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salac\Documents\MÚB\CEP\DDM, oplocení\PD\"/>
    </mc:Choice>
  </mc:AlternateContent>
  <bookViews>
    <workbookView xWindow="0" yWindow="0" windowWidth="28770" windowHeight="11415"/>
  </bookViews>
  <sheets>
    <sheet name="Rekapitulace stavby" sheetId="1" r:id="rId1"/>
    <sheet name="2024-11-28 - Oprava oploc..." sheetId="2" r:id="rId2"/>
  </sheets>
  <definedNames>
    <definedName name="_xlnm._FilterDatabase" localSheetId="1" hidden="1">'2024-11-28 - Oprava oploc...'!$C$121:$K$256</definedName>
    <definedName name="_xlnm.Print_Titles" localSheetId="1">'2024-11-28 - Oprava oploc...'!$121:$121</definedName>
    <definedName name="_xlnm.Print_Titles" localSheetId="0">'Rekapitulace stavby'!$92:$92</definedName>
    <definedName name="_xlnm.Print_Area" localSheetId="1">'2024-11-28 - Oprava oploc...'!$C$82:$J$105,'2024-11-28 - Oprava oploc...'!$C$111:$K$256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T222" i="2"/>
  <c r="R223" i="2"/>
  <c r="R222" i="2" s="1"/>
  <c r="P223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F116" i="2"/>
  <c r="E114" i="2"/>
  <c r="F87" i="2"/>
  <c r="E85" i="2"/>
  <c r="J22" i="2"/>
  <c r="E22" i="2"/>
  <c r="J119" i="2"/>
  <c r="J21" i="2"/>
  <c r="J19" i="2"/>
  <c r="E19" i="2"/>
  <c r="J89" i="2" s="1"/>
  <c r="J18" i="2"/>
  <c r="J16" i="2"/>
  <c r="E16" i="2"/>
  <c r="F90" i="2" s="1"/>
  <c r="J15" i="2"/>
  <c r="J13" i="2"/>
  <c r="E13" i="2"/>
  <c r="F118" i="2"/>
  <c r="J12" i="2"/>
  <c r="J10" i="2"/>
  <c r="J116" i="2" s="1"/>
  <c r="L90" i="1"/>
  <c r="AM90" i="1"/>
  <c r="AM89" i="1"/>
  <c r="L89" i="1"/>
  <c r="AM87" i="1"/>
  <c r="L87" i="1"/>
  <c r="L85" i="1"/>
  <c r="L84" i="1"/>
  <c r="J218" i="2"/>
  <c r="J193" i="2"/>
  <c r="J153" i="2"/>
  <c r="J128" i="2"/>
  <c r="BK245" i="2"/>
  <c r="BK227" i="2"/>
  <c r="J204" i="2"/>
  <c r="BK191" i="2"/>
  <c r="J176" i="2"/>
  <c r="J168" i="2"/>
  <c r="J140" i="2"/>
  <c r="J131" i="2"/>
  <c r="BK239" i="2"/>
  <c r="BK218" i="2"/>
  <c r="BK201" i="2"/>
  <c r="BK188" i="2"/>
  <c r="BK174" i="2"/>
  <c r="BK157" i="2"/>
  <c r="J138" i="2"/>
  <c r="AS94" i="1"/>
  <c r="BK251" i="2"/>
  <c r="J239" i="2"/>
  <c r="BK211" i="2"/>
  <c r="J178" i="2"/>
  <c r="BK162" i="2"/>
  <c r="J157" i="2"/>
  <c r="BK255" i="2"/>
  <c r="J201" i="2"/>
  <c r="J182" i="2"/>
  <c r="BK131" i="2"/>
  <c r="J249" i="2"/>
  <c r="J236" i="2"/>
  <c r="BK207" i="2"/>
  <c r="BK193" i="2"/>
  <c r="BK180" i="2"/>
  <c r="BK170" i="2"/>
  <c r="BK142" i="2"/>
  <c r="BK134" i="2"/>
  <c r="J253" i="2"/>
  <c r="J247" i="2"/>
  <c r="BK233" i="2"/>
  <c r="J211" i="2"/>
  <c r="J185" i="2"/>
  <c r="J170" i="2"/>
  <c r="BK153" i="2"/>
  <c r="BK140" i="2"/>
  <c r="J255" i="2"/>
  <c r="J227" i="2"/>
  <c r="J220" i="2"/>
  <c r="J207" i="2"/>
  <c r="J174" i="2"/>
  <c r="BK160" i="2"/>
  <c r="J215" i="2"/>
  <c r="J191" i="2"/>
  <c r="BK150" i="2"/>
  <c r="BK247" i="2"/>
  <c r="J233" i="2"/>
  <c r="J199" i="2"/>
  <c r="J188" i="2"/>
  <c r="BK178" i="2"/>
  <c r="BK146" i="2"/>
  <c r="BK136" i="2"/>
  <c r="BK128" i="2"/>
  <c r="J242" i="2"/>
  <c r="BK230" i="2"/>
  <c r="BK215" i="2"/>
  <c r="J197" i="2"/>
  <c r="J180" i="2"/>
  <c r="J160" i="2"/>
  <c r="J150" i="2"/>
  <c r="J136" i="2"/>
  <c r="BK249" i="2"/>
  <c r="BK236" i="2"/>
  <c r="BK213" i="2"/>
  <c r="BK197" i="2"/>
  <c r="BK168" i="2"/>
  <c r="BK204" i="2"/>
  <c r="J195" i="2"/>
  <c r="BK172" i="2"/>
  <c r="J146" i="2"/>
  <c r="BK253" i="2"/>
  <c r="J245" i="2"/>
  <c r="J223" i="2"/>
  <c r="BK195" i="2"/>
  <c r="BK185" i="2"/>
  <c r="J172" i="2"/>
  <c r="J162" i="2"/>
  <c r="BK138" i="2"/>
  <c r="J125" i="2"/>
  <c r="J251" i="2"/>
  <c r="BK223" i="2"/>
  <c r="J213" i="2"/>
  <c r="BK199" i="2"/>
  <c r="BK182" i="2"/>
  <c r="J165" i="2"/>
  <c r="J142" i="2"/>
  <c r="J134" i="2"/>
  <c r="BK242" i="2"/>
  <c r="J230" i="2"/>
  <c r="BK220" i="2"/>
  <c r="BK176" i="2"/>
  <c r="BK165" i="2"/>
  <c r="BK125" i="2"/>
  <c r="BK124" i="2" l="1"/>
  <c r="J124" i="2"/>
  <c r="J96" i="2"/>
  <c r="R124" i="2"/>
  <c r="P145" i="2"/>
  <c r="P156" i="2"/>
  <c r="P187" i="2"/>
  <c r="P124" i="2"/>
  <c r="BK145" i="2"/>
  <c r="J145" i="2"/>
  <c r="J97" i="2" s="1"/>
  <c r="R145" i="2"/>
  <c r="T145" i="2"/>
  <c r="R156" i="2"/>
  <c r="BK187" i="2"/>
  <c r="J187" i="2"/>
  <c r="J99" i="2"/>
  <c r="R187" i="2"/>
  <c r="BK210" i="2"/>
  <c r="J210" i="2"/>
  <c r="J100" i="2" s="1"/>
  <c r="R210" i="2"/>
  <c r="BK226" i="2"/>
  <c r="BK225" i="2"/>
  <c r="J225" i="2" s="1"/>
  <c r="J102" i="2" s="1"/>
  <c r="R226" i="2"/>
  <c r="R225" i="2"/>
  <c r="BK244" i="2"/>
  <c r="J244" i="2" s="1"/>
  <c r="J104" i="2" s="1"/>
  <c r="R244" i="2"/>
  <c r="T124" i="2"/>
  <c r="BK156" i="2"/>
  <c r="J156" i="2" s="1"/>
  <c r="J98" i="2" s="1"/>
  <c r="T156" i="2"/>
  <c r="T187" i="2"/>
  <c r="P210" i="2"/>
  <c r="T210" i="2"/>
  <c r="P226" i="2"/>
  <c r="P225" i="2"/>
  <c r="T226" i="2"/>
  <c r="T225" i="2"/>
  <c r="P244" i="2"/>
  <c r="T244" i="2"/>
  <c r="BK222" i="2"/>
  <c r="J222" i="2"/>
  <c r="J101" i="2" s="1"/>
  <c r="J90" i="2"/>
  <c r="F119" i="2"/>
  <c r="BE128" i="2"/>
  <c r="BE134" i="2"/>
  <c r="BE138" i="2"/>
  <c r="BE142" i="2"/>
  <c r="BE146" i="2"/>
  <c r="BE170" i="2"/>
  <c r="BE172" i="2"/>
  <c r="BE180" i="2"/>
  <c r="BE182" i="2"/>
  <c r="BE185" i="2"/>
  <c r="BE201" i="2"/>
  <c r="BE218" i="2"/>
  <c r="BE230" i="2"/>
  <c r="BE233" i="2"/>
  <c r="BE239" i="2"/>
  <c r="BE242" i="2"/>
  <c r="BE253" i="2"/>
  <c r="F89" i="2"/>
  <c r="J118" i="2"/>
  <c r="BE125" i="2"/>
  <c r="BE168" i="2"/>
  <c r="BE191" i="2"/>
  <c r="BE193" i="2"/>
  <c r="BE204" i="2"/>
  <c r="BE220" i="2"/>
  <c r="BE223" i="2"/>
  <c r="BE227" i="2"/>
  <c r="BE236" i="2"/>
  <c r="BE249" i="2"/>
  <c r="BE150" i="2"/>
  <c r="BE153" i="2"/>
  <c r="BE165" i="2"/>
  <c r="BE174" i="2"/>
  <c r="BE188" i="2"/>
  <c r="BE197" i="2"/>
  <c r="BE199" i="2"/>
  <c r="BE211" i="2"/>
  <c r="BE213" i="2"/>
  <c r="BE215" i="2"/>
  <c r="BE245" i="2"/>
  <c r="BE247" i="2"/>
  <c r="BE251" i="2"/>
  <c r="BE255" i="2"/>
  <c r="J87" i="2"/>
  <c r="BE131" i="2"/>
  <c r="BE136" i="2"/>
  <c r="BE140" i="2"/>
  <c r="BE157" i="2"/>
  <c r="BE160" i="2"/>
  <c r="BE162" i="2"/>
  <c r="BE176" i="2"/>
  <c r="BE178" i="2"/>
  <c r="BE195" i="2"/>
  <c r="BE207" i="2"/>
  <c r="F33" i="2"/>
  <c r="BB95" i="1"/>
  <c r="BB94" i="1"/>
  <c r="W31" i="1" s="1"/>
  <c r="F32" i="2"/>
  <c r="BA95" i="1"/>
  <c r="BA94" i="1" s="1"/>
  <c r="W30" i="1" s="1"/>
  <c r="J32" i="2"/>
  <c r="AW95" i="1" s="1"/>
  <c r="F34" i="2"/>
  <c r="BC95" i="1" s="1"/>
  <c r="BC94" i="1" s="1"/>
  <c r="AY94" i="1" s="1"/>
  <c r="F35" i="2"/>
  <c r="BD95" i="1" s="1"/>
  <c r="BD94" i="1" s="1"/>
  <c r="W33" i="1" s="1"/>
  <c r="T123" i="2" l="1"/>
  <c r="T122" i="2"/>
  <c r="P123" i="2"/>
  <c r="P122" i="2" s="1"/>
  <c r="AU95" i="1" s="1"/>
  <c r="AU94" i="1" s="1"/>
  <c r="R123" i="2"/>
  <c r="R122" i="2" s="1"/>
  <c r="BK123" i="2"/>
  <c r="J123" i="2" s="1"/>
  <c r="J95" i="2" s="1"/>
  <c r="J226" i="2"/>
  <c r="J103" i="2"/>
  <c r="J31" i="2"/>
  <c r="AV95" i="1" s="1"/>
  <c r="AT95" i="1" s="1"/>
  <c r="AW94" i="1"/>
  <c r="AK30" i="1"/>
  <c r="W32" i="1"/>
  <c r="AX94" i="1"/>
  <c r="F31" i="2"/>
  <c r="AZ95" i="1" s="1"/>
  <c r="AZ94" i="1" s="1"/>
  <c r="AV94" i="1" s="1"/>
  <c r="AK29" i="1" s="1"/>
  <c r="BK122" i="2" l="1"/>
  <c r="J122" i="2"/>
  <c r="J94" i="2"/>
  <c r="AT94" i="1"/>
  <c r="W29" i="1"/>
  <c r="J28" i="2" l="1"/>
  <c r="AG95" i="1"/>
  <c r="AG94" i="1"/>
  <c r="AK26" i="1"/>
  <c r="AK35" i="1"/>
  <c r="J37" i="2" l="1"/>
  <c r="AN95" i="1"/>
  <c r="AN94" i="1"/>
</calcChain>
</file>

<file path=xl/sharedStrings.xml><?xml version="1.0" encoding="utf-8"?>
<sst xmlns="http://schemas.openxmlformats.org/spreadsheetml/2006/main" count="1481" uniqueCount="400">
  <si>
    <t>Export Komplet</t>
  </si>
  <si>
    <t/>
  </si>
  <si>
    <t>2.0</t>
  </si>
  <si>
    <t>ZAMOK</t>
  </si>
  <si>
    <t>False</t>
  </si>
  <si>
    <t>{b0cbd03c-0def-4f5d-92dc-9e809b3ccc11}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</si>
  <si>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</si>
  <si>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</si>
  <si>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</si>
  <si>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</si>
  <si>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</si>
  <si>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</si>
  <si>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</si>
  <si>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</si>
  <si>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2024-11-28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</si>
  <si>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</si>
  <si>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</si>
  <si>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oplocení DDM Bílina</t>
  </si>
  <si>
    <t>KSO:</t>
  </si>
  <si>
    <t>CC-CZ:</t>
  </si>
  <si>
    <t>Místo:</t>
  </si>
  <si>
    <t xml:space="preserve"> </t>
  </si>
  <si>
    <t>Datum:</t>
  </si>
  <si>
    <t>28. 11. 2024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</si>
  <si>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</si>
  <si>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</si>
  <si>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</si>
  <si>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</si>
  <si>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</si>
  <si>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</si>
  <si>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</si>
  <si>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</si>
  <si>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</si>
  <si>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</si>
  <si>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</si>
  <si>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</si>
  <si>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</si>
  <si>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</si>
  <si>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</si>
  <si>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</si>
  <si>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</si>
  <si>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</si>
  <si>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</si>
  <si>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</si>
  <si>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</si>
  <si>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</si>
  <si>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</si>
  <si>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</si>
  <si>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</si>
  <si>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</si>
  <si>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</si>
  <si>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</si>
  <si>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</si>
  <si>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</si>
  <si>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</si>
  <si>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</si>
  <si>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</si>
  <si>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</si>
  <si>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</si>
  <si>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</si>
  <si>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</si>
  <si>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</si>
  <si>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</si>
  <si>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</si>
  <si>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</si>
  <si>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</si>
  <si>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</si>
  <si>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</si>
  <si>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</si>
  <si>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</si>
  <si>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</si>
  <si>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</si>
  <si>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</si>
  <si>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</si>
  <si>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</si>
  <si>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</si>
  <si>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</si>
  <si>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</si>
  <si>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</si>
  <si>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</si>
  <si>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</si>
  <si>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</si>
  <si>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</si>
  <si>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</si>
  <si>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</si>
  <si>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</si>
  <si>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</si>
  <si>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</si>
  <si>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</si>
  <si>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</si>
  <si>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</si>
  <si>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</si>
  <si>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</si>
  <si>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</si>
  <si>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</si>
  <si>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</si>
  <si>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</si>
  <si>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</si>
  <si>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</si>
  <si>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</si>
  <si>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</si>
  <si>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</si>
  <si>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</si>
  <si>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</si>
  <si>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</si>
  <si>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</si>
  <si>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</si>
  <si>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</si>
  <si>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</si>
  <si>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</si>
  <si>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</si>
  <si>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</si>
  <si>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</si>
  <si>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</si>
  <si>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</si>
  <si>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132112131</t>
  </si>
  <si>
    <t>Hloubení nezapažených rýh šířky do 800 mm v soudržných horninách třídy těžitelnosti I skupiny 1 a 2 ručně</t>
  </si>
  <si>
    <t>m3</t>
  </si>
  <si>
    <t>CS ÚRS 2024 02</t>
  </si>
  <si>
    <t>4</t>
  </si>
  <si>
    <t>-1941929877</t>
  </si>
  <si>
    <t>PP</t>
  </si>
  <si>
    <t>Hloubení nezapažených rýh šířky do 800 mm ručně s urovnáním dna do předepsaného profilu a spádu v hornině třídy těžitelnosti I skupiny 1 a 2 soudržných</t>
  </si>
  <si>
    <t>VV</t>
  </si>
  <si>
    <t>(65,8+10,1+52,4+70,5+61,7)*(0,6*0,8-0,3*0,5)*0,2</t>
  </si>
  <si>
    <t>132151104</t>
  </si>
  <si>
    <t>Hloubení rýh nezapažených š do 800 mm v hornině třídy těžitelnosti I skupiny 1 a 2 objem přes 100 m3 strojně</t>
  </si>
  <si>
    <t>1378104800</t>
  </si>
  <si>
    <t>Hloubení nezapažených rýh šířky do 800 mm strojně s urovnáním dna do předepsaného profilu a spádu v hornině třídy těžitelnosti I skupiny 1 a 2 přes 100 m3</t>
  </si>
  <si>
    <t>(65,8+10,1+52,4+70,5+61,7)*(0,6*0,8-0,3*0,5)*0,8</t>
  </si>
  <si>
    <t>3</t>
  </si>
  <si>
    <t>167111101</t>
  </si>
  <si>
    <t>Nakládání výkopku z hornin třídy těžitelnosti I skupiny 1 až 3 ručně</t>
  </si>
  <si>
    <t>478684730</t>
  </si>
  <si>
    <t>Nakládání, skládání a překládání neulehlého výkopku nebo sypaniny ručně nakládání, z hornin třídy těžitelnosti I, skupiny 1 až 3</t>
  </si>
  <si>
    <t>(17,193+68,772)*0,2</t>
  </si>
  <si>
    <t>174111101</t>
  </si>
  <si>
    <t>Zásyp jam, šachet rýh nebo kolem objektů sypaninou se zhutněním ručně</t>
  </si>
  <si>
    <t>-1897888535</t>
  </si>
  <si>
    <t>Zásyp sypaninou z jakékoliv horniny ručně s uložením výkopku ve vrstvách se zhutněním jam, šachet, rýh nebo kolem objektů v těchto vykopávkách</t>
  </si>
  <si>
    <t>5</t>
  </si>
  <si>
    <t>162211311</t>
  </si>
  <si>
    <t>Vodorovné přemístění výkopku z horniny třídy těžitelnosti I skupiny 1 až 3 stavebním kolečkem do 10 m</t>
  </si>
  <si>
    <t>1444300820</t>
  </si>
  <si>
    <t>Vodorovné přemístění výkopku nebo sypaniny stavebním kolečkem s vyprázdněním kolečka na hromady nebo do dopravního prostředku na vzdálenost do 10 m z horniny třídy těžitelnosti I, skupiny 1 až 3</t>
  </si>
  <si>
    <t>6</t>
  </si>
  <si>
    <t>162211319</t>
  </si>
  <si>
    <t>Příplatek k vodorovnému přemístění výkopku z horniny třídy těžitelnosti I skupiny 1 až 3 stavebním kolečkem za každých dalších 10 m</t>
  </si>
  <si>
    <t>-1261322199</t>
  </si>
  <si>
    <t>Vodorovné přemístění výkopku nebo sypaniny stavebním kolečkem s vyprázdněním kolečka na hromady nebo do dopravního prostředku na vzdálenost do 10 m Příplatek za každých dalších 10 m k ceně -1311</t>
  </si>
  <si>
    <t>7</t>
  </si>
  <si>
    <t>162751117</t>
  </si>
  <si>
    <t>Vodorovné přemístění přes 9 000 do 10000 m výkopku/sypaniny z horniny třídy těžitelnosti I skupiny 1 až 3</t>
  </si>
  <si>
    <t>474223466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</si>
  <si>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</si>
  <si>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</t>
  </si>
  <si>
    <t>171201221</t>
  </si>
  <si>
    <t>Poplatek za uložení na skládce (skládkovné) zeminy a kamení kód odpadu 17 05 04</t>
  </si>
  <si>
    <t>t</t>
  </si>
  <si>
    <t>-1898229139</t>
  </si>
  <si>
    <t>Poplatek za uložení stavebního odpadu na skládce (skládkovné) zeminy a kamení zatříděného do Katalogu odpadů pod kódem 17 05 04</t>
  </si>
  <si>
    <t>17,193*1,8</t>
  </si>
  <si>
    <t>Zakládání</t>
  </si>
  <si>
    <t>9</t>
  </si>
  <si>
    <t>274313711</t>
  </si>
  <si>
    <t>Základové pásy z betonu tř. C 20/25</t>
  </si>
  <si>
    <t>1176101300</t>
  </si>
  <si>
    <t>Základy z betonu prostého pasy betonu kamenem neprokládaného tř. C 20/25</t>
  </si>
  <si>
    <t>lože tl. 100mm pro založení pod 1. řadu ZB</t>
  </si>
  <si>
    <t>(65,8+10,1+52,4+70,5+61,7)*0,6*0,1</t>
  </si>
  <si>
    <t>10</t>
  </si>
  <si>
    <t>279113144</t>
  </si>
  <si>
    <t>Základová zeď tl přes 250 do 300 mm z tvárnic ztraceného bednění včetně výplně z betonu tř. C 20/25</t>
  </si>
  <si>
    <t>m2</t>
  </si>
  <si>
    <t>-274193451</t>
  </si>
  <si>
    <t>Základové zdi z tvárnic ztraceného bednění včetně výplně z betonu bez zvláštních nároků na vliv prostředí třídy C 20/25, tloušťky zdiva přes 250 do 300 mm</t>
  </si>
  <si>
    <t>(65,8+10,1+52,4+70,5+61,7)*0,6</t>
  </si>
  <si>
    <t>11</t>
  </si>
  <si>
    <t>279361821</t>
  </si>
  <si>
    <t>Výztuž základových zdí nosných betonářskou ocelí 10 505</t>
  </si>
  <si>
    <t>-1700410013</t>
  </si>
  <si>
    <t>Výztuž základových zdí nosných svislých nebo odkloněných od svislice, rovinných nebo oblých, deskových nebo žebrových, včetně výztuže jejich žeber z betonářské oceli 10 505 (R) nebo BSt 500</t>
  </si>
  <si>
    <t>156,3*(2*4+2*2)*0,8878*1,15/1000</t>
  </si>
  <si>
    <t>Svislé a kompletní konstrukce</t>
  </si>
  <si>
    <t>348272113</t>
  </si>
  <si>
    <t>Plotová zeď tl 190 mm z betonových tvarovek hladkých přírodních na MC včetně spárování</t>
  </si>
  <si>
    <t>1875645540</t>
  </si>
  <si>
    <t>Ploty z tvárnic betonových plotová zeď na maltu cementovou včetně spárování současně při zdění z tvarovek hladkých, dutých přírodních, tloušťka zdiva 190 mm</t>
  </si>
  <si>
    <t>(65,8+10,1+52,4+70,5+61,7-4-3,5-1)*0,6</t>
  </si>
  <si>
    <t>13</t>
  </si>
  <si>
    <t>348272293</t>
  </si>
  <si>
    <t>Příplatek k plotové zdi tl 195 mm z betonových tvarovek za vylití ztužujícího sloupku betonem C16/20</t>
  </si>
  <si>
    <t>-363791404</t>
  </si>
  <si>
    <t>Ploty z tvárnic betonových plotová zeď Příplatek k cenám plotového zdiva za ztužení sloupku šířky 400 mm, osové vzdálenosti do 3200 mm vylitím betonu C 16/20, včetně výztuže 2x BSt 500 Ø 10 mm, tloušťka zdiva 195 mm</t>
  </si>
  <si>
    <t>14</t>
  </si>
  <si>
    <t>348272613</t>
  </si>
  <si>
    <t>Plotová stříška pro zeď tl 195 mm z tvarovek broušených přírodních</t>
  </si>
  <si>
    <t>m</t>
  </si>
  <si>
    <t>-921335663</t>
  </si>
  <si>
    <t>Ploty z tvárnic betonových plotová stříška lepená mrazuvzdorným lepidlem z tvarovek broušených, plochých přírodních, tloušťka zdiva 195 mm</t>
  </si>
  <si>
    <t>65,8+10,1+52,4+70,5+61,7</t>
  </si>
  <si>
    <t>15</t>
  </si>
  <si>
    <t>338171121</t>
  </si>
  <si>
    <t>Osazování sloupků a vzpěr plotových ocelových v přes 2 do 2,6 m se zalitím MC</t>
  </si>
  <si>
    <t>kus</t>
  </si>
  <si>
    <t>-768183454</t>
  </si>
  <si>
    <t>Montáž sloupků a vzpěr plotových ocelových trubkových nebo profilovaných výšky přes 2 do 2,6 m se zalitím cementovou maltou do vynechaných otvorů</t>
  </si>
  <si>
    <t>(65,8+10,1+52,4+70,5+61,7-4-3,5-1)/2,5+1,2</t>
  </si>
  <si>
    <t>16</t>
  </si>
  <si>
    <t>M</t>
  </si>
  <si>
    <t>5534215R</t>
  </si>
  <si>
    <t>plotový sloupek pro svařované panely 60x40mm dl 2,0-2,5m, tl. stěny 1,5 mm, povrchová úprava Pz a poplastování/nátěr, včetně systémových úchytů pro plotové panely</t>
  </si>
  <si>
    <t>-145760066</t>
  </si>
  <si>
    <t>17</t>
  </si>
  <si>
    <t>348101130</t>
  </si>
  <si>
    <t>Osazení vrat nebo vrátek k oplocení na sloupky zděné nebo betonové pl přes 4 do 6 m2</t>
  </si>
  <si>
    <t>1594606193</t>
  </si>
  <si>
    <t>Osazení vrat nebo vrátek k oplocení na sloupky zděné nebo betonové, plochy jednotlivě přes 4 do 6 m2</t>
  </si>
  <si>
    <t>18</t>
  </si>
  <si>
    <t>55342338R</t>
  </si>
  <si>
    <t>brána plotová dvoukřídlá Pz 3500x1530mm, včetně povrchové úpravy jako plotové panely a sloupky (poplastování/nátěr)</t>
  </si>
  <si>
    <t>-1769804669</t>
  </si>
  <si>
    <t>19</t>
  </si>
  <si>
    <t>348101140</t>
  </si>
  <si>
    <t>Osazení vrat nebo vrátek k oplocení na sloupky zděné nebo betonové pl přes 6 do 8 m2</t>
  </si>
  <si>
    <t>-1603710357</t>
  </si>
  <si>
    <t>Osazení vrat nebo vrátek k oplocení na sloupky zděné nebo betonové, plochy jednotlivě přes 6 do 8 m2</t>
  </si>
  <si>
    <t>20</t>
  </si>
  <si>
    <t>55342339R</t>
  </si>
  <si>
    <t>brána plotová dvoukřídlá Pz 4000x1530mm, včetně povrchové úpravy jako plotové panely a sloupky (poplastování/nátěr)</t>
  </si>
  <si>
    <t>-1395765747</t>
  </si>
  <si>
    <t>brána plotová dvoukřídlá Pz 4000x1530mm</t>
  </si>
  <si>
    <t>348101110</t>
  </si>
  <si>
    <t>Osazení vrat nebo vrátek k oplocení na sloupky zděné nebo betonové pl do 2 m2</t>
  </si>
  <si>
    <t>1151900490</t>
  </si>
  <si>
    <t>Osazení vrat nebo vrátek k oplocení na sloupky zděné nebo betonové, plochy jednotlivě do 2 m2</t>
  </si>
  <si>
    <t>22</t>
  </si>
  <si>
    <t>55342330R</t>
  </si>
  <si>
    <t>branka plotová jednokřídlá Pz 1000x1230mm, včetně povrchové úpravy jako plotové panely a sloupky (poplastování/nátěr)</t>
  </si>
  <si>
    <t>-1901532297</t>
  </si>
  <si>
    <t>branka plotová jednokřídlá Pz 1000x1230mm</t>
  </si>
  <si>
    <t>23</t>
  </si>
  <si>
    <t>348171143</t>
  </si>
  <si>
    <t>Montáž panelového svařovaného oplocení v přes 1,0 do 1,5 m</t>
  </si>
  <si>
    <t>1770697024</t>
  </si>
  <si>
    <t>Montáž oplocení z dílců kovových panelových svařovaných, na ocelové profilované sloupky, výšky přes 1,0 do 1,5 m</t>
  </si>
  <si>
    <t>65+6,1+54+69+58</t>
  </si>
  <si>
    <t>24</t>
  </si>
  <si>
    <t>5534242R</t>
  </si>
  <si>
    <t>plotový panel svařovaný v. 1,43m, š. 2,5m, průměru drátu 6 mm, oka 50x200mm, s dvojitým horizontálním drátem 8mm povrchová úprava PZ/komaxit/poplastování</t>
  </si>
  <si>
    <t>-1196282483</t>
  </si>
  <si>
    <t>plotový panel svařovaný v. 1,43m, š. 2,5m, průměru drátu 6 mm, oka 50x200mm, s dvojitým horizontálním drátem 8mm povrchová úprava PZ/ komaxit/poplastování</t>
  </si>
  <si>
    <t>Ostatní konstrukce a práce, bourání</t>
  </si>
  <si>
    <t>25</t>
  </si>
  <si>
    <t>113106123</t>
  </si>
  <si>
    <t>Rozebrání dlažeb ze zámkových dlaždic komunikací pro pěší ručně</t>
  </si>
  <si>
    <t>-398664700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</si>
  <si>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</si>
  <si>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(65,8+10,1+70,5+61,7)*0,5</t>
  </si>
  <si>
    <t>26</t>
  </si>
  <si>
    <t>113107121</t>
  </si>
  <si>
    <t>Odstranění podkladu z kameniva drceného tl do 100 mm ručně</t>
  </si>
  <si>
    <t>1707160397</t>
  </si>
  <si>
    <t>Odstranění podkladů nebo krytů ručně s přemístěním hmot na skládku na vzdálenost do 3 m nebo s naložením na dopravní prostředek z kameniva hrubého drceného, o tl. vrstvy do 100 mm</t>
  </si>
  <si>
    <t>27</t>
  </si>
  <si>
    <t>181911102</t>
  </si>
  <si>
    <t>Úprava pláně v hornině třídy těžitelnosti I skupiny 1 až 2 se zhutněním ručně</t>
  </si>
  <si>
    <t>-331789228</t>
  </si>
  <si>
    <t>Úprava pláně vyrovnáním výškových rozdílů ručně v hornině třídy těžitelnosti I skupiny 1 a 2 se zhutněním</t>
  </si>
  <si>
    <t>28</t>
  </si>
  <si>
    <t>564811111</t>
  </si>
  <si>
    <t>Podklad ze štěrkodrtě ŠD plochy přes 100 m2 tl 50 mm</t>
  </si>
  <si>
    <t>-1129229905</t>
  </si>
  <si>
    <t>Podklad ze štěrkodrti ŠD s rozprostřením a zhutněním plochy přes 100 m2, po zhutnění tl. 50 mm</t>
  </si>
  <si>
    <t>29</t>
  </si>
  <si>
    <t>596211112</t>
  </si>
  <si>
    <t>Kladení zámkové dlažby komunikací pro pěší ručně tl 60 mm skupiny A pl přes 100 do 300 m2</t>
  </si>
  <si>
    <t>-1666410925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</si>
  <si>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</si>
  <si>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30</t>
  </si>
  <si>
    <t>979071111</t>
  </si>
  <si>
    <t>Očištění dlažebních kostek velkých s původním spárováním kamenivem těženým</t>
  </si>
  <si>
    <t>2003988118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</si>
  <si>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kamenivem těženým</t>
  </si>
  <si>
    <t>31</t>
  </si>
  <si>
    <t>966072811</t>
  </si>
  <si>
    <t>Rozebrání rámového oplocení na ocelové sloupky v přes 1 do 2 m</t>
  </si>
  <si>
    <t>1441940896</t>
  </si>
  <si>
    <t>Rozebrání oplocení z dílců rámových na ocelové sloupky, výšky přes 1 do 2 m</t>
  </si>
  <si>
    <t>32</t>
  </si>
  <si>
    <t>961044111</t>
  </si>
  <si>
    <t>Bourání základů z betonu prostého</t>
  </si>
  <si>
    <t>-1786434566</t>
  </si>
  <si>
    <t>(65,8+10,1+52,4+70,5+61,7)*0,3*0,9</t>
  </si>
  <si>
    <t>33</t>
  </si>
  <si>
    <t>931991211</t>
  </si>
  <si>
    <t>Výplň dilatačních spár z lehčených plastů tl 20 mm</t>
  </si>
  <si>
    <t>-705866627</t>
  </si>
  <si>
    <t>Výplň dilatačních spár z lehčených plastů, tl. 20 mm</t>
  </si>
  <si>
    <t>8*0,3*0,75</t>
  </si>
  <si>
    <t>997</t>
  </si>
  <si>
    <t>Přesun sutě</t>
  </si>
  <si>
    <t>34</t>
  </si>
  <si>
    <t>997013111</t>
  </si>
  <si>
    <t>Vnitrostaveništní doprava suti a vybouraných hmot pro budovy v do 6 m</t>
  </si>
  <si>
    <t>1044752</t>
  </si>
  <si>
    <t>Vnitrostaveništní doprava suti a vybouraných hmot vodorovně do 50 m s naložením základní pro budovy a haly výšky do 6 m</t>
  </si>
  <si>
    <t>35</t>
  </si>
  <si>
    <t>997013501</t>
  </si>
  <si>
    <t>Odvoz suti a vybouraných hmot na skládku nebo meziskládku do 1 km se složením</t>
  </si>
  <si>
    <t>696636167</t>
  </si>
  <si>
    <t>Odvoz suti a vybouraných hmot na skládku nebo meziskládku se složením, na vzdálenost do 1 km</t>
  </si>
  <si>
    <t>36</t>
  </si>
  <si>
    <t>997013509</t>
  </si>
  <si>
    <t>Příplatek k odvozu suti a vybouraných hmot na skládku ZKD 1 km přes 1 km</t>
  </si>
  <si>
    <t>-147840851</t>
  </si>
  <si>
    <t>Odvoz suti a vybouraných hmot na skládku nebo meziskládku se složením, na vzdálenost Příplatek k ceně za každý další započatý 1 km přes 1 km</t>
  </si>
  <si>
    <t>143,080*19</t>
  </si>
  <si>
    <t>37</t>
  </si>
  <si>
    <t>997013869</t>
  </si>
  <si>
    <t>Poplatek za uložení stavebního odpadu na recyklační skládce (skládkovné) ze směsí betonu, cihel a keramických výrobků kód odpadu 17 01 07</t>
  </si>
  <si>
    <t>1450468063</t>
  </si>
  <si>
    <t>Poplatek za uložení stavebního odpadu na recyklační skládce (skládkovné) ze směsí nebo oddělených frakcí betonu, cihel a keramických výrobků zatříděného do Katalogu odpadů pod kódem 17 01 07</t>
  </si>
  <si>
    <t>38</t>
  </si>
  <si>
    <t>99701360R</t>
  </si>
  <si>
    <t>Odpočet za výkup ve sběrně kovů (cena se záporným znaménkem)</t>
  </si>
  <si>
    <t>-929949090</t>
  </si>
  <si>
    <t>998</t>
  </si>
  <si>
    <t>Přesun hmot</t>
  </si>
  <si>
    <t>39</t>
  </si>
  <si>
    <t>998232110</t>
  </si>
  <si>
    <t>Přesun hmot pro oplocení zděné z cihel nebo tvárnic v do 3 m</t>
  </si>
  <si>
    <t>857173852</t>
  </si>
  <si>
    <t>Přesun hmot pro oplocení se svislou nosnou konstrukcí zděnou z cihel, tvárnic, bloků, popř. kovovou nebo dřevěnou vodorovná dopravní vzdálenost do 50 m, pro oplocení výšky do 3 m</t>
  </si>
  <si>
    <t>PSV</t>
  </si>
  <si>
    <t>Práce a dodávky PSV</t>
  </si>
  <si>
    <t>711</t>
  </si>
  <si>
    <t>Izolace proti vodě, vlhkosti a plynům</t>
  </si>
  <si>
    <t>40</t>
  </si>
  <si>
    <t>711111051</t>
  </si>
  <si>
    <t>Provedení izolace proti zemní vlhkosti vodorovné za studena 2x nátěr tekutou elastickou hydroizolací</t>
  </si>
  <si>
    <t>438825433</t>
  </si>
  <si>
    <t>Provedení izolace proti zemní vlhkosti natěradly a tmely za studena na ploše vodorovné V dvojnásobným nátěrem tekutou elastickou hydroizolací</t>
  </si>
  <si>
    <t>(65,8+10,1+52,4+70,5+61,7)*0,3</t>
  </si>
  <si>
    <t>41</t>
  </si>
  <si>
    <t>711112051</t>
  </si>
  <si>
    <t>Provedení izolace proti zemní vlhkosti svislé za studena 2x nátěr tekutou elastickou hydroizolací</t>
  </si>
  <si>
    <t>1294151184</t>
  </si>
  <si>
    <t>Provedení izolace proti zemní vlhkosti natěradly a tmely za studena na ploše svislé S dvojnásobným nátěrem tekutou elastickou hydroizolací</t>
  </si>
  <si>
    <t>(65,8+10,1+52,4+70,5+61,7)*(0,5+0,1)</t>
  </si>
  <si>
    <t>42</t>
  </si>
  <si>
    <t>24551030</t>
  </si>
  <si>
    <t>stěrka hydroizolační dvousložková cemento-polymerová vlákny vyztužená proti zemní vlhkosti</t>
  </si>
  <si>
    <t>kg</t>
  </si>
  <si>
    <t>1677411707</t>
  </si>
  <si>
    <t>(78,15+156,3)*2*1,7</t>
  </si>
  <si>
    <t>43</t>
  </si>
  <si>
    <t>711161273</t>
  </si>
  <si>
    <t>Provedení izolace proti zemní vlhkosti svislé z nopové fólie</t>
  </si>
  <si>
    <t>-22055118</t>
  </si>
  <si>
    <t>Provedení izolace proti zemní vlhkosti nopovou fólií na ploše svislé S z nopové fólie</t>
  </si>
  <si>
    <t>(65,8+10,1+52,4+70,5+61,7)*0,55</t>
  </si>
  <si>
    <t>44</t>
  </si>
  <si>
    <t>28323005</t>
  </si>
  <si>
    <t>fólie profilovaná (nopová) drenážní HDPE s výškou nopů 8mm</t>
  </si>
  <si>
    <t>-1249828838</t>
  </si>
  <si>
    <t>"přepočtené koeficientem množství" 143,275*1,05</t>
  </si>
  <si>
    <t>45</t>
  </si>
  <si>
    <t>998711101</t>
  </si>
  <si>
    <t>Přesun hmot tonážní pro izolace proti vodě, vlhkosti a plynům v objektech v do 6 m</t>
  </si>
  <si>
    <t>-1239543776</t>
  </si>
  <si>
    <t>Přesun hmot pro izolace proti vodě, vlhkosti a plynům stanovený z hmotnosti přesunovaného materiálu vodorovná dopravní vzdálenost do 50 m základní v objektech výšky do 6 m</t>
  </si>
  <si>
    <t>VRN</t>
  </si>
  <si>
    <t>Vedlejší rozpočtové náklady</t>
  </si>
  <si>
    <t>46</t>
  </si>
  <si>
    <t>012002000</t>
  </si>
  <si>
    <t>Zeměměřičské práce</t>
  </si>
  <si>
    <t>kpl</t>
  </si>
  <si>
    <t>1024</t>
  </si>
  <si>
    <t>-372499555</t>
  </si>
  <si>
    <t>47</t>
  </si>
  <si>
    <t>012164000</t>
  </si>
  <si>
    <t>Vytyčení a zaměření inženýrských sítí</t>
  </si>
  <si>
    <t>-772431886</t>
  </si>
  <si>
    <t>48</t>
  </si>
  <si>
    <t>013254000</t>
  </si>
  <si>
    <t>Dokumentace skutečného provedení stavby</t>
  </si>
  <si>
    <t>967117924</t>
  </si>
  <si>
    <t>49</t>
  </si>
  <si>
    <t>030001000</t>
  </si>
  <si>
    <t>Zařízení staveniště</t>
  </si>
  <si>
    <t>1109889998</t>
  </si>
  <si>
    <t>50</t>
  </si>
  <si>
    <t>031303000</t>
  </si>
  <si>
    <t>Náklady na zábor</t>
  </si>
  <si>
    <t>-1455187285</t>
  </si>
  <si>
    <t>51</t>
  </si>
  <si>
    <t>034002000</t>
  </si>
  <si>
    <t>Zabezpečení staveniště</t>
  </si>
  <si>
    <t>-615435809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</si>
</sst>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2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1"/>
      <c r="AL5" s="21"/>
      <c r="AM5" s="21"/>
      <c r="AN5" s="21"/>
      <c r="AO5" s="21"/>
      <c r="AP5" s="21"/>
      <c r="AQ5" s="21"/>
      <c r="AR5" s="19"/>
      <c r="BE5" s="23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1"/>
      <c r="AL6" s="21"/>
      <c r="AM6" s="21"/>
      <c r="AN6" s="21"/>
      <c r="AO6" s="21"/>
      <c r="AP6" s="21"/>
      <c r="AQ6" s="21"/>
      <c r="AR6" s="19"/>
      <c r="BE6" s="23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4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34"/>
      <c r="BS13" s="16" t="s">
        <v>6</v>
      </c>
    </row>
    <row r="14" spans="1:74" ht="12.75">
      <c r="B14" s="20"/>
      <c r="C14" s="21"/>
      <c r="D14" s="21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4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4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4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4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4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4"/>
    </row>
    <row r="23" spans="1:71" s="1" customFormat="1" ht="16.5" customHeight="1">
      <c r="B23" s="20"/>
      <c r="C23" s="21"/>
      <c r="D23" s="21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1"/>
      <c r="AP23" s="21"/>
      <c r="AQ23" s="21"/>
      <c r="AR23" s="19"/>
      <c r="BE23" s="23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4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2">
        <f>ROUND(AG94,2)</f>
        <v>0</v>
      </c>
      <c r="AL26" s="243"/>
      <c r="AM26" s="243"/>
      <c r="AN26" s="243"/>
      <c r="AO26" s="243"/>
      <c r="AP26" s="35"/>
      <c r="AQ26" s="35"/>
      <c r="AR26" s="38"/>
      <c r="BE26" s="23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4" t="s">
        <v>34</v>
      </c>
      <c r="M28" s="244"/>
      <c r="N28" s="244"/>
      <c r="O28" s="244"/>
      <c r="P28" s="244"/>
      <c r="Q28" s="35"/>
      <c r="R28" s="35"/>
      <c r="S28" s="35"/>
      <c r="T28" s="35"/>
      <c r="U28" s="35"/>
      <c r="V28" s="35"/>
      <c r="W28" s="244" t="s">
        <v>35</v>
      </c>
      <c r="X28" s="244"/>
      <c r="Y28" s="244"/>
      <c r="Z28" s="244"/>
      <c r="AA28" s="244"/>
      <c r="AB28" s="244"/>
      <c r="AC28" s="244"/>
      <c r="AD28" s="244"/>
      <c r="AE28" s="244"/>
      <c r="AF28" s="35"/>
      <c r="AG28" s="35"/>
      <c r="AH28" s="35"/>
      <c r="AI28" s="35"/>
      <c r="AJ28" s="35"/>
      <c r="AK28" s="244" t="s">
        <v>36</v>
      </c>
      <c r="AL28" s="244"/>
      <c r="AM28" s="244"/>
      <c r="AN28" s="244"/>
      <c r="AO28" s="244"/>
      <c r="AP28" s="35"/>
      <c r="AQ28" s="35"/>
      <c r="AR28" s="38"/>
      <c r="BE28" s="234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47">
        <v>0.21</v>
      </c>
      <c r="M29" s="246"/>
      <c r="N29" s="246"/>
      <c r="O29" s="246"/>
      <c r="P29" s="246"/>
      <c r="Q29" s="40"/>
      <c r="R29" s="40"/>
      <c r="S29" s="40"/>
      <c r="T29" s="40"/>
      <c r="U29" s="40"/>
      <c r="V29" s="40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40"/>
      <c r="AG29" s="40"/>
      <c r="AH29" s="40"/>
      <c r="AI29" s="40"/>
      <c r="AJ29" s="40"/>
      <c r="AK29" s="245">
        <f>ROUND(AV94, 2)</f>
        <v>0</v>
      </c>
      <c r="AL29" s="246"/>
      <c r="AM29" s="246"/>
      <c r="AN29" s="246"/>
      <c r="AO29" s="246"/>
      <c r="AP29" s="40"/>
      <c r="AQ29" s="40"/>
      <c r="AR29" s="41"/>
      <c r="BE29" s="235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47">
        <v>0.12</v>
      </c>
      <c r="M30" s="246"/>
      <c r="N30" s="246"/>
      <c r="O30" s="246"/>
      <c r="P30" s="246"/>
      <c r="Q30" s="40"/>
      <c r="R30" s="40"/>
      <c r="S30" s="40"/>
      <c r="T30" s="40"/>
      <c r="U30" s="40"/>
      <c r="V30" s="40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0"/>
      <c r="AG30" s="40"/>
      <c r="AH30" s="40"/>
      <c r="AI30" s="40"/>
      <c r="AJ30" s="40"/>
      <c r="AK30" s="245">
        <f>ROUND(AW94, 2)</f>
        <v>0</v>
      </c>
      <c r="AL30" s="246"/>
      <c r="AM30" s="246"/>
      <c r="AN30" s="246"/>
      <c r="AO30" s="246"/>
      <c r="AP30" s="40"/>
      <c r="AQ30" s="40"/>
      <c r="AR30" s="41"/>
      <c r="BE30" s="235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47">
        <v>0.21</v>
      </c>
      <c r="M31" s="246"/>
      <c r="N31" s="246"/>
      <c r="O31" s="246"/>
      <c r="P31" s="246"/>
      <c r="Q31" s="40"/>
      <c r="R31" s="40"/>
      <c r="S31" s="40"/>
      <c r="T31" s="40"/>
      <c r="U31" s="40"/>
      <c r="V31" s="40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0"/>
      <c r="AG31" s="40"/>
      <c r="AH31" s="40"/>
      <c r="AI31" s="40"/>
      <c r="AJ31" s="40"/>
      <c r="AK31" s="245">
        <v>0</v>
      </c>
      <c r="AL31" s="246"/>
      <c r="AM31" s="246"/>
      <c r="AN31" s="246"/>
      <c r="AO31" s="246"/>
      <c r="AP31" s="40"/>
      <c r="AQ31" s="40"/>
      <c r="AR31" s="41"/>
      <c r="BE31" s="235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47">
        <v>0.12</v>
      </c>
      <c r="M32" s="246"/>
      <c r="N32" s="246"/>
      <c r="O32" s="246"/>
      <c r="P32" s="246"/>
      <c r="Q32" s="40"/>
      <c r="R32" s="40"/>
      <c r="S32" s="40"/>
      <c r="T32" s="40"/>
      <c r="U32" s="40"/>
      <c r="V32" s="40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0"/>
      <c r="AG32" s="40"/>
      <c r="AH32" s="40"/>
      <c r="AI32" s="40"/>
      <c r="AJ32" s="40"/>
      <c r="AK32" s="245">
        <v>0</v>
      </c>
      <c r="AL32" s="246"/>
      <c r="AM32" s="246"/>
      <c r="AN32" s="246"/>
      <c r="AO32" s="246"/>
      <c r="AP32" s="40"/>
      <c r="AQ32" s="40"/>
      <c r="AR32" s="41"/>
      <c r="BE32" s="235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47">
        <v>0</v>
      </c>
      <c r="M33" s="246"/>
      <c r="N33" s="246"/>
      <c r="O33" s="246"/>
      <c r="P33" s="246"/>
      <c r="Q33" s="40"/>
      <c r="R33" s="40"/>
      <c r="S33" s="40"/>
      <c r="T33" s="40"/>
      <c r="U33" s="40"/>
      <c r="V33" s="40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0"/>
      <c r="AG33" s="40"/>
      <c r="AH33" s="40"/>
      <c r="AI33" s="40"/>
      <c r="AJ33" s="40"/>
      <c r="AK33" s="245">
        <v>0</v>
      </c>
      <c r="AL33" s="246"/>
      <c r="AM33" s="246"/>
      <c r="AN33" s="246"/>
      <c r="AO33" s="246"/>
      <c r="AP33" s="40"/>
      <c r="AQ33" s="40"/>
      <c r="AR33" s="41"/>
      <c r="BE33" s="23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4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48" t="s">
        <v>45</v>
      </c>
      <c r="Y35" s="249"/>
      <c r="Z35" s="249"/>
      <c r="AA35" s="249"/>
      <c r="AB35" s="249"/>
      <c r="AC35" s="44"/>
      <c r="AD35" s="44"/>
      <c r="AE35" s="44"/>
      <c r="AF35" s="44"/>
      <c r="AG35" s="44"/>
      <c r="AH35" s="44"/>
      <c r="AI35" s="44"/>
      <c r="AJ35" s="44"/>
      <c r="AK35" s="250">
        <f>SUM(AK26:AK33)</f>
        <v>0</v>
      </c>
      <c r="AL35" s="249"/>
      <c r="AM35" s="249"/>
      <c r="AN35" s="249"/>
      <c r="AO35" s="25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2024-11-28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2" t="str">
        <f>K6</f>
        <v>Oprava oplocení DDM Bílina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62"/>
      <c r="AL85" s="62"/>
      <c r="AM85" s="62"/>
      <c r="AN85" s="62"/>
      <c r="AO85" s="6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4" t="str">
        <f>IF(AN8= "","",AN8)</f>
        <v>28. 11. 2024</v>
      </c>
      <c r="AN87" s="254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5" t="str">
        <f>IF(E17="","",E17)</f>
        <v xml:space="preserve"> </v>
      </c>
      <c r="AN89" s="256"/>
      <c r="AO89" s="256"/>
      <c r="AP89" s="256"/>
      <c r="AQ89" s="35"/>
      <c r="AR89" s="38"/>
      <c r="AS89" s="257" t="s">
        <v>53</v>
      </c>
      <c r="AT89" s="25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55" t="str">
        <f>IF(E20="","",E20)</f>
        <v xml:space="preserve"> </v>
      </c>
      <c r="AN90" s="256"/>
      <c r="AO90" s="256"/>
      <c r="AP90" s="256"/>
      <c r="AQ90" s="35"/>
      <c r="AR90" s="38"/>
      <c r="AS90" s="259"/>
      <c r="AT90" s="26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1"/>
      <c r="AT91" s="26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63" t="s">
        <v>54</v>
      </c>
      <c r="D92" s="264"/>
      <c r="E92" s="264"/>
      <c r="F92" s="264"/>
      <c r="G92" s="264"/>
      <c r="H92" s="72"/>
      <c r="I92" s="265" t="s">
        <v>55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6" t="s">
        <v>56</v>
      </c>
      <c r="AH92" s="264"/>
      <c r="AI92" s="264"/>
      <c r="AJ92" s="264"/>
      <c r="AK92" s="264"/>
      <c r="AL92" s="264"/>
      <c r="AM92" s="264"/>
      <c r="AN92" s="265" t="s">
        <v>57</v>
      </c>
      <c r="AO92" s="264"/>
      <c r="AP92" s="267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1">
        <f>ROUND(AG95,2)</f>
        <v>0</v>
      </c>
      <c r="AH94" s="271"/>
      <c r="AI94" s="271"/>
      <c r="AJ94" s="271"/>
      <c r="AK94" s="271"/>
      <c r="AL94" s="271"/>
      <c r="AM94" s="271"/>
      <c r="AN94" s="272">
        <f>SUM(AG94,AT94)</f>
        <v>0</v>
      </c>
      <c r="AO94" s="272"/>
      <c r="AP94" s="272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0" s="7" customFormat="1" ht="24.75" customHeight="1">
      <c r="A95" s="91" t="s">
        <v>76</v>
      </c>
      <c r="B95" s="92"/>
      <c r="C95" s="93"/>
      <c r="D95" s="270" t="s">
        <v>14</v>
      </c>
      <c r="E95" s="270"/>
      <c r="F95" s="270"/>
      <c r="G95" s="270"/>
      <c r="H95" s="270"/>
      <c r="I95" s="94"/>
      <c r="J95" s="270" t="s">
        <v>17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68">
        <f>'2024-11-28 - Oprava oploc...'!J28</f>
        <v>0</v>
      </c>
      <c r="AH95" s="269"/>
      <c r="AI95" s="269"/>
      <c r="AJ95" s="269"/>
      <c r="AK95" s="269"/>
      <c r="AL95" s="269"/>
      <c r="AM95" s="269"/>
      <c r="AN95" s="268">
        <f>SUM(AG95,AT95)</f>
        <v>0</v>
      </c>
      <c r="AO95" s="269"/>
      <c r="AP95" s="269"/>
      <c r="AQ95" s="95" t="s">
        <v>77</v>
      </c>
      <c r="AR95" s="96"/>
      <c r="AS95" s="97">
        <v>0</v>
      </c>
      <c r="AT95" s="98">
        <f>ROUND(SUM(AV95:AW95),2)</f>
        <v>0</v>
      </c>
      <c r="AU95" s="99">
        <f>'2024-11-28 - Oprava oploc...'!P122</f>
        <v>0</v>
      </c>
      <c r="AV95" s="98">
        <f>'2024-11-28 - Oprava oploc...'!J31</f>
        <v>0</v>
      </c>
      <c r="AW95" s="98">
        <f>'2024-11-28 - Oprava oploc...'!J32</f>
        <v>0</v>
      </c>
      <c r="AX95" s="98">
        <f>'2024-11-28 - Oprava oploc...'!J33</f>
        <v>0</v>
      </c>
      <c r="AY95" s="98">
        <f>'2024-11-28 - Oprava oploc...'!J34</f>
        <v>0</v>
      </c>
      <c r="AZ95" s="98">
        <f>'2024-11-28 - Oprava oploc...'!F31</f>
        <v>0</v>
      </c>
      <c r="BA95" s="98">
        <f>'2024-11-28 - Oprava oploc...'!F32</f>
        <v>0</v>
      </c>
      <c r="BB95" s="98">
        <f>'2024-11-28 - Oprava oploc...'!F33</f>
        <v>0</v>
      </c>
      <c r="BC95" s="98">
        <f>'2024-11-28 - Oprava oploc...'!F34</f>
        <v>0</v>
      </c>
      <c r="BD95" s="100">
        <f>'2024-11-28 - Oprava oploc...'!F35</f>
        <v>0</v>
      </c>
      <c r="BT95" s="101" t="s">
        <v>78</v>
      </c>
      <c r="BU95" s="101" t="s">
        <v>79</v>
      </c>
      <c r="BV95" s="101" t="s">
        <v>74</v>
      </c>
      <c r="BW95" s="101" t="s">
        <v>5</v>
      </c>
      <c r="BX95" s="101" t="s">
        <v>75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Br3kwkrVMPu98FDPMaWESbkRKRcLt7RPLDOb3SRaxUFJTdgyGO+SPlmsb6LAUc6ENXREsH8qtoc55FgdCJSyjw==" saltValue="9KPGLfnML7n6GtAUvgE5HrDWV+7bbfnamxaH7/OMi4jEK+2cnyOZj/gWmtEP76Fq3awVSlrdDCiM16KYyA4yu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4-11-28 - Oprava oplo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5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80</v>
      </c>
    </row>
    <row r="4" spans="1:46" s="1" customFormat="1" ht="24.95" hidden="1" customHeight="1">
      <c r="B4" s="19"/>
      <c r="D4" s="104" t="s">
        <v>81</v>
      </c>
      <c r="L4" s="19"/>
      <c r="M4" s="105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2" customFormat="1" ht="12" hidden="1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hidden="1" customHeight="1">
      <c r="A7" s="33"/>
      <c r="B7" s="38"/>
      <c r="C7" s="33"/>
      <c r="D7" s="33"/>
      <c r="E7" s="274" t="s">
        <v>17</v>
      </c>
      <c r="F7" s="275"/>
      <c r="G7" s="275"/>
      <c r="H7" s="275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 hidden="1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hidden="1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28. 11. 2024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hidden="1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hidden="1" customHeight="1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26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hidden="1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>
      <c r="A15" s="33"/>
      <c r="B15" s="38"/>
      <c r="C15" s="33"/>
      <c r="D15" s="106" t="s">
        <v>27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hidden="1" customHeight="1">
      <c r="A16" s="33"/>
      <c r="B16" s="38"/>
      <c r="C16" s="33"/>
      <c r="D16" s="33"/>
      <c r="E16" s="276" t="str">
        <f>'Rekapitulace stavby'!E14</f>
        <v>Vyplň údaj</v>
      </c>
      <c r="F16" s="277"/>
      <c r="G16" s="277"/>
      <c r="H16" s="277"/>
      <c r="I16" s="106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hidden="1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8"/>
      <c r="C18" s="33"/>
      <c r="D18" s="106" t="s">
        <v>29</v>
      </c>
      <c r="E18" s="33"/>
      <c r="F18" s="33"/>
      <c r="G18" s="33"/>
      <c r="H18" s="33"/>
      <c r="I18" s="106" t="s">
        <v>25</v>
      </c>
      <c r="J18" s="107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8"/>
      <c r="C19" s="33"/>
      <c r="D19" s="33"/>
      <c r="E19" s="107" t="str">
        <f>IF('Rekapitulace stavby'!E17="","",'Rekapitulace stavby'!E17)</f>
        <v xml:space="preserve"> </v>
      </c>
      <c r="F19" s="33"/>
      <c r="G19" s="33"/>
      <c r="H19" s="33"/>
      <c r="I19" s="106" t="s">
        <v>26</v>
      </c>
      <c r="J19" s="107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8"/>
      <c r="C21" s="33"/>
      <c r="D21" s="106" t="s">
        <v>31</v>
      </c>
      <c r="E21" s="33"/>
      <c r="F21" s="33"/>
      <c r="G21" s="33"/>
      <c r="H21" s="33"/>
      <c r="I21" s="106" t="s">
        <v>25</v>
      </c>
      <c r="J21" s="107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8"/>
      <c r="C22" s="33"/>
      <c r="D22" s="33"/>
      <c r="E22" s="107" t="str">
        <f>IF('Rekapitulace stavby'!E20="","",'Rekapitulace stavby'!E20)</f>
        <v xml:space="preserve"> </v>
      </c>
      <c r="F22" s="33"/>
      <c r="G22" s="33"/>
      <c r="H22" s="33"/>
      <c r="I22" s="106" t="s">
        <v>26</v>
      </c>
      <c r="J22" s="107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8"/>
      <c r="C24" s="33"/>
      <c r="D24" s="106" t="s">
        <v>32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hidden="1" customHeight="1">
      <c r="A25" s="109"/>
      <c r="B25" s="110"/>
      <c r="C25" s="109"/>
      <c r="D25" s="109"/>
      <c r="E25" s="278" t="s">
        <v>1</v>
      </c>
      <c r="F25" s="278"/>
      <c r="G25" s="278"/>
      <c r="H25" s="278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hidden="1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hidden="1" customHeight="1">
      <c r="A28" s="33"/>
      <c r="B28" s="38"/>
      <c r="C28" s="33"/>
      <c r="D28" s="113" t="s">
        <v>33</v>
      </c>
      <c r="E28" s="33"/>
      <c r="F28" s="33"/>
      <c r="G28" s="33"/>
      <c r="H28" s="33"/>
      <c r="I28" s="33"/>
      <c r="J28" s="114">
        <f>ROUND(J122,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hidden="1" customHeight="1">
      <c r="A30" s="33"/>
      <c r="B30" s="38"/>
      <c r="C30" s="33"/>
      <c r="D30" s="33"/>
      <c r="E30" s="33"/>
      <c r="F30" s="115" t="s">
        <v>35</v>
      </c>
      <c r="G30" s="33"/>
      <c r="H30" s="33"/>
      <c r="I30" s="115" t="s">
        <v>34</v>
      </c>
      <c r="J30" s="115" t="s">
        <v>36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hidden="1" customHeight="1">
      <c r="A31" s="33"/>
      <c r="B31" s="38"/>
      <c r="C31" s="33"/>
      <c r="D31" s="116" t="s">
        <v>37</v>
      </c>
      <c r="E31" s="106" t="s">
        <v>38</v>
      </c>
      <c r="F31" s="117">
        <f>ROUND((SUM(BE122:BE256)),  2)</f>
        <v>0</v>
      </c>
      <c r="G31" s="33"/>
      <c r="H31" s="33"/>
      <c r="I31" s="118">
        <v>0.21</v>
      </c>
      <c r="J31" s="117">
        <f>ROUND(((SUM(BE122:BE256))*I31),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106" t="s">
        <v>39</v>
      </c>
      <c r="F32" s="117">
        <f>ROUND((SUM(BF122:BF256)),  2)</f>
        <v>0</v>
      </c>
      <c r="G32" s="33"/>
      <c r="H32" s="33"/>
      <c r="I32" s="118">
        <v>0.12</v>
      </c>
      <c r="J32" s="117">
        <f>ROUND(((SUM(BF122:BF256))*I32),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40</v>
      </c>
      <c r="F33" s="117">
        <f>ROUND((SUM(BG122:BG256)),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41</v>
      </c>
      <c r="F34" s="117">
        <f>ROUND((SUM(BH122:BH256)),  2)</f>
        <v>0</v>
      </c>
      <c r="G34" s="33"/>
      <c r="H34" s="33"/>
      <c r="I34" s="118">
        <v>0.12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42</v>
      </c>
      <c r="F35" s="117">
        <f>ROUND((SUM(BI122:BI256)),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hidden="1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hidden="1" customHeight="1">
      <c r="A37" s="33"/>
      <c r="B37" s="38"/>
      <c r="C37" s="119"/>
      <c r="D37" s="120" t="s">
        <v>43</v>
      </c>
      <c r="E37" s="121"/>
      <c r="F37" s="121"/>
      <c r="G37" s="122" t="s">
        <v>44</v>
      </c>
      <c r="H37" s="123" t="s">
        <v>45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hidden="1" customHeight="1">
      <c r="B39" s="19"/>
      <c r="L39" s="19"/>
    </row>
    <row r="40" spans="1:31" s="1" customFormat="1" ht="14.45" hidden="1" customHeight="1">
      <c r="B40" s="19"/>
      <c r="L40" s="19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52" t="str">
        <f>E7</f>
        <v>Oprava oplocení DDM Bílina</v>
      </c>
      <c r="F85" s="279"/>
      <c r="G85" s="279"/>
      <c r="H85" s="27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28" t="s">
        <v>22</v>
      </c>
      <c r="J87" s="65" t="str">
        <f>IF(J10="","",J10)</f>
        <v>28. 11. 2024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28" t="s">
        <v>31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7" t="s">
        <v>83</v>
      </c>
      <c r="D92" s="138"/>
      <c r="E92" s="138"/>
      <c r="F92" s="138"/>
      <c r="G92" s="138"/>
      <c r="H92" s="138"/>
      <c r="I92" s="138"/>
      <c r="J92" s="139" t="s">
        <v>84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0" t="s">
        <v>85</v>
      </c>
      <c r="D94" s="35"/>
      <c r="E94" s="35"/>
      <c r="F94" s="35"/>
      <c r="G94" s="35"/>
      <c r="H94" s="35"/>
      <c r="I94" s="35"/>
      <c r="J94" s="83">
        <f>J122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86</v>
      </c>
    </row>
    <row r="95" spans="1:47" s="9" customFormat="1" ht="24.95" customHeight="1">
      <c r="B95" s="141"/>
      <c r="C95" s="142"/>
      <c r="D95" s="143" t="s">
        <v>87</v>
      </c>
      <c r="E95" s="144"/>
      <c r="F95" s="144"/>
      <c r="G95" s="144"/>
      <c r="H95" s="144"/>
      <c r="I95" s="144"/>
      <c r="J95" s="145">
        <f>J123</f>
        <v>0</v>
      </c>
      <c r="K95" s="142"/>
      <c r="L95" s="146"/>
    </row>
    <row r="96" spans="1:47" s="10" customFormat="1" ht="19.899999999999999" customHeight="1">
      <c r="B96" s="147"/>
      <c r="C96" s="148"/>
      <c r="D96" s="149" t="s">
        <v>88</v>
      </c>
      <c r="E96" s="150"/>
      <c r="F96" s="150"/>
      <c r="G96" s="150"/>
      <c r="H96" s="150"/>
      <c r="I96" s="150"/>
      <c r="J96" s="151">
        <f>J124</f>
        <v>0</v>
      </c>
      <c r="K96" s="148"/>
      <c r="L96" s="152"/>
    </row>
    <row r="97" spans="1:31" s="10" customFormat="1" ht="19.899999999999999" customHeight="1">
      <c r="B97" s="147"/>
      <c r="C97" s="148"/>
      <c r="D97" s="149" t="s">
        <v>89</v>
      </c>
      <c r="E97" s="150"/>
      <c r="F97" s="150"/>
      <c r="G97" s="150"/>
      <c r="H97" s="150"/>
      <c r="I97" s="150"/>
      <c r="J97" s="151">
        <f>J145</f>
        <v>0</v>
      </c>
      <c r="K97" s="148"/>
      <c r="L97" s="152"/>
    </row>
    <row r="98" spans="1:31" s="10" customFormat="1" ht="19.899999999999999" customHeight="1">
      <c r="B98" s="147"/>
      <c r="C98" s="148"/>
      <c r="D98" s="149" t="s">
        <v>90</v>
      </c>
      <c r="E98" s="150"/>
      <c r="F98" s="150"/>
      <c r="G98" s="150"/>
      <c r="H98" s="150"/>
      <c r="I98" s="150"/>
      <c r="J98" s="151">
        <f>J156</f>
        <v>0</v>
      </c>
      <c r="K98" s="148"/>
      <c r="L98" s="152"/>
    </row>
    <row r="99" spans="1:31" s="10" customFormat="1" ht="19.899999999999999" customHeight="1">
      <c r="B99" s="147"/>
      <c r="C99" s="148"/>
      <c r="D99" s="149" t="s">
        <v>91</v>
      </c>
      <c r="E99" s="150"/>
      <c r="F99" s="150"/>
      <c r="G99" s="150"/>
      <c r="H99" s="150"/>
      <c r="I99" s="150"/>
      <c r="J99" s="151">
        <f>J187</f>
        <v>0</v>
      </c>
      <c r="K99" s="148"/>
      <c r="L99" s="152"/>
    </row>
    <row r="100" spans="1:31" s="10" customFormat="1" ht="19.899999999999999" customHeight="1">
      <c r="B100" s="147"/>
      <c r="C100" s="148"/>
      <c r="D100" s="149" t="s">
        <v>92</v>
      </c>
      <c r="E100" s="150"/>
      <c r="F100" s="150"/>
      <c r="G100" s="150"/>
      <c r="H100" s="150"/>
      <c r="I100" s="150"/>
      <c r="J100" s="151">
        <f>J210</f>
        <v>0</v>
      </c>
      <c r="K100" s="148"/>
      <c r="L100" s="152"/>
    </row>
    <row r="101" spans="1:31" s="10" customFormat="1" ht="19.899999999999999" customHeight="1">
      <c r="B101" s="147"/>
      <c r="C101" s="148"/>
      <c r="D101" s="149" t="s">
        <v>93</v>
      </c>
      <c r="E101" s="150"/>
      <c r="F101" s="150"/>
      <c r="G101" s="150"/>
      <c r="H101" s="150"/>
      <c r="I101" s="150"/>
      <c r="J101" s="151">
        <f>J222</f>
        <v>0</v>
      </c>
      <c r="K101" s="148"/>
      <c r="L101" s="152"/>
    </row>
    <row r="102" spans="1:31" s="9" customFormat="1" ht="24.95" customHeight="1">
      <c r="B102" s="141"/>
      <c r="C102" s="142"/>
      <c r="D102" s="143" t="s">
        <v>94</v>
      </c>
      <c r="E102" s="144"/>
      <c r="F102" s="144"/>
      <c r="G102" s="144"/>
      <c r="H102" s="144"/>
      <c r="I102" s="144"/>
      <c r="J102" s="145">
        <f>J225</f>
        <v>0</v>
      </c>
      <c r="K102" s="142"/>
      <c r="L102" s="146"/>
    </row>
    <row r="103" spans="1:31" s="10" customFormat="1" ht="19.899999999999999" customHeight="1">
      <c r="B103" s="147"/>
      <c r="C103" s="148"/>
      <c r="D103" s="149" t="s">
        <v>95</v>
      </c>
      <c r="E103" s="150"/>
      <c r="F103" s="150"/>
      <c r="G103" s="150"/>
      <c r="H103" s="150"/>
      <c r="I103" s="150"/>
      <c r="J103" s="151">
        <f>J226</f>
        <v>0</v>
      </c>
      <c r="K103" s="148"/>
      <c r="L103" s="152"/>
    </row>
    <row r="104" spans="1:31" s="9" customFormat="1" ht="24.95" customHeight="1">
      <c r="B104" s="141"/>
      <c r="C104" s="142"/>
      <c r="D104" s="143" t="s">
        <v>96</v>
      </c>
      <c r="E104" s="144"/>
      <c r="F104" s="144"/>
      <c r="G104" s="144"/>
      <c r="H104" s="144"/>
      <c r="I104" s="144"/>
      <c r="J104" s="145">
        <f>J244</f>
        <v>0</v>
      </c>
      <c r="K104" s="142"/>
      <c r="L104" s="146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97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52" t="str">
        <f>E7</f>
        <v>Oprava oplocení DDM Bílina</v>
      </c>
      <c r="F114" s="279"/>
      <c r="G114" s="279"/>
      <c r="H114" s="279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F10</f>
        <v xml:space="preserve"> </v>
      </c>
      <c r="G116" s="35"/>
      <c r="H116" s="35"/>
      <c r="I116" s="28" t="s">
        <v>22</v>
      </c>
      <c r="J116" s="65" t="str">
        <f>IF(J10="","",J10)</f>
        <v>28. 11. 2024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E13</f>
        <v xml:space="preserve"> </v>
      </c>
      <c r="G118" s="35"/>
      <c r="H118" s="35"/>
      <c r="I118" s="28" t="s">
        <v>29</v>
      </c>
      <c r="J118" s="31" t="str">
        <f>E19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5"/>
      <c r="E119" s="35"/>
      <c r="F119" s="26" t="str">
        <f>IF(E16="","",E16)</f>
        <v>Vyplň údaj</v>
      </c>
      <c r="G119" s="35"/>
      <c r="H119" s="35"/>
      <c r="I119" s="28" t="s">
        <v>31</v>
      </c>
      <c r="J119" s="31" t="str">
        <f>E22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53"/>
      <c r="B121" s="154"/>
      <c r="C121" s="155" t="s">
        <v>98</v>
      </c>
      <c r="D121" s="156" t="s">
        <v>58</v>
      </c>
      <c r="E121" s="156" t="s">
        <v>54</v>
      </c>
      <c r="F121" s="156" t="s">
        <v>55</v>
      </c>
      <c r="G121" s="156" t="s">
        <v>99</v>
      </c>
      <c r="H121" s="156" t="s">
        <v>100</v>
      </c>
      <c r="I121" s="156" t="s">
        <v>101</v>
      </c>
      <c r="J121" s="156" t="s">
        <v>84</v>
      </c>
      <c r="K121" s="157" t="s">
        <v>102</v>
      </c>
      <c r="L121" s="158"/>
      <c r="M121" s="74" t="s">
        <v>1</v>
      </c>
      <c r="N121" s="75" t="s">
        <v>37</v>
      </c>
      <c r="O121" s="75" t="s">
        <v>103</v>
      </c>
      <c r="P121" s="75" t="s">
        <v>104</v>
      </c>
      <c r="Q121" s="75" t="s">
        <v>105</v>
      </c>
      <c r="R121" s="75" t="s">
        <v>106</v>
      </c>
      <c r="S121" s="75" t="s">
        <v>107</v>
      </c>
      <c r="T121" s="76" t="s">
        <v>108</v>
      </c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</row>
    <row r="122" spans="1:65" s="2" customFormat="1" ht="22.9" customHeight="1">
      <c r="A122" s="33"/>
      <c r="B122" s="34"/>
      <c r="C122" s="81" t="s">
        <v>109</v>
      </c>
      <c r="D122" s="35"/>
      <c r="E122" s="35"/>
      <c r="F122" s="35"/>
      <c r="G122" s="35"/>
      <c r="H122" s="35"/>
      <c r="I122" s="35"/>
      <c r="J122" s="159">
        <f>BK122</f>
        <v>0</v>
      </c>
      <c r="K122" s="35"/>
      <c r="L122" s="38"/>
      <c r="M122" s="77"/>
      <c r="N122" s="160"/>
      <c r="O122" s="78"/>
      <c r="P122" s="161">
        <f>P123+P225+P244</f>
        <v>0</v>
      </c>
      <c r="Q122" s="78"/>
      <c r="R122" s="161">
        <f>R123+R225+R244</f>
        <v>251.18557520000002</v>
      </c>
      <c r="S122" s="78"/>
      <c r="T122" s="162">
        <f>T123+T225+T244</f>
        <v>187.82112499999999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72</v>
      </c>
      <c r="AU122" s="16" t="s">
        <v>86</v>
      </c>
      <c r="BK122" s="163">
        <f>BK123+BK225+BK244</f>
        <v>0</v>
      </c>
    </row>
    <row r="123" spans="1:65" s="12" customFormat="1" ht="25.9" customHeight="1">
      <c r="B123" s="164"/>
      <c r="C123" s="165"/>
      <c r="D123" s="166" t="s">
        <v>72</v>
      </c>
      <c r="E123" s="167" t="s">
        <v>110</v>
      </c>
      <c r="F123" s="167" t="s">
        <v>111</v>
      </c>
      <c r="G123" s="165"/>
      <c r="H123" s="165"/>
      <c r="I123" s="168"/>
      <c r="J123" s="169">
        <f>BK123</f>
        <v>0</v>
      </c>
      <c r="K123" s="165"/>
      <c r="L123" s="170"/>
      <c r="M123" s="171"/>
      <c r="N123" s="172"/>
      <c r="O123" s="172"/>
      <c r="P123" s="173">
        <f>P124+P145+P156+P187+P210+P222</f>
        <v>0</v>
      </c>
      <c r="Q123" s="172"/>
      <c r="R123" s="173">
        <f>R124+R145+R156+R187+R210+R222</f>
        <v>250.33758250000002</v>
      </c>
      <c r="S123" s="172"/>
      <c r="T123" s="174">
        <f>T124+T145+T156+T187+T210+T222</f>
        <v>187.82112499999999</v>
      </c>
      <c r="AR123" s="175" t="s">
        <v>78</v>
      </c>
      <c r="AT123" s="176" t="s">
        <v>72</v>
      </c>
      <c r="AU123" s="176" t="s">
        <v>73</v>
      </c>
      <c r="AY123" s="175" t="s">
        <v>112</v>
      </c>
      <c r="BK123" s="177">
        <f>BK124+BK145+BK156+BK187+BK210+BK222</f>
        <v>0</v>
      </c>
    </row>
    <row r="124" spans="1:65" s="12" customFormat="1" ht="22.9" customHeight="1">
      <c r="B124" s="164"/>
      <c r="C124" s="165"/>
      <c r="D124" s="166" t="s">
        <v>72</v>
      </c>
      <c r="E124" s="178" t="s">
        <v>78</v>
      </c>
      <c r="F124" s="178" t="s">
        <v>113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SUM(P125:P144)</f>
        <v>0</v>
      </c>
      <c r="Q124" s="172"/>
      <c r="R124" s="173">
        <f>SUM(R125:R144)</f>
        <v>0</v>
      </c>
      <c r="S124" s="172"/>
      <c r="T124" s="174">
        <f>SUM(T125:T144)</f>
        <v>0</v>
      </c>
      <c r="AR124" s="175" t="s">
        <v>78</v>
      </c>
      <c r="AT124" s="176" t="s">
        <v>72</v>
      </c>
      <c r="AU124" s="176" t="s">
        <v>78</v>
      </c>
      <c r="AY124" s="175" t="s">
        <v>112</v>
      </c>
      <c r="BK124" s="177">
        <f>SUM(BK125:BK144)</f>
        <v>0</v>
      </c>
    </row>
    <row r="125" spans="1:65" s="2" customFormat="1" ht="37.9" customHeight="1">
      <c r="A125" s="33"/>
      <c r="B125" s="34"/>
      <c r="C125" s="180" t="s">
        <v>78</v>
      </c>
      <c r="D125" s="180" t="s">
        <v>114</v>
      </c>
      <c r="E125" s="181" t="s">
        <v>115</v>
      </c>
      <c r="F125" s="182" t="s">
        <v>116</v>
      </c>
      <c r="G125" s="183" t="s">
        <v>117</v>
      </c>
      <c r="H125" s="184">
        <v>17.193000000000001</v>
      </c>
      <c r="I125" s="185"/>
      <c r="J125" s="186">
        <f>ROUND(I125*H125,2)</f>
        <v>0</v>
      </c>
      <c r="K125" s="182" t="s">
        <v>118</v>
      </c>
      <c r="L125" s="38"/>
      <c r="M125" s="187" t="s">
        <v>1</v>
      </c>
      <c r="N125" s="188" t="s">
        <v>38</v>
      </c>
      <c r="O125" s="70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1" t="s">
        <v>119</v>
      </c>
      <c r="AT125" s="191" t="s">
        <v>114</v>
      </c>
      <c r="AU125" s="191" t="s">
        <v>80</v>
      </c>
      <c r="AY125" s="16" t="s">
        <v>112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6" t="s">
        <v>78</v>
      </c>
      <c r="BK125" s="192">
        <f>ROUND(I125*H125,2)</f>
        <v>0</v>
      </c>
      <c r="BL125" s="16" t="s">
        <v>119</v>
      </c>
      <c r="BM125" s="191" t="s">
        <v>120</v>
      </c>
    </row>
    <row r="126" spans="1:65" s="2" customFormat="1" ht="29.25">
      <c r="A126" s="33"/>
      <c r="B126" s="34"/>
      <c r="C126" s="35"/>
      <c r="D126" s="193" t="s">
        <v>121</v>
      </c>
      <c r="E126" s="35"/>
      <c r="F126" s="194" t="s">
        <v>122</v>
      </c>
      <c r="G126" s="35"/>
      <c r="H126" s="35"/>
      <c r="I126" s="195"/>
      <c r="J126" s="35"/>
      <c r="K126" s="35"/>
      <c r="L126" s="38"/>
      <c r="M126" s="196"/>
      <c r="N126" s="197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121</v>
      </c>
      <c r="AU126" s="16" t="s">
        <v>80</v>
      </c>
    </row>
    <row r="127" spans="1:65" s="13" customFormat="1" ht="11.25">
      <c r="B127" s="198"/>
      <c r="C127" s="199"/>
      <c r="D127" s="193" t="s">
        <v>123</v>
      </c>
      <c r="E127" s="200" t="s">
        <v>1</v>
      </c>
      <c r="F127" s="201" t="s">
        <v>124</v>
      </c>
      <c r="G127" s="199"/>
      <c r="H127" s="202">
        <v>17.193000000000001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123</v>
      </c>
      <c r="AU127" s="208" t="s">
        <v>80</v>
      </c>
      <c r="AV127" s="13" t="s">
        <v>80</v>
      </c>
      <c r="AW127" s="13" t="s">
        <v>30</v>
      </c>
      <c r="AX127" s="13" t="s">
        <v>78</v>
      </c>
      <c r="AY127" s="208" t="s">
        <v>112</v>
      </c>
    </row>
    <row r="128" spans="1:65" s="2" customFormat="1" ht="37.9" customHeight="1">
      <c r="A128" s="33"/>
      <c r="B128" s="34"/>
      <c r="C128" s="180" t="s">
        <v>80</v>
      </c>
      <c r="D128" s="180" t="s">
        <v>114</v>
      </c>
      <c r="E128" s="181" t="s">
        <v>125</v>
      </c>
      <c r="F128" s="182" t="s">
        <v>126</v>
      </c>
      <c r="G128" s="183" t="s">
        <v>117</v>
      </c>
      <c r="H128" s="184">
        <v>68.772000000000006</v>
      </c>
      <c r="I128" s="185"/>
      <c r="J128" s="186">
        <f>ROUND(I128*H128,2)</f>
        <v>0</v>
      </c>
      <c r="K128" s="182" t="s">
        <v>118</v>
      </c>
      <c r="L128" s="38"/>
      <c r="M128" s="187" t="s">
        <v>1</v>
      </c>
      <c r="N128" s="188" t="s">
        <v>38</v>
      </c>
      <c r="O128" s="70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1" t="s">
        <v>119</v>
      </c>
      <c r="AT128" s="191" t="s">
        <v>114</v>
      </c>
      <c r="AU128" s="191" t="s">
        <v>80</v>
      </c>
      <c r="AY128" s="16" t="s">
        <v>112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6" t="s">
        <v>78</v>
      </c>
      <c r="BK128" s="192">
        <f>ROUND(I128*H128,2)</f>
        <v>0</v>
      </c>
      <c r="BL128" s="16" t="s">
        <v>119</v>
      </c>
      <c r="BM128" s="191" t="s">
        <v>127</v>
      </c>
    </row>
    <row r="129" spans="1:65" s="2" customFormat="1" ht="29.25">
      <c r="A129" s="33"/>
      <c r="B129" s="34"/>
      <c r="C129" s="35"/>
      <c r="D129" s="193" t="s">
        <v>121</v>
      </c>
      <c r="E129" s="35"/>
      <c r="F129" s="194" t="s">
        <v>128</v>
      </c>
      <c r="G129" s="35"/>
      <c r="H129" s="35"/>
      <c r="I129" s="195"/>
      <c r="J129" s="35"/>
      <c r="K129" s="35"/>
      <c r="L129" s="38"/>
      <c r="M129" s="196"/>
      <c r="N129" s="197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121</v>
      </c>
      <c r="AU129" s="16" t="s">
        <v>80</v>
      </c>
    </row>
    <row r="130" spans="1:65" s="13" customFormat="1" ht="11.25">
      <c r="B130" s="198"/>
      <c r="C130" s="199"/>
      <c r="D130" s="193" t="s">
        <v>123</v>
      </c>
      <c r="E130" s="200" t="s">
        <v>1</v>
      </c>
      <c r="F130" s="201" t="s">
        <v>129</v>
      </c>
      <c r="G130" s="199"/>
      <c r="H130" s="202">
        <v>68.772000000000006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123</v>
      </c>
      <c r="AU130" s="208" t="s">
        <v>80</v>
      </c>
      <c r="AV130" s="13" t="s">
        <v>80</v>
      </c>
      <c r="AW130" s="13" t="s">
        <v>30</v>
      </c>
      <c r="AX130" s="13" t="s">
        <v>78</v>
      </c>
      <c r="AY130" s="208" t="s">
        <v>112</v>
      </c>
    </row>
    <row r="131" spans="1:65" s="2" customFormat="1" ht="24.2" customHeight="1">
      <c r="A131" s="33"/>
      <c r="B131" s="34"/>
      <c r="C131" s="180" t="s">
        <v>130</v>
      </c>
      <c r="D131" s="180" t="s">
        <v>114</v>
      </c>
      <c r="E131" s="181" t="s">
        <v>131</v>
      </c>
      <c r="F131" s="182" t="s">
        <v>132</v>
      </c>
      <c r="G131" s="183" t="s">
        <v>117</v>
      </c>
      <c r="H131" s="184">
        <v>17.193000000000001</v>
      </c>
      <c r="I131" s="185"/>
      <c r="J131" s="186">
        <f>ROUND(I131*H131,2)</f>
        <v>0</v>
      </c>
      <c r="K131" s="182" t="s">
        <v>118</v>
      </c>
      <c r="L131" s="38"/>
      <c r="M131" s="187" t="s">
        <v>1</v>
      </c>
      <c r="N131" s="188" t="s">
        <v>38</v>
      </c>
      <c r="O131" s="70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1" t="s">
        <v>119</v>
      </c>
      <c r="AT131" s="191" t="s">
        <v>114</v>
      </c>
      <c r="AU131" s="191" t="s">
        <v>80</v>
      </c>
      <c r="AY131" s="16" t="s">
        <v>112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6" t="s">
        <v>78</v>
      </c>
      <c r="BK131" s="192">
        <f>ROUND(I131*H131,2)</f>
        <v>0</v>
      </c>
      <c r="BL131" s="16" t="s">
        <v>119</v>
      </c>
      <c r="BM131" s="191" t="s">
        <v>133</v>
      </c>
    </row>
    <row r="132" spans="1:65" s="2" customFormat="1" ht="19.5">
      <c r="A132" s="33"/>
      <c r="B132" s="34"/>
      <c r="C132" s="35"/>
      <c r="D132" s="193" t="s">
        <v>121</v>
      </c>
      <c r="E132" s="35"/>
      <c r="F132" s="194" t="s">
        <v>134</v>
      </c>
      <c r="G132" s="35"/>
      <c r="H132" s="35"/>
      <c r="I132" s="195"/>
      <c r="J132" s="35"/>
      <c r="K132" s="35"/>
      <c r="L132" s="38"/>
      <c r="M132" s="196"/>
      <c r="N132" s="197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121</v>
      </c>
      <c r="AU132" s="16" t="s">
        <v>80</v>
      </c>
    </row>
    <row r="133" spans="1:65" s="13" customFormat="1" ht="11.25">
      <c r="B133" s="198"/>
      <c r="C133" s="199"/>
      <c r="D133" s="193" t="s">
        <v>123</v>
      </c>
      <c r="E133" s="200" t="s">
        <v>1</v>
      </c>
      <c r="F133" s="201" t="s">
        <v>135</v>
      </c>
      <c r="G133" s="199"/>
      <c r="H133" s="202">
        <v>17.193000000000001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123</v>
      </c>
      <c r="AU133" s="208" t="s">
        <v>80</v>
      </c>
      <c r="AV133" s="13" t="s">
        <v>80</v>
      </c>
      <c r="AW133" s="13" t="s">
        <v>30</v>
      </c>
      <c r="AX133" s="13" t="s">
        <v>78</v>
      </c>
      <c r="AY133" s="208" t="s">
        <v>112</v>
      </c>
    </row>
    <row r="134" spans="1:65" s="2" customFormat="1" ht="24.2" customHeight="1">
      <c r="A134" s="33"/>
      <c r="B134" s="34"/>
      <c r="C134" s="180" t="s">
        <v>119</v>
      </c>
      <c r="D134" s="180" t="s">
        <v>114</v>
      </c>
      <c r="E134" s="181" t="s">
        <v>136</v>
      </c>
      <c r="F134" s="182" t="s">
        <v>137</v>
      </c>
      <c r="G134" s="183" t="s">
        <v>117</v>
      </c>
      <c r="H134" s="184">
        <v>68.772000000000006</v>
      </c>
      <c r="I134" s="185"/>
      <c r="J134" s="186">
        <f>ROUND(I134*H134,2)</f>
        <v>0</v>
      </c>
      <c r="K134" s="182" t="s">
        <v>118</v>
      </c>
      <c r="L134" s="38"/>
      <c r="M134" s="187" t="s">
        <v>1</v>
      </c>
      <c r="N134" s="188" t="s">
        <v>38</v>
      </c>
      <c r="O134" s="70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1" t="s">
        <v>119</v>
      </c>
      <c r="AT134" s="191" t="s">
        <v>114</v>
      </c>
      <c r="AU134" s="191" t="s">
        <v>80</v>
      </c>
      <c r="AY134" s="16" t="s">
        <v>112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6" t="s">
        <v>78</v>
      </c>
      <c r="BK134" s="192">
        <f>ROUND(I134*H134,2)</f>
        <v>0</v>
      </c>
      <c r="BL134" s="16" t="s">
        <v>119</v>
      </c>
      <c r="BM134" s="191" t="s">
        <v>138</v>
      </c>
    </row>
    <row r="135" spans="1:65" s="2" customFormat="1" ht="29.25">
      <c r="A135" s="33"/>
      <c r="B135" s="34"/>
      <c r="C135" s="35"/>
      <c r="D135" s="193" t="s">
        <v>121</v>
      </c>
      <c r="E135" s="35"/>
      <c r="F135" s="194" t="s">
        <v>139</v>
      </c>
      <c r="G135" s="35"/>
      <c r="H135" s="35"/>
      <c r="I135" s="195"/>
      <c r="J135" s="35"/>
      <c r="K135" s="35"/>
      <c r="L135" s="38"/>
      <c r="M135" s="196"/>
      <c r="N135" s="197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121</v>
      </c>
      <c r="AU135" s="16" t="s">
        <v>80</v>
      </c>
    </row>
    <row r="136" spans="1:65" s="2" customFormat="1" ht="37.9" customHeight="1">
      <c r="A136" s="33"/>
      <c r="B136" s="34"/>
      <c r="C136" s="180" t="s">
        <v>140</v>
      </c>
      <c r="D136" s="180" t="s">
        <v>114</v>
      </c>
      <c r="E136" s="181" t="s">
        <v>141</v>
      </c>
      <c r="F136" s="182" t="s">
        <v>142</v>
      </c>
      <c r="G136" s="183" t="s">
        <v>117</v>
      </c>
      <c r="H136" s="184">
        <v>17.193000000000001</v>
      </c>
      <c r="I136" s="185"/>
      <c r="J136" s="186">
        <f>ROUND(I136*H136,2)</f>
        <v>0</v>
      </c>
      <c r="K136" s="182" t="s">
        <v>118</v>
      </c>
      <c r="L136" s="38"/>
      <c r="M136" s="187" t="s">
        <v>1</v>
      </c>
      <c r="N136" s="188" t="s">
        <v>38</v>
      </c>
      <c r="O136" s="70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1" t="s">
        <v>119</v>
      </c>
      <c r="AT136" s="191" t="s">
        <v>114</v>
      </c>
      <c r="AU136" s="191" t="s">
        <v>80</v>
      </c>
      <c r="AY136" s="16" t="s">
        <v>112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6" t="s">
        <v>78</v>
      </c>
      <c r="BK136" s="192">
        <f>ROUND(I136*H136,2)</f>
        <v>0</v>
      </c>
      <c r="BL136" s="16" t="s">
        <v>119</v>
      </c>
      <c r="BM136" s="191" t="s">
        <v>143</v>
      </c>
    </row>
    <row r="137" spans="1:65" s="2" customFormat="1" ht="39">
      <c r="A137" s="33"/>
      <c r="B137" s="34"/>
      <c r="C137" s="35"/>
      <c r="D137" s="193" t="s">
        <v>121</v>
      </c>
      <c r="E137" s="35"/>
      <c r="F137" s="194" t="s">
        <v>144</v>
      </c>
      <c r="G137" s="35"/>
      <c r="H137" s="35"/>
      <c r="I137" s="195"/>
      <c r="J137" s="35"/>
      <c r="K137" s="35"/>
      <c r="L137" s="38"/>
      <c r="M137" s="196"/>
      <c r="N137" s="197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121</v>
      </c>
      <c r="AU137" s="16" t="s">
        <v>80</v>
      </c>
    </row>
    <row r="138" spans="1:65" s="2" customFormat="1" ht="37.9" customHeight="1">
      <c r="A138" s="33"/>
      <c r="B138" s="34"/>
      <c r="C138" s="180" t="s">
        <v>145</v>
      </c>
      <c r="D138" s="180" t="s">
        <v>114</v>
      </c>
      <c r="E138" s="181" t="s">
        <v>146</v>
      </c>
      <c r="F138" s="182" t="s">
        <v>147</v>
      </c>
      <c r="G138" s="183" t="s">
        <v>117</v>
      </c>
      <c r="H138" s="184">
        <v>17.193000000000001</v>
      </c>
      <c r="I138" s="185"/>
      <c r="J138" s="186">
        <f>ROUND(I138*H138,2)</f>
        <v>0</v>
      </c>
      <c r="K138" s="182" t="s">
        <v>118</v>
      </c>
      <c r="L138" s="38"/>
      <c r="M138" s="187" t="s">
        <v>1</v>
      </c>
      <c r="N138" s="188" t="s">
        <v>38</v>
      </c>
      <c r="O138" s="70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1" t="s">
        <v>119</v>
      </c>
      <c r="AT138" s="191" t="s">
        <v>114</v>
      </c>
      <c r="AU138" s="191" t="s">
        <v>80</v>
      </c>
      <c r="AY138" s="16" t="s">
        <v>112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6" t="s">
        <v>78</v>
      </c>
      <c r="BK138" s="192">
        <f>ROUND(I138*H138,2)</f>
        <v>0</v>
      </c>
      <c r="BL138" s="16" t="s">
        <v>119</v>
      </c>
      <c r="BM138" s="191" t="s">
        <v>148</v>
      </c>
    </row>
    <row r="139" spans="1:65" s="2" customFormat="1" ht="39">
      <c r="A139" s="33"/>
      <c r="B139" s="34"/>
      <c r="C139" s="35"/>
      <c r="D139" s="193" t="s">
        <v>121</v>
      </c>
      <c r="E139" s="35"/>
      <c r="F139" s="194" t="s">
        <v>149</v>
      </c>
      <c r="G139" s="35"/>
      <c r="H139" s="35"/>
      <c r="I139" s="195"/>
      <c r="J139" s="35"/>
      <c r="K139" s="35"/>
      <c r="L139" s="38"/>
      <c r="M139" s="196"/>
      <c r="N139" s="197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121</v>
      </c>
      <c r="AU139" s="16" t="s">
        <v>80</v>
      </c>
    </row>
    <row r="140" spans="1:65" s="2" customFormat="1" ht="37.9" customHeight="1">
      <c r="A140" s="33"/>
      <c r="B140" s="34"/>
      <c r="C140" s="180" t="s">
        <v>150</v>
      </c>
      <c r="D140" s="180" t="s">
        <v>114</v>
      </c>
      <c r="E140" s="181" t="s">
        <v>151</v>
      </c>
      <c r="F140" s="182" t="s">
        <v>152</v>
      </c>
      <c r="G140" s="183" t="s">
        <v>117</v>
      </c>
      <c r="H140" s="184">
        <v>17.193000000000001</v>
      </c>
      <c r="I140" s="185"/>
      <c r="J140" s="186">
        <f>ROUND(I140*H140,2)</f>
        <v>0</v>
      </c>
      <c r="K140" s="182" t="s">
        <v>118</v>
      </c>
      <c r="L140" s="38"/>
      <c r="M140" s="187" t="s">
        <v>1</v>
      </c>
      <c r="N140" s="188" t="s">
        <v>38</v>
      </c>
      <c r="O140" s="70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1" t="s">
        <v>119</v>
      </c>
      <c r="AT140" s="191" t="s">
        <v>114</v>
      </c>
      <c r="AU140" s="191" t="s">
        <v>80</v>
      </c>
      <c r="AY140" s="16" t="s">
        <v>112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6" t="s">
        <v>78</v>
      </c>
      <c r="BK140" s="192">
        <f>ROUND(I140*H140,2)</f>
        <v>0</v>
      </c>
      <c r="BL140" s="16" t="s">
        <v>119</v>
      </c>
      <c r="BM140" s="191" t="s">
        <v>153</v>
      </c>
    </row>
    <row r="141" spans="1:65" s="2" customFormat="1" ht="39">
      <c r="A141" s="33"/>
      <c r="B141" s="34"/>
      <c r="C141" s="35"/>
      <c r="D141" s="193" t="s">
        <v>121</v>
      </c>
      <c r="E141" s="35"/>
      <c r="F141" s="194" t="s">
        <v>154</v>
      </c>
      <c r="G141" s="35"/>
      <c r="H141" s="35"/>
      <c r="I141" s="195"/>
      <c r="J141" s="35"/>
      <c r="K141" s="35"/>
      <c r="L141" s="38"/>
      <c r="M141" s="196"/>
      <c r="N141" s="197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121</v>
      </c>
      <c r="AU141" s="16" t="s">
        <v>80</v>
      </c>
    </row>
    <row r="142" spans="1:65" s="2" customFormat="1" ht="24.2" customHeight="1">
      <c r="A142" s="33"/>
      <c r="B142" s="34"/>
      <c r="C142" s="180" t="s">
        <v>155</v>
      </c>
      <c r="D142" s="180" t="s">
        <v>114</v>
      </c>
      <c r="E142" s="181" t="s">
        <v>156</v>
      </c>
      <c r="F142" s="182" t="s">
        <v>157</v>
      </c>
      <c r="G142" s="183" t="s">
        <v>158</v>
      </c>
      <c r="H142" s="184">
        <v>30.946999999999999</v>
      </c>
      <c r="I142" s="185"/>
      <c r="J142" s="186">
        <f>ROUND(I142*H142,2)</f>
        <v>0</v>
      </c>
      <c r="K142" s="182" t="s">
        <v>118</v>
      </c>
      <c r="L142" s="38"/>
      <c r="M142" s="187" t="s">
        <v>1</v>
      </c>
      <c r="N142" s="188" t="s">
        <v>38</v>
      </c>
      <c r="O142" s="70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1" t="s">
        <v>119</v>
      </c>
      <c r="AT142" s="191" t="s">
        <v>114</v>
      </c>
      <c r="AU142" s="191" t="s">
        <v>80</v>
      </c>
      <c r="AY142" s="16" t="s">
        <v>112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6" t="s">
        <v>78</v>
      </c>
      <c r="BK142" s="192">
        <f>ROUND(I142*H142,2)</f>
        <v>0</v>
      </c>
      <c r="BL142" s="16" t="s">
        <v>119</v>
      </c>
      <c r="BM142" s="191" t="s">
        <v>159</v>
      </c>
    </row>
    <row r="143" spans="1:65" s="2" customFormat="1" ht="29.25">
      <c r="A143" s="33"/>
      <c r="B143" s="34"/>
      <c r="C143" s="35"/>
      <c r="D143" s="193" t="s">
        <v>121</v>
      </c>
      <c r="E143" s="35"/>
      <c r="F143" s="194" t="s">
        <v>160</v>
      </c>
      <c r="G143" s="35"/>
      <c r="H143" s="35"/>
      <c r="I143" s="195"/>
      <c r="J143" s="35"/>
      <c r="K143" s="35"/>
      <c r="L143" s="38"/>
      <c r="M143" s="196"/>
      <c r="N143" s="197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121</v>
      </c>
      <c r="AU143" s="16" t="s">
        <v>80</v>
      </c>
    </row>
    <row r="144" spans="1:65" s="13" customFormat="1" ht="11.25">
      <c r="B144" s="198"/>
      <c r="C144" s="199"/>
      <c r="D144" s="193" t="s">
        <v>123</v>
      </c>
      <c r="E144" s="200" t="s">
        <v>1</v>
      </c>
      <c r="F144" s="201" t="s">
        <v>161</v>
      </c>
      <c r="G144" s="199"/>
      <c r="H144" s="202">
        <v>30.946999999999999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123</v>
      </c>
      <c r="AU144" s="208" t="s">
        <v>80</v>
      </c>
      <c r="AV144" s="13" t="s">
        <v>80</v>
      </c>
      <c r="AW144" s="13" t="s">
        <v>30</v>
      </c>
      <c r="AX144" s="13" t="s">
        <v>78</v>
      </c>
      <c r="AY144" s="208" t="s">
        <v>112</v>
      </c>
    </row>
    <row r="145" spans="1:65" s="12" customFormat="1" ht="22.9" customHeight="1">
      <c r="B145" s="164"/>
      <c r="C145" s="165"/>
      <c r="D145" s="166" t="s">
        <v>72</v>
      </c>
      <c r="E145" s="178" t="s">
        <v>80</v>
      </c>
      <c r="F145" s="178" t="s">
        <v>162</v>
      </c>
      <c r="G145" s="165"/>
      <c r="H145" s="165"/>
      <c r="I145" s="168"/>
      <c r="J145" s="179">
        <f>BK145</f>
        <v>0</v>
      </c>
      <c r="K145" s="165"/>
      <c r="L145" s="170"/>
      <c r="M145" s="171"/>
      <c r="N145" s="172"/>
      <c r="O145" s="172"/>
      <c r="P145" s="173">
        <f>SUM(P146:P155)</f>
        <v>0</v>
      </c>
      <c r="Q145" s="172"/>
      <c r="R145" s="173">
        <f>SUM(R146:R155)</f>
        <v>156.10413310000001</v>
      </c>
      <c r="S145" s="172"/>
      <c r="T145" s="174">
        <f>SUM(T146:T155)</f>
        <v>0</v>
      </c>
      <c r="AR145" s="175" t="s">
        <v>78</v>
      </c>
      <c r="AT145" s="176" t="s">
        <v>72</v>
      </c>
      <c r="AU145" s="176" t="s">
        <v>78</v>
      </c>
      <c r="AY145" s="175" t="s">
        <v>112</v>
      </c>
      <c r="BK145" s="177">
        <f>SUM(BK146:BK155)</f>
        <v>0</v>
      </c>
    </row>
    <row r="146" spans="1:65" s="2" customFormat="1" ht="16.5" customHeight="1">
      <c r="A146" s="33"/>
      <c r="B146" s="34"/>
      <c r="C146" s="180" t="s">
        <v>163</v>
      </c>
      <c r="D146" s="180" t="s">
        <v>114</v>
      </c>
      <c r="E146" s="181" t="s">
        <v>164</v>
      </c>
      <c r="F146" s="182" t="s">
        <v>165</v>
      </c>
      <c r="G146" s="183" t="s">
        <v>117</v>
      </c>
      <c r="H146" s="184">
        <v>15.63</v>
      </c>
      <c r="I146" s="185"/>
      <c r="J146" s="186">
        <f>ROUND(I146*H146,2)</f>
        <v>0</v>
      </c>
      <c r="K146" s="182" t="s">
        <v>118</v>
      </c>
      <c r="L146" s="38"/>
      <c r="M146" s="187" t="s">
        <v>1</v>
      </c>
      <c r="N146" s="188" t="s">
        <v>38</v>
      </c>
      <c r="O146" s="70"/>
      <c r="P146" s="189">
        <f>O146*H146</f>
        <v>0</v>
      </c>
      <c r="Q146" s="189">
        <v>2.5018699999999998</v>
      </c>
      <c r="R146" s="189">
        <f>Q146*H146</f>
        <v>39.1042281</v>
      </c>
      <c r="S146" s="189">
        <v>0</v>
      </c>
      <c r="T146" s="19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1" t="s">
        <v>119</v>
      </c>
      <c r="AT146" s="191" t="s">
        <v>114</v>
      </c>
      <c r="AU146" s="191" t="s">
        <v>80</v>
      </c>
      <c r="AY146" s="16" t="s">
        <v>112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6" t="s">
        <v>78</v>
      </c>
      <c r="BK146" s="192">
        <f>ROUND(I146*H146,2)</f>
        <v>0</v>
      </c>
      <c r="BL146" s="16" t="s">
        <v>119</v>
      </c>
      <c r="BM146" s="191" t="s">
        <v>166</v>
      </c>
    </row>
    <row r="147" spans="1:65" s="2" customFormat="1" ht="19.5">
      <c r="A147" s="33"/>
      <c r="B147" s="34"/>
      <c r="C147" s="35"/>
      <c r="D147" s="193" t="s">
        <v>121</v>
      </c>
      <c r="E147" s="35"/>
      <c r="F147" s="194" t="s">
        <v>167</v>
      </c>
      <c r="G147" s="35"/>
      <c r="H147" s="35"/>
      <c r="I147" s="195"/>
      <c r="J147" s="35"/>
      <c r="K147" s="35"/>
      <c r="L147" s="38"/>
      <c r="M147" s="196"/>
      <c r="N147" s="197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121</v>
      </c>
      <c r="AU147" s="16" t="s">
        <v>80</v>
      </c>
    </row>
    <row r="148" spans="1:65" s="14" customFormat="1" ht="11.25">
      <c r="B148" s="209"/>
      <c r="C148" s="210"/>
      <c r="D148" s="193" t="s">
        <v>123</v>
      </c>
      <c r="E148" s="211" t="s">
        <v>1</v>
      </c>
      <c r="F148" s="212" t="s">
        <v>168</v>
      </c>
      <c r="G148" s="210"/>
      <c r="H148" s="211" t="s">
        <v>1</v>
      </c>
      <c r="I148" s="213"/>
      <c r="J148" s="210"/>
      <c r="K148" s="210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123</v>
      </c>
      <c r="AU148" s="218" t="s">
        <v>80</v>
      </c>
      <c r="AV148" s="14" t="s">
        <v>78</v>
      </c>
      <c r="AW148" s="14" t="s">
        <v>30</v>
      </c>
      <c r="AX148" s="14" t="s">
        <v>73</v>
      </c>
      <c r="AY148" s="218" t="s">
        <v>112</v>
      </c>
    </row>
    <row r="149" spans="1:65" s="13" customFormat="1" ht="11.25">
      <c r="B149" s="198"/>
      <c r="C149" s="199"/>
      <c r="D149" s="193" t="s">
        <v>123</v>
      </c>
      <c r="E149" s="200" t="s">
        <v>1</v>
      </c>
      <c r="F149" s="201" t="s">
        <v>169</v>
      </c>
      <c r="G149" s="199"/>
      <c r="H149" s="202">
        <v>15.63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123</v>
      </c>
      <c r="AU149" s="208" t="s">
        <v>80</v>
      </c>
      <c r="AV149" s="13" t="s">
        <v>80</v>
      </c>
      <c r="AW149" s="13" t="s">
        <v>30</v>
      </c>
      <c r="AX149" s="13" t="s">
        <v>78</v>
      </c>
      <c r="AY149" s="208" t="s">
        <v>112</v>
      </c>
    </row>
    <row r="150" spans="1:65" s="2" customFormat="1" ht="33" customHeight="1">
      <c r="A150" s="33"/>
      <c r="B150" s="34"/>
      <c r="C150" s="180" t="s">
        <v>170</v>
      </c>
      <c r="D150" s="180" t="s">
        <v>114</v>
      </c>
      <c r="E150" s="181" t="s">
        <v>171</v>
      </c>
      <c r="F150" s="182" t="s">
        <v>172</v>
      </c>
      <c r="G150" s="183" t="s">
        <v>173</v>
      </c>
      <c r="H150" s="184">
        <v>156.30000000000001</v>
      </c>
      <c r="I150" s="185"/>
      <c r="J150" s="186">
        <f>ROUND(I150*H150,2)</f>
        <v>0</v>
      </c>
      <c r="K150" s="182" t="s">
        <v>118</v>
      </c>
      <c r="L150" s="38"/>
      <c r="M150" s="187" t="s">
        <v>1</v>
      </c>
      <c r="N150" s="188" t="s">
        <v>38</v>
      </c>
      <c r="O150" s="70"/>
      <c r="P150" s="189">
        <f>O150*H150</f>
        <v>0</v>
      </c>
      <c r="Q150" s="189">
        <v>0.73558000000000001</v>
      </c>
      <c r="R150" s="189">
        <f>Q150*H150</f>
        <v>114.97115400000001</v>
      </c>
      <c r="S150" s="189">
        <v>0</v>
      </c>
      <c r="T150" s="19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1" t="s">
        <v>119</v>
      </c>
      <c r="AT150" s="191" t="s">
        <v>114</v>
      </c>
      <c r="AU150" s="191" t="s">
        <v>80</v>
      </c>
      <c r="AY150" s="16" t="s">
        <v>112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6" t="s">
        <v>78</v>
      </c>
      <c r="BK150" s="192">
        <f>ROUND(I150*H150,2)</f>
        <v>0</v>
      </c>
      <c r="BL150" s="16" t="s">
        <v>119</v>
      </c>
      <c r="BM150" s="191" t="s">
        <v>174</v>
      </c>
    </row>
    <row r="151" spans="1:65" s="2" customFormat="1" ht="29.25">
      <c r="A151" s="33"/>
      <c r="B151" s="34"/>
      <c r="C151" s="35"/>
      <c r="D151" s="193" t="s">
        <v>121</v>
      </c>
      <c r="E151" s="35"/>
      <c r="F151" s="194" t="s">
        <v>175</v>
      </c>
      <c r="G151" s="35"/>
      <c r="H151" s="35"/>
      <c r="I151" s="195"/>
      <c r="J151" s="35"/>
      <c r="K151" s="35"/>
      <c r="L151" s="38"/>
      <c r="M151" s="196"/>
      <c r="N151" s="197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121</v>
      </c>
      <c r="AU151" s="16" t="s">
        <v>80</v>
      </c>
    </row>
    <row r="152" spans="1:65" s="13" customFormat="1" ht="11.25">
      <c r="B152" s="198"/>
      <c r="C152" s="199"/>
      <c r="D152" s="193" t="s">
        <v>123</v>
      </c>
      <c r="E152" s="200" t="s">
        <v>1</v>
      </c>
      <c r="F152" s="201" t="s">
        <v>176</v>
      </c>
      <c r="G152" s="199"/>
      <c r="H152" s="202">
        <v>156.30000000000001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123</v>
      </c>
      <c r="AU152" s="208" t="s">
        <v>80</v>
      </c>
      <c r="AV152" s="13" t="s">
        <v>80</v>
      </c>
      <c r="AW152" s="13" t="s">
        <v>30</v>
      </c>
      <c r="AX152" s="13" t="s">
        <v>78</v>
      </c>
      <c r="AY152" s="208" t="s">
        <v>112</v>
      </c>
    </row>
    <row r="153" spans="1:65" s="2" customFormat="1" ht="24.2" customHeight="1">
      <c r="A153" s="33"/>
      <c r="B153" s="34"/>
      <c r="C153" s="180" t="s">
        <v>177</v>
      </c>
      <c r="D153" s="180" t="s">
        <v>114</v>
      </c>
      <c r="E153" s="181" t="s">
        <v>178</v>
      </c>
      <c r="F153" s="182" t="s">
        <v>179</v>
      </c>
      <c r="G153" s="183" t="s">
        <v>158</v>
      </c>
      <c r="H153" s="184">
        <v>1.915</v>
      </c>
      <c r="I153" s="185"/>
      <c r="J153" s="186">
        <f>ROUND(I153*H153,2)</f>
        <v>0</v>
      </c>
      <c r="K153" s="182" t="s">
        <v>118</v>
      </c>
      <c r="L153" s="38"/>
      <c r="M153" s="187" t="s">
        <v>1</v>
      </c>
      <c r="N153" s="188" t="s">
        <v>38</v>
      </c>
      <c r="O153" s="70"/>
      <c r="P153" s="189">
        <f>O153*H153</f>
        <v>0</v>
      </c>
      <c r="Q153" s="189">
        <v>1.0593999999999999</v>
      </c>
      <c r="R153" s="189">
        <f>Q153*H153</f>
        <v>2.0287509999999997</v>
      </c>
      <c r="S153" s="189">
        <v>0</v>
      </c>
      <c r="T153" s="19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1" t="s">
        <v>119</v>
      </c>
      <c r="AT153" s="191" t="s">
        <v>114</v>
      </c>
      <c r="AU153" s="191" t="s">
        <v>80</v>
      </c>
      <c r="AY153" s="16" t="s">
        <v>112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6" t="s">
        <v>78</v>
      </c>
      <c r="BK153" s="192">
        <f>ROUND(I153*H153,2)</f>
        <v>0</v>
      </c>
      <c r="BL153" s="16" t="s">
        <v>119</v>
      </c>
      <c r="BM153" s="191" t="s">
        <v>180</v>
      </c>
    </row>
    <row r="154" spans="1:65" s="2" customFormat="1" ht="29.25">
      <c r="A154" s="33"/>
      <c r="B154" s="34"/>
      <c r="C154" s="35"/>
      <c r="D154" s="193" t="s">
        <v>121</v>
      </c>
      <c r="E154" s="35"/>
      <c r="F154" s="194" t="s">
        <v>181</v>
      </c>
      <c r="G154" s="35"/>
      <c r="H154" s="35"/>
      <c r="I154" s="195"/>
      <c r="J154" s="35"/>
      <c r="K154" s="35"/>
      <c r="L154" s="38"/>
      <c r="M154" s="196"/>
      <c r="N154" s="197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121</v>
      </c>
      <c r="AU154" s="16" t="s">
        <v>80</v>
      </c>
    </row>
    <row r="155" spans="1:65" s="13" customFormat="1" ht="11.25">
      <c r="B155" s="198"/>
      <c r="C155" s="199"/>
      <c r="D155" s="193" t="s">
        <v>123</v>
      </c>
      <c r="E155" s="200" t="s">
        <v>1</v>
      </c>
      <c r="F155" s="201" t="s">
        <v>182</v>
      </c>
      <c r="G155" s="199"/>
      <c r="H155" s="202">
        <v>1.915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123</v>
      </c>
      <c r="AU155" s="208" t="s">
        <v>80</v>
      </c>
      <c r="AV155" s="13" t="s">
        <v>80</v>
      </c>
      <c r="AW155" s="13" t="s">
        <v>30</v>
      </c>
      <c r="AX155" s="13" t="s">
        <v>78</v>
      </c>
      <c r="AY155" s="208" t="s">
        <v>112</v>
      </c>
    </row>
    <row r="156" spans="1:65" s="12" customFormat="1" ht="22.9" customHeight="1">
      <c r="B156" s="164"/>
      <c r="C156" s="165"/>
      <c r="D156" s="166" t="s">
        <v>72</v>
      </c>
      <c r="E156" s="178" t="s">
        <v>130</v>
      </c>
      <c r="F156" s="178" t="s">
        <v>183</v>
      </c>
      <c r="G156" s="165"/>
      <c r="H156" s="165"/>
      <c r="I156" s="168"/>
      <c r="J156" s="179">
        <f>BK156</f>
        <v>0</v>
      </c>
      <c r="K156" s="165"/>
      <c r="L156" s="170"/>
      <c r="M156" s="171"/>
      <c r="N156" s="172"/>
      <c r="O156" s="172"/>
      <c r="P156" s="173">
        <f>SUM(P157:P186)</f>
        <v>0</v>
      </c>
      <c r="Q156" s="172"/>
      <c r="R156" s="173">
        <f>SUM(R157:R186)</f>
        <v>84.944096400000006</v>
      </c>
      <c r="S156" s="172"/>
      <c r="T156" s="174">
        <f>SUM(T157:T186)</f>
        <v>0</v>
      </c>
      <c r="AR156" s="175" t="s">
        <v>78</v>
      </c>
      <c r="AT156" s="176" t="s">
        <v>72</v>
      </c>
      <c r="AU156" s="176" t="s">
        <v>78</v>
      </c>
      <c r="AY156" s="175" t="s">
        <v>112</v>
      </c>
      <c r="BK156" s="177">
        <f>SUM(BK157:BK186)</f>
        <v>0</v>
      </c>
    </row>
    <row r="157" spans="1:65" s="2" customFormat="1" ht="24.2" customHeight="1">
      <c r="A157" s="33"/>
      <c r="B157" s="34"/>
      <c r="C157" s="180" t="s">
        <v>8</v>
      </c>
      <c r="D157" s="180" t="s">
        <v>114</v>
      </c>
      <c r="E157" s="181" t="s">
        <v>184</v>
      </c>
      <c r="F157" s="182" t="s">
        <v>185</v>
      </c>
      <c r="G157" s="183" t="s">
        <v>173</v>
      </c>
      <c r="H157" s="184">
        <v>151.19999999999999</v>
      </c>
      <c r="I157" s="185"/>
      <c r="J157" s="186">
        <f>ROUND(I157*H157,2)</f>
        <v>0</v>
      </c>
      <c r="K157" s="182" t="s">
        <v>118</v>
      </c>
      <c r="L157" s="38"/>
      <c r="M157" s="187" t="s">
        <v>1</v>
      </c>
      <c r="N157" s="188" t="s">
        <v>38</v>
      </c>
      <c r="O157" s="70"/>
      <c r="P157" s="189">
        <f>O157*H157</f>
        <v>0</v>
      </c>
      <c r="Q157" s="189">
        <v>0.22241</v>
      </c>
      <c r="R157" s="189">
        <f>Q157*H157</f>
        <v>33.628391999999998</v>
      </c>
      <c r="S157" s="189">
        <v>0</v>
      </c>
      <c r="T157" s="19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1" t="s">
        <v>119</v>
      </c>
      <c r="AT157" s="191" t="s">
        <v>114</v>
      </c>
      <c r="AU157" s="191" t="s">
        <v>80</v>
      </c>
      <c r="AY157" s="16" t="s">
        <v>112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6" t="s">
        <v>78</v>
      </c>
      <c r="BK157" s="192">
        <f>ROUND(I157*H157,2)</f>
        <v>0</v>
      </c>
      <c r="BL157" s="16" t="s">
        <v>119</v>
      </c>
      <c r="BM157" s="191" t="s">
        <v>186</v>
      </c>
    </row>
    <row r="158" spans="1:65" s="2" customFormat="1" ht="29.25">
      <c r="A158" s="33"/>
      <c r="B158" s="34"/>
      <c r="C158" s="35"/>
      <c r="D158" s="193" t="s">
        <v>121</v>
      </c>
      <c r="E158" s="35"/>
      <c r="F158" s="194" t="s">
        <v>187</v>
      </c>
      <c r="G158" s="35"/>
      <c r="H158" s="35"/>
      <c r="I158" s="195"/>
      <c r="J158" s="35"/>
      <c r="K158" s="35"/>
      <c r="L158" s="38"/>
      <c r="M158" s="196"/>
      <c r="N158" s="197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121</v>
      </c>
      <c r="AU158" s="16" t="s">
        <v>80</v>
      </c>
    </row>
    <row r="159" spans="1:65" s="13" customFormat="1" ht="11.25">
      <c r="B159" s="198"/>
      <c r="C159" s="199"/>
      <c r="D159" s="193" t="s">
        <v>123</v>
      </c>
      <c r="E159" s="200" t="s">
        <v>1</v>
      </c>
      <c r="F159" s="201" t="s">
        <v>188</v>
      </c>
      <c r="G159" s="199"/>
      <c r="H159" s="202">
        <v>151.19999999999999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123</v>
      </c>
      <c r="AU159" s="208" t="s">
        <v>80</v>
      </c>
      <c r="AV159" s="13" t="s">
        <v>80</v>
      </c>
      <c r="AW159" s="13" t="s">
        <v>30</v>
      </c>
      <c r="AX159" s="13" t="s">
        <v>78</v>
      </c>
      <c r="AY159" s="208" t="s">
        <v>112</v>
      </c>
    </row>
    <row r="160" spans="1:65" s="2" customFormat="1" ht="33" customHeight="1">
      <c r="A160" s="33"/>
      <c r="B160" s="34"/>
      <c r="C160" s="180" t="s">
        <v>189</v>
      </c>
      <c r="D160" s="180" t="s">
        <v>114</v>
      </c>
      <c r="E160" s="181" t="s">
        <v>190</v>
      </c>
      <c r="F160" s="182" t="s">
        <v>191</v>
      </c>
      <c r="G160" s="183" t="s">
        <v>173</v>
      </c>
      <c r="H160" s="184">
        <v>151.26</v>
      </c>
      <c r="I160" s="185"/>
      <c r="J160" s="186">
        <f>ROUND(I160*H160,2)</f>
        <v>0</v>
      </c>
      <c r="K160" s="182" t="s">
        <v>118</v>
      </c>
      <c r="L160" s="38"/>
      <c r="M160" s="187" t="s">
        <v>1</v>
      </c>
      <c r="N160" s="188" t="s">
        <v>38</v>
      </c>
      <c r="O160" s="70"/>
      <c r="P160" s="189">
        <f>O160*H160</f>
        <v>0</v>
      </c>
      <c r="Q160" s="189">
        <v>0.25119000000000002</v>
      </c>
      <c r="R160" s="189">
        <f>Q160*H160</f>
        <v>37.994999400000005</v>
      </c>
      <c r="S160" s="189">
        <v>0</v>
      </c>
      <c r="T160" s="19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1" t="s">
        <v>119</v>
      </c>
      <c r="AT160" s="191" t="s">
        <v>114</v>
      </c>
      <c r="AU160" s="191" t="s">
        <v>80</v>
      </c>
      <c r="AY160" s="16" t="s">
        <v>112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6" t="s">
        <v>78</v>
      </c>
      <c r="BK160" s="192">
        <f>ROUND(I160*H160,2)</f>
        <v>0</v>
      </c>
      <c r="BL160" s="16" t="s">
        <v>119</v>
      </c>
      <c r="BM160" s="191" t="s">
        <v>192</v>
      </c>
    </row>
    <row r="161" spans="1:65" s="2" customFormat="1" ht="39">
      <c r="A161" s="33"/>
      <c r="B161" s="34"/>
      <c r="C161" s="35"/>
      <c r="D161" s="193" t="s">
        <v>121</v>
      </c>
      <c r="E161" s="35"/>
      <c r="F161" s="194" t="s">
        <v>193</v>
      </c>
      <c r="G161" s="35"/>
      <c r="H161" s="35"/>
      <c r="I161" s="195"/>
      <c r="J161" s="35"/>
      <c r="K161" s="35"/>
      <c r="L161" s="38"/>
      <c r="M161" s="196"/>
      <c r="N161" s="197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121</v>
      </c>
      <c r="AU161" s="16" t="s">
        <v>80</v>
      </c>
    </row>
    <row r="162" spans="1:65" s="2" customFormat="1" ht="24.2" customHeight="1">
      <c r="A162" s="33"/>
      <c r="B162" s="34"/>
      <c r="C162" s="180" t="s">
        <v>194</v>
      </c>
      <c r="D162" s="180" t="s">
        <v>114</v>
      </c>
      <c r="E162" s="181" t="s">
        <v>195</v>
      </c>
      <c r="F162" s="182" t="s">
        <v>196</v>
      </c>
      <c r="G162" s="183" t="s">
        <v>197</v>
      </c>
      <c r="H162" s="184">
        <v>260.5</v>
      </c>
      <c r="I162" s="185"/>
      <c r="J162" s="186">
        <f>ROUND(I162*H162,2)</f>
        <v>0</v>
      </c>
      <c r="K162" s="182" t="s">
        <v>118</v>
      </c>
      <c r="L162" s="38"/>
      <c r="M162" s="187" t="s">
        <v>1</v>
      </c>
      <c r="N162" s="188" t="s">
        <v>38</v>
      </c>
      <c r="O162" s="70"/>
      <c r="P162" s="189">
        <f>O162*H162</f>
        <v>0</v>
      </c>
      <c r="Q162" s="189">
        <v>3.4169999999999999E-2</v>
      </c>
      <c r="R162" s="189">
        <f>Q162*H162</f>
        <v>8.9012849999999997</v>
      </c>
      <c r="S162" s="189">
        <v>0</v>
      </c>
      <c r="T162" s="19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1" t="s">
        <v>119</v>
      </c>
      <c r="AT162" s="191" t="s">
        <v>114</v>
      </c>
      <c r="AU162" s="191" t="s">
        <v>80</v>
      </c>
      <c r="AY162" s="16" t="s">
        <v>112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6" t="s">
        <v>78</v>
      </c>
      <c r="BK162" s="192">
        <f>ROUND(I162*H162,2)</f>
        <v>0</v>
      </c>
      <c r="BL162" s="16" t="s">
        <v>119</v>
      </c>
      <c r="BM162" s="191" t="s">
        <v>198</v>
      </c>
    </row>
    <row r="163" spans="1:65" s="2" customFormat="1" ht="29.25">
      <c r="A163" s="33"/>
      <c r="B163" s="34"/>
      <c r="C163" s="35"/>
      <c r="D163" s="193" t="s">
        <v>121</v>
      </c>
      <c r="E163" s="35"/>
      <c r="F163" s="194" t="s">
        <v>199</v>
      </c>
      <c r="G163" s="35"/>
      <c r="H163" s="35"/>
      <c r="I163" s="195"/>
      <c r="J163" s="35"/>
      <c r="K163" s="35"/>
      <c r="L163" s="38"/>
      <c r="M163" s="196"/>
      <c r="N163" s="197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121</v>
      </c>
      <c r="AU163" s="16" t="s">
        <v>80</v>
      </c>
    </row>
    <row r="164" spans="1:65" s="13" customFormat="1" ht="11.25">
      <c r="B164" s="198"/>
      <c r="C164" s="199"/>
      <c r="D164" s="193" t="s">
        <v>123</v>
      </c>
      <c r="E164" s="200" t="s">
        <v>1</v>
      </c>
      <c r="F164" s="201" t="s">
        <v>200</v>
      </c>
      <c r="G164" s="199"/>
      <c r="H164" s="202">
        <v>260.5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123</v>
      </c>
      <c r="AU164" s="208" t="s">
        <v>80</v>
      </c>
      <c r="AV164" s="13" t="s">
        <v>80</v>
      </c>
      <c r="AW164" s="13" t="s">
        <v>30</v>
      </c>
      <c r="AX164" s="13" t="s">
        <v>78</v>
      </c>
      <c r="AY164" s="208" t="s">
        <v>112</v>
      </c>
    </row>
    <row r="165" spans="1:65" s="2" customFormat="1" ht="24.2" customHeight="1">
      <c r="A165" s="33"/>
      <c r="B165" s="34"/>
      <c r="C165" s="180" t="s">
        <v>201</v>
      </c>
      <c r="D165" s="180" t="s">
        <v>114</v>
      </c>
      <c r="E165" s="181" t="s">
        <v>202</v>
      </c>
      <c r="F165" s="182" t="s">
        <v>203</v>
      </c>
      <c r="G165" s="183" t="s">
        <v>204</v>
      </c>
      <c r="H165" s="184">
        <v>102</v>
      </c>
      <c r="I165" s="185"/>
      <c r="J165" s="186">
        <f>ROUND(I165*H165,2)</f>
        <v>0</v>
      </c>
      <c r="K165" s="182" t="s">
        <v>118</v>
      </c>
      <c r="L165" s="38"/>
      <c r="M165" s="187" t="s">
        <v>1</v>
      </c>
      <c r="N165" s="188" t="s">
        <v>38</v>
      </c>
      <c r="O165" s="70"/>
      <c r="P165" s="189">
        <f>O165*H165</f>
        <v>0</v>
      </c>
      <c r="Q165" s="189">
        <v>7.0200000000000002E-3</v>
      </c>
      <c r="R165" s="189">
        <f>Q165*H165</f>
        <v>0.71604000000000001</v>
      </c>
      <c r="S165" s="189">
        <v>0</v>
      </c>
      <c r="T165" s="19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1" t="s">
        <v>119</v>
      </c>
      <c r="AT165" s="191" t="s">
        <v>114</v>
      </c>
      <c r="AU165" s="191" t="s">
        <v>80</v>
      </c>
      <c r="AY165" s="16" t="s">
        <v>112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6" t="s">
        <v>78</v>
      </c>
      <c r="BK165" s="192">
        <f>ROUND(I165*H165,2)</f>
        <v>0</v>
      </c>
      <c r="BL165" s="16" t="s">
        <v>119</v>
      </c>
      <c r="BM165" s="191" t="s">
        <v>205</v>
      </c>
    </row>
    <row r="166" spans="1:65" s="2" customFormat="1" ht="29.25">
      <c r="A166" s="33"/>
      <c r="B166" s="34"/>
      <c r="C166" s="35"/>
      <c r="D166" s="193" t="s">
        <v>121</v>
      </c>
      <c r="E166" s="35"/>
      <c r="F166" s="194" t="s">
        <v>206</v>
      </c>
      <c r="G166" s="35"/>
      <c r="H166" s="35"/>
      <c r="I166" s="195"/>
      <c r="J166" s="35"/>
      <c r="K166" s="35"/>
      <c r="L166" s="38"/>
      <c r="M166" s="196"/>
      <c r="N166" s="197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121</v>
      </c>
      <c r="AU166" s="16" t="s">
        <v>80</v>
      </c>
    </row>
    <row r="167" spans="1:65" s="13" customFormat="1" ht="11.25">
      <c r="B167" s="198"/>
      <c r="C167" s="199"/>
      <c r="D167" s="193" t="s">
        <v>123</v>
      </c>
      <c r="E167" s="200" t="s">
        <v>1</v>
      </c>
      <c r="F167" s="201" t="s">
        <v>207</v>
      </c>
      <c r="G167" s="199"/>
      <c r="H167" s="202">
        <v>102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123</v>
      </c>
      <c r="AU167" s="208" t="s">
        <v>80</v>
      </c>
      <c r="AV167" s="13" t="s">
        <v>80</v>
      </c>
      <c r="AW167" s="13" t="s">
        <v>30</v>
      </c>
      <c r="AX167" s="13" t="s">
        <v>78</v>
      </c>
      <c r="AY167" s="208" t="s">
        <v>112</v>
      </c>
    </row>
    <row r="168" spans="1:65" s="2" customFormat="1" ht="49.15" customHeight="1">
      <c r="A168" s="33"/>
      <c r="B168" s="34"/>
      <c r="C168" s="219" t="s">
        <v>208</v>
      </c>
      <c r="D168" s="219" t="s">
        <v>209</v>
      </c>
      <c r="E168" s="220" t="s">
        <v>210</v>
      </c>
      <c r="F168" s="221" t="s">
        <v>211</v>
      </c>
      <c r="G168" s="222" t="s">
        <v>204</v>
      </c>
      <c r="H168" s="223">
        <v>102</v>
      </c>
      <c r="I168" s="224"/>
      <c r="J168" s="225">
        <f>ROUND(I168*H168,2)</f>
        <v>0</v>
      </c>
      <c r="K168" s="221" t="s">
        <v>1</v>
      </c>
      <c r="L168" s="226"/>
      <c r="M168" s="227" t="s">
        <v>1</v>
      </c>
      <c r="N168" s="228" t="s">
        <v>38</v>
      </c>
      <c r="O168" s="70"/>
      <c r="P168" s="189">
        <f>O168*H168</f>
        <v>0</v>
      </c>
      <c r="Q168" s="189">
        <v>5.3E-3</v>
      </c>
      <c r="R168" s="189">
        <f>Q168*H168</f>
        <v>0.54059999999999997</v>
      </c>
      <c r="S168" s="189">
        <v>0</v>
      </c>
      <c r="T168" s="19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1" t="s">
        <v>155</v>
      </c>
      <c r="AT168" s="191" t="s">
        <v>209</v>
      </c>
      <c r="AU168" s="191" t="s">
        <v>80</v>
      </c>
      <c r="AY168" s="16" t="s">
        <v>112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6" t="s">
        <v>78</v>
      </c>
      <c r="BK168" s="192">
        <f>ROUND(I168*H168,2)</f>
        <v>0</v>
      </c>
      <c r="BL168" s="16" t="s">
        <v>119</v>
      </c>
      <c r="BM168" s="191" t="s">
        <v>212</v>
      </c>
    </row>
    <row r="169" spans="1:65" s="2" customFormat="1" ht="29.25">
      <c r="A169" s="33"/>
      <c r="B169" s="34"/>
      <c r="C169" s="35"/>
      <c r="D169" s="193" t="s">
        <v>121</v>
      </c>
      <c r="E169" s="35"/>
      <c r="F169" s="194" t="s">
        <v>211</v>
      </c>
      <c r="G169" s="35"/>
      <c r="H169" s="35"/>
      <c r="I169" s="195"/>
      <c r="J169" s="35"/>
      <c r="K169" s="35"/>
      <c r="L169" s="38"/>
      <c r="M169" s="196"/>
      <c r="N169" s="197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121</v>
      </c>
      <c r="AU169" s="16" t="s">
        <v>80</v>
      </c>
    </row>
    <row r="170" spans="1:65" s="2" customFormat="1" ht="24.2" customHeight="1">
      <c r="A170" s="33"/>
      <c r="B170" s="34"/>
      <c r="C170" s="180" t="s">
        <v>213</v>
      </c>
      <c r="D170" s="180" t="s">
        <v>114</v>
      </c>
      <c r="E170" s="181" t="s">
        <v>214</v>
      </c>
      <c r="F170" s="182" t="s">
        <v>215</v>
      </c>
      <c r="G170" s="183" t="s">
        <v>204</v>
      </c>
      <c r="H170" s="184">
        <v>1</v>
      </c>
      <c r="I170" s="185"/>
      <c r="J170" s="186">
        <f>ROUND(I170*H170,2)</f>
        <v>0</v>
      </c>
      <c r="K170" s="182" t="s">
        <v>118</v>
      </c>
      <c r="L170" s="38"/>
      <c r="M170" s="187" t="s">
        <v>1</v>
      </c>
      <c r="N170" s="188" t="s">
        <v>38</v>
      </c>
      <c r="O170" s="70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1" t="s">
        <v>119</v>
      </c>
      <c r="AT170" s="191" t="s">
        <v>114</v>
      </c>
      <c r="AU170" s="191" t="s">
        <v>80</v>
      </c>
      <c r="AY170" s="16" t="s">
        <v>112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6" t="s">
        <v>78</v>
      </c>
      <c r="BK170" s="192">
        <f>ROUND(I170*H170,2)</f>
        <v>0</v>
      </c>
      <c r="BL170" s="16" t="s">
        <v>119</v>
      </c>
      <c r="BM170" s="191" t="s">
        <v>216</v>
      </c>
    </row>
    <row r="171" spans="1:65" s="2" customFormat="1" ht="19.5">
      <c r="A171" s="33"/>
      <c r="B171" s="34"/>
      <c r="C171" s="35"/>
      <c r="D171" s="193" t="s">
        <v>121</v>
      </c>
      <c r="E171" s="35"/>
      <c r="F171" s="194" t="s">
        <v>217</v>
      </c>
      <c r="G171" s="35"/>
      <c r="H171" s="35"/>
      <c r="I171" s="195"/>
      <c r="J171" s="35"/>
      <c r="K171" s="35"/>
      <c r="L171" s="38"/>
      <c r="M171" s="196"/>
      <c r="N171" s="197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121</v>
      </c>
      <c r="AU171" s="16" t="s">
        <v>80</v>
      </c>
    </row>
    <row r="172" spans="1:65" s="2" customFormat="1" ht="37.9" customHeight="1">
      <c r="A172" s="33"/>
      <c r="B172" s="34"/>
      <c r="C172" s="219" t="s">
        <v>218</v>
      </c>
      <c r="D172" s="219" t="s">
        <v>209</v>
      </c>
      <c r="E172" s="220" t="s">
        <v>219</v>
      </c>
      <c r="F172" s="221" t="s">
        <v>220</v>
      </c>
      <c r="G172" s="222" t="s">
        <v>204</v>
      </c>
      <c r="H172" s="223">
        <v>1</v>
      </c>
      <c r="I172" s="224"/>
      <c r="J172" s="225">
        <f>ROUND(I172*H172,2)</f>
        <v>0</v>
      </c>
      <c r="K172" s="221" t="s">
        <v>1</v>
      </c>
      <c r="L172" s="226"/>
      <c r="M172" s="227" t="s">
        <v>1</v>
      </c>
      <c r="N172" s="228" t="s">
        <v>38</v>
      </c>
      <c r="O172" s="70"/>
      <c r="P172" s="189">
        <f>O172*H172</f>
        <v>0</v>
      </c>
      <c r="Q172" s="189">
        <v>5.5030000000000003E-2</v>
      </c>
      <c r="R172" s="189">
        <f>Q172*H172</f>
        <v>5.5030000000000003E-2</v>
      </c>
      <c r="S172" s="189">
        <v>0</v>
      </c>
      <c r="T172" s="19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1" t="s">
        <v>155</v>
      </c>
      <c r="AT172" s="191" t="s">
        <v>209</v>
      </c>
      <c r="AU172" s="191" t="s">
        <v>80</v>
      </c>
      <c r="AY172" s="16" t="s">
        <v>112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6" t="s">
        <v>78</v>
      </c>
      <c r="BK172" s="192">
        <f>ROUND(I172*H172,2)</f>
        <v>0</v>
      </c>
      <c r="BL172" s="16" t="s">
        <v>119</v>
      </c>
      <c r="BM172" s="191" t="s">
        <v>221</v>
      </c>
    </row>
    <row r="173" spans="1:65" s="2" customFormat="1" ht="19.5">
      <c r="A173" s="33"/>
      <c r="B173" s="34"/>
      <c r="C173" s="35"/>
      <c r="D173" s="193" t="s">
        <v>121</v>
      </c>
      <c r="E173" s="35"/>
      <c r="F173" s="194" t="s">
        <v>220</v>
      </c>
      <c r="G173" s="35"/>
      <c r="H173" s="35"/>
      <c r="I173" s="195"/>
      <c r="J173" s="35"/>
      <c r="K173" s="35"/>
      <c r="L173" s="38"/>
      <c r="M173" s="196"/>
      <c r="N173" s="197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121</v>
      </c>
      <c r="AU173" s="16" t="s">
        <v>80</v>
      </c>
    </row>
    <row r="174" spans="1:65" s="2" customFormat="1" ht="24.2" customHeight="1">
      <c r="A174" s="33"/>
      <c r="B174" s="34"/>
      <c r="C174" s="180" t="s">
        <v>222</v>
      </c>
      <c r="D174" s="180" t="s">
        <v>114</v>
      </c>
      <c r="E174" s="181" t="s">
        <v>223</v>
      </c>
      <c r="F174" s="182" t="s">
        <v>224</v>
      </c>
      <c r="G174" s="183" t="s">
        <v>204</v>
      </c>
      <c r="H174" s="184">
        <v>1</v>
      </c>
      <c r="I174" s="185"/>
      <c r="J174" s="186">
        <f>ROUND(I174*H174,2)</f>
        <v>0</v>
      </c>
      <c r="K174" s="182" t="s">
        <v>118</v>
      </c>
      <c r="L174" s="38"/>
      <c r="M174" s="187" t="s">
        <v>1</v>
      </c>
      <c r="N174" s="188" t="s">
        <v>38</v>
      </c>
      <c r="O174" s="70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1" t="s">
        <v>119</v>
      </c>
      <c r="AT174" s="191" t="s">
        <v>114</v>
      </c>
      <c r="AU174" s="191" t="s">
        <v>80</v>
      </c>
      <c r="AY174" s="16" t="s">
        <v>112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6" t="s">
        <v>78</v>
      </c>
      <c r="BK174" s="192">
        <f>ROUND(I174*H174,2)</f>
        <v>0</v>
      </c>
      <c r="BL174" s="16" t="s">
        <v>119</v>
      </c>
      <c r="BM174" s="191" t="s">
        <v>225</v>
      </c>
    </row>
    <row r="175" spans="1:65" s="2" customFormat="1" ht="19.5">
      <c r="A175" s="33"/>
      <c r="B175" s="34"/>
      <c r="C175" s="35"/>
      <c r="D175" s="193" t="s">
        <v>121</v>
      </c>
      <c r="E175" s="35"/>
      <c r="F175" s="194" t="s">
        <v>226</v>
      </c>
      <c r="G175" s="35"/>
      <c r="H175" s="35"/>
      <c r="I175" s="195"/>
      <c r="J175" s="35"/>
      <c r="K175" s="35"/>
      <c r="L175" s="38"/>
      <c r="M175" s="196"/>
      <c r="N175" s="197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121</v>
      </c>
      <c r="AU175" s="16" t="s">
        <v>80</v>
      </c>
    </row>
    <row r="176" spans="1:65" s="2" customFormat="1" ht="37.9" customHeight="1">
      <c r="A176" s="33"/>
      <c r="B176" s="34"/>
      <c r="C176" s="219" t="s">
        <v>227</v>
      </c>
      <c r="D176" s="219" t="s">
        <v>209</v>
      </c>
      <c r="E176" s="220" t="s">
        <v>228</v>
      </c>
      <c r="F176" s="221" t="s">
        <v>229</v>
      </c>
      <c r="G176" s="222" t="s">
        <v>204</v>
      </c>
      <c r="H176" s="223">
        <v>1</v>
      </c>
      <c r="I176" s="224"/>
      <c r="J176" s="225">
        <f>ROUND(I176*H176,2)</f>
        <v>0</v>
      </c>
      <c r="K176" s="221" t="s">
        <v>1</v>
      </c>
      <c r="L176" s="226"/>
      <c r="M176" s="227" t="s">
        <v>1</v>
      </c>
      <c r="N176" s="228" t="s">
        <v>38</v>
      </c>
      <c r="O176" s="70"/>
      <c r="P176" s="189">
        <f>O176*H176</f>
        <v>0</v>
      </c>
      <c r="Q176" s="189">
        <v>6.3030000000000003E-2</v>
      </c>
      <c r="R176" s="189">
        <f>Q176*H176</f>
        <v>6.3030000000000003E-2</v>
      </c>
      <c r="S176" s="189">
        <v>0</v>
      </c>
      <c r="T176" s="19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1" t="s">
        <v>155</v>
      </c>
      <c r="AT176" s="191" t="s">
        <v>209</v>
      </c>
      <c r="AU176" s="191" t="s">
        <v>80</v>
      </c>
      <c r="AY176" s="16" t="s">
        <v>112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6" t="s">
        <v>78</v>
      </c>
      <c r="BK176" s="192">
        <f>ROUND(I176*H176,2)</f>
        <v>0</v>
      </c>
      <c r="BL176" s="16" t="s">
        <v>119</v>
      </c>
      <c r="BM176" s="191" t="s">
        <v>230</v>
      </c>
    </row>
    <row r="177" spans="1:65" s="2" customFormat="1" ht="11.25">
      <c r="A177" s="33"/>
      <c r="B177" s="34"/>
      <c r="C177" s="35"/>
      <c r="D177" s="193" t="s">
        <v>121</v>
      </c>
      <c r="E177" s="35"/>
      <c r="F177" s="194" t="s">
        <v>231</v>
      </c>
      <c r="G177" s="35"/>
      <c r="H177" s="35"/>
      <c r="I177" s="195"/>
      <c r="J177" s="35"/>
      <c r="K177" s="35"/>
      <c r="L177" s="38"/>
      <c r="M177" s="196"/>
      <c r="N177" s="197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121</v>
      </c>
      <c r="AU177" s="16" t="s">
        <v>80</v>
      </c>
    </row>
    <row r="178" spans="1:65" s="2" customFormat="1" ht="24.2" customHeight="1">
      <c r="A178" s="33"/>
      <c r="B178" s="34"/>
      <c r="C178" s="180" t="s">
        <v>7</v>
      </c>
      <c r="D178" s="180" t="s">
        <v>114</v>
      </c>
      <c r="E178" s="181" t="s">
        <v>232</v>
      </c>
      <c r="F178" s="182" t="s">
        <v>233</v>
      </c>
      <c r="G178" s="183" t="s">
        <v>204</v>
      </c>
      <c r="H178" s="184">
        <v>1</v>
      </c>
      <c r="I178" s="185"/>
      <c r="J178" s="186">
        <f>ROUND(I178*H178,2)</f>
        <v>0</v>
      </c>
      <c r="K178" s="182" t="s">
        <v>118</v>
      </c>
      <c r="L178" s="38"/>
      <c r="M178" s="187" t="s">
        <v>1</v>
      </c>
      <c r="N178" s="188" t="s">
        <v>38</v>
      </c>
      <c r="O178" s="70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1" t="s">
        <v>119</v>
      </c>
      <c r="AT178" s="191" t="s">
        <v>114</v>
      </c>
      <c r="AU178" s="191" t="s">
        <v>80</v>
      </c>
      <c r="AY178" s="16" t="s">
        <v>112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6" t="s">
        <v>78</v>
      </c>
      <c r="BK178" s="192">
        <f>ROUND(I178*H178,2)</f>
        <v>0</v>
      </c>
      <c r="BL178" s="16" t="s">
        <v>119</v>
      </c>
      <c r="BM178" s="191" t="s">
        <v>234</v>
      </c>
    </row>
    <row r="179" spans="1:65" s="2" customFormat="1" ht="19.5">
      <c r="A179" s="33"/>
      <c r="B179" s="34"/>
      <c r="C179" s="35"/>
      <c r="D179" s="193" t="s">
        <v>121</v>
      </c>
      <c r="E179" s="35"/>
      <c r="F179" s="194" t="s">
        <v>235</v>
      </c>
      <c r="G179" s="35"/>
      <c r="H179" s="35"/>
      <c r="I179" s="195"/>
      <c r="J179" s="35"/>
      <c r="K179" s="35"/>
      <c r="L179" s="38"/>
      <c r="M179" s="196"/>
      <c r="N179" s="197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121</v>
      </c>
      <c r="AU179" s="16" t="s">
        <v>80</v>
      </c>
    </row>
    <row r="180" spans="1:65" s="2" customFormat="1" ht="37.9" customHeight="1">
      <c r="A180" s="33"/>
      <c r="B180" s="34"/>
      <c r="C180" s="219" t="s">
        <v>236</v>
      </c>
      <c r="D180" s="219" t="s">
        <v>209</v>
      </c>
      <c r="E180" s="220" t="s">
        <v>237</v>
      </c>
      <c r="F180" s="221" t="s">
        <v>238</v>
      </c>
      <c r="G180" s="222" t="s">
        <v>204</v>
      </c>
      <c r="H180" s="223">
        <v>1</v>
      </c>
      <c r="I180" s="224"/>
      <c r="J180" s="225">
        <f>ROUND(I180*H180,2)</f>
        <v>0</v>
      </c>
      <c r="K180" s="221" t="s">
        <v>1</v>
      </c>
      <c r="L180" s="226"/>
      <c r="M180" s="227" t="s">
        <v>1</v>
      </c>
      <c r="N180" s="228" t="s">
        <v>38</v>
      </c>
      <c r="O180" s="70"/>
      <c r="P180" s="189">
        <f>O180*H180</f>
        <v>0</v>
      </c>
      <c r="Q180" s="189">
        <v>2.4819999999999998E-2</v>
      </c>
      <c r="R180" s="189">
        <f>Q180*H180</f>
        <v>2.4819999999999998E-2</v>
      </c>
      <c r="S180" s="189">
        <v>0</v>
      </c>
      <c r="T180" s="19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1" t="s">
        <v>155</v>
      </c>
      <c r="AT180" s="191" t="s">
        <v>209</v>
      </c>
      <c r="AU180" s="191" t="s">
        <v>80</v>
      </c>
      <c r="AY180" s="16" t="s">
        <v>112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6" t="s">
        <v>78</v>
      </c>
      <c r="BK180" s="192">
        <f>ROUND(I180*H180,2)</f>
        <v>0</v>
      </c>
      <c r="BL180" s="16" t="s">
        <v>119</v>
      </c>
      <c r="BM180" s="191" t="s">
        <v>239</v>
      </c>
    </row>
    <row r="181" spans="1:65" s="2" customFormat="1" ht="11.25">
      <c r="A181" s="33"/>
      <c r="B181" s="34"/>
      <c r="C181" s="35"/>
      <c r="D181" s="193" t="s">
        <v>121</v>
      </c>
      <c r="E181" s="35"/>
      <c r="F181" s="194" t="s">
        <v>240</v>
      </c>
      <c r="G181" s="35"/>
      <c r="H181" s="35"/>
      <c r="I181" s="195"/>
      <c r="J181" s="35"/>
      <c r="K181" s="35"/>
      <c r="L181" s="38"/>
      <c r="M181" s="196"/>
      <c r="N181" s="197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121</v>
      </c>
      <c r="AU181" s="16" t="s">
        <v>80</v>
      </c>
    </row>
    <row r="182" spans="1:65" s="2" customFormat="1" ht="24.2" customHeight="1">
      <c r="A182" s="33"/>
      <c r="B182" s="34"/>
      <c r="C182" s="180" t="s">
        <v>241</v>
      </c>
      <c r="D182" s="180" t="s">
        <v>114</v>
      </c>
      <c r="E182" s="181" t="s">
        <v>242</v>
      </c>
      <c r="F182" s="182" t="s">
        <v>243</v>
      </c>
      <c r="G182" s="183" t="s">
        <v>197</v>
      </c>
      <c r="H182" s="184">
        <v>252.1</v>
      </c>
      <c r="I182" s="185"/>
      <c r="J182" s="186">
        <f>ROUND(I182*H182,2)</f>
        <v>0</v>
      </c>
      <c r="K182" s="182" t="s">
        <v>118</v>
      </c>
      <c r="L182" s="38"/>
      <c r="M182" s="187" t="s">
        <v>1</v>
      </c>
      <c r="N182" s="188" t="s">
        <v>38</v>
      </c>
      <c r="O182" s="70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1" t="s">
        <v>119</v>
      </c>
      <c r="AT182" s="191" t="s">
        <v>114</v>
      </c>
      <c r="AU182" s="191" t="s">
        <v>80</v>
      </c>
      <c r="AY182" s="16" t="s">
        <v>112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6" t="s">
        <v>78</v>
      </c>
      <c r="BK182" s="192">
        <f>ROUND(I182*H182,2)</f>
        <v>0</v>
      </c>
      <c r="BL182" s="16" t="s">
        <v>119</v>
      </c>
      <c r="BM182" s="191" t="s">
        <v>244</v>
      </c>
    </row>
    <row r="183" spans="1:65" s="2" customFormat="1" ht="19.5">
      <c r="A183" s="33"/>
      <c r="B183" s="34"/>
      <c r="C183" s="35"/>
      <c r="D183" s="193" t="s">
        <v>121</v>
      </c>
      <c r="E183" s="35"/>
      <c r="F183" s="194" t="s">
        <v>245</v>
      </c>
      <c r="G183" s="35"/>
      <c r="H183" s="35"/>
      <c r="I183" s="195"/>
      <c r="J183" s="35"/>
      <c r="K183" s="35"/>
      <c r="L183" s="38"/>
      <c r="M183" s="196"/>
      <c r="N183" s="197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121</v>
      </c>
      <c r="AU183" s="16" t="s">
        <v>80</v>
      </c>
    </row>
    <row r="184" spans="1:65" s="13" customFormat="1" ht="11.25">
      <c r="B184" s="198"/>
      <c r="C184" s="199"/>
      <c r="D184" s="193" t="s">
        <v>123</v>
      </c>
      <c r="E184" s="200" t="s">
        <v>1</v>
      </c>
      <c r="F184" s="201" t="s">
        <v>246</v>
      </c>
      <c r="G184" s="199"/>
      <c r="H184" s="202">
        <v>252.1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123</v>
      </c>
      <c r="AU184" s="208" t="s">
        <v>80</v>
      </c>
      <c r="AV184" s="13" t="s">
        <v>80</v>
      </c>
      <c r="AW184" s="13" t="s">
        <v>30</v>
      </c>
      <c r="AX184" s="13" t="s">
        <v>78</v>
      </c>
      <c r="AY184" s="208" t="s">
        <v>112</v>
      </c>
    </row>
    <row r="185" spans="1:65" s="2" customFormat="1" ht="49.15" customHeight="1">
      <c r="A185" s="33"/>
      <c r="B185" s="34"/>
      <c r="C185" s="219" t="s">
        <v>247</v>
      </c>
      <c r="D185" s="219" t="s">
        <v>209</v>
      </c>
      <c r="E185" s="220" t="s">
        <v>248</v>
      </c>
      <c r="F185" s="221" t="s">
        <v>249</v>
      </c>
      <c r="G185" s="222" t="s">
        <v>204</v>
      </c>
      <c r="H185" s="223">
        <v>101</v>
      </c>
      <c r="I185" s="224"/>
      <c r="J185" s="225">
        <f>ROUND(I185*H185,2)</f>
        <v>0</v>
      </c>
      <c r="K185" s="221" t="s">
        <v>1</v>
      </c>
      <c r="L185" s="226"/>
      <c r="M185" s="227" t="s">
        <v>1</v>
      </c>
      <c r="N185" s="228" t="s">
        <v>38</v>
      </c>
      <c r="O185" s="70"/>
      <c r="P185" s="189">
        <f>O185*H185</f>
        <v>0</v>
      </c>
      <c r="Q185" s="189">
        <v>2.9899999999999999E-2</v>
      </c>
      <c r="R185" s="189">
        <f>Q185*H185</f>
        <v>3.0198999999999998</v>
      </c>
      <c r="S185" s="189">
        <v>0</v>
      </c>
      <c r="T185" s="19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1" t="s">
        <v>155</v>
      </c>
      <c r="AT185" s="191" t="s">
        <v>209</v>
      </c>
      <c r="AU185" s="191" t="s">
        <v>80</v>
      </c>
      <c r="AY185" s="16" t="s">
        <v>112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6" t="s">
        <v>78</v>
      </c>
      <c r="BK185" s="192">
        <f>ROUND(I185*H185,2)</f>
        <v>0</v>
      </c>
      <c r="BL185" s="16" t="s">
        <v>119</v>
      </c>
      <c r="BM185" s="191" t="s">
        <v>250</v>
      </c>
    </row>
    <row r="186" spans="1:65" s="2" customFormat="1" ht="29.25">
      <c r="A186" s="33"/>
      <c r="B186" s="34"/>
      <c r="C186" s="35"/>
      <c r="D186" s="193" t="s">
        <v>121</v>
      </c>
      <c r="E186" s="35"/>
      <c r="F186" s="194" t="s">
        <v>251</v>
      </c>
      <c r="G186" s="35"/>
      <c r="H186" s="35"/>
      <c r="I186" s="195"/>
      <c r="J186" s="35"/>
      <c r="K186" s="35"/>
      <c r="L186" s="38"/>
      <c r="M186" s="196"/>
      <c r="N186" s="197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121</v>
      </c>
      <c r="AU186" s="16" t="s">
        <v>80</v>
      </c>
    </row>
    <row r="187" spans="1:65" s="12" customFormat="1" ht="22.9" customHeight="1">
      <c r="B187" s="164"/>
      <c r="C187" s="165"/>
      <c r="D187" s="166" t="s">
        <v>72</v>
      </c>
      <c r="E187" s="178" t="s">
        <v>163</v>
      </c>
      <c r="F187" s="178" t="s">
        <v>252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SUM(P188:P209)</f>
        <v>0</v>
      </c>
      <c r="Q187" s="172"/>
      <c r="R187" s="173">
        <f>SUM(R188:R209)</f>
        <v>9.2893529999999984</v>
      </c>
      <c r="S187" s="172"/>
      <c r="T187" s="174">
        <f>SUM(T188:T209)</f>
        <v>187.82112499999999</v>
      </c>
      <c r="AR187" s="175" t="s">
        <v>78</v>
      </c>
      <c r="AT187" s="176" t="s">
        <v>72</v>
      </c>
      <c r="AU187" s="176" t="s">
        <v>78</v>
      </c>
      <c r="AY187" s="175" t="s">
        <v>112</v>
      </c>
      <c r="BK187" s="177">
        <f>SUM(BK188:BK209)</f>
        <v>0</v>
      </c>
    </row>
    <row r="188" spans="1:65" s="2" customFormat="1" ht="24.2" customHeight="1">
      <c r="A188" s="33"/>
      <c r="B188" s="34"/>
      <c r="C188" s="180" t="s">
        <v>253</v>
      </c>
      <c r="D188" s="180" t="s">
        <v>114</v>
      </c>
      <c r="E188" s="181" t="s">
        <v>254</v>
      </c>
      <c r="F188" s="182" t="s">
        <v>255</v>
      </c>
      <c r="G188" s="183" t="s">
        <v>173</v>
      </c>
      <c r="H188" s="184">
        <v>104.05</v>
      </c>
      <c r="I188" s="185"/>
      <c r="J188" s="186">
        <f>ROUND(I188*H188,2)</f>
        <v>0</v>
      </c>
      <c r="K188" s="182" t="s">
        <v>118</v>
      </c>
      <c r="L188" s="38"/>
      <c r="M188" s="187" t="s">
        <v>1</v>
      </c>
      <c r="N188" s="188" t="s">
        <v>38</v>
      </c>
      <c r="O188" s="70"/>
      <c r="P188" s="189">
        <f>O188*H188</f>
        <v>0</v>
      </c>
      <c r="Q188" s="189">
        <v>0</v>
      </c>
      <c r="R188" s="189">
        <f>Q188*H188</f>
        <v>0</v>
      </c>
      <c r="S188" s="189">
        <v>0.26</v>
      </c>
      <c r="T188" s="190">
        <f>S188*H188</f>
        <v>27.053000000000001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1" t="s">
        <v>119</v>
      </c>
      <c r="AT188" s="191" t="s">
        <v>114</v>
      </c>
      <c r="AU188" s="191" t="s">
        <v>80</v>
      </c>
      <c r="AY188" s="16" t="s">
        <v>112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6" t="s">
        <v>78</v>
      </c>
      <c r="BK188" s="192">
        <f>ROUND(I188*H188,2)</f>
        <v>0</v>
      </c>
      <c r="BL188" s="16" t="s">
        <v>119</v>
      </c>
      <c r="BM188" s="191" t="s">
        <v>256</v>
      </c>
    </row>
    <row r="189" spans="1:65" s="2" customFormat="1" ht="39">
      <c r="A189" s="33"/>
      <c r="B189" s="34"/>
      <c r="C189" s="35"/>
      <c r="D189" s="193" t="s">
        <v>121</v>
      </c>
      <c r="E189" s="35"/>
      <c r="F189" s="194" t="s">
        <v>257</v>
      </c>
      <c r="G189" s="35"/>
      <c r="H189" s="35"/>
      <c r="I189" s="195"/>
      <c r="J189" s="35"/>
      <c r="K189" s="35"/>
      <c r="L189" s="38"/>
      <c r="M189" s="196"/>
      <c r="N189" s="197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121</v>
      </c>
      <c r="AU189" s="16" t="s">
        <v>80</v>
      </c>
    </row>
    <row r="190" spans="1:65" s="13" customFormat="1" ht="11.25">
      <c r="B190" s="198"/>
      <c r="C190" s="199"/>
      <c r="D190" s="193" t="s">
        <v>123</v>
      </c>
      <c r="E190" s="200" t="s">
        <v>1</v>
      </c>
      <c r="F190" s="201" t="s">
        <v>258</v>
      </c>
      <c r="G190" s="199"/>
      <c r="H190" s="202">
        <v>104.05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123</v>
      </c>
      <c r="AU190" s="208" t="s">
        <v>80</v>
      </c>
      <c r="AV190" s="13" t="s">
        <v>80</v>
      </c>
      <c r="AW190" s="13" t="s">
        <v>30</v>
      </c>
      <c r="AX190" s="13" t="s">
        <v>78</v>
      </c>
      <c r="AY190" s="208" t="s">
        <v>112</v>
      </c>
    </row>
    <row r="191" spans="1:65" s="2" customFormat="1" ht="24.2" customHeight="1">
      <c r="A191" s="33"/>
      <c r="B191" s="34"/>
      <c r="C191" s="180" t="s">
        <v>259</v>
      </c>
      <c r="D191" s="180" t="s">
        <v>114</v>
      </c>
      <c r="E191" s="181" t="s">
        <v>260</v>
      </c>
      <c r="F191" s="182" t="s">
        <v>261</v>
      </c>
      <c r="G191" s="183" t="s">
        <v>173</v>
      </c>
      <c r="H191" s="184">
        <v>104.05</v>
      </c>
      <c r="I191" s="185"/>
      <c r="J191" s="186">
        <f>ROUND(I191*H191,2)</f>
        <v>0</v>
      </c>
      <c r="K191" s="182" t="s">
        <v>118</v>
      </c>
      <c r="L191" s="38"/>
      <c r="M191" s="187" t="s">
        <v>1</v>
      </c>
      <c r="N191" s="188" t="s">
        <v>38</v>
      </c>
      <c r="O191" s="70"/>
      <c r="P191" s="189">
        <f>O191*H191</f>
        <v>0</v>
      </c>
      <c r="Q191" s="189">
        <v>0</v>
      </c>
      <c r="R191" s="189">
        <f>Q191*H191</f>
        <v>0</v>
      </c>
      <c r="S191" s="189">
        <v>0.17</v>
      </c>
      <c r="T191" s="190">
        <f>S191*H191</f>
        <v>17.688500000000001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1" t="s">
        <v>119</v>
      </c>
      <c r="AT191" s="191" t="s">
        <v>114</v>
      </c>
      <c r="AU191" s="191" t="s">
        <v>80</v>
      </c>
      <c r="AY191" s="16" t="s">
        <v>112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6" t="s">
        <v>78</v>
      </c>
      <c r="BK191" s="192">
        <f>ROUND(I191*H191,2)</f>
        <v>0</v>
      </c>
      <c r="BL191" s="16" t="s">
        <v>119</v>
      </c>
      <c r="BM191" s="191" t="s">
        <v>262</v>
      </c>
    </row>
    <row r="192" spans="1:65" s="2" customFormat="1" ht="29.25">
      <c r="A192" s="33"/>
      <c r="B192" s="34"/>
      <c r="C192" s="35"/>
      <c r="D192" s="193" t="s">
        <v>121</v>
      </c>
      <c r="E192" s="35"/>
      <c r="F192" s="194" t="s">
        <v>263</v>
      </c>
      <c r="G192" s="35"/>
      <c r="H192" s="35"/>
      <c r="I192" s="195"/>
      <c r="J192" s="35"/>
      <c r="K192" s="35"/>
      <c r="L192" s="38"/>
      <c r="M192" s="196"/>
      <c r="N192" s="197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121</v>
      </c>
      <c r="AU192" s="16" t="s">
        <v>80</v>
      </c>
    </row>
    <row r="193" spans="1:65" s="2" customFormat="1" ht="24.2" customHeight="1">
      <c r="A193" s="33"/>
      <c r="B193" s="34"/>
      <c r="C193" s="180" t="s">
        <v>264</v>
      </c>
      <c r="D193" s="180" t="s">
        <v>114</v>
      </c>
      <c r="E193" s="181" t="s">
        <v>265</v>
      </c>
      <c r="F193" s="182" t="s">
        <v>266</v>
      </c>
      <c r="G193" s="183" t="s">
        <v>173</v>
      </c>
      <c r="H193" s="184">
        <v>104.05</v>
      </c>
      <c r="I193" s="185"/>
      <c r="J193" s="186">
        <f>ROUND(I193*H193,2)</f>
        <v>0</v>
      </c>
      <c r="K193" s="182" t="s">
        <v>118</v>
      </c>
      <c r="L193" s="38"/>
      <c r="M193" s="187" t="s">
        <v>1</v>
      </c>
      <c r="N193" s="188" t="s">
        <v>38</v>
      </c>
      <c r="O193" s="70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1" t="s">
        <v>119</v>
      </c>
      <c r="AT193" s="191" t="s">
        <v>114</v>
      </c>
      <c r="AU193" s="191" t="s">
        <v>80</v>
      </c>
      <c r="AY193" s="16" t="s">
        <v>112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6" t="s">
        <v>78</v>
      </c>
      <c r="BK193" s="192">
        <f>ROUND(I193*H193,2)</f>
        <v>0</v>
      </c>
      <c r="BL193" s="16" t="s">
        <v>119</v>
      </c>
      <c r="BM193" s="191" t="s">
        <v>267</v>
      </c>
    </row>
    <row r="194" spans="1:65" s="2" customFormat="1" ht="19.5">
      <c r="A194" s="33"/>
      <c r="B194" s="34"/>
      <c r="C194" s="35"/>
      <c r="D194" s="193" t="s">
        <v>121</v>
      </c>
      <c r="E194" s="35"/>
      <c r="F194" s="194" t="s">
        <v>268</v>
      </c>
      <c r="G194" s="35"/>
      <c r="H194" s="35"/>
      <c r="I194" s="195"/>
      <c r="J194" s="35"/>
      <c r="K194" s="35"/>
      <c r="L194" s="38"/>
      <c r="M194" s="196"/>
      <c r="N194" s="197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121</v>
      </c>
      <c r="AU194" s="16" t="s">
        <v>80</v>
      </c>
    </row>
    <row r="195" spans="1:65" s="2" customFormat="1" ht="21.75" customHeight="1">
      <c r="A195" s="33"/>
      <c r="B195" s="34"/>
      <c r="C195" s="180" t="s">
        <v>269</v>
      </c>
      <c r="D195" s="180" t="s">
        <v>114</v>
      </c>
      <c r="E195" s="181" t="s">
        <v>270</v>
      </c>
      <c r="F195" s="182" t="s">
        <v>271</v>
      </c>
      <c r="G195" s="183" t="s">
        <v>173</v>
      </c>
      <c r="H195" s="184">
        <v>104.05</v>
      </c>
      <c r="I195" s="185"/>
      <c r="J195" s="186">
        <f>ROUND(I195*H195,2)</f>
        <v>0</v>
      </c>
      <c r="K195" s="182" t="s">
        <v>118</v>
      </c>
      <c r="L195" s="38"/>
      <c r="M195" s="187" t="s">
        <v>1</v>
      </c>
      <c r="N195" s="188" t="s">
        <v>38</v>
      </c>
      <c r="O195" s="70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1" t="s">
        <v>119</v>
      </c>
      <c r="AT195" s="191" t="s">
        <v>114</v>
      </c>
      <c r="AU195" s="191" t="s">
        <v>80</v>
      </c>
      <c r="AY195" s="16" t="s">
        <v>112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6" t="s">
        <v>78</v>
      </c>
      <c r="BK195" s="192">
        <f>ROUND(I195*H195,2)</f>
        <v>0</v>
      </c>
      <c r="BL195" s="16" t="s">
        <v>119</v>
      </c>
      <c r="BM195" s="191" t="s">
        <v>272</v>
      </c>
    </row>
    <row r="196" spans="1:65" s="2" customFormat="1" ht="19.5">
      <c r="A196" s="33"/>
      <c r="B196" s="34"/>
      <c r="C196" s="35"/>
      <c r="D196" s="193" t="s">
        <v>121</v>
      </c>
      <c r="E196" s="35"/>
      <c r="F196" s="194" t="s">
        <v>273</v>
      </c>
      <c r="G196" s="35"/>
      <c r="H196" s="35"/>
      <c r="I196" s="195"/>
      <c r="J196" s="35"/>
      <c r="K196" s="35"/>
      <c r="L196" s="38"/>
      <c r="M196" s="196"/>
      <c r="N196" s="197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121</v>
      </c>
      <c r="AU196" s="16" t="s">
        <v>80</v>
      </c>
    </row>
    <row r="197" spans="1:65" s="2" customFormat="1" ht="33" customHeight="1">
      <c r="A197" s="33"/>
      <c r="B197" s="34"/>
      <c r="C197" s="180" t="s">
        <v>274</v>
      </c>
      <c r="D197" s="180" t="s">
        <v>114</v>
      </c>
      <c r="E197" s="181" t="s">
        <v>275</v>
      </c>
      <c r="F197" s="182" t="s">
        <v>276</v>
      </c>
      <c r="G197" s="183" t="s">
        <v>173</v>
      </c>
      <c r="H197" s="184">
        <v>104.05</v>
      </c>
      <c r="I197" s="185"/>
      <c r="J197" s="186">
        <f>ROUND(I197*H197,2)</f>
        <v>0</v>
      </c>
      <c r="K197" s="182" t="s">
        <v>118</v>
      </c>
      <c r="L197" s="38"/>
      <c r="M197" s="187" t="s">
        <v>1</v>
      </c>
      <c r="N197" s="188" t="s">
        <v>38</v>
      </c>
      <c r="O197" s="70"/>
      <c r="P197" s="189">
        <f>O197*H197</f>
        <v>0</v>
      </c>
      <c r="Q197" s="189">
        <v>8.9219999999999994E-2</v>
      </c>
      <c r="R197" s="189">
        <f>Q197*H197</f>
        <v>9.2833409999999983</v>
      </c>
      <c r="S197" s="189">
        <v>0</v>
      </c>
      <c r="T197" s="19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1" t="s">
        <v>119</v>
      </c>
      <c r="AT197" s="191" t="s">
        <v>114</v>
      </c>
      <c r="AU197" s="191" t="s">
        <v>80</v>
      </c>
      <c r="AY197" s="16" t="s">
        <v>112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6" t="s">
        <v>78</v>
      </c>
      <c r="BK197" s="192">
        <f>ROUND(I197*H197,2)</f>
        <v>0</v>
      </c>
      <c r="BL197" s="16" t="s">
        <v>119</v>
      </c>
      <c r="BM197" s="191" t="s">
        <v>277</v>
      </c>
    </row>
    <row r="198" spans="1:65" s="2" customFormat="1" ht="48.75">
      <c r="A198" s="33"/>
      <c r="B198" s="34"/>
      <c r="C198" s="35"/>
      <c r="D198" s="193" t="s">
        <v>121</v>
      </c>
      <c r="E198" s="35"/>
      <c r="F198" s="194" t="s">
        <v>278</v>
      </c>
      <c r="G198" s="35"/>
      <c r="H198" s="35"/>
      <c r="I198" s="195"/>
      <c r="J198" s="35"/>
      <c r="K198" s="35"/>
      <c r="L198" s="38"/>
      <c r="M198" s="196"/>
      <c r="N198" s="197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121</v>
      </c>
      <c r="AU198" s="16" t="s">
        <v>80</v>
      </c>
    </row>
    <row r="199" spans="1:65" s="2" customFormat="1" ht="24.2" customHeight="1">
      <c r="A199" s="33"/>
      <c r="B199" s="34"/>
      <c r="C199" s="180" t="s">
        <v>279</v>
      </c>
      <c r="D199" s="180" t="s">
        <v>114</v>
      </c>
      <c r="E199" s="181" t="s">
        <v>280</v>
      </c>
      <c r="F199" s="182" t="s">
        <v>281</v>
      </c>
      <c r="G199" s="183" t="s">
        <v>173</v>
      </c>
      <c r="H199" s="184">
        <v>104.05</v>
      </c>
      <c r="I199" s="185"/>
      <c r="J199" s="186">
        <f>ROUND(I199*H199,2)</f>
        <v>0</v>
      </c>
      <c r="K199" s="182" t="s">
        <v>118</v>
      </c>
      <c r="L199" s="38"/>
      <c r="M199" s="187" t="s">
        <v>1</v>
      </c>
      <c r="N199" s="188" t="s">
        <v>38</v>
      </c>
      <c r="O199" s="70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1" t="s">
        <v>119</v>
      </c>
      <c r="AT199" s="191" t="s">
        <v>114</v>
      </c>
      <c r="AU199" s="191" t="s">
        <v>80</v>
      </c>
      <c r="AY199" s="16" t="s">
        <v>112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6" t="s">
        <v>78</v>
      </c>
      <c r="BK199" s="192">
        <f>ROUND(I199*H199,2)</f>
        <v>0</v>
      </c>
      <c r="BL199" s="16" t="s">
        <v>119</v>
      </c>
      <c r="BM199" s="191" t="s">
        <v>282</v>
      </c>
    </row>
    <row r="200" spans="1:65" s="2" customFormat="1" ht="39">
      <c r="A200" s="33"/>
      <c r="B200" s="34"/>
      <c r="C200" s="35"/>
      <c r="D200" s="193" t="s">
        <v>121</v>
      </c>
      <c r="E200" s="35"/>
      <c r="F200" s="194" t="s">
        <v>283</v>
      </c>
      <c r="G200" s="35"/>
      <c r="H200" s="35"/>
      <c r="I200" s="195"/>
      <c r="J200" s="35"/>
      <c r="K200" s="35"/>
      <c r="L200" s="38"/>
      <c r="M200" s="196"/>
      <c r="N200" s="197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121</v>
      </c>
      <c r="AU200" s="16" t="s">
        <v>80</v>
      </c>
    </row>
    <row r="201" spans="1:65" s="2" customFormat="1" ht="24.2" customHeight="1">
      <c r="A201" s="33"/>
      <c r="B201" s="34"/>
      <c r="C201" s="180" t="s">
        <v>284</v>
      </c>
      <c r="D201" s="180" t="s">
        <v>114</v>
      </c>
      <c r="E201" s="181" t="s">
        <v>285</v>
      </c>
      <c r="F201" s="182" t="s">
        <v>286</v>
      </c>
      <c r="G201" s="183" t="s">
        <v>197</v>
      </c>
      <c r="H201" s="184">
        <v>260.5</v>
      </c>
      <c r="I201" s="185"/>
      <c r="J201" s="186">
        <f>ROUND(I201*H201,2)</f>
        <v>0</v>
      </c>
      <c r="K201" s="182" t="s">
        <v>118</v>
      </c>
      <c r="L201" s="38"/>
      <c r="M201" s="187" t="s">
        <v>1</v>
      </c>
      <c r="N201" s="188" t="s">
        <v>38</v>
      </c>
      <c r="O201" s="70"/>
      <c r="P201" s="189">
        <f>O201*H201</f>
        <v>0</v>
      </c>
      <c r="Q201" s="189">
        <v>0</v>
      </c>
      <c r="R201" s="189">
        <f>Q201*H201</f>
        <v>0</v>
      </c>
      <c r="S201" s="189">
        <v>9.2499999999999995E-3</v>
      </c>
      <c r="T201" s="190">
        <f>S201*H201</f>
        <v>2.4096249999999997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1" t="s">
        <v>119</v>
      </c>
      <c r="AT201" s="191" t="s">
        <v>114</v>
      </c>
      <c r="AU201" s="191" t="s">
        <v>80</v>
      </c>
      <c r="AY201" s="16" t="s">
        <v>112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6" t="s">
        <v>78</v>
      </c>
      <c r="BK201" s="192">
        <f>ROUND(I201*H201,2)</f>
        <v>0</v>
      </c>
      <c r="BL201" s="16" t="s">
        <v>119</v>
      </c>
      <c r="BM201" s="191" t="s">
        <v>287</v>
      </c>
    </row>
    <row r="202" spans="1:65" s="2" customFormat="1" ht="19.5">
      <c r="A202" s="33"/>
      <c r="B202" s="34"/>
      <c r="C202" s="35"/>
      <c r="D202" s="193" t="s">
        <v>121</v>
      </c>
      <c r="E202" s="35"/>
      <c r="F202" s="194" t="s">
        <v>288</v>
      </c>
      <c r="G202" s="35"/>
      <c r="H202" s="35"/>
      <c r="I202" s="195"/>
      <c r="J202" s="35"/>
      <c r="K202" s="35"/>
      <c r="L202" s="38"/>
      <c r="M202" s="196"/>
      <c r="N202" s="197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121</v>
      </c>
      <c r="AU202" s="16" t="s">
        <v>80</v>
      </c>
    </row>
    <row r="203" spans="1:65" s="13" customFormat="1" ht="11.25">
      <c r="B203" s="198"/>
      <c r="C203" s="199"/>
      <c r="D203" s="193" t="s">
        <v>123</v>
      </c>
      <c r="E203" s="200" t="s">
        <v>1</v>
      </c>
      <c r="F203" s="201" t="s">
        <v>200</v>
      </c>
      <c r="G203" s="199"/>
      <c r="H203" s="202">
        <v>260.5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123</v>
      </c>
      <c r="AU203" s="208" t="s">
        <v>80</v>
      </c>
      <c r="AV203" s="13" t="s">
        <v>80</v>
      </c>
      <c r="AW203" s="13" t="s">
        <v>30</v>
      </c>
      <c r="AX203" s="13" t="s">
        <v>78</v>
      </c>
      <c r="AY203" s="208" t="s">
        <v>112</v>
      </c>
    </row>
    <row r="204" spans="1:65" s="2" customFormat="1" ht="16.5" customHeight="1">
      <c r="A204" s="33"/>
      <c r="B204" s="34"/>
      <c r="C204" s="180" t="s">
        <v>289</v>
      </c>
      <c r="D204" s="180" t="s">
        <v>114</v>
      </c>
      <c r="E204" s="181" t="s">
        <v>290</v>
      </c>
      <c r="F204" s="182" t="s">
        <v>291</v>
      </c>
      <c r="G204" s="183" t="s">
        <v>117</v>
      </c>
      <c r="H204" s="184">
        <v>70.334999999999994</v>
      </c>
      <c r="I204" s="185"/>
      <c r="J204" s="186">
        <f>ROUND(I204*H204,2)</f>
        <v>0</v>
      </c>
      <c r="K204" s="182" t="s">
        <v>118</v>
      </c>
      <c r="L204" s="38"/>
      <c r="M204" s="187" t="s">
        <v>1</v>
      </c>
      <c r="N204" s="188" t="s">
        <v>38</v>
      </c>
      <c r="O204" s="70"/>
      <c r="P204" s="189">
        <f>O204*H204</f>
        <v>0</v>
      </c>
      <c r="Q204" s="189">
        <v>0</v>
      </c>
      <c r="R204" s="189">
        <f>Q204*H204</f>
        <v>0</v>
      </c>
      <c r="S204" s="189">
        <v>2</v>
      </c>
      <c r="T204" s="190">
        <f>S204*H204</f>
        <v>140.66999999999999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1" t="s">
        <v>119</v>
      </c>
      <c r="AT204" s="191" t="s">
        <v>114</v>
      </c>
      <c r="AU204" s="191" t="s">
        <v>80</v>
      </c>
      <c r="AY204" s="16" t="s">
        <v>112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6" t="s">
        <v>78</v>
      </c>
      <c r="BK204" s="192">
        <f>ROUND(I204*H204,2)</f>
        <v>0</v>
      </c>
      <c r="BL204" s="16" t="s">
        <v>119</v>
      </c>
      <c r="BM204" s="191" t="s">
        <v>292</v>
      </c>
    </row>
    <row r="205" spans="1:65" s="2" customFormat="1" ht="11.25">
      <c r="A205" s="33"/>
      <c r="B205" s="34"/>
      <c r="C205" s="35"/>
      <c r="D205" s="193" t="s">
        <v>121</v>
      </c>
      <c r="E205" s="35"/>
      <c r="F205" s="194" t="s">
        <v>291</v>
      </c>
      <c r="G205" s="35"/>
      <c r="H205" s="35"/>
      <c r="I205" s="195"/>
      <c r="J205" s="35"/>
      <c r="K205" s="35"/>
      <c r="L205" s="38"/>
      <c r="M205" s="196"/>
      <c r="N205" s="197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121</v>
      </c>
      <c r="AU205" s="16" t="s">
        <v>80</v>
      </c>
    </row>
    <row r="206" spans="1:65" s="13" customFormat="1" ht="11.25">
      <c r="B206" s="198"/>
      <c r="C206" s="199"/>
      <c r="D206" s="193" t="s">
        <v>123</v>
      </c>
      <c r="E206" s="200" t="s">
        <v>1</v>
      </c>
      <c r="F206" s="201" t="s">
        <v>293</v>
      </c>
      <c r="G206" s="199"/>
      <c r="H206" s="202">
        <v>70.334999999999994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123</v>
      </c>
      <c r="AU206" s="208" t="s">
        <v>80</v>
      </c>
      <c r="AV206" s="13" t="s">
        <v>80</v>
      </c>
      <c r="AW206" s="13" t="s">
        <v>30</v>
      </c>
      <c r="AX206" s="13" t="s">
        <v>78</v>
      </c>
      <c r="AY206" s="208" t="s">
        <v>112</v>
      </c>
    </row>
    <row r="207" spans="1:65" s="2" customFormat="1" ht="21.75" customHeight="1">
      <c r="A207" s="33"/>
      <c r="B207" s="34"/>
      <c r="C207" s="180" t="s">
        <v>294</v>
      </c>
      <c r="D207" s="180" t="s">
        <v>114</v>
      </c>
      <c r="E207" s="181" t="s">
        <v>295</v>
      </c>
      <c r="F207" s="182" t="s">
        <v>296</v>
      </c>
      <c r="G207" s="183" t="s">
        <v>173</v>
      </c>
      <c r="H207" s="184">
        <v>1.8</v>
      </c>
      <c r="I207" s="185"/>
      <c r="J207" s="186">
        <f>ROUND(I207*H207,2)</f>
        <v>0</v>
      </c>
      <c r="K207" s="182" t="s">
        <v>118</v>
      </c>
      <c r="L207" s="38"/>
      <c r="M207" s="187" t="s">
        <v>1</v>
      </c>
      <c r="N207" s="188" t="s">
        <v>38</v>
      </c>
      <c r="O207" s="70"/>
      <c r="P207" s="189">
        <f>O207*H207</f>
        <v>0</v>
      </c>
      <c r="Q207" s="189">
        <v>3.3400000000000001E-3</v>
      </c>
      <c r="R207" s="189">
        <f>Q207*H207</f>
        <v>6.012E-3</v>
      </c>
      <c r="S207" s="189">
        <v>0</v>
      </c>
      <c r="T207" s="19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1" t="s">
        <v>119</v>
      </c>
      <c r="AT207" s="191" t="s">
        <v>114</v>
      </c>
      <c r="AU207" s="191" t="s">
        <v>80</v>
      </c>
      <c r="AY207" s="16" t="s">
        <v>112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6" t="s">
        <v>78</v>
      </c>
      <c r="BK207" s="192">
        <f>ROUND(I207*H207,2)</f>
        <v>0</v>
      </c>
      <c r="BL207" s="16" t="s">
        <v>119</v>
      </c>
      <c r="BM207" s="191" t="s">
        <v>297</v>
      </c>
    </row>
    <row r="208" spans="1:65" s="2" customFormat="1" ht="11.25">
      <c r="A208" s="33"/>
      <c r="B208" s="34"/>
      <c r="C208" s="35"/>
      <c r="D208" s="193" t="s">
        <v>121</v>
      </c>
      <c r="E208" s="35"/>
      <c r="F208" s="194" t="s">
        <v>298</v>
      </c>
      <c r="G208" s="35"/>
      <c r="H208" s="35"/>
      <c r="I208" s="195"/>
      <c r="J208" s="35"/>
      <c r="K208" s="35"/>
      <c r="L208" s="38"/>
      <c r="M208" s="196"/>
      <c r="N208" s="197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121</v>
      </c>
      <c r="AU208" s="16" t="s">
        <v>80</v>
      </c>
    </row>
    <row r="209" spans="1:65" s="13" customFormat="1" ht="11.25">
      <c r="B209" s="198"/>
      <c r="C209" s="199"/>
      <c r="D209" s="193" t="s">
        <v>123</v>
      </c>
      <c r="E209" s="200" t="s">
        <v>1</v>
      </c>
      <c r="F209" s="201" t="s">
        <v>299</v>
      </c>
      <c r="G209" s="199"/>
      <c r="H209" s="202">
        <v>1.8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123</v>
      </c>
      <c r="AU209" s="208" t="s">
        <v>80</v>
      </c>
      <c r="AV209" s="13" t="s">
        <v>80</v>
      </c>
      <c r="AW209" s="13" t="s">
        <v>30</v>
      </c>
      <c r="AX209" s="13" t="s">
        <v>78</v>
      </c>
      <c r="AY209" s="208" t="s">
        <v>112</v>
      </c>
    </row>
    <row r="210" spans="1:65" s="12" customFormat="1" ht="22.9" customHeight="1">
      <c r="B210" s="164"/>
      <c r="C210" s="165"/>
      <c r="D210" s="166" t="s">
        <v>72</v>
      </c>
      <c r="E210" s="178" t="s">
        <v>300</v>
      </c>
      <c r="F210" s="178" t="s">
        <v>301</v>
      </c>
      <c r="G210" s="165"/>
      <c r="H210" s="165"/>
      <c r="I210" s="168"/>
      <c r="J210" s="179">
        <f>BK210</f>
        <v>0</v>
      </c>
      <c r="K210" s="165"/>
      <c r="L210" s="170"/>
      <c r="M210" s="171"/>
      <c r="N210" s="172"/>
      <c r="O210" s="172"/>
      <c r="P210" s="173">
        <f>SUM(P211:P221)</f>
        <v>0</v>
      </c>
      <c r="Q210" s="172"/>
      <c r="R210" s="173">
        <f>SUM(R211:R221)</f>
        <v>0</v>
      </c>
      <c r="S210" s="172"/>
      <c r="T210" s="174">
        <f>SUM(T211:T221)</f>
        <v>0</v>
      </c>
      <c r="AR210" s="175" t="s">
        <v>78</v>
      </c>
      <c r="AT210" s="176" t="s">
        <v>72</v>
      </c>
      <c r="AU210" s="176" t="s">
        <v>78</v>
      </c>
      <c r="AY210" s="175" t="s">
        <v>112</v>
      </c>
      <c r="BK210" s="177">
        <f>SUM(BK211:BK221)</f>
        <v>0</v>
      </c>
    </row>
    <row r="211" spans="1:65" s="2" customFormat="1" ht="24.2" customHeight="1">
      <c r="A211" s="33"/>
      <c r="B211" s="34"/>
      <c r="C211" s="180" t="s">
        <v>302</v>
      </c>
      <c r="D211" s="180" t="s">
        <v>114</v>
      </c>
      <c r="E211" s="181" t="s">
        <v>303</v>
      </c>
      <c r="F211" s="182" t="s">
        <v>304</v>
      </c>
      <c r="G211" s="183" t="s">
        <v>158</v>
      </c>
      <c r="H211" s="184">
        <v>187.821</v>
      </c>
      <c r="I211" s="185"/>
      <c r="J211" s="186">
        <f>ROUND(I211*H211,2)</f>
        <v>0</v>
      </c>
      <c r="K211" s="182" t="s">
        <v>118</v>
      </c>
      <c r="L211" s="38"/>
      <c r="M211" s="187" t="s">
        <v>1</v>
      </c>
      <c r="N211" s="188" t="s">
        <v>38</v>
      </c>
      <c r="O211" s="70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1" t="s">
        <v>119</v>
      </c>
      <c r="AT211" s="191" t="s">
        <v>114</v>
      </c>
      <c r="AU211" s="191" t="s">
        <v>80</v>
      </c>
      <c r="AY211" s="16" t="s">
        <v>112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6" t="s">
        <v>78</v>
      </c>
      <c r="BK211" s="192">
        <f>ROUND(I211*H211,2)</f>
        <v>0</v>
      </c>
      <c r="BL211" s="16" t="s">
        <v>119</v>
      </c>
      <c r="BM211" s="191" t="s">
        <v>305</v>
      </c>
    </row>
    <row r="212" spans="1:65" s="2" customFormat="1" ht="19.5">
      <c r="A212" s="33"/>
      <c r="B212" s="34"/>
      <c r="C212" s="35"/>
      <c r="D212" s="193" t="s">
        <v>121</v>
      </c>
      <c r="E212" s="35"/>
      <c r="F212" s="194" t="s">
        <v>306</v>
      </c>
      <c r="G212" s="35"/>
      <c r="H212" s="35"/>
      <c r="I212" s="195"/>
      <c r="J212" s="35"/>
      <c r="K212" s="35"/>
      <c r="L212" s="38"/>
      <c r="M212" s="196"/>
      <c r="N212" s="197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121</v>
      </c>
      <c r="AU212" s="16" t="s">
        <v>80</v>
      </c>
    </row>
    <row r="213" spans="1:65" s="2" customFormat="1" ht="24.2" customHeight="1">
      <c r="A213" s="33"/>
      <c r="B213" s="34"/>
      <c r="C213" s="180" t="s">
        <v>307</v>
      </c>
      <c r="D213" s="180" t="s">
        <v>114</v>
      </c>
      <c r="E213" s="181" t="s">
        <v>308</v>
      </c>
      <c r="F213" s="182" t="s">
        <v>309</v>
      </c>
      <c r="G213" s="183" t="s">
        <v>158</v>
      </c>
      <c r="H213" s="184">
        <v>187.821</v>
      </c>
      <c r="I213" s="185"/>
      <c r="J213" s="186">
        <f>ROUND(I213*H213,2)</f>
        <v>0</v>
      </c>
      <c r="K213" s="182" t="s">
        <v>118</v>
      </c>
      <c r="L213" s="38"/>
      <c r="M213" s="187" t="s">
        <v>1</v>
      </c>
      <c r="N213" s="188" t="s">
        <v>38</v>
      </c>
      <c r="O213" s="70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1" t="s">
        <v>119</v>
      </c>
      <c r="AT213" s="191" t="s">
        <v>114</v>
      </c>
      <c r="AU213" s="191" t="s">
        <v>80</v>
      </c>
      <c r="AY213" s="16" t="s">
        <v>112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6" t="s">
        <v>78</v>
      </c>
      <c r="BK213" s="192">
        <f>ROUND(I213*H213,2)</f>
        <v>0</v>
      </c>
      <c r="BL213" s="16" t="s">
        <v>119</v>
      </c>
      <c r="BM213" s="191" t="s">
        <v>310</v>
      </c>
    </row>
    <row r="214" spans="1:65" s="2" customFormat="1" ht="19.5">
      <c r="A214" s="33"/>
      <c r="B214" s="34"/>
      <c r="C214" s="35"/>
      <c r="D214" s="193" t="s">
        <v>121</v>
      </c>
      <c r="E214" s="35"/>
      <c r="F214" s="194" t="s">
        <v>311</v>
      </c>
      <c r="G214" s="35"/>
      <c r="H214" s="35"/>
      <c r="I214" s="195"/>
      <c r="J214" s="35"/>
      <c r="K214" s="35"/>
      <c r="L214" s="38"/>
      <c r="M214" s="196"/>
      <c r="N214" s="197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121</v>
      </c>
      <c r="AU214" s="16" t="s">
        <v>80</v>
      </c>
    </row>
    <row r="215" spans="1:65" s="2" customFormat="1" ht="24.2" customHeight="1">
      <c r="A215" s="33"/>
      <c r="B215" s="34"/>
      <c r="C215" s="180" t="s">
        <v>312</v>
      </c>
      <c r="D215" s="180" t="s">
        <v>114</v>
      </c>
      <c r="E215" s="181" t="s">
        <v>313</v>
      </c>
      <c r="F215" s="182" t="s">
        <v>314</v>
      </c>
      <c r="G215" s="183" t="s">
        <v>158</v>
      </c>
      <c r="H215" s="184">
        <v>2718.52</v>
      </c>
      <c r="I215" s="185"/>
      <c r="J215" s="186">
        <f>ROUND(I215*H215,2)</f>
        <v>0</v>
      </c>
      <c r="K215" s="182" t="s">
        <v>118</v>
      </c>
      <c r="L215" s="38"/>
      <c r="M215" s="187" t="s">
        <v>1</v>
      </c>
      <c r="N215" s="188" t="s">
        <v>38</v>
      </c>
      <c r="O215" s="70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1" t="s">
        <v>119</v>
      </c>
      <c r="AT215" s="191" t="s">
        <v>114</v>
      </c>
      <c r="AU215" s="191" t="s">
        <v>80</v>
      </c>
      <c r="AY215" s="16" t="s">
        <v>112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6" t="s">
        <v>78</v>
      </c>
      <c r="BK215" s="192">
        <f>ROUND(I215*H215,2)</f>
        <v>0</v>
      </c>
      <c r="BL215" s="16" t="s">
        <v>119</v>
      </c>
      <c r="BM215" s="191" t="s">
        <v>315</v>
      </c>
    </row>
    <row r="216" spans="1:65" s="2" customFormat="1" ht="29.25">
      <c r="A216" s="33"/>
      <c r="B216" s="34"/>
      <c r="C216" s="35"/>
      <c r="D216" s="193" t="s">
        <v>121</v>
      </c>
      <c r="E216" s="35"/>
      <c r="F216" s="194" t="s">
        <v>316</v>
      </c>
      <c r="G216" s="35"/>
      <c r="H216" s="35"/>
      <c r="I216" s="195"/>
      <c r="J216" s="35"/>
      <c r="K216" s="35"/>
      <c r="L216" s="38"/>
      <c r="M216" s="196"/>
      <c r="N216" s="197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121</v>
      </c>
      <c r="AU216" s="16" t="s">
        <v>80</v>
      </c>
    </row>
    <row r="217" spans="1:65" s="13" customFormat="1" ht="11.25">
      <c r="B217" s="198"/>
      <c r="C217" s="199"/>
      <c r="D217" s="193" t="s">
        <v>123</v>
      </c>
      <c r="E217" s="200" t="s">
        <v>1</v>
      </c>
      <c r="F217" s="201" t="s">
        <v>317</v>
      </c>
      <c r="G217" s="199"/>
      <c r="H217" s="202">
        <v>2718.52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123</v>
      </c>
      <c r="AU217" s="208" t="s">
        <v>80</v>
      </c>
      <c r="AV217" s="13" t="s">
        <v>80</v>
      </c>
      <c r="AW217" s="13" t="s">
        <v>30</v>
      </c>
      <c r="AX217" s="13" t="s">
        <v>78</v>
      </c>
      <c r="AY217" s="208" t="s">
        <v>112</v>
      </c>
    </row>
    <row r="218" spans="1:65" s="2" customFormat="1" ht="44.25" customHeight="1">
      <c r="A218" s="33"/>
      <c r="B218" s="34"/>
      <c r="C218" s="180" t="s">
        <v>318</v>
      </c>
      <c r="D218" s="180" t="s">
        <v>114</v>
      </c>
      <c r="E218" s="181" t="s">
        <v>319</v>
      </c>
      <c r="F218" s="182" t="s">
        <v>320</v>
      </c>
      <c r="G218" s="183" t="s">
        <v>158</v>
      </c>
      <c r="H218" s="184">
        <v>140.66999999999999</v>
      </c>
      <c r="I218" s="185"/>
      <c r="J218" s="186">
        <f>ROUND(I218*H218,2)</f>
        <v>0</v>
      </c>
      <c r="K218" s="182" t="s">
        <v>118</v>
      </c>
      <c r="L218" s="38"/>
      <c r="M218" s="187" t="s">
        <v>1</v>
      </c>
      <c r="N218" s="188" t="s">
        <v>38</v>
      </c>
      <c r="O218" s="70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1" t="s">
        <v>119</v>
      </c>
      <c r="AT218" s="191" t="s">
        <v>114</v>
      </c>
      <c r="AU218" s="191" t="s">
        <v>80</v>
      </c>
      <c r="AY218" s="16" t="s">
        <v>112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6" t="s">
        <v>78</v>
      </c>
      <c r="BK218" s="192">
        <f>ROUND(I218*H218,2)</f>
        <v>0</v>
      </c>
      <c r="BL218" s="16" t="s">
        <v>119</v>
      </c>
      <c r="BM218" s="191" t="s">
        <v>321</v>
      </c>
    </row>
    <row r="219" spans="1:65" s="2" customFormat="1" ht="39">
      <c r="A219" s="33"/>
      <c r="B219" s="34"/>
      <c r="C219" s="35"/>
      <c r="D219" s="193" t="s">
        <v>121</v>
      </c>
      <c r="E219" s="35"/>
      <c r="F219" s="194" t="s">
        <v>322</v>
      </c>
      <c r="G219" s="35"/>
      <c r="H219" s="35"/>
      <c r="I219" s="195"/>
      <c r="J219" s="35"/>
      <c r="K219" s="35"/>
      <c r="L219" s="38"/>
      <c r="M219" s="196"/>
      <c r="N219" s="197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121</v>
      </c>
      <c r="AU219" s="16" t="s">
        <v>80</v>
      </c>
    </row>
    <row r="220" spans="1:65" s="2" customFormat="1" ht="24.2" customHeight="1">
      <c r="A220" s="33"/>
      <c r="B220" s="34"/>
      <c r="C220" s="180" t="s">
        <v>323</v>
      </c>
      <c r="D220" s="180" t="s">
        <v>114</v>
      </c>
      <c r="E220" s="181" t="s">
        <v>324</v>
      </c>
      <c r="F220" s="182" t="s">
        <v>325</v>
      </c>
      <c r="G220" s="183" t="s">
        <v>158</v>
      </c>
      <c r="H220" s="184">
        <v>2.41</v>
      </c>
      <c r="I220" s="185"/>
      <c r="J220" s="186">
        <f>ROUND(I220*H220,2)</f>
        <v>0</v>
      </c>
      <c r="K220" s="182" t="s">
        <v>1</v>
      </c>
      <c r="L220" s="38"/>
      <c r="M220" s="187" t="s">
        <v>1</v>
      </c>
      <c r="N220" s="188" t="s">
        <v>38</v>
      </c>
      <c r="O220" s="70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1" t="s">
        <v>119</v>
      </c>
      <c r="AT220" s="191" t="s">
        <v>114</v>
      </c>
      <c r="AU220" s="191" t="s">
        <v>80</v>
      </c>
      <c r="AY220" s="16" t="s">
        <v>112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6" t="s">
        <v>78</v>
      </c>
      <c r="BK220" s="192">
        <f>ROUND(I220*H220,2)</f>
        <v>0</v>
      </c>
      <c r="BL220" s="16" t="s">
        <v>119</v>
      </c>
      <c r="BM220" s="191" t="s">
        <v>326</v>
      </c>
    </row>
    <row r="221" spans="1:65" s="2" customFormat="1" ht="11.25">
      <c r="A221" s="33"/>
      <c r="B221" s="34"/>
      <c r="C221" s="35"/>
      <c r="D221" s="193" t="s">
        <v>121</v>
      </c>
      <c r="E221" s="35"/>
      <c r="F221" s="194" t="s">
        <v>325</v>
      </c>
      <c r="G221" s="35"/>
      <c r="H221" s="35"/>
      <c r="I221" s="195"/>
      <c r="J221" s="35"/>
      <c r="K221" s="35"/>
      <c r="L221" s="38"/>
      <c r="M221" s="196"/>
      <c r="N221" s="197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121</v>
      </c>
      <c r="AU221" s="16" t="s">
        <v>80</v>
      </c>
    </row>
    <row r="222" spans="1:65" s="12" customFormat="1" ht="22.9" customHeight="1">
      <c r="B222" s="164"/>
      <c r="C222" s="165"/>
      <c r="D222" s="166" t="s">
        <v>72</v>
      </c>
      <c r="E222" s="178" t="s">
        <v>327</v>
      </c>
      <c r="F222" s="178" t="s">
        <v>328</v>
      </c>
      <c r="G222" s="165"/>
      <c r="H222" s="165"/>
      <c r="I222" s="168"/>
      <c r="J222" s="179">
        <f>BK222</f>
        <v>0</v>
      </c>
      <c r="K222" s="165"/>
      <c r="L222" s="170"/>
      <c r="M222" s="171"/>
      <c r="N222" s="172"/>
      <c r="O222" s="172"/>
      <c r="P222" s="173">
        <f>SUM(P223:P224)</f>
        <v>0</v>
      </c>
      <c r="Q222" s="172"/>
      <c r="R222" s="173">
        <f>SUM(R223:R224)</f>
        <v>0</v>
      </c>
      <c r="S222" s="172"/>
      <c r="T222" s="174">
        <f>SUM(T223:T224)</f>
        <v>0</v>
      </c>
      <c r="AR222" s="175" t="s">
        <v>78</v>
      </c>
      <c r="AT222" s="176" t="s">
        <v>72</v>
      </c>
      <c r="AU222" s="176" t="s">
        <v>78</v>
      </c>
      <c r="AY222" s="175" t="s">
        <v>112</v>
      </c>
      <c r="BK222" s="177">
        <f>SUM(BK223:BK224)</f>
        <v>0</v>
      </c>
    </row>
    <row r="223" spans="1:65" s="2" customFormat="1" ht="24.2" customHeight="1">
      <c r="A223" s="33"/>
      <c r="B223" s="34"/>
      <c r="C223" s="180" t="s">
        <v>329</v>
      </c>
      <c r="D223" s="180" t="s">
        <v>114</v>
      </c>
      <c r="E223" s="181" t="s">
        <v>330</v>
      </c>
      <c r="F223" s="182" t="s">
        <v>331</v>
      </c>
      <c r="G223" s="183" t="s">
        <v>158</v>
      </c>
      <c r="H223" s="184">
        <v>250.33799999999999</v>
      </c>
      <c r="I223" s="185"/>
      <c r="J223" s="186">
        <f>ROUND(I223*H223,2)</f>
        <v>0</v>
      </c>
      <c r="K223" s="182" t="s">
        <v>118</v>
      </c>
      <c r="L223" s="38"/>
      <c r="M223" s="187" t="s">
        <v>1</v>
      </c>
      <c r="N223" s="188" t="s">
        <v>38</v>
      </c>
      <c r="O223" s="70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1" t="s">
        <v>119</v>
      </c>
      <c r="AT223" s="191" t="s">
        <v>114</v>
      </c>
      <c r="AU223" s="191" t="s">
        <v>80</v>
      </c>
      <c r="AY223" s="16" t="s">
        <v>112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6" t="s">
        <v>78</v>
      </c>
      <c r="BK223" s="192">
        <f>ROUND(I223*H223,2)</f>
        <v>0</v>
      </c>
      <c r="BL223" s="16" t="s">
        <v>119</v>
      </c>
      <c r="BM223" s="191" t="s">
        <v>332</v>
      </c>
    </row>
    <row r="224" spans="1:65" s="2" customFormat="1" ht="29.25">
      <c r="A224" s="33"/>
      <c r="B224" s="34"/>
      <c r="C224" s="35"/>
      <c r="D224" s="193" t="s">
        <v>121</v>
      </c>
      <c r="E224" s="35"/>
      <c r="F224" s="194" t="s">
        <v>333</v>
      </c>
      <c r="G224" s="35"/>
      <c r="H224" s="35"/>
      <c r="I224" s="195"/>
      <c r="J224" s="35"/>
      <c r="K224" s="35"/>
      <c r="L224" s="38"/>
      <c r="M224" s="196"/>
      <c r="N224" s="197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121</v>
      </c>
      <c r="AU224" s="16" t="s">
        <v>80</v>
      </c>
    </row>
    <row r="225" spans="1:65" s="12" customFormat="1" ht="25.9" customHeight="1">
      <c r="B225" s="164"/>
      <c r="C225" s="165"/>
      <c r="D225" s="166" t="s">
        <v>72</v>
      </c>
      <c r="E225" s="167" t="s">
        <v>334</v>
      </c>
      <c r="F225" s="167" t="s">
        <v>335</v>
      </c>
      <c r="G225" s="165"/>
      <c r="H225" s="165"/>
      <c r="I225" s="168"/>
      <c r="J225" s="169">
        <f>BK225</f>
        <v>0</v>
      </c>
      <c r="K225" s="165"/>
      <c r="L225" s="170"/>
      <c r="M225" s="171"/>
      <c r="N225" s="172"/>
      <c r="O225" s="172"/>
      <c r="P225" s="173">
        <f>P226</f>
        <v>0</v>
      </c>
      <c r="Q225" s="172"/>
      <c r="R225" s="173">
        <f>R226</f>
        <v>0.84799270000000004</v>
      </c>
      <c r="S225" s="172"/>
      <c r="T225" s="174">
        <f>T226</f>
        <v>0</v>
      </c>
      <c r="AR225" s="175" t="s">
        <v>80</v>
      </c>
      <c r="AT225" s="176" t="s">
        <v>72</v>
      </c>
      <c r="AU225" s="176" t="s">
        <v>73</v>
      </c>
      <c r="AY225" s="175" t="s">
        <v>112</v>
      </c>
      <c r="BK225" s="177">
        <f>BK226</f>
        <v>0</v>
      </c>
    </row>
    <row r="226" spans="1:65" s="12" customFormat="1" ht="22.9" customHeight="1">
      <c r="B226" s="164"/>
      <c r="C226" s="165"/>
      <c r="D226" s="166" t="s">
        <v>72</v>
      </c>
      <c r="E226" s="178" t="s">
        <v>336</v>
      </c>
      <c r="F226" s="178" t="s">
        <v>337</v>
      </c>
      <c r="G226" s="165"/>
      <c r="H226" s="165"/>
      <c r="I226" s="168"/>
      <c r="J226" s="179">
        <f>BK226</f>
        <v>0</v>
      </c>
      <c r="K226" s="165"/>
      <c r="L226" s="170"/>
      <c r="M226" s="171"/>
      <c r="N226" s="172"/>
      <c r="O226" s="172"/>
      <c r="P226" s="173">
        <f>SUM(P227:P243)</f>
        <v>0</v>
      </c>
      <c r="Q226" s="172"/>
      <c r="R226" s="173">
        <f>SUM(R227:R243)</f>
        <v>0.84799270000000004</v>
      </c>
      <c r="S226" s="172"/>
      <c r="T226" s="174">
        <f>SUM(T227:T243)</f>
        <v>0</v>
      </c>
      <c r="AR226" s="175" t="s">
        <v>80</v>
      </c>
      <c r="AT226" s="176" t="s">
        <v>72</v>
      </c>
      <c r="AU226" s="176" t="s">
        <v>78</v>
      </c>
      <c r="AY226" s="175" t="s">
        <v>112</v>
      </c>
      <c r="BK226" s="177">
        <f>SUM(BK227:BK243)</f>
        <v>0</v>
      </c>
    </row>
    <row r="227" spans="1:65" s="2" customFormat="1" ht="33" customHeight="1">
      <c r="A227" s="33"/>
      <c r="B227" s="34"/>
      <c r="C227" s="180" t="s">
        <v>338</v>
      </c>
      <c r="D227" s="180" t="s">
        <v>114</v>
      </c>
      <c r="E227" s="181" t="s">
        <v>339</v>
      </c>
      <c r="F227" s="182" t="s">
        <v>340</v>
      </c>
      <c r="G227" s="183" t="s">
        <v>173</v>
      </c>
      <c r="H227" s="184">
        <v>78.150000000000006</v>
      </c>
      <c r="I227" s="185"/>
      <c r="J227" s="186">
        <f>ROUND(I227*H227,2)</f>
        <v>0</v>
      </c>
      <c r="K227" s="182" t="s">
        <v>118</v>
      </c>
      <c r="L227" s="38"/>
      <c r="M227" s="187" t="s">
        <v>1</v>
      </c>
      <c r="N227" s="188" t="s">
        <v>38</v>
      </c>
      <c r="O227" s="70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1" t="s">
        <v>208</v>
      </c>
      <c r="AT227" s="191" t="s">
        <v>114</v>
      </c>
      <c r="AU227" s="191" t="s">
        <v>80</v>
      </c>
      <c r="AY227" s="16" t="s">
        <v>112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6" t="s">
        <v>78</v>
      </c>
      <c r="BK227" s="192">
        <f>ROUND(I227*H227,2)</f>
        <v>0</v>
      </c>
      <c r="BL227" s="16" t="s">
        <v>208</v>
      </c>
      <c r="BM227" s="191" t="s">
        <v>341</v>
      </c>
    </row>
    <row r="228" spans="1:65" s="2" customFormat="1" ht="29.25">
      <c r="A228" s="33"/>
      <c r="B228" s="34"/>
      <c r="C228" s="35"/>
      <c r="D228" s="193" t="s">
        <v>121</v>
      </c>
      <c r="E228" s="35"/>
      <c r="F228" s="194" t="s">
        <v>342</v>
      </c>
      <c r="G228" s="35"/>
      <c r="H228" s="35"/>
      <c r="I228" s="195"/>
      <c r="J228" s="35"/>
      <c r="K228" s="35"/>
      <c r="L228" s="38"/>
      <c r="M228" s="196"/>
      <c r="N228" s="197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121</v>
      </c>
      <c r="AU228" s="16" t="s">
        <v>80</v>
      </c>
    </row>
    <row r="229" spans="1:65" s="13" customFormat="1" ht="11.25">
      <c r="B229" s="198"/>
      <c r="C229" s="199"/>
      <c r="D229" s="193" t="s">
        <v>123</v>
      </c>
      <c r="E229" s="200" t="s">
        <v>1</v>
      </c>
      <c r="F229" s="201" t="s">
        <v>343</v>
      </c>
      <c r="G229" s="199"/>
      <c r="H229" s="202">
        <v>78.150000000000006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123</v>
      </c>
      <c r="AU229" s="208" t="s">
        <v>80</v>
      </c>
      <c r="AV229" s="13" t="s">
        <v>80</v>
      </c>
      <c r="AW229" s="13" t="s">
        <v>30</v>
      </c>
      <c r="AX229" s="13" t="s">
        <v>78</v>
      </c>
      <c r="AY229" s="208" t="s">
        <v>112</v>
      </c>
    </row>
    <row r="230" spans="1:65" s="2" customFormat="1" ht="24.2" customHeight="1">
      <c r="A230" s="33"/>
      <c r="B230" s="34"/>
      <c r="C230" s="180" t="s">
        <v>344</v>
      </c>
      <c r="D230" s="180" t="s">
        <v>114</v>
      </c>
      <c r="E230" s="181" t="s">
        <v>345</v>
      </c>
      <c r="F230" s="182" t="s">
        <v>346</v>
      </c>
      <c r="G230" s="183" t="s">
        <v>173</v>
      </c>
      <c r="H230" s="184">
        <v>156.30000000000001</v>
      </c>
      <c r="I230" s="185"/>
      <c r="J230" s="186">
        <f>ROUND(I230*H230,2)</f>
        <v>0</v>
      </c>
      <c r="K230" s="182" t="s">
        <v>118</v>
      </c>
      <c r="L230" s="38"/>
      <c r="M230" s="187" t="s">
        <v>1</v>
      </c>
      <c r="N230" s="188" t="s">
        <v>38</v>
      </c>
      <c r="O230" s="70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1" t="s">
        <v>208</v>
      </c>
      <c r="AT230" s="191" t="s">
        <v>114</v>
      </c>
      <c r="AU230" s="191" t="s">
        <v>80</v>
      </c>
      <c r="AY230" s="16" t="s">
        <v>112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6" t="s">
        <v>78</v>
      </c>
      <c r="BK230" s="192">
        <f>ROUND(I230*H230,2)</f>
        <v>0</v>
      </c>
      <c r="BL230" s="16" t="s">
        <v>208</v>
      </c>
      <c r="BM230" s="191" t="s">
        <v>347</v>
      </c>
    </row>
    <row r="231" spans="1:65" s="2" customFormat="1" ht="29.25">
      <c r="A231" s="33"/>
      <c r="B231" s="34"/>
      <c r="C231" s="35"/>
      <c r="D231" s="193" t="s">
        <v>121</v>
      </c>
      <c r="E231" s="35"/>
      <c r="F231" s="194" t="s">
        <v>348</v>
      </c>
      <c r="G231" s="35"/>
      <c r="H231" s="35"/>
      <c r="I231" s="195"/>
      <c r="J231" s="35"/>
      <c r="K231" s="35"/>
      <c r="L231" s="38"/>
      <c r="M231" s="196"/>
      <c r="N231" s="197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121</v>
      </c>
      <c r="AU231" s="16" t="s">
        <v>80</v>
      </c>
    </row>
    <row r="232" spans="1:65" s="13" customFormat="1" ht="11.25">
      <c r="B232" s="198"/>
      <c r="C232" s="199"/>
      <c r="D232" s="193" t="s">
        <v>123</v>
      </c>
      <c r="E232" s="200" t="s">
        <v>1</v>
      </c>
      <c r="F232" s="201" t="s">
        <v>349</v>
      </c>
      <c r="G232" s="199"/>
      <c r="H232" s="202">
        <v>156.30000000000001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123</v>
      </c>
      <c r="AU232" s="208" t="s">
        <v>80</v>
      </c>
      <c r="AV232" s="13" t="s">
        <v>80</v>
      </c>
      <c r="AW232" s="13" t="s">
        <v>30</v>
      </c>
      <c r="AX232" s="13" t="s">
        <v>78</v>
      </c>
      <c r="AY232" s="208" t="s">
        <v>112</v>
      </c>
    </row>
    <row r="233" spans="1:65" s="2" customFormat="1" ht="24.2" customHeight="1">
      <c r="A233" s="33"/>
      <c r="B233" s="34"/>
      <c r="C233" s="219" t="s">
        <v>350</v>
      </c>
      <c r="D233" s="219" t="s">
        <v>209</v>
      </c>
      <c r="E233" s="220" t="s">
        <v>351</v>
      </c>
      <c r="F233" s="221" t="s">
        <v>352</v>
      </c>
      <c r="G233" s="222" t="s">
        <v>353</v>
      </c>
      <c r="H233" s="223">
        <v>797.13</v>
      </c>
      <c r="I233" s="224"/>
      <c r="J233" s="225">
        <f>ROUND(I233*H233,2)</f>
        <v>0</v>
      </c>
      <c r="K233" s="221" t="s">
        <v>118</v>
      </c>
      <c r="L233" s="226"/>
      <c r="M233" s="227" t="s">
        <v>1</v>
      </c>
      <c r="N233" s="228" t="s">
        <v>38</v>
      </c>
      <c r="O233" s="70"/>
      <c r="P233" s="189">
        <f>O233*H233</f>
        <v>0</v>
      </c>
      <c r="Q233" s="189">
        <v>1E-3</v>
      </c>
      <c r="R233" s="189">
        <f>Q233*H233</f>
        <v>0.79713000000000001</v>
      </c>
      <c r="S233" s="189">
        <v>0</v>
      </c>
      <c r="T233" s="19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1" t="s">
        <v>289</v>
      </c>
      <c r="AT233" s="191" t="s">
        <v>209</v>
      </c>
      <c r="AU233" s="191" t="s">
        <v>80</v>
      </c>
      <c r="AY233" s="16" t="s">
        <v>112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6" t="s">
        <v>78</v>
      </c>
      <c r="BK233" s="192">
        <f>ROUND(I233*H233,2)</f>
        <v>0</v>
      </c>
      <c r="BL233" s="16" t="s">
        <v>208</v>
      </c>
      <c r="BM233" s="191" t="s">
        <v>354</v>
      </c>
    </row>
    <row r="234" spans="1:65" s="2" customFormat="1" ht="19.5">
      <c r="A234" s="33"/>
      <c r="B234" s="34"/>
      <c r="C234" s="35"/>
      <c r="D234" s="193" t="s">
        <v>121</v>
      </c>
      <c r="E234" s="35"/>
      <c r="F234" s="194" t="s">
        <v>352</v>
      </c>
      <c r="G234" s="35"/>
      <c r="H234" s="35"/>
      <c r="I234" s="195"/>
      <c r="J234" s="35"/>
      <c r="K234" s="35"/>
      <c r="L234" s="38"/>
      <c r="M234" s="196"/>
      <c r="N234" s="197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121</v>
      </c>
      <c r="AU234" s="16" t="s">
        <v>80</v>
      </c>
    </row>
    <row r="235" spans="1:65" s="13" customFormat="1" ht="11.25">
      <c r="B235" s="198"/>
      <c r="C235" s="199"/>
      <c r="D235" s="193" t="s">
        <v>123</v>
      </c>
      <c r="E235" s="200" t="s">
        <v>1</v>
      </c>
      <c r="F235" s="201" t="s">
        <v>355</v>
      </c>
      <c r="G235" s="199"/>
      <c r="H235" s="202">
        <v>797.13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123</v>
      </c>
      <c r="AU235" s="208" t="s">
        <v>80</v>
      </c>
      <c r="AV235" s="13" t="s">
        <v>80</v>
      </c>
      <c r="AW235" s="13" t="s">
        <v>30</v>
      </c>
      <c r="AX235" s="13" t="s">
        <v>78</v>
      </c>
      <c r="AY235" s="208" t="s">
        <v>112</v>
      </c>
    </row>
    <row r="236" spans="1:65" s="2" customFormat="1" ht="24.2" customHeight="1">
      <c r="A236" s="33"/>
      <c r="B236" s="34"/>
      <c r="C236" s="180" t="s">
        <v>356</v>
      </c>
      <c r="D236" s="180" t="s">
        <v>114</v>
      </c>
      <c r="E236" s="181" t="s">
        <v>357</v>
      </c>
      <c r="F236" s="182" t="s">
        <v>358</v>
      </c>
      <c r="G236" s="183" t="s">
        <v>173</v>
      </c>
      <c r="H236" s="184">
        <v>143.27500000000001</v>
      </c>
      <c r="I236" s="185"/>
      <c r="J236" s="186">
        <f>ROUND(I236*H236,2)</f>
        <v>0</v>
      </c>
      <c r="K236" s="182" t="s">
        <v>118</v>
      </c>
      <c r="L236" s="38"/>
      <c r="M236" s="187" t="s">
        <v>1</v>
      </c>
      <c r="N236" s="188" t="s">
        <v>38</v>
      </c>
      <c r="O236" s="70"/>
      <c r="P236" s="189">
        <f>O236*H236</f>
        <v>0</v>
      </c>
      <c r="Q236" s="189">
        <v>4.0000000000000003E-5</v>
      </c>
      <c r="R236" s="189">
        <f>Q236*H236</f>
        <v>5.7310000000000009E-3</v>
      </c>
      <c r="S236" s="189">
        <v>0</v>
      </c>
      <c r="T236" s="19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1" t="s">
        <v>208</v>
      </c>
      <c r="AT236" s="191" t="s">
        <v>114</v>
      </c>
      <c r="AU236" s="191" t="s">
        <v>80</v>
      </c>
      <c r="AY236" s="16" t="s">
        <v>112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6" t="s">
        <v>78</v>
      </c>
      <c r="BK236" s="192">
        <f>ROUND(I236*H236,2)</f>
        <v>0</v>
      </c>
      <c r="BL236" s="16" t="s">
        <v>208</v>
      </c>
      <c r="BM236" s="191" t="s">
        <v>359</v>
      </c>
    </row>
    <row r="237" spans="1:65" s="2" customFormat="1" ht="19.5">
      <c r="A237" s="33"/>
      <c r="B237" s="34"/>
      <c r="C237" s="35"/>
      <c r="D237" s="193" t="s">
        <v>121</v>
      </c>
      <c r="E237" s="35"/>
      <c r="F237" s="194" t="s">
        <v>360</v>
      </c>
      <c r="G237" s="35"/>
      <c r="H237" s="35"/>
      <c r="I237" s="195"/>
      <c r="J237" s="35"/>
      <c r="K237" s="35"/>
      <c r="L237" s="38"/>
      <c r="M237" s="196"/>
      <c r="N237" s="197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121</v>
      </c>
      <c r="AU237" s="16" t="s">
        <v>80</v>
      </c>
    </row>
    <row r="238" spans="1:65" s="13" customFormat="1" ht="11.25">
      <c r="B238" s="198"/>
      <c r="C238" s="199"/>
      <c r="D238" s="193" t="s">
        <v>123</v>
      </c>
      <c r="E238" s="200" t="s">
        <v>1</v>
      </c>
      <c r="F238" s="201" t="s">
        <v>361</v>
      </c>
      <c r="G238" s="199"/>
      <c r="H238" s="202">
        <v>143.27500000000001</v>
      </c>
      <c r="I238" s="203"/>
      <c r="J238" s="199"/>
      <c r="K238" s="199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123</v>
      </c>
      <c r="AU238" s="208" t="s">
        <v>80</v>
      </c>
      <c r="AV238" s="13" t="s">
        <v>80</v>
      </c>
      <c r="AW238" s="13" t="s">
        <v>30</v>
      </c>
      <c r="AX238" s="13" t="s">
        <v>78</v>
      </c>
      <c r="AY238" s="208" t="s">
        <v>112</v>
      </c>
    </row>
    <row r="239" spans="1:65" s="2" customFormat="1" ht="24.2" customHeight="1">
      <c r="A239" s="33"/>
      <c r="B239" s="34"/>
      <c r="C239" s="219" t="s">
        <v>362</v>
      </c>
      <c r="D239" s="219" t="s">
        <v>209</v>
      </c>
      <c r="E239" s="220" t="s">
        <v>363</v>
      </c>
      <c r="F239" s="221" t="s">
        <v>364</v>
      </c>
      <c r="G239" s="222" t="s">
        <v>173</v>
      </c>
      <c r="H239" s="223">
        <v>150.43899999999999</v>
      </c>
      <c r="I239" s="224"/>
      <c r="J239" s="225">
        <f>ROUND(I239*H239,2)</f>
        <v>0</v>
      </c>
      <c r="K239" s="221" t="s">
        <v>118</v>
      </c>
      <c r="L239" s="226"/>
      <c r="M239" s="227" t="s">
        <v>1</v>
      </c>
      <c r="N239" s="228" t="s">
        <v>38</v>
      </c>
      <c r="O239" s="70"/>
      <c r="P239" s="189">
        <f>O239*H239</f>
        <v>0</v>
      </c>
      <c r="Q239" s="189">
        <v>2.9999999999999997E-4</v>
      </c>
      <c r="R239" s="189">
        <f>Q239*H239</f>
        <v>4.5131699999999997E-2</v>
      </c>
      <c r="S239" s="189">
        <v>0</v>
      </c>
      <c r="T239" s="19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1" t="s">
        <v>289</v>
      </c>
      <c r="AT239" s="191" t="s">
        <v>209</v>
      </c>
      <c r="AU239" s="191" t="s">
        <v>80</v>
      </c>
      <c r="AY239" s="16" t="s">
        <v>112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6" t="s">
        <v>78</v>
      </c>
      <c r="BK239" s="192">
        <f>ROUND(I239*H239,2)</f>
        <v>0</v>
      </c>
      <c r="BL239" s="16" t="s">
        <v>208</v>
      </c>
      <c r="BM239" s="191" t="s">
        <v>365</v>
      </c>
    </row>
    <row r="240" spans="1:65" s="2" customFormat="1" ht="11.25">
      <c r="A240" s="33"/>
      <c r="B240" s="34"/>
      <c r="C240" s="35"/>
      <c r="D240" s="193" t="s">
        <v>121</v>
      </c>
      <c r="E240" s="35"/>
      <c r="F240" s="194" t="s">
        <v>364</v>
      </c>
      <c r="G240" s="35"/>
      <c r="H240" s="35"/>
      <c r="I240" s="195"/>
      <c r="J240" s="35"/>
      <c r="K240" s="35"/>
      <c r="L240" s="38"/>
      <c r="M240" s="196"/>
      <c r="N240" s="197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121</v>
      </c>
      <c r="AU240" s="16" t="s">
        <v>80</v>
      </c>
    </row>
    <row r="241" spans="1:65" s="13" customFormat="1" ht="11.25">
      <c r="B241" s="198"/>
      <c r="C241" s="199"/>
      <c r="D241" s="193" t="s">
        <v>123</v>
      </c>
      <c r="E241" s="200" t="s">
        <v>1</v>
      </c>
      <c r="F241" s="201" t="s">
        <v>366</v>
      </c>
      <c r="G241" s="199"/>
      <c r="H241" s="202">
        <v>150.43899999999999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123</v>
      </c>
      <c r="AU241" s="208" t="s">
        <v>80</v>
      </c>
      <c r="AV241" s="13" t="s">
        <v>80</v>
      </c>
      <c r="AW241" s="13" t="s">
        <v>30</v>
      </c>
      <c r="AX241" s="13" t="s">
        <v>78</v>
      </c>
      <c r="AY241" s="208" t="s">
        <v>112</v>
      </c>
    </row>
    <row r="242" spans="1:65" s="2" customFormat="1" ht="24.2" customHeight="1">
      <c r="A242" s="33"/>
      <c r="B242" s="34"/>
      <c r="C242" s="180" t="s">
        <v>367</v>
      </c>
      <c r="D242" s="180" t="s">
        <v>114</v>
      </c>
      <c r="E242" s="181" t="s">
        <v>368</v>
      </c>
      <c r="F242" s="182" t="s">
        <v>369</v>
      </c>
      <c r="G242" s="183" t="s">
        <v>158</v>
      </c>
      <c r="H242" s="184">
        <v>0.84799999999999998</v>
      </c>
      <c r="I242" s="185"/>
      <c r="J242" s="186">
        <f>ROUND(I242*H242,2)</f>
        <v>0</v>
      </c>
      <c r="K242" s="182" t="s">
        <v>118</v>
      </c>
      <c r="L242" s="38"/>
      <c r="M242" s="187" t="s">
        <v>1</v>
      </c>
      <c r="N242" s="188" t="s">
        <v>38</v>
      </c>
      <c r="O242" s="70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1" t="s">
        <v>208</v>
      </c>
      <c r="AT242" s="191" t="s">
        <v>114</v>
      </c>
      <c r="AU242" s="191" t="s">
        <v>80</v>
      </c>
      <c r="AY242" s="16" t="s">
        <v>112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6" t="s">
        <v>78</v>
      </c>
      <c r="BK242" s="192">
        <f>ROUND(I242*H242,2)</f>
        <v>0</v>
      </c>
      <c r="BL242" s="16" t="s">
        <v>208</v>
      </c>
      <c r="BM242" s="191" t="s">
        <v>370</v>
      </c>
    </row>
    <row r="243" spans="1:65" s="2" customFormat="1" ht="29.25">
      <c r="A243" s="33"/>
      <c r="B243" s="34"/>
      <c r="C243" s="35"/>
      <c r="D243" s="193" t="s">
        <v>121</v>
      </c>
      <c r="E243" s="35"/>
      <c r="F243" s="194" t="s">
        <v>371</v>
      </c>
      <c r="G243" s="35"/>
      <c r="H243" s="35"/>
      <c r="I243" s="195"/>
      <c r="J243" s="35"/>
      <c r="K243" s="35"/>
      <c r="L243" s="38"/>
      <c r="M243" s="196"/>
      <c r="N243" s="197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121</v>
      </c>
      <c r="AU243" s="16" t="s">
        <v>80</v>
      </c>
    </row>
    <row r="244" spans="1:65" s="12" customFormat="1" ht="25.9" customHeight="1">
      <c r="B244" s="164"/>
      <c r="C244" s="165"/>
      <c r="D244" s="166" t="s">
        <v>72</v>
      </c>
      <c r="E244" s="167" t="s">
        <v>372</v>
      </c>
      <c r="F244" s="167" t="s">
        <v>373</v>
      </c>
      <c r="G244" s="165"/>
      <c r="H244" s="165"/>
      <c r="I244" s="168"/>
      <c r="J244" s="169">
        <f>BK244</f>
        <v>0</v>
      </c>
      <c r="K244" s="165"/>
      <c r="L244" s="170"/>
      <c r="M244" s="171"/>
      <c r="N244" s="172"/>
      <c r="O244" s="172"/>
      <c r="P244" s="173">
        <f>SUM(P245:P256)</f>
        <v>0</v>
      </c>
      <c r="Q244" s="172"/>
      <c r="R244" s="173">
        <f>SUM(R245:R256)</f>
        <v>0</v>
      </c>
      <c r="S244" s="172"/>
      <c r="T244" s="174">
        <f>SUM(T245:T256)</f>
        <v>0</v>
      </c>
      <c r="AR244" s="175" t="s">
        <v>140</v>
      </c>
      <c r="AT244" s="176" t="s">
        <v>72</v>
      </c>
      <c r="AU244" s="176" t="s">
        <v>73</v>
      </c>
      <c r="AY244" s="175" t="s">
        <v>112</v>
      </c>
      <c r="BK244" s="177">
        <f>SUM(BK245:BK256)</f>
        <v>0</v>
      </c>
    </row>
    <row r="245" spans="1:65" s="2" customFormat="1" ht="16.5" customHeight="1">
      <c r="A245" s="33"/>
      <c r="B245" s="34"/>
      <c r="C245" s="180" t="s">
        <v>374</v>
      </c>
      <c r="D245" s="180" t="s">
        <v>114</v>
      </c>
      <c r="E245" s="181" t="s">
        <v>375</v>
      </c>
      <c r="F245" s="182" t="s">
        <v>376</v>
      </c>
      <c r="G245" s="183" t="s">
        <v>377</v>
      </c>
      <c r="H245" s="184">
        <v>1</v>
      </c>
      <c r="I245" s="185"/>
      <c r="J245" s="186">
        <f>ROUND(I245*H245,2)</f>
        <v>0</v>
      </c>
      <c r="K245" s="182" t="s">
        <v>118</v>
      </c>
      <c r="L245" s="38"/>
      <c r="M245" s="187" t="s">
        <v>1</v>
      </c>
      <c r="N245" s="188" t="s">
        <v>38</v>
      </c>
      <c r="O245" s="70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1" t="s">
        <v>378</v>
      </c>
      <c r="AT245" s="191" t="s">
        <v>114</v>
      </c>
      <c r="AU245" s="191" t="s">
        <v>78</v>
      </c>
      <c r="AY245" s="16" t="s">
        <v>112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6" t="s">
        <v>78</v>
      </c>
      <c r="BK245" s="192">
        <f>ROUND(I245*H245,2)</f>
        <v>0</v>
      </c>
      <c r="BL245" s="16" t="s">
        <v>378</v>
      </c>
      <c r="BM245" s="191" t="s">
        <v>379</v>
      </c>
    </row>
    <row r="246" spans="1:65" s="2" customFormat="1" ht="11.25">
      <c r="A246" s="33"/>
      <c r="B246" s="34"/>
      <c r="C246" s="35"/>
      <c r="D246" s="193" t="s">
        <v>121</v>
      </c>
      <c r="E246" s="35"/>
      <c r="F246" s="194" t="s">
        <v>376</v>
      </c>
      <c r="G246" s="35"/>
      <c r="H246" s="35"/>
      <c r="I246" s="195"/>
      <c r="J246" s="35"/>
      <c r="K246" s="35"/>
      <c r="L246" s="38"/>
      <c r="M246" s="196"/>
      <c r="N246" s="197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121</v>
      </c>
      <c r="AU246" s="16" t="s">
        <v>78</v>
      </c>
    </row>
    <row r="247" spans="1:65" s="2" customFormat="1" ht="16.5" customHeight="1">
      <c r="A247" s="33"/>
      <c r="B247" s="34"/>
      <c r="C247" s="180" t="s">
        <v>380</v>
      </c>
      <c r="D247" s="180" t="s">
        <v>114</v>
      </c>
      <c r="E247" s="181" t="s">
        <v>381</v>
      </c>
      <c r="F247" s="182" t="s">
        <v>382</v>
      </c>
      <c r="G247" s="183" t="s">
        <v>377</v>
      </c>
      <c r="H247" s="184">
        <v>1</v>
      </c>
      <c r="I247" s="185"/>
      <c r="J247" s="186">
        <f>ROUND(I247*H247,2)</f>
        <v>0</v>
      </c>
      <c r="K247" s="182" t="s">
        <v>118</v>
      </c>
      <c r="L247" s="38"/>
      <c r="M247" s="187" t="s">
        <v>1</v>
      </c>
      <c r="N247" s="188" t="s">
        <v>38</v>
      </c>
      <c r="O247" s="70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1" t="s">
        <v>378</v>
      </c>
      <c r="AT247" s="191" t="s">
        <v>114</v>
      </c>
      <c r="AU247" s="191" t="s">
        <v>78</v>
      </c>
      <c r="AY247" s="16" t="s">
        <v>112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6" t="s">
        <v>78</v>
      </c>
      <c r="BK247" s="192">
        <f>ROUND(I247*H247,2)</f>
        <v>0</v>
      </c>
      <c r="BL247" s="16" t="s">
        <v>378</v>
      </c>
      <c r="BM247" s="191" t="s">
        <v>383</v>
      </c>
    </row>
    <row r="248" spans="1:65" s="2" customFormat="1" ht="11.25">
      <c r="A248" s="33"/>
      <c r="B248" s="34"/>
      <c r="C248" s="35"/>
      <c r="D248" s="193" t="s">
        <v>121</v>
      </c>
      <c r="E248" s="35"/>
      <c r="F248" s="194" t="s">
        <v>382</v>
      </c>
      <c r="G248" s="35"/>
      <c r="H248" s="35"/>
      <c r="I248" s="195"/>
      <c r="J248" s="35"/>
      <c r="K248" s="35"/>
      <c r="L248" s="38"/>
      <c r="M248" s="196"/>
      <c r="N248" s="197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121</v>
      </c>
      <c r="AU248" s="16" t="s">
        <v>78</v>
      </c>
    </row>
    <row r="249" spans="1:65" s="2" customFormat="1" ht="16.5" customHeight="1">
      <c r="A249" s="33"/>
      <c r="B249" s="34"/>
      <c r="C249" s="180" t="s">
        <v>384</v>
      </c>
      <c r="D249" s="180" t="s">
        <v>114</v>
      </c>
      <c r="E249" s="181" t="s">
        <v>385</v>
      </c>
      <c r="F249" s="182" t="s">
        <v>386</v>
      </c>
      <c r="G249" s="183" t="s">
        <v>377</v>
      </c>
      <c r="H249" s="184">
        <v>1</v>
      </c>
      <c r="I249" s="185"/>
      <c r="J249" s="186">
        <f>ROUND(I249*H249,2)</f>
        <v>0</v>
      </c>
      <c r="K249" s="182" t="s">
        <v>118</v>
      </c>
      <c r="L249" s="38"/>
      <c r="M249" s="187" t="s">
        <v>1</v>
      </c>
      <c r="N249" s="188" t="s">
        <v>38</v>
      </c>
      <c r="O249" s="70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1" t="s">
        <v>378</v>
      </c>
      <c r="AT249" s="191" t="s">
        <v>114</v>
      </c>
      <c r="AU249" s="191" t="s">
        <v>78</v>
      </c>
      <c r="AY249" s="16" t="s">
        <v>112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6" t="s">
        <v>78</v>
      </c>
      <c r="BK249" s="192">
        <f>ROUND(I249*H249,2)</f>
        <v>0</v>
      </c>
      <c r="BL249" s="16" t="s">
        <v>378</v>
      </c>
      <c r="BM249" s="191" t="s">
        <v>387</v>
      </c>
    </row>
    <row r="250" spans="1:65" s="2" customFormat="1" ht="11.25">
      <c r="A250" s="33"/>
      <c r="B250" s="34"/>
      <c r="C250" s="35"/>
      <c r="D250" s="193" t="s">
        <v>121</v>
      </c>
      <c r="E250" s="35"/>
      <c r="F250" s="194" t="s">
        <v>386</v>
      </c>
      <c r="G250" s="35"/>
      <c r="H250" s="35"/>
      <c r="I250" s="195"/>
      <c r="J250" s="35"/>
      <c r="K250" s="35"/>
      <c r="L250" s="38"/>
      <c r="M250" s="196"/>
      <c r="N250" s="197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121</v>
      </c>
      <c r="AU250" s="16" t="s">
        <v>78</v>
      </c>
    </row>
    <row r="251" spans="1:65" s="2" customFormat="1" ht="16.5" customHeight="1">
      <c r="A251" s="33"/>
      <c r="B251" s="34"/>
      <c r="C251" s="180" t="s">
        <v>388</v>
      </c>
      <c r="D251" s="180" t="s">
        <v>114</v>
      </c>
      <c r="E251" s="181" t="s">
        <v>389</v>
      </c>
      <c r="F251" s="182" t="s">
        <v>390</v>
      </c>
      <c r="G251" s="183" t="s">
        <v>377</v>
      </c>
      <c r="H251" s="184">
        <v>1</v>
      </c>
      <c r="I251" s="185"/>
      <c r="J251" s="186">
        <f>ROUND(I251*H251,2)</f>
        <v>0</v>
      </c>
      <c r="K251" s="182" t="s">
        <v>118</v>
      </c>
      <c r="L251" s="38"/>
      <c r="M251" s="187" t="s">
        <v>1</v>
      </c>
      <c r="N251" s="188" t="s">
        <v>38</v>
      </c>
      <c r="O251" s="70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1" t="s">
        <v>378</v>
      </c>
      <c r="AT251" s="191" t="s">
        <v>114</v>
      </c>
      <c r="AU251" s="191" t="s">
        <v>78</v>
      </c>
      <c r="AY251" s="16" t="s">
        <v>112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6" t="s">
        <v>78</v>
      </c>
      <c r="BK251" s="192">
        <f>ROUND(I251*H251,2)</f>
        <v>0</v>
      </c>
      <c r="BL251" s="16" t="s">
        <v>378</v>
      </c>
      <c r="BM251" s="191" t="s">
        <v>391</v>
      </c>
    </row>
    <row r="252" spans="1:65" s="2" customFormat="1" ht="11.25">
      <c r="A252" s="33"/>
      <c r="B252" s="34"/>
      <c r="C252" s="35"/>
      <c r="D252" s="193" t="s">
        <v>121</v>
      </c>
      <c r="E252" s="35"/>
      <c r="F252" s="194" t="s">
        <v>390</v>
      </c>
      <c r="G252" s="35"/>
      <c r="H252" s="35"/>
      <c r="I252" s="195"/>
      <c r="J252" s="35"/>
      <c r="K252" s="35"/>
      <c r="L252" s="38"/>
      <c r="M252" s="196"/>
      <c r="N252" s="197"/>
      <c r="O252" s="70"/>
      <c r="P252" s="70"/>
      <c r="Q252" s="70"/>
      <c r="R252" s="70"/>
      <c r="S252" s="70"/>
      <c r="T252" s="71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121</v>
      </c>
      <c r="AU252" s="16" t="s">
        <v>78</v>
      </c>
    </row>
    <row r="253" spans="1:65" s="2" customFormat="1" ht="16.5" customHeight="1">
      <c r="A253" s="33"/>
      <c r="B253" s="34"/>
      <c r="C253" s="180" t="s">
        <v>392</v>
      </c>
      <c r="D253" s="180" t="s">
        <v>114</v>
      </c>
      <c r="E253" s="181" t="s">
        <v>393</v>
      </c>
      <c r="F253" s="182" t="s">
        <v>394</v>
      </c>
      <c r="G253" s="183" t="s">
        <v>377</v>
      </c>
      <c r="H253" s="184">
        <v>1</v>
      </c>
      <c r="I253" s="185"/>
      <c r="J253" s="186">
        <f>ROUND(I253*H253,2)</f>
        <v>0</v>
      </c>
      <c r="K253" s="182" t="s">
        <v>118</v>
      </c>
      <c r="L253" s="38"/>
      <c r="M253" s="187" t="s">
        <v>1</v>
      </c>
      <c r="N253" s="188" t="s">
        <v>38</v>
      </c>
      <c r="O253" s="70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1" t="s">
        <v>378</v>
      </c>
      <c r="AT253" s="191" t="s">
        <v>114</v>
      </c>
      <c r="AU253" s="191" t="s">
        <v>78</v>
      </c>
      <c r="AY253" s="16" t="s">
        <v>112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6" t="s">
        <v>78</v>
      </c>
      <c r="BK253" s="192">
        <f>ROUND(I253*H253,2)</f>
        <v>0</v>
      </c>
      <c r="BL253" s="16" t="s">
        <v>378</v>
      </c>
      <c r="BM253" s="191" t="s">
        <v>395</v>
      </c>
    </row>
    <row r="254" spans="1:65" s="2" customFormat="1" ht="11.25">
      <c r="A254" s="33"/>
      <c r="B254" s="34"/>
      <c r="C254" s="35"/>
      <c r="D254" s="193" t="s">
        <v>121</v>
      </c>
      <c r="E254" s="35"/>
      <c r="F254" s="194" t="s">
        <v>394</v>
      </c>
      <c r="G254" s="35"/>
      <c r="H254" s="35"/>
      <c r="I254" s="195"/>
      <c r="J254" s="35"/>
      <c r="K254" s="35"/>
      <c r="L254" s="38"/>
      <c r="M254" s="196"/>
      <c r="N254" s="197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121</v>
      </c>
      <c r="AU254" s="16" t="s">
        <v>78</v>
      </c>
    </row>
    <row r="255" spans="1:65" s="2" customFormat="1" ht="16.5" customHeight="1">
      <c r="A255" s="33"/>
      <c r="B255" s="34"/>
      <c r="C255" s="180" t="s">
        <v>396</v>
      </c>
      <c r="D255" s="180" t="s">
        <v>114</v>
      </c>
      <c r="E255" s="181" t="s">
        <v>397</v>
      </c>
      <c r="F255" s="182" t="s">
        <v>398</v>
      </c>
      <c r="G255" s="183" t="s">
        <v>377</v>
      </c>
      <c r="H255" s="184">
        <v>1</v>
      </c>
      <c r="I255" s="185"/>
      <c r="J255" s="186">
        <f>ROUND(I255*H255,2)</f>
        <v>0</v>
      </c>
      <c r="K255" s="182" t="s">
        <v>118</v>
      </c>
      <c r="L255" s="38"/>
      <c r="M255" s="187" t="s">
        <v>1</v>
      </c>
      <c r="N255" s="188" t="s">
        <v>38</v>
      </c>
      <c r="O255" s="70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1" t="s">
        <v>378</v>
      </c>
      <c r="AT255" s="191" t="s">
        <v>114</v>
      </c>
      <c r="AU255" s="191" t="s">
        <v>78</v>
      </c>
      <c r="AY255" s="16" t="s">
        <v>112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6" t="s">
        <v>78</v>
      </c>
      <c r="BK255" s="192">
        <f>ROUND(I255*H255,2)</f>
        <v>0</v>
      </c>
      <c r="BL255" s="16" t="s">
        <v>378</v>
      </c>
      <c r="BM255" s="191" t="s">
        <v>399</v>
      </c>
    </row>
    <row r="256" spans="1:65" s="2" customFormat="1" ht="11.25">
      <c r="A256" s="33"/>
      <c r="B256" s="34"/>
      <c r="C256" s="35"/>
      <c r="D256" s="193" t="s">
        <v>121</v>
      </c>
      <c r="E256" s="35"/>
      <c r="F256" s="194" t="s">
        <v>398</v>
      </c>
      <c r="G256" s="35"/>
      <c r="H256" s="35"/>
      <c r="I256" s="195"/>
      <c r="J256" s="35"/>
      <c r="K256" s="35"/>
      <c r="L256" s="38"/>
      <c r="M256" s="229"/>
      <c r="N256" s="230"/>
      <c r="O256" s="231"/>
      <c r="P256" s="231"/>
      <c r="Q256" s="231"/>
      <c r="R256" s="231"/>
      <c r="S256" s="231"/>
      <c r="T256" s="232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121</v>
      </c>
      <c r="AU256" s="16" t="s">
        <v>78</v>
      </c>
    </row>
    <row r="257" spans="1:31" s="2" customFormat="1" ht="6.95" customHeight="1">
      <c r="A257" s="33"/>
      <c r="B257" s="53"/>
      <c r="C257" s="54"/>
      <c r="D257" s="54"/>
      <c r="E257" s="54"/>
      <c r="F257" s="54"/>
      <c r="G257" s="54"/>
      <c r="H257" s="54"/>
      <c r="I257" s="54"/>
      <c r="J257" s="54"/>
      <c r="K257" s="54"/>
      <c r="L257" s="38"/>
      <c r="M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</row>
  </sheetData>
  <sheetProtection algorithmName="SHA-512" hashValue="lP8OtydvpoJ2x4S02ouRKHx8Smxqt8CYnaPOXuCfZYMTEQzBYnGMB0Mu7lYBCwZwAsMg0Qc60Kd4X4XIehL6vg==" saltValue="HnIzD6dRUcCgWHM/tJlOTi5dGOzyU09E8ZW/c1CfKjbb6JiakP+v7xCon7cMlLM8qsFrikaumjEXiyd8gNMVSw==" spinCount="100000" sheet="1" objects="1" scenarios="1" formatColumns="0" formatRows="0" autoFilter="0"/>
  <autoFilter ref="C121:K256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2024-11-28 - Oprava oploc...</vt:lpstr>
      <vt:lpstr>'2024-11-28 - Oprava oploc...'!Názvy_tisku</vt:lpstr>
      <vt:lpstr>'Rekapitulace stavby'!Názvy_tisku</vt:lpstr>
      <vt:lpstr>'2024-11-28 - Oprava oploc...'!Oblast_tisku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Augusta</dc:creator>
  <cp:lastModifiedBy>Salač Stanislav Ing.</cp:lastModifiedBy>
  <dcterms:created xsi:type="dcterms:W3CDTF">2025-04-07T08:47:38Z</dcterms:created>
  <dcterms:modified xsi:type="dcterms:W3CDTF">2025-04-07T09:31:03Z</dcterms:modified>
</cp:coreProperties>
</file>