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Volumes/NO NAME/"/>
    </mc:Choice>
  </mc:AlternateContent>
  <xr:revisionPtr revIDLastSave="0" documentId="13_ncr:1_{B55D2D6E-D55D-0F45-BF00-088D40DD8DE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ekapitulace stavby" sheetId="1" r:id="rId1"/>
    <sheet name="SO 01 - Stavební práce" sheetId="2" r:id="rId2"/>
    <sheet name="VON - Vedlejší a ostatní ..." sheetId="3" r:id="rId3"/>
  </sheets>
  <definedNames>
    <definedName name="_xlnm._FilterDatabase" localSheetId="1" hidden="1">'SO 01 - Stavební práce'!$C$121:$K$231</definedName>
    <definedName name="_xlnm._FilterDatabase" localSheetId="2" hidden="1">'VON - Vedlejší a ostatní ...'!$C$118:$K$131</definedName>
    <definedName name="_xlnm.Print_Titles" localSheetId="0">'Rekapitulace stavby'!$92:$92</definedName>
    <definedName name="_xlnm.Print_Titles" localSheetId="1">'SO 01 - Stavební práce'!$121:$121</definedName>
    <definedName name="_xlnm.Print_Titles" localSheetId="2">'VON - Vedlejší a ostatní ...'!$118:$118</definedName>
    <definedName name="_xlnm.Print_Area" localSheetId="0">'Rekapitulace stavby'!$D$4:$AO$76,'Rekapitulace stavby'!$C$82:$AQ$97</definedName>
    <definedName name="_xlnm.Print_Area" localSheetId="1">'SO 01 - Stavební práce'!$C$4:$J$39,'SO 01 - Stavební práce'!$C$50:$J$76,'SO 01 - Stavební práce'!$C$82:$J$103,'SO 01 - Stavební práce'!$C$109:$K$231</definedName>
    <definedName name="_xlnm.Print_Area" localSheetId="2">'VON - Vedlejší a ostatní ...'!$C$4:$J$39,'VON - Vedlejší a ostatní ...'!$C$50:$J$76,'VON - Vedlejší a ostatní ...'!$C$82:$J$100,'VON - Vedlejší a ostatní ...'!$C$106:$K$131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29" i="3"/>
  <c r="BH129" i="3"/>
  <c r="BG129" i="3"/>
  <c r="BF129" i="3"/>
  <c r="T129" i="3"/>
  <c r="T128" i="3"/>
  <c r="R129" i="3"/>
  <c r="R128" i="3"/>
  <c r="P129" i="3"/>
  <c r="P128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J116" i="3"/>
  <c r="F116" i="3"/>
  <c r="F113" i="3"/>
  <c r="E111" i="3"/>
  <c r="J92" i="3"/>
  <c r="F92" i="3"/>
  <c r="F89" i="3"/>
  <c r="E87" i="3"/>
  <c r="J21" i="3"/>
  <c r="E21" i="3"/>
  <c r="J91" i="3" s="1"/>
  <c r="J20" i="3"/>
  <c r="J15" i="3"/>
  <c r="E15" i="3"/>
  <c r="F91" i="3" s="1"/>
  <c r="J14" i="3"/>
  <c r="J12" i="3"/>
  <c r="J89" i="3"/>
  <c r="E7" i="3"/>
  <c r="E85" i="3" s="1"/>
  <c r="J37" i="2"/>
  <c r="J36" i="2"/>
  <c r="AY95" i="1" s="1"/>
  <c r="J35" i="2"/>
  <c r="AX95" i="1" s="1"/>
  <c r="BI231" i="2"/>
  <c r="BH231" i="2"/>
  <c r="BG231" i="2"/>
  <c r="BF231" i="2"/>
  <c r="T231" i="2"/>
  <c r="T230" i="2" s="1"/>
  <c r="R231" i="2"/>
  <c r="R230" i="2" s="1"/>
  <c r="P231" i="2"/>
  <c r="P230" i="2" s="1"/>
  <c r="BI228" i="2"/>
  <c r="BH228" i="2"/>
  <c r="BG228" i="2"/>
  <c r="BF228" i="2"/>
  <c r="T228" i="2"/>
  <c r="R228" i="2"/>
  <c r="P228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J119" i="2"/>
  <c r="F119" i="2"/>
  <c r="F116" i="2"/>
  <c r="E114" i="2"/>
  <c r="J92" i="2"/>
  <c r="F92" i="2"/>
  <c r="F89" i="2"/>
  <c r="E87" i="2"/>
  <c r="J21" i="2"/>
  <c r="E21" i="2"/>
  <c r="J118" i="2" s="1"/>
  <c r="J20" i="2"/>
  <c r="J15" i="2"/>
  <c r="E15" i="2"/>
  <c r="F91" i="2" s="1"/>
  <c r="J14" i="2"/>
  <c r="J12" i="2"/>
  <c r="J89" i="2"/>
  <c r="E7" i="2"/>
  <c r="E112" i="2" s="1"/>
  <c r="L90" i="1"/>
  <c r="AM89" i="1"/>
  <c r="L89" i="1"/>
  <c r="AM87" i="1"/>
  <c r="L87" i="1"/>
  <c r="L85" i="1"/>
  <c r="L84" i="1"/>
  <c r="BK231" i="2"/>
  <c r="BK223" i="2"/>
  <c r="J205" i="2"/>
  <c r="J200" i="2"/>
  <c r="BK193" i="2"/>
  <c r="J169" i="2"/>
  <c r="J159" i="2"/>
  <c r="BK153" i="2"/>
  <c r="J149" i="2"/>
  <c r="BK141" i="2"/>
  <c r="BK133" i="2"/>
  <c r="BK125" i="2"/>
  <c r="J228" i="2"/>
  <c r="J223" i="2"/>
  <c r="J220" i="2"/>
  <c r="J215" i="2"/>
  <c r="J210" i="2"/>
  <c r="BK197" i="2"/>
  <c r="BK189" i="2"/>
  <c r="J185" i="2"/>
  <c r="J182" i="2"/>
  <c r="J179" i="2"/>
  <c r="J174" i="2"/>
  <c r="J167" i="2"/>
  <c r="BK159" i="2"/>
  <c r="J153" i="2"/>
  <c r="BK145" i="2"/>
  <c r="J137" i="2"/>
  <c r="J129" i="2"/>
  <c r="J125" i="3"/>
  <c r="J129" i="3"/>
  <c r="BK122" i="3"/>
  <c r="J231" i="2"/>
  <c r="BK228" i="2"/>
  <c r="BK220" i="2"/>
  <c r="BK200" i="2"/>
  <c r="J197" i="2"/>
  <c r="J189" i="2"/>
  <c r="BK167" i="2"/>
  <c r="BK164" i="2"/>
  <c r="J156" i="2"/>
  <c r="J145" i="2"/>
  <c r="BK137" i="2"/>
  <c r="BK129" i="2"/>
  <c r="AS94" i="1"/>
  <c r="BK215" i="2"/>
  <c r="BK210" i="2"/>
  <c r="BK205" i="2"/>
  <c r="J193" i="2"/>
  <c r="BK185" i="2"/>
  <c r="BK182" i="2"/>
  <c r="BK179" i="2"/>
  <c r="BK174" i="2"/>
  <c r="BK169" i="2"/>
  <c r="J164" i="2"/>
  <c r="BK156" i="2"/>
  <c r="BK149" i="2"/>
  <c r="J141" i="2"/>
  <c r="J133" i="2"/>
  <c r="J125" i="2"/>
  <c r="BK129" i="3"/>
  <c r="J122" i="3"/>
  <c r="BK125" i="3"/>
  <c r="BK124" i="2" l="1"/>
  <c r="J124" i="2" s="1"/>
  <c r="J98" i="2" s="1"/>
  <c r="R124" i="2"/>
  <c r="BK188" i="2"/>
  <c r="J188" i="2"/>
  <c r="J99" i="2" s="1"/>
  <c r="R188" i="2"/>
  <c r="BK199" i="2"/>
  <c r="J199" i="2" s="1"/>
  <c r="J100" i="2" s="1"/>
  <c r="T199" i="2"/>
  <c r="P222" i="2"/>
  <c r="T222" i="2"/>
  <c r="P121" i="3"/>
  <c r="P120" i="3" s="1"/>
  <c r="P119" i="3" s="1"/>
  <c r="AU96" i="1" s="1"/>
  <c r="P124" i="2"/>
  <c r="T124" i="2"/>
  <c r="P188" i="2"/>
  <c r="T188" i="2"/>
  <c r="P199" i="2"/>
  <c r="R199" i="2"/>
  <c r="BK222" i="2"/>
  <c r="J222" i="2" s="1"/>
  <c r="J101" i="2" s="1"/>
  <c r="R222" i="2"/>
  <c r="BK121" i="3"/>
  <c r="J121" i="3"/>
  <c r="J98" i="3"/>
  <c r="R121" i="3"/>
  <c r="R120" i="3" s="1"/>
  <c r="R119" i="3" s="1"/>
  <c r="T121" i="3"/>
  <c r="T120" i="3"/>
  <c r="T119" i="3"/>
  <c r="BK230" i="2"/>
  <c r="J230" i="2"/>
  <c r="J102" i="2" s="1"/>
  <c r="BK128" i="3"/>
  <c r="J128" i="3" s="1"/>
  <c r="J99" i="3" s="1"/>
  <c r="E109" i="3"/>
  <c r="J113" i="3"/>
  <c r="F115" i="3"/>
  <c r="J115" i="3"/>
  <c r="BE125" i="3"/>
  <c r="BE129" i="3"/>
  <c r="BE122" i="3"/>
  <c r="J91" i="2"/>
  <c r="J116" i="2"/>
  <c r="F118" i="2"/>
  <c r="BE129" i="2"/>
  <c r="BE145" i="2"/>
  <c r="BE156" i="2"/>
  <c r="BE164" i="2"/>
  <c r="BE167" i="2"/>
  <c r="BE169" i="2"/>
  <c r="BE174" i="2"/>
  <c r="BE179" i="2"/>
  <c r="BE182" i="2"/>
  <c r="BE185" i="2"/>
  <c r="BE205" i="2"/>
  <c r="BE210" i="2"/>
  <c r="BE215" i="2"/>
  <c r="BE231" i="2"/>
  <c r="E85" i="2"/>
  <c r="BE125" i="2"/>
  <c r="BE133" i="2"/>
  <c r="BE137" i="2"/>
  <c r="BE141" i="2"/>
  <c r="BE149" i="2"/>
  <c r="BE153" i="2"/>
  <c r="BE159" i="2"/>
  <c r="BE189" i="2"/>
  <c r="BE193" i="2"/>
  <c r="BE197" i="2"/>
  <c r="BE200" i="2"/>
  <c r="BE220" i="2"/>
  <c r="BE223" i="2"/>
  <c r="BE228" i="2"/>
  <c r="F34" i="2"/>
  <c r="BA95" i="1" s="1"/>
  <c r="F35" i="2"/>
  <c r="BB95" i="1" s="1"/>
  <c r="F36" i="2"/>
  <c r="BC95" i="1" s="1"/>
  <c r="F35" i="3"/>
  <c r="BB96" i="1"/>
  <c r="J34" i="2"/>
  <c r="AW95" i="1" s="1"/>
  <c r="F37" i="2"/>
  <c r="BD95" i="1" s="1"/>
  <c r="F34" i="3"/>
  <c r="BA96" i="1" s="1"/>
  <c r="F37" i="3"/>
  <c r="BD96" i="1"/>
  <c r="F36" i="3"/>
  <c r="BC96" i="1" s="1"/>
  <c r="J34" i="3"/>
  <c r="AW96" i="1" s="1"/>
  <c r="P123" i="2" l="1"/>
  <c r="P122" i="2"/>
  <c r="AU95" i="1" s="1"/>
  <c r="AU94" i="1" s="1"/>
  <c r="R123" i="2"/>
  <c r="R122" i="2"/>
  <c r="T123" i="2"/>
  <c r="T122" i="2"/>
  <c r="BK123" i="2"/>
  <c r="J123" i="2" s="1"/>
  <c r="J97" i="2" s="1"/>
  <c r="BK120" i="3"/>
  <c r="J120" i="3" s="1"/>
  <c r="J97" i="3" s="1"/>
  <c r="J33" i="2"/>
  <c r="AV95" i="1" s="1"/>
  <c r="AT95" i="1" s="1"/>
  <c r="BD94" i="1"/>
  <c r="W33" i="1" s="1"/>
  <c r="BB94" i="1"/>
  <c r="W31" i="1" s="1"/>
  <c r="BC94" i="1"/>
  <c r="W32" i="1" s="1"/>
  <c r="F33" i="2"/>
  <c r="AZ95" i="1" s="1"/>
  <c r="BA94" i="1"/>
  <c r="W30" i="1" s="1"/>
  <c r="F33" i="3"/>
  <c r="AZ96" i="1" s="1"/>
  <c r="J33" i="3"/>
  <c r="AV96" i="1" s="1"/>
  <c r="AT96" i="1" s="1"/>
  <c r="BK119" i="3" l="1"/>
  <c r="J119" i="3" s="1"/>
  <c r="J96" i="3" s="1"/>
  <c r="BK122" i="2"/>
  <c r="J122" i="2" s="1"/>
  <c r="J96" i="2" s="1"/>
  <c r="AZ94" i="1"/>
  <c r="AV94" i="1" s="1"/>
  <c r="AK29" i="1" s="1"/>
  <c r="AY94" i="1"/>
  <c r="AX94" i="1"/>
  <c r="AW94" i="1"/>
  <c r="AK30" i="1" s="1"/>
  <c r="J30" i="3" l="1"/>
  <c r="AG96" i="1" s="1"/>
  <c r="J30" i="2"/>
  <c r="AG95" i="1" s="1"/>
  <c r="W29" i="1"/>
  <c r="AT94" i="1"/>
  <c r="J39" i="2" l="1"/>
  <c r="J39" i="3"/>
  <c r="AN95" i="1"/>
  <c r="AN96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<sst xmlns="http://schemas.openxmlformats.org/spreadsheetml/2006/main" count="1617" uniqueCount="280">
  <si>
    <t>Export Komplet</t>
  </si>
  <si>
    <t/>
  </si>
  <si>
    <t>2.0</t>
  </si>
  <si>
    <t>False</t>
  </si>
  <si>
    <t>{5fe82be3-d2ea-49f5-82c5-30337252bf40}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</si>
  <si>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</si>
  <si>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</si>
  <si>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</si>
  <si>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</si>
  <si>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</si>
  <si>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</si>
  <si>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</si>
  <si>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</si>
  <si>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027/23/02/2025</t>
  </si>
  <si>
    <t>Stavba:</t>
  </si>
  <si>
    <t>Zpevnění zatáček BMX DRÁHY, p.p.č. 1683/94, k.ú. Bílina</t>
  </si>
  <si>
    <t>KSO:</t>
  </si>
  <si>
    <t>CC-CZ:</t>
  </si>
  <si>
    <t>Místo:</t>
  </si>
  <si>
    <t>Bílina</t>
  </si>
  <si>
    <t>Datum:</t>
  </si>
  <si>
    <t>23. 2. 2025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</si>
  <si>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</si>
  <si>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</si>
  <si>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</si>
  <si>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</si>
  <si>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</si>
  <si>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</si>
  <si>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</si>
  <si>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</si>
  <si>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</si>
  <si>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</si>
  <si>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</si>
  <si>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</si>
  <si>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</si>
  <si>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</si>
  <si>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</si>
  <si>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</si>
  <si>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</si>
  <si>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</si>
  <si>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</si>
  <si>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</si>
  <si>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</si>
  <si>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</si>
  <si>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</si>
  <si>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</si>
  <si>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</si>
  <si>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</si>
  <si>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</si>
  <si>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</si>
  <si>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</si>
  <si>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</si>
  <si>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</si>
  <si>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</si>
  <si>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</si>
  <si>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</si>
  <si>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</si>
  <si>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</si>
  <si>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</si>
  <si>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</si>
  <si>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</si>
  <si>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</si>
  <si>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</si>
  <si>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</si>
  <si>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</si>
  <si>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</si>
  <si>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</si>
  <si>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</si>
  <si>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</si>
  <si>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</si>
  <si>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</si>
  <si>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</si>
  <si>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</si>
  <si>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</si>
  <si>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</si>
  <si>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</si>
  <si>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</si>
  <si>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práce</t>
  </si>
  <si>
    <t>STA</t>
  </si>
  <si>
    <t>1</t>
  </si>
  <si>
    <t>{ad7dfaf9-8cf1-4c43-9e4a-c4c1923e6082}</t>
  </si>
  <si>
    <t>2</t>
  </si>
  <si>
    <t>VON</t>
  </si>
  <si>
    <t>Vedlejší a ostatní náklady</t>
  </si>
  <si>
    <t>{4431f141-d111-4bda-b4d7-d802fe37131b}</t>
  </si>
  <si>
    <t>KRYCÍ LIST SOUPISU PRACÍ</t>
  </si>
  <si>
    <t>Objekt:</t>
  </si>
  <si>
    <t>SO 01 - Stavební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</si>
  <si>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</si>
  <si>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</si>
  <si>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</si>
  <si>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</si>
  <si>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</si>
  <si>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</si>
  <si>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</si>
  <si>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</si>
  <si>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</si>
  <si>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</si>
  <si>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</si>
  <si>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</si>
  <si>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</si>
  <si>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</si>
  <si>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</si>
  <si>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</si>
  <si>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</si>
  <si>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</si>
  <si>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</si>
  <si>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</si>
  <si>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</si>
  <si>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</si>
  <si>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</si>
  <si>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</si>
  <si>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</si>
  <si>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</si>
  <si>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</si>
  <si>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</si>
  <si>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</si>
  <si>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131251103</t>
  </si>
  <si>
    <t>Hloubení jam nezapažených v hornině třídy těžitelnosti I skupiny 3 objem do 100 m3 strojně</t>
  </si>
  <si>
    <t>m3</t>
  </si>
  <si>
    <t>CS ÚRS 2025 01</t>
  </si>
  <si>
    <t>4</t>
  </si>
  <si>
    <t>2041040441</t>
  </si>
  <si>
    <t>VV</t>
  </si>
  <si>
    <t>39</t>
  </si>
  <si>
    <t>15</t>
  </si>
  <si>
    <t>Součet</t>
  </si>
  <si>
    <t>132251101</t>
  </si>
  <si>
    <t>Hloubení rýh nezapažených š do 800 mm v hornině třídy těžitelnosti I skupiny 3 objem do 20 m3 strojně</t>
  </si>
  <si>
    <t>2040820407</t>
  </si>
  <si>
    <t>208*0,20*0,30</t>
  </si>
  <si>
    <t>výkop rýhy pro obrubníky</t>
  </si>
  <si>
    <t>3</t>
  </si>
  <si>
    <t>162251101</t>
  </si>
  <si>
    <t>Vodorovné přemístění do 20 m výkopku/sypaniny z horniny třídy těžitelnosti I skupiny 1 až 3</t>
  </si>
  <si>
    <t>1507222302</t>
  </si>
  <si>
    <t>162251102</t>
  </si>
  <si>
    <t>Vodorovné přemístění přes 20 do 50 m výkopku/sypaniny z horniny třídy těžitelnosti I skupiny 1 až 3</t>
  </si>
  <si>
    <t>1068783304</t>
  </si>
  <si>
    <t>5</t>
  </si>
  <si>
    <t>167151101</t>
  </si>
  <si>
    <t>Nakládání výkopku z hornin třídy těžitelnosti I skupiny 1 až 3 do 100 m3</t>
  </si>
  <si>
    <t>-408751680</t>
  </si>
  <si>
    <t>6</t>
  </si>
  <si>
    <t>171151111</t>
  </si>
  <si>
    <t>Uložení sypaniny z hornin nesoudržných sypkých do násypů zhutněných strojně</t>
  </si>
  <si>
    <t>726994364</t>
  </si>
  <si>
    <t>7</t>
  </si>
  <si>
    <t>171151131</t>
  </si>
  <si>
    <t>Uložení sypaniny z hornin nesoudržných a soudržných střídavě do násypů zhutněných strojně</t>
  </si>
  <si>
    <t>-197211171</t>
  </si>
  <si>
    <t>8</t>
  </si>
  <si>
    <t>181111111</t>
  </si>
  <si>
    <t>Plošná úprava terénu do 500 m2 zemina skupiny 1 až 4 nerovnosti přes 50 do 100 mm v rovinně a svahu do 1:5</t>
  </si>
  <si>
    <t>m2</t>
  </si>
  <si>
    <t>936588502</t>
  </si>
  <si>
    <t>75</t>
  </si>
  <si>
    <t>9</t>
  </si>
  <si>
    <t>181305111</t>
  </si>
  <si>
    <t>Převrstvení ornice na skládce</t>
  </si>
  <si>
    <t>-55185526</t>
  </si>
  <si>
    <t>75*0,20</t>
  </si>
  <si>
    <t>10</t>
  </si>
  <si>
    <t>181351003</t>
  </si>
  <si>
    <t>Rozprostření ornice tl vrstvy do 200 mm pl do 100 m2 v rovině nebo ve svahu do 1:5 strojně</t>
  </si>
  <si>
    <t>616160247</t>
  </si>
  <si>
    <t>50</t>
  </si>
  <si>
    <t>25</t>
  </si>
  <si>
    <t>včetně okolí vsakovacích těles</t>
  </si>
  <si>
    <t>11</t>
  </si>
  <si>
    <t>181411131</t>
  </si>
  <si>
    <t>Založení parkového trávníku výsevem pl do 1000 m2 v rovině a ve svahu do 1:5</t>
  </si>
  <si>
    <t>2006353479</t>
  </si>
  <si>
    <t>M</t>
  </si>
  <si>
    <t>00572472</t>
  </si>
  <si>
    <t>osivo směs travní krajinná-rovinná</t>
  </si>
  <si>
    <t>kg</t>
  </si>
  <si>
    <t>-1063828346</t>
  </si>
  <si>
    <t>75*0,02 'Přepočtené koeficientem množství</t>
  </si>
  <si>
    <t>13</t>
  </si>
  <si>
    <t>181951112</t>
  </si>
  <si>
    <t>Úprava pláně v hornině třídy těžitelnosti I skupiny 1 až 3 se zhutněním strojně</t>
  </si>
  <si>
    <t>1521151385</t>
  </si>
  <si>
    <t>276</t>
  </si>
  <si>
    <t>212</t>
  </si>
  <si>
    <t>27,80</t>
  </si>
  <si>
    <t>14</t>
  </si>
  <si>
    <t>182151111</t>
  </si>
  <si>
    <t>Svahování v zářezech v hornině třídy těžitelnosti I skupiny 1 až 3 strojně</t>
  </si>
  <si>
    <t>1174323194</t>
  </si>
  <si>
    <t>185803211</t>
  </si>
  <si>
    <t>Uválcování trávníku v rovině a svahu do 1:5</t>
  </si>
  <si>
    <t>121655198</t>
  </si>
  <si>
    <t>16</t>
  </si>
  <si>
    <t>185851121</t>
  </si>
  <si>
    <t>Dovoz vody pro zálivku rostlin za vzdálenost do 1000 m</t>
  </si>
  <si>
    <t>419171275</t>
  </si>
  <si>
    <t>75*0,01</t>
  </si>
  <si>
    <t>17</t>
  </si>
  <si>
    <t>185851129</t>
  </si>
  <si>
    <t>Příplatek k dovozu vody pro zálivku rostlin do 1000 m ZKD 1000 m</t>
  </si>
  <si>
    <t>-1015785459</t>
  </si>
  <si>
    <t>75*0,01*3</t>
  </si>
  <si>
    <t>Zakládání</t>
  </si>
  <si>
    <t>18</t>
  </si>
  <si>
    <t>211531111</t>
  </si>
  <si>
    <t>Výplň odvodňovacích žeber nebo trativodů kamenivem hrubým drceným frakce 16 až 63 mm</t>
  </si>
  <si>
    <t>1354315522</t>
  </si>
  <si>
    <t>19</t>
  </si>
  <si>
    <t>213141131</t>
  </si>
  <si>
    <t>Zřízení vrstvy z geotextilie ve sklonu přes 1:2 do 1:1 š do 3 m</t>
  </si>
  <si>
    <t>-284905387</t>
  </si>
  <si>
    <t>220</t>
  </si>
  <si>
    <t>včetně stěn výkopu</t>
  </si>
  <si>
    <t>20</t>
  </si>
  <si>
    <t>69311088</t>
  </si>
  <si>
    <t>geotextilie netkaná separační, ochranná, filtrační, drenážní PES 500g/m2</t>
  </si>
  <si>
    <t>-120177909</t>
  </si>
  <si>
    <t>220*1,1845 'Přepočtené koeficientem množství</t>
  </si>
  <si>
    <t>Komunikace pozemní</t>
  </si>
  <si>
    <t>564211011</t>
  </si>
  <si>
    <t>Podklad nebo podsyp ze štěrkopísku ŠP plochy do 100 m2 tl 50 mm</t>
  </si>
  <si>
    <t>827028175</t>
  </si>
  <si>
    <t>22</t>
  </si>
  <si>
    <t>564851111</t>
  </si>
  <si>
    <t>Podklad ze štěrkodrtě ŠD plochy přes 100 m2 tl 150 mm</t>
  </si>
  <si>
    <t>1645671974</t>
  </si>
  <si>
    <t>23</t>
  </si>
  <si>
    <t>571907114</t>
  </si>
  <si>
    <t>Posyp krytu kamenivem drceným nebo těženým přes 45 do 50 kg/m2</t>
  </si>
  <si>
    <t>395610905</t>
  </si>
  <si>
    <t>24</t>
  </si>
  <si>
    <t>596211133</t>
  </si>
  <si>
    <t>Kladení zámkové dlažby komunikací pro pěší ručně tl 60 mm skupiny C pl přes 300 m2</t>
  </si>
  <si>
    <t>1949020002</t>
  </si>
  <si>
    <t>PSB.14010100</t>
  </si>
  <si>
    <t>PRESBETON HOLLAND I skladba (Hladký Přírodní) 200x100x40</t>
  </si>
  <si>
    <t>188455680</t>
  </si>
  <si>
    <t>515,8*1,03 'Přepočtené koeficientem množství</t>
  </si>
  <si>
    <t>Ostatní konstrukce a práce, bourání</t>
  </si>
  <si>
    <t>26</t>
  </si>
  <si>
    <t>916231212</t>
  </si>
  <si>
    <t>Osazení chodníkového obrubníku betonového stojatého bez boční opěry do lože z betonu prostého</t>
  </si>
  <si>
    <t>m</t>
  </si>
  <si>
    <t>-259131574</t>
  </si>
  <si>
    <t>108</t>
  </si>
  <si>
    <t>85</t>
  </si>
  <si>
    <t>27</t>
  </si>
  <si>
    <t>59217037</t>
  </si>
  <si>
    <t>obrubník parkový betonový 500x50x200mm přírodní</t>
  </si>
  <si>
    <t>697343947</t>
  </si>
  <si>
    <t>208*1,03 'Přepočtené koeficientem množství</t>
  </si>
  <si>
    <t>998</t>
  </si>
  <si>
    <t>Přesun hmot</t>
  </si>
  <si>
    <t>28</t>
  </si>
  <si>
    <t>998223011</t>
  </si>
  <si>
    <t>Přesun hmot pro pozemní komunikace s krytem dlážděným</t>
  </si>
  <si>
    <t>t</t>
  </si>
  <si>
    <t>1158702016</t>
  </si>
  <si>
    <t>VON - Vedlejší a ostatní náklady</t>
  </si>
  <si>
    <t>VRN - Vedlejší rozpočtové náklady</t>
  </si>
  <si>
    <t xml:space="preserve">    VRN3 - Zařízení staveniště</t>
  </si>
  <si>
    <t xml:space="preserve">    VRN7 - Provozní vlivy</t>
  </si>
  <si>
    <t>VRN</t>
  </si>
  <si>
    <t>Vedlejší rozpočtové náklady</t>
  </si>
  <si>
    <t>VRN3</t>
  </si>
  <si>
    <t>Zařízení staveniště</t>
  </si>
  <si>
    <t>032903000</t>
  </si>
  <si>
    <t>Náklady na provoz a údržbu vybavení staveniště</t>
  </si>
  <si>
    <t>Kč</t>
  </si>
  <si>
    <t>1024</t>
  </si>
  <si>
    <t>-1323158047</t>
  </si>
  <si>
    <t>039203000</t>
  </si>
  <si>
    <t>Úprava terénu po zrušení zařízení staveniště</t>
  </si>
  <si>
    <t>1112764682</t>
  </si>
  <si>
    <t>VRN7</t>
  </si>
  <si>
    <t>Provozní vlivy</t>
  </si>
  <si>
    <t>071002000</t>
  </si>
  <si>
    <t>Provoz investora, třetích osob</t>
  </si>
  <si>
    <t>1686044580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</si>
</sst>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79" workbookViewId="0">
      <selection activeCell="AD22" sqref="AD22"/>
    </sheetView>
  </sheetViews>
  <sheetFormatPr baseColWidth="10" defaultRowHeight="11"/>
  <cols>
    <col min="1" max="1" width="8.75" customWidth="1"/>
    <col min="2" max="2" width="1.75" customWidth="1"/>
    <col min="3" max="3" width="4.5" customWidth="1"/>
    <col min="4" max="33" width="2.75" customWidth="1"/>
    <col min="34" max="34" width="3.5" customWidth="1"/>
    <col min="35" max="35" width="42.25" customWidth="1"/>
    <col min="36" max="37" width="2.5" customWidth="1"/>
    <col min="38" max="38" width="8.75" customWidth="1"/>
    <col min="39" max="39" width="3.5" customWidth="1"/>
    <col min="40" max="40" width="14.25" customWidth="1"/>
    <col min="41" max="41" width="8" customWidth="1"/>
    <col min="42" max="42" width="4.5" customWidth="1"/>
    <col min="43" max="43" width="16.75" hidden="1" customWidth="1"/>
    <col min="44" max="44" width="14.5" customWidth="1"/>
    <col min="45" max="47" width="27.75" hidden="1" customWidth="1"/>
    <col min="48" max="49" width="23.25" hidden="1" customWidth="1"/>
    <col min="50" max="51" width="26.75" hidden="1" customWidth="1"/>
    <col min="52" max="52" width="23.25" hidden="1" customWidth="1"/>
    <col min="53" max="53" width="20.5" hidden="1" customWidth="1"/>
    <col min="54" max="54" width="26.75" hidden="1" customWidth="1"/>
    <col min="55" max="55" width="23.25" hidden="1" customWidth="1"/>
    <col min="56" max="56" width="20.5" hidden="1" customWidth="1"/>
    <col min="57" max="57" width="71.25" customWidth="1"/>
    <col min="71" max="91" width="9.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7" customHeight="1">
      <c r="AR2" s="195" t="s">
        <v>5</v>
      </c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74" t="s">
        <v>13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R5" s="19"/>
      <c r="BS5" s="16" t="s">
        <v>6</v>
      </c>
    </row>
    <row r="6" spans="1:74" ht="37" customHeight="1">
      <c r="B6" s="19"/>
      <c r="D6" s="24" t="s">
        <v>14</v>
      </c>
      <c r="K6" s="176" t="s">
        <v>15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5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5" customHeight="1">
      <c r="B11" s="19"/>
      <c r="E11" s="23" t="s">
        <v>24</v>
      </c>
      <c r="AK11" s="25" t="s">
        <v>25</v>
      </c>
      <c r="AN11" s="23" t="s">
        <v>1</v>
      </c>
      <c r="AR11" s="19"/>
      <c r="BS11" s="16" t="s">
        <v>6</v>
      </c>
    </row>
    <row r="12" spans="1:74" ht="7" customHeight="1">
      <c r="B12" s="19"/>
      <c r="AR12" s="19"/>
      <c r="BS12" s="16" t="s">
        <v>6</v>
      </c>
    </row>
    <row r="13" spans="1:74" ht="12" customHeight="1">
      <c r="B13" s="19"/>
      <c r="D13" s="25" t="s">
        <v>26</v>
      </c>
      <c r="AK13" s="25" t="s">
        <v>23</v>
      </c>
      <c r="AN13" s="23" t="s">
        <v>1</v>
      </c>
      <c r="AR13" s="19"/>
      <c r="BS13" s="16" t="s">
        <v>6</v>
      </c>
    </row>
    <row r="14" spans="1:74" ht="13">
      <c r="B14" s="19"/>
      <c r="E14" s="23"/>
      <c r="AK14" s="25" t="s">
        <v>25</v>
      </c>
      <c r="AN14" s="23" t="s">
        <v>1</v>
      </c>
      <c r="AR14" s="19"/>
      <c r="BS14" s="16" t="s">
        <v>6</v>
      </c>
    </row>
    <row r="15" spans="1:74" ht="7" customHeight="1">
      <c r="B15" s="19"/>
      <c r="AR15" s="19"/>
      <c r="BS15" s="16" t="s">
        <v>3</v>
      </c>
    </row>
    <row r="16" spans="1:74" ht="12" customHeight="1">
      <c r="B16" s="19"/>
      <c r="D16" s="25" t="s">
        <v>27</v>
      </c>
      <c r="AK16" s="25" t="s">
        <v>23</v>
      </c>
      <c r="AN16" s="23" t="s">
        <v>1</v>
      </c>
      <c r="AR16" s="19"/>
      <c r="BS16" s="16" t="s">
        <v>3</v>
      </c>
    </row>
    <row r="17" spans="2:71" ht="18.5" customHeight="1">
      <c r="B17" s="19"/>
      <c r="E17" s="23" t="s">
        <v>24</v>
      </c>
      <c r="AK17" s="25" t="s">
        <v>25</v>
      </c>
      <c r="AN17" s="23" t="s">
        <v>1</v>
      </c>
      <c r="AR17" s="19"/>
      <c r="BS17" s="16" t="s">
        <v>28</v>
      </c>
    </row>
    <row r="18" spans="2:71" ht="7" customHeight="1">
      <c r="B18" s="19"/>
      <c r="AR18" s="19"/>
      <c r="BS18" s="16" t="s">
        <v>6</v>
      </c>
    </row>
    <row r="19" spans="2:71" ht="12" customHeight="1">
      <c r="B19" s="19"/>
      <c r="D19" s="25" t="s">
        <v>29</v>
      </c>
      <c r="AK19" s="25" t="s">
        <v>23</v>
      </c>
      <c r="AN19" s="23" t="s">
        <v>1</v>
      </c>
      <c r="AR19" s="19"/>
      <c r="BS19" s="16" t="s">
        <v>6</v>
      </c>
    </row>
    <row r="20" spans="2:71" ht="18.5" customHeight="1">
      <c r="B20" s="19"/>
      <c r="E20" s="23"/>
      <c r="AK20" s="25" t="s">
        <v>25</v>
      </c>
      <c r="AN20" s="23" t="s">
        <v>1</v>
      </c>
      <c r="AR20" s="19"/>
      <c r="BS20" s="16" t="s">
        <v>28</v>
      </c>
    </row>
    <row r="21" spans="2:71" ht="7" customHeight="1">
      <c r="B21" s="19"/>
      <c r="AR21" s="19"/>
    </row>
    <row r="22" spans="2:71" ht="12" customHeight="1">
      <c r="B22" s="19"/>
      <c r="D22" s="25" t="s">
        <v>30</v>
      </c>
      <c r="AR22" s="19"/>
    </row>
    <row r="23" spans="2:71" ht="14.5" customHeight="1">
      <c r="B23" s="19"/>
      <c r="E23" s="177" t="s">
        <v>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19"/>
    </row>
    <row r="24" spans="2:71" ht="7" customHeight="1">
      <c r="B24" s="19"/>
      <c r="AR24" s="19"/>
    </row>
    <row r="25" spans="2:71" ht="7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6" customHeight="1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8">
        <f>ROUND(AG94,2)</f>
        <v>0</v>
      </c>
      <c r="AL26" s="179"/>
      <c r="AM26" s="179"/>
      <c r="AN26" s="179"/>
      <c r="AO26" s="179"/>
      <c r="AR26" s="28"/>
    </row>
    <row r="27" spans="2:71" s="1" customFormat="1" ht="7" customHeight="1">
      <c r="B27" s="28"/>
      <c r="AR27" s="28"/>
    </row>
    <row r="28" spans="2:71" s="1" customFormat="1" ht="13">
      <c r="B28" s="28"/>
      <c r="L28" s="180" t="s">
        <v>32</v>
      </c>
      <c r="M28" s="180"/>
      <c r="N28" s="180"/>
      <c r="O28" s="180"/>
      <c r="P28" s="180"/>
      <c r="W28" s="180" t="s">
        <v>33</v>
      </c>
      <c r="X28" s="180"/>
      <c r="Y28" s="180"/>
      <c r="Z28" s="180"/>
      <c r="AA28" s="180"/>
      <c r="AB28" s="180"/>
      <c r="AC28" s="180"/>
      <c r="AD28" s="180"/>
      <c r="AE28" s="180"/>
      <c r="AK28" s="180" t="s">
        <v>34</v>
      </c>
      <c r="AL28" s="180"/>
      <c r="AM28" s="180"/>
      <c r="AN28" s="180"/>
      <c r="AO28" s="180"/>
      <c r="AR28" s="28"/>
    </row>
    <row r="29" spans="2:71" s="2" customFormat="1" ht="14.5" customHeight="1">
      <c r="B29" s="32"/>
      <c r="D29" s="25" t="s">
        <v>35</v>
      </c>
      <c r="F29" s="25" t="s">
        <v>36</v>
      </c>
      <c r="L29" s="183">
        <v>0.21</v>
      </c>
      <c r="M29" s="182"/>
      <c r="N29" s="182"/>
      <c r="O29" s="182"/>
      <c r="P29" s="182"/>
      <c r="W29" s="181">
        <f>ROUND(AZ94, 2)</f>
        <v>0</v>
      </c>
      <c r="X29" s="182"/>
      <c r="Y29" s="182"/>
      <c r="Z29" s="182"/>
      <c r="AA29" s="182"/>
      <c r="AB29" s="182"/>
      <c r="AC29" s="182"/>
      <c r="AD29" s="182"/>
      <c r="AE29" s="182"/>
      <c r="AK29" s="181">
        <f>ROUND(AV94, 2)</f>
        <v>0</v>
      </c>
      <c r="AL29" s="182"/>
      <c r="AM29" s="182"/>
      <c r="AN29" s="182"/>
      <c r="AO29" s="182"/>
      <c r="AR29" s="32"/>
    </row>
    <row r="30" spans="2:71" s="2" customFormat="1" ht="14.5" customHeight="1">
      <c r="B30" s="32"/>
      <c r="F30" s="25" t="s">
        <v>37</v>
      </c>
      <c r="L30" s="183">
        <v>0.12</v>
      </c>
      <c r="M30" s="182"/>
      <c r="N30" s="182"/>
      <c r="O30" s="182"/>
      <c r="P30" s="182"/>
      <c r="W30" s="181">
        <f>ROUND(BA94,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ROUND(AW94, 2)</f>
        <v>0</v>
      </c>
      <c r="AL30" s="182"/>
      <c r="AM30" s="182"/>
      <c r="AN30" s="182"/>
      <c r="AO30" s="182"/>
      <c r="AR30" s="32"/>
    </row>
    <row r="31" spans="2:71" s="2" customFormat="1" ht="14.5" hidden="1" customHeight="1">
      <c r="B31" s="32"/>
      <c r="F31" s="25" t="s">
        <v>38</v>
      </c>
      <c r="L31" s="183">
        <v>0.21</v>
      </c>
      <c r="M31" s="182"/>
      <c r="N31" s="182"/>
      <c r="O31" s="182"/>
      <c r="P31" s="182"/>
      <c r="W31" s="181">
        <f>ROUND(BB94,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32"/>
    </row>
    <row r="32" spans="2:71" s="2" customFormat="1" ht="14.5" hidden="1" customHeight="1">
      <c r="B32" s="32"/>
      <c r="F32" s="25" t="s">
        <v>39</v>
      </c>
      <c r="L32" s="183">
        <v>0.12</v>
      </c>
      <c r="M32" s="182"/>
      <c r="N32" s="182"/>
      <c r="O32" s="182"/>
      <c r="P32" s="182"/>
      <c r="W32" s="181">
        <f>ROUND(BC94,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32"/>
    </row>
    <row r="33" spans="2:44" s="2" customFormat="1" ht="14.5" hidden="1" customHeight="1">
      <c r="B33" s="32"/>
      <c r="F33" s="25" t="s">
        <v>40</v>
      </c>
      <c r="L33" s="183">
        <v>0</v>
      </c>
      <c r="M33" s="182"/>
      <c r="N33" s="182"/>
      <c r="O33" s="182"/>
      <c r="P33" s="182"/>
      <c r="W33" s="181">
        <f>ROUND(BD94, 2)</f>
        <v>0</v>
      </c>
      <c r="X33" s="182"/>
      <c r="Y33" s="182"/>
      <c r="Z33" s="182"/>
      <c r="AA33" s="182"/>
      <c r="AB33" s="182"/>
      <c r="AC33" s="182"/>
      <c r="AD33" s="182"/>
      <c r="AE33" s="182"/>
      <c r="AK33" s="181">
        <v>0</v>
      </c>
      <c r="AL33" s="182"/>
      <c r="AM33" s="182"/>
      <c r="AN33" s="182"/>
      <c r="AO33" s="182"/>
      <c r="AR33" s="32"/>
    </row>
    <row r="34" spans="2:44" s="1" customFormat="1" ht="7" customHeight="1">
      <c r="B34" s="28"/>
      <c r="AR34" s="28"/>
    </row>
    <row r="35" spans="2:44" s="1" customFormat="1" ht="26" customHeight="1">
      <c r="B35" s="28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184" t="s">
        <v>43</v>
      </c>
      <c r="Y35" s="185"/>
      <c r="Z35" s="185"/>
      <c r="AA35" s="185"/>
      <c r="AB35" s="185"/>
      <c r="AC35" s="35"/>
      <c r="AD35" s="35"/>
      <c r="AE35" s="35"/>
      <c r="AF35" s="35"/>
      <c r="AG35" s="35"/>
      <c r="AH35" s="35"/>
      <c r="AI35" s="35"/>
      <c r="AJ35" s="35"/>
      <c r="AK35" s="186">
        <f>SUM(AK26:AK33)</f>
        <v>0</v>
      </c>
      <c r="AL35" s="185"/>
      <c r="AM35" s="185"/>
      <c r="AN35" s="185"/>
      <c r="AO35" s="187"/>
      <c r="AP35" s="33"/>
      <c r="AQ35" s="33"/>
      <c r="AR35" s="28"/>
    </row>
    <row r="36" spans="2:44" s="1" customFormat="1" ht="7" customHeight="1">
      <c r="B36" s="28"/>
      <c r="AR36" s="28"/>
    </row>
    <row r="37" spans="2:44" s="1" customFormat="1" ht="14.5" customHeight="1">
      <c r="B37" s="28"/>
      <c r="AR37" s="28"/>
    </row>
    <row r="38" spans="2:44" ht="14.5" customHeight="1">
      <c r="B38" s="19"/>
      <c r="AR38" s="19"/>
    </row>
    <row r="39" spans="2:44" ht="14.5" customHeight="1">
      <c r="B39" s="19"/>
      <c r="AR39" s="19"/>
    </row>
    <row r="40" spans="2:44" ht="14.5" customHeight="1">
      <c r="B40" s="19"/>
      <c r="AR40" s="19"/>
    </row>
    <row r="41" spans="2:44" ht="14.5" customHeight="1">
      <c r="B41" s="19"/>
      <c r="AR41" s="19"/>
    </row>
    <row r="42" spans="2:44" ht="14.5" customHeight="1">
      <c r="B42" s="19"/>
      <c r="AR42" s="19"/>
    </row>
    <row r="43" spans="2:44" ht="14.5" customHeight="1">
      <c r="B43" s="19"/>
      <c r="AR43" s="19"/>
    </row>
    <row r="44" spans="2:44" ht="14.5" customHeight="1">
      <c r="B44" s="19"/>
      <c r="AR44" s="19"/>
    </row>
    <row r="45" spans="2:44" ht="14.5" customHeight="1">
      <c r="B45" s="19"/>
      <c r="AR45" s="19"/>
    </row>
    <row r="46" spans="2:44" ht="14.5" customHeight="1">
      <c r="B46" s="19"/>
      <c r="AR46" s="19"/>
    </row>
    <row r="47" spans="2:44" ht="14.5" customHeight="1">
      <c r="B47" s="19"/>
      <c r="AR47" s="19"/>
    </row>
    <row r="48" spans="2:44" ht="14.5" customHeight="1">
      <c r="B48" s="19"/>
      <c r="AR48" s="19"/>
    </row>
    <row r="49" spans="2:44" s="1" customFormat="1" ht="14.5" customHeight="1">
      <c r="B49" s="28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">
      <c r="B60" s="28"/>
      <c r="D60" s="39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46</v>
      </c>
      <c r="AI60" s="30"/>
      <c r="AJ60" s="30"/>
      <c r="AK60" s="30"/>
      <c r="AL60" s="30"/>
      <c r="AM60" s="39" t="s">
        <v>47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">
      <c r="B64" s="28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">
      <c r="B75" s="28"/>
      <c r="D75" s="39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46</v>
      </c>
      <c r="AI75" s="30"/>
      <c r="AJ75" s="30"/>
      <c r="AK75" s="30"/>
      <c r="AL75" s="30"/>
      <c r="AM75" s="39" t="s">
        <v>47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5" customHeight="1">
      <c r="B82" s="28"/>
      <c r="C82" s="20" t="s">
        <v>50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027/23/02/2025</v>
      </c>
      <c r="AR84" s="44"/>
    </row>
    <row r="85" spans="1:91" s="4" customFormat="1" ht="37" customHeight="1">
      <c r="B85" s="45"/>
      <c r="C85" s="46" t="s">
        <v>14</v>
      </c>
      <c r="L85" s="206" t="str">
        <f>K6</f>
        <v>Zpevnění zatáček BMX DRÁHY, p.p.č. 1683/94, k.ú. Bílina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R85" s="45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>Bílina</v>
      </c>
      <c r="AI87" s="25" t="s">
        <v>20</v>
      </c>
      <c r="AM87" s="188" t="str">
        <f>IF(AN8= "","",AN8)</f>
        <v>23. 2. 2025</v>
      </c>
      <c r="AN87" s="188"/>
      <c r="AR87" s="28"/>
    </row>
    <row r="88" spans="1:91" s="1" customFormat="1" ht="7" customHeight="1">
      <c r="B88" s="28"/>
      <c r="AR88" s="28"/>
    </row>
    <row r="89" spans="1:91" s="1" customFormat="1" ht="15.5" customHeight="1">
      <c r="B89" s="28"/>
      <c r="C89" s="25" t="s">
        <v>22</v>
      </c>
      <c r="L89" s="3" t="str">
        <f>IF(E11= "","",E11)</f>
        <v xml:space="preserve"> </v>
      </c>
      <c r="AI89" s="25" t="s">
        <v>27</v>
      </c>
      <c r="AM89" s="189" t="str">
        <f>IF(E17="","",E17)</f>
        <v xml:space="preserve"> </v>
      </c>
      <c r="AN89" s="190"/>
      <c r="AO89" s="190"/>
      <c r="AP89" s="190"/>
      <c r="AR89" s="28"/>
      <c r="AS89" s="191" t="s">
        <v>51</v>
      </c>
      <c r="AT89" s="19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5" customHeight="1">
      <c r="B90" s="28"/>
      <c r="C90" s="25" t="s">
        <v>26</v>
      </c>
      <c r="L90" s="3" t="str">
        <f>IF(E14="","",E14)</f>
        <v/>
      </c>
      <c r="AI90" s="25" t="s">
        <v>29</v>
      </c>
      <c r="AM90" s="189"/>
      <c r="AN90" s="190"/>
      <c r="AO90" s="190"/>
      <c r="AP90" s="190"/>
      <c r="AR90" s="28"/>
      <c r="AS90" s="193"/>
      <c r="AT90" s="194"/>
      <c r="BD90" s="52"/>
    </row>
    <row r="91" spans="1:91" s="1" customFormat="1" ht="10.75" customHeight="1">
      <c r="B91" s="28"/>
      <c r="AR91" s="28"/>
      <c r="AS91" s="193"/>
      <c r="AT91" s="194"/>
      <c r="BD91" s="52"/>
    </row>
    <row r="92" spans="1:91" s="1" customFormat="1" ht="29.25" customHeight="1">
      <c r="B92" s="28"/>
      <c r="C92" s="201" t="s">
        <v>52</v>
      </c>
      <c r="D92" s="202"/>
      <c r="E92" s="202"/>
      <c r="F92" s="202"/>
      <c r="G92" s="202"/>
      <c r="H92" s="53"/>
      <c r="I92" s="203" t="s">
        <v>53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54</v>
      </c>
      <c r="AH92" s="202"/>
      <c r="AI92" s="202"/>
      <c r="AJ92" s="202"/>
      <c r="AK92" s="202"/>
      <c r="AL92" s="202"/>
      <c r="AM92" s="202"/>
      <c r="AN92" s="203" t="s">
        <v>55</v>
      </c>
      <c r="AO92" s="202"/>
      <c r="AP92" s="205"/>
      <c r="AQ92" s="54" t="s">
        <v>56</v>
      </c>
      <c r="AR92" s="28"/>
      <c r="AS92" s="55" t="s">
        <v>57</v>
      </c>
      <c r="AT92" s="56" t="s">
        <v>58</v>
      </c>
      <c r="AU92" s="56" t="s">
        <v>59</v>
      </c>
      <c r="AV92" s="56" t="s">
        <v>60</v>
      </c>
      <c r="AW92" s="56" t="s">
        <v>61</v>
      </c>
      <c r="AX92" s="56" t="s">
        <v>62</v>
      </c>
      <c r="AY92" s="56" t="s">
        <v>63</v>
      </c>
      <c r="AZ92" s="56" t="s">
        <v>64</v>
      </c>
      <c r="BA92" s="56" t="s">
        <v>65</v>
      </c>
      <c r="BB92" s="56" t="s">
        <v>66</v>
      </c>
      <c r="BC92" s="56" t="s">
        <v>67</v>
      </c>
      <c r="BD92" s="57" t="s">
        <v>68</v>
      </c>
    </row>
    <row r="93" spans="1:91" s="1" customFormat="1" ht="10.75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5" customHeight="1">
      <c r="B94" s="59"/>
      <c r="C94" s="60" t="s">
        <v>69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9">
        <f>ROUND(SUM(AG95:AG96),2)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3" t="s">
        <v>1</v>
      </c>
      <c r="AR94" s="59"/>
      <c r="AS94" s="64">
        <f>ROUND(SUM(AS95:AS96),2)</f>
        <v>0</v>
      </c>
      <c r="AT94" s="65">
        <f>ROUND(SUM(AV94:AW94),2)</f>
        <v>0</v>
      </c>
      <c r="AU94" s="66">
        <f>ROUND(SUM(AU95:AU96),5)</f>
        <v>668.36603000000002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0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70</v>
      </c>
      <c r="BT94" s="68" t="s">
        <v>71</v>
      </c>
      <c r="BU94" s="69" t="s">
        <v>72</v>
      </c>
      <c r="BV94" s="68" t="s">
        <v>73</v>
      </c>
      <c r="BW94" s="68" t="s">
        <v>4</v>
      </c>
      <c r="BX94" s="68" t="s">
        <v>74</v>
      </c>
      <c r="CL94" s="68" t="s">
        <v>1</v>
      </c>
    </row>
    <row r="95" spans="1:91" s="6" customFormat="1" ht="14.5" customHeight="1">
      <c r="A95" s="70" t="s">
        <v>75</v>
      </c>
      <c r="B95" s="71"/>
      <c r="C95" s="72"/>
      <c r="D95" s="198" t="s">
        <v>76</v>
      </c>
      <c r="E95" s="198"/>
      <c r="F95" s="198"/>
      <c r="G95" s="198"/>
      <c r="H95" s="198"/>
      <c r="I95" s="73"/>
      <c r="J95" s="198" t="s">
        <v>77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'SO 01 - Stavební práce'!J30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4" t="s">
        <v>78</v>
      </c>
      <c r="AR95" s="71"/>
      <c r="AS95" s="75">
        <v>0</v>
      </c>
      <c r="AT95" s="76">
        <f>ROUND(SUM(AV95:AW95),2)</f>
        <v>0</v>
      </c>
      <c r="AU95" s="77">
        <f>'SO 01 - Stavební práce'!P122</f>
        <v>668.36602899999991</v>
      </c>
      <c r="AV95" s="76">
        <f>'SO 01 - Stavební práce'!J33</f>
        <v>0</v>
      </c>
      <c r="AW95" s="76">
        <f>'SO 01 - Stavební práce'!J34</f>
        <v>0</v>
      </c>
      <c r="AX95" s="76">
        <f>'SO 01 - Stavební práce'!J35</f>
        <v>0</v>
      </c>
      <c r="AY95" s="76">
        <f>'SO 01 - Stavební práce'!J36</f>
        <v>0</v>
      </c>
      <c r="AZ95" s="76">
        <f>'SO 01 - Stavební práce'!F33</f>
        <v>0</v>
      </c>
      <c r="BA95" s="76">
        <f>'SO 01 - Stavební práce'!F34</f>
        <v>0</v>
      </c>
      <c r="BB95" s="76">
        <f>'SO 01 - Stavební práce'!F35</f>
        <v>0</v>
      </c>
      <c r="BC95" s="76">
        <f>'SO 01 - Stavební práce'!F36</f>
        <v>0</v>
      </c>
      <c r="BD95" s="78">
        <f>'SO 01 - Stavební práce'!F37</f>
        <v>0</v>
      </c>
      <c r="BT95" s="79" t="s">
        <v>79</v>
      </c>
      <c r="BV95" s="79" t="s">
        <v>73</v>
      </c>
      <c r="BW95" s="79" t="s">
        <v>80</v>
      </c>
      <c r="BX95" s="79" t="s">
        <v>4</v>
      </c>
      <c r="CL95" s="79" t="s">
        <v>1</v>
      </c>
      <c r="CM95" s="79" t="s">
        <v>81</v>
      </c>
    </row>
    <row r="96" spans="1:91" s="6" customFormat="1" ht="14.5" customHeight="1">
      <c r="A96" s="70" t="s">
        <v>75</v>
      </c>
      <c r="B96" s="71"/>
      <c r="C96" s="72"/>
      <c r="D96" s="198" t="s">
        <v>82</v>
      </c>
      <c r="E96" s="198"/>
      <c r="F96" s="198"/>
      <c r="G96" s="198"/>
      <c r="H96" s="198"/>
      <c r="I96" s="73"/>
      <c r="J96" s="198" t="s">
        <v>83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6">
        <f>'VON - Vedlejší a ostatní ...'!J30</f>
        <v>0</v>
      </c>
      <c r="AH96" s="197"/>
      <c r="AI96" s="197"/>
      <c r="AJ96" s="197"/>
      <c r="AK96" s="197"/>
      <c r="AL96" s="197"/>
      <c r="AM96" s="197"/>
      <c r="AN96" s="196">
        <f>SUM(AG96,AT96)</f>
        <v>0</v>
      </c>
      <c r="AO96" s="197"/>
      <c r="AP96" s="197"/>
      <c r="AQ96" s="74" t="s">
        <v>78</v>
      </c>
      <c r="AR96" s="71"/>
      <c r="AS96" s="80">
        <v>0</v>
      </c>
      <c r="AT96" s="81">
        <f>ROUND(SUM(AV96:AW96),2)</f>
        <v>0</v>
      </c>
      <c r="AU96" s="82">
        <f>'VON - Vedlejší a ostatní ...'!P119</f>
        <v>0</v>
      </c>
      <c r="AV96" s="81">
        <f>'VON - Vedlejší a ostatní ...'!J33</f>
        <v>0</v>
      </c>
      <c r="AW96" s="81">
        <f>'VON - Vedlejší a ostatní ...'!J34</f>
        <v>0</v>
      </c>
      <c r="AX96" s="81">
        <f>'VON - Vedlejší a ostatní ...'!J35</f>
        <v>0</v>
      </c>
      <c r="AY96" s="81">
        <f>'VON - Vedlejší a ostatní ...'!J36</f>
        <v>0</v>
      </c>
      <c r="AZ96" s="81">
        <f>'VON - Vedlejší a ostatní ...'!F33</f>
        <v>0</v>
      </c>
      <c r="BA96" s="81">
        <f>'VON - Vedlejší a ostatní ...'!F34</f>
        <v>0</v>
      </c>
      <c r="BB96" s="81">
        <f>'VON - Vedlejší a ostatní ...'!F35</f>
        <v>0</v>
      </c>
      <c r="BC96" s="81">
        <f>'VON - Vedlejší a ostatní ...'!F36</f>
        <v>0</v>
      </c>
      <c r="BD96" s="83">
        <f>'VON - Vedlejší a ostatní ...'!F37</f>
        <v>0</v>
      </c>
      <c r="BT96" s="79" t="s">
        <v>79</v>
      </c>
      <c r="BV96" s="79" t="s">
        <v>73</v>
      </c>
      <c r="BW96" s="79" t="s">
        <v>84</v>
      </c>
      <c r="BX96" s="79" t="s">
        <v>4</v>
      </c>
      <c r="CL96" s="79" t="s">
        <v>1</v>
      </c>
      <c r="CM96" s="79" t="s">
        <v>81</v>
      </c>
    </row>
    <row r="97" spans="2:44" s="1" customFormat="1" ht="30" customHeight="1">
      <c r="B97" s="28"/>
      <c r="AR97" s="28"/>
    </row>
    <row r="98" spans="2:44" s="1" customFormat="1" ht="7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SO 01 - Stavební práce'!C2" display="/" xr:uid="{00000000-0004-0000-0000-000000000000}"/>
    <hyperlink ref="A96" location="'VON - Vedlejší a ostatní 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2"/>
  <sheetViews>
    <sheetView showGridLines="0" topLeftCell="A222" workbookViewId="0">
      <selection activeCell="I231" sqref="I231"/>
    </sheetView>
  </sheetViews>
  <sheetFormatPr baseColWidth="10" defaultRowHeight="11"/>
  <cols>
    <col min="1" max="1" width="8.75" customWidth="1"/>
    <col min="2" max="2" width="1.25" customWidth="1"/>
    <col min="3" max="4" width="4.5" customWidth="1"/>
    <col min="5" max="5" width="18.25" customWidth="1"/>
    <col min="6" max="6" width="108" customWidth="1"/>
    <col min="7" max="7" width="8" customWidth="1"/>
    <col min="8" max="8" width="15" customWidth="1"/>
    <col min="9" max="9" width="16.75" customWidth="1"/>
    <col min="10" max="11" width="23.75" customWidth="1"/>
    <col min="12" max="12" width="10" customWidth="1"/>
    <col min="13" max="13" width="11.5" hidden="1" customWidth="1"/>
    <col min="14" max="14" width="9.25" hidden="1"/>
    <col min="15" max="20" width="15.25" hidden="1" customWidth="1"/>
    <col min="21" max="21" width="17.5" hidden="1" customWidth="1"/>
    <col min="22" max="22" width="13.25" customWidth="1"/>
    <col min="23" max="23" width="17.5" customWidth="1"/>
    <col min="24" max="24" width="13.25" customWidth="1"/>
    <col min="25" max="25" width="16" customWidth="1"/>
    <col min="26" max="26" width="11.75" customWidth="1"/>
    <col min="27" max="27" width="16" customWidth="1"/>
    <col min="28" max="28" width="17.5" customWidth="1"/>
    <col min="29" max="29" width="11.75" customWidth="1"/>
    <col min="30" max="30" width="16" customWidth="1"/>
    <col min="31" max="31" width="17.5" customWidth="1"/>
    <col min="44" max="65" width="9.25" hidden="1"/>
  </cols>
  <sheetData>
    <row r="2" spans="2:46" ht="37" customHeight="1">
      <c r="L2" s="195" t="s">
        <v>5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6" t="s">
        <v>80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5" customHeight="1">
      <c r="B4" s="19"/>
      <c r="D4" s="20" t="s">
        <v>85</v>
      </c>
      <c r="L4" s="19"/>
      <c r="M4" s="84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4.5" customHeight="1">
      <c r="B7" s="19"/>
      <c r="E7" s="208" t="str">
        <f>'Rekapitulace stavby'!K6</f>
        <v>Zpevnění zatáček BMX DRÁHY, p.p.č. 1683/94, k.ú. Bílina</v>
      </c>
      <c r="F7" s="209"/>
      <c r="G7" s="209"/>
      <c r="H7" s="209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5.5" customHeight="1">
      <c r="B9" s="28"/>
      <c r="E9" s="206" t="s">
        <v>87</v>
      </c>
      <c r="F9" s="210"/>
      <c r="G9" s="210"/>
      <c r="H9" s="210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23. 2. 2025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25</v>
      </c>
      <c r="J15" s="23" t="str">
        <f>IF('Rekapitulace stavby'!AN11="","",'Rekapitulace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">
        <v>1</v>
      </c>
      <c r="L17" s="28"/>
    </row>
    <row r="18" spans="2:12" s="1" customFormat="1" ht="18" customHeight="1">
      <c r="B18" s="28"/>
      <c r="E18" s="23"/>
      <c r="I18" s="25" t="s">
        <v>25</v>
      </c>
      <c r="J18" s="23" t="s">
        <v>1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27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25</v>
      </c>
      <c r="J21" s="23" t="str">
        <f>IF('Rekapitulace stavby'!AN17="","",'Rekapitulace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29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/>
      <c r="I24" s="25" t="s">
        <v>25</v>
      </c>
      <c r="J24" s="23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30</v>
      </c>
      <c r="L26" s="28"/>
    </row>
    <row r="27" spans="2:12" s="7" customFormat="1" ht="14.5" customHeight="1">
      <c r="B27" s="85"/>
      <c r="E27" s="177" t="s">
        <v>1</v>
      </c>
      <c r="F27" s="177"/>
      <c r="G27" s="177"/>
      <c r="H27" s="177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31</v>
      </c>
      <c r="J30" s="62">
        <f>ROUND(J122,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5" customHeight="1">
      <c r="B33" s="28"/>
      <c r="D33" s="51" t="s">
        <v>35</v>
      </c>
      <c r="E33" s="25" t="s">
        <v>36</v>
      </c>
      <c r="F33" s="87">
        <f>ROUND((SUM(BE122:BE231)),  2)</f>
        <v>0</v>
      </c>
      <c r="I33" s="88">
        <v>0.21</v>
      </c>
      <c r="J33" s="87">
        <f>ROUND(((SUM(BE122:BE231))*I33),  2)</f>
        <v>0</v>
      </c>
      <c r="L33" s="28"/>
    </row>
    <row r="34" spans="2:12" s="1" customFormat="1" ht="14.5" customHeight="1">
      <c r="B34" s="28"/>
      <c r="E34" s="25" t="s">
        <v>37</v>
      </c>
      <c r="F34" s="87">
        <f>ROUND((SUM(BF122:BF231)),  2)</f>
        <v>0</v>
      </c>
      <c r="I34" s="88">
        <v>0.12</v>
      </c>
      <c r="J34" s="87">
        <f>ROUND(((SUM(BF122:BF231))*I34),  2)</f>
        <v>0</v>
      </c>
      <c r="L34" s="28"/>
    </row>
    <row r="35" spans="2:12" s="1" customFormat="1" ht="14.5" hidden="1" customHeight="1">
      <c r="B35" s="28"/>
      <c r="E35" s="25" t="s">
        <v>38</v>
      </c>
      <c r="F35" s="87">
        <f>ROUND((SUM(BG122:BG231)),  2)</f>
        <v>0</v>
      </c>
      <c r="I35" s="88">
        <v>0.21</v>
      </c>
      <c r="J35" s="87">
        <f>0</f>
        <v>0</v>
      </c>
      <c r="L35" s="28"/>
    </row>
    <row r="36" spans="2:12" s="1" customFormat="1" ht="14.5" hidden="1" customHeight="1">
      <c r="B36" s="28"/>
      <c r="E36" s="25" t="s">
        <v>39</v>
      </c>
      <c r="F36" s="87">
        <f>ROUND((SUM(BH122:BH231)),  2)</f>
        <v>0</v>
      </c>
      <c r="I36" s="88">
        <v>0.12</v>
      </c>
      <c r="J36" s="87">
        <f>0</f>
        <v>0</v>
      </c>
      <c r="L36" s="28"/>
    </row>
    <row r="37" spans="2:12" s="1" customFormat="1" ht="14.5" hidden="1" customHeight="1">
      <c r="B37" s="28"/>
      <c r="E37" s="25" t="s">
        <v>40</v>
      </c>
      <c r="F37" s="87">
        <f>ROUND((SUM(BI122:BI231)),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41</v>
      </c>
      <c r="E39" s="53"/>
      <c r="F39" s="53"/>
      <c r="G39" s="91" t="s">
        <v>42</v>
      </c>
      <c r="H39" s="92" t="s">
        <v>43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20" t="s">
        <v>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4.5" customHeight="1">
      <c r="B85" s="28"/>
      <c r="E85" s="208" t="str">
        <f>E7</f>
        <v>Zpevnění zatáček BMX DRÁHY, p.p.č. 1683/94, k.ú. Bílina</v>
      </c>
      <c r="F85" s="209"/>
      <c r="G85" s="209"/>
      <c r="H85" s="209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5.5" customHeight="1">
      <c r="B87" s="28"/>
      <c r="E87" s="206" t="str">
        <f>E9</f>
        <v>SO 01 - Stavební práce</v>
      </c>
      <c r="F87" s="210"/>
      <c r="G87" s="210"/>
      <c r="H87" s="210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Bílina</v>
      </c>
      <c r="I89" s="25" t="s">
        <v>20</v>
      </c>
      <c r="J89" s="48" t="str">
        <f>IF(J12="","",J12)</f>
        <v>23. 2. 2025</v>
      </c>
      <c r="L89" s="28"/>
    </row>
    <row r="90" spans="2:47" s="1" customFormat="1" ht="7" customHeight="1">
      <c r="B90" s="28"/>
      <c r="L90" s="28"/>
    </row>
    <row r="91" spans="2:47" s="1" customFormat="1" ht="15.5" customHeight="1">
      <c r="B91" s="28"/>
      <c r="C91" s="25" t="s">
        <v>22</v>
      </c>
      <c r="F91" s="23" t="str">
        <f>E15</f>
        <v xml:space="preserve"> </v>
      </c>
      <c r="I91" s="25" t="s">
        <v>27</v>
      </c>
      <c r="J91" s="26" t="str">
        <f>E21</f>
        <v xml:space="preserve"> </v>
      </c>
      <c r="L91" s="28"/>
    </row>
    <row r="92" spans="2:47" s="1" customFormat="1" ht="15.5" customHeight="1">
      <c r="B92" s="28"/>
      <c r="C92" s="25" t="s">
        <v>26</v>
      </c>
      <c r="F92" s="23" t="str">
        <f>IF(E18="","",E18)</f>
        <v/>
      </c>
      <c r="I92" s="25" t="s">
        <v>29</v>
      </c>
      <c r="J92" s="26">
        <f>E24</f>
        <v>0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89</v>
      </c>
      <c r="D94" s="89"/>
      <c r="E94" s="89"/>
      <c r="F94" s="89"/>
      <c r="G94" s="89"/>
      <c r="H94" s="89"/>
      <c r="I94" s="89"/>
      <c r="J94" s="98" t="s">
        <v>90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91</v>
      </c>
      <c r="J96" s="62">
        <f>J122</f>
        <v>0</v>
      </c>
      <c r="L96" s="28"/>
      <c r="AU96" s="16" t="s">
        <v>92</v>
      </c>
    </row>
    <row r="97" spans="2:12" s="8" customFormat="1" ht="25" customHeight="1">
      <c r="B97" s="100"/>
      <c r="D97" s="101" t="s">
        <v>93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9" customFormat="1" ht="20" customHeight="1">
      <c r="B98" s="104"/>
      <c r="D98" s="105" t="s">
        <v>94</v>
      </c>
      <c r="E98" s="106"/>
      <c r="F98" s="106"/>
      <c r="G98" s="106"/>
      <c r="H98" s="106"/>
      <c r="I98" s="106"/>
      <c r="J98" s="107">
        <f>J124</f>
        <v>0</v>
      </c>
      <c r="L98" s="104"/>
    </row>
    <row r="99" spans="2:12" s="9" customFormat="1" ht="20" customHeight="1">
      <c r="B99" s="104"/>
      <c r="D99" s="105" t="s">
        <v>95</v>
      </c>
      <c r="E99" s="106"/>
      <c r="F99" s="106"/>
      <c r="G99" s="106"/>
      <c r="H99" s="106"/>
      <c r="I99" s="106"/>
      <c r="J99" s="107">
        <f>J188</f>
        <v>0</v>
      </c>
      <c r="L99" s="104"/>
    </row>
    <row r="100" spans="2:12" s="9" customFormat="1" ht="20" customHeight="1">
      <c r="B100" s="104"/>
      <c r="D100" s="105" t="s">
        <v>96</v>
      </c>
      <c r="E100" s="106"/>
      <c r="F100" s="106"/>
      <c r="G100" s="106"/>
      <c r="H100" s="106"/>
      <c r="I100" s="106"/>
      <c r="J100" s="107">
        <f>J199</f>
        <v>0</v>
      </c>
      <c r="L100" s="104"/>
    </row>
    <row r="101" spans="2:12" s="9" customFormat="1" ht="20" customHeight="1">
      <c r="B101" s="104"/>
      <c r="D101" s="105" t="s">
        <v>97</v>
      </c>
      <c r="E101" s="106"/>
      <c r="F101" s="106"/>
      <c r="G101" s="106"/>
      <c r="H101" s="106"/>
      <c r="I101" s="106"/>
      <c r="J101" s="107">
        <f>J222</f>
        <v>0</v>
      </c>
      <c r="L101" s="104"/>
    </row>
    <row r="102" spans="2:12" s="9" customFormat="1" ht="20" customHeight="1">
      <c r="B102" s="104"/>
      <c r="D102" s="105" t="s">
        <v>98</v>
      </c>
      <c r="E102" s="106"/>
      <c r="F102" s="106"/>
      <c r="G102" s="106"/>
      <c r="H102" s="106"/>
      <c r="I102" s="106"/>
      <c r="J102" s="107">
        <f>J230</f>
        <v>0</v>
      </c>
      <c r="L102" s="104"/>
    </row>
    <row r="103" spans="2:12" s="1" customFormat="1" ht="21.75" customHeight="1">
      <c r="B103" s="28"/>
      <c r="L103" s="28"/>
    </row>
    <row r="104" spans="2:12" s="1" customFormat="1" ht="7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7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5" customHeight="1">
      <c r="B109" s="28"/>
      <c r="C109" s="20" t="s">
        <v>99</v>
      </c>
      <c r="L109" s="28"/>
    </row>
    <row r="110" spans="2:12" s="1" customFormat="1" ht="7" customHeight="1">
      <c r="B110" s="28"/>
      <c r="L110" s="28"/>
    </row>
    <row r="111" spans="2:12" s="1" customFormat="1" ht="12" customHeight="1">
      <c r="B111" s="28"/>
      <c r="C111" s="25" t="s">
        <v>14</v>
      </c>
      <c r="L111" s="28"/>
    </row>
    <row r="112" spans="2:12" s="1" customFormat="1" ht="14.5" customHeight="1">
      <c r="B112" s="28"/>
      <c r="E112" s="208" t="str">
        <f>E7</f>
        <v>Zpevnění zatáček BMX DRÁHY, p.p.č. 1683/94, k.ú. Bílina</v>
      </c>
      <c r="F112" s="209"/>
      <c r="G112" s="209"/>
      <c r="H112" s="209"/>
      <c r="L112" s="28"/>
    </row>
    <row r="113" spans="2:65" s="1" customFormat="1" ht="12" customHeight="1">
      <c r="B113" s="28"/>
      <c r="C113" s="25" t="s">
        <v>86</v>
      </c>
      <c r="L113" s="28"/>
    </row>
    <row r="114" spans="2:65" s="1" customFormat="1" ht="15.5" customHeight="1">
      <c r="B114" s="28"/>
      <c r="E114" s="206" t="str">
        <f>E9</f>
        <v>SO 01 - Stavební práce</v>
      </c>
      <c r="F114" s="210"/>
      <c r="G114" s="210"/>
      <c r="H114" s="210"/>
      <c r="L114" s="28"/>
    </row>
    <row r="115" spans="2:65" s="1" customFormat="1" ht="7" customHeight="1">
      <c r="B115" s="28"/>
      <c r="L115" s="28"/>
    </row>
    <row r="116" spans="2:65" s="1" customFormat="1" ht="12" customHeight="1">
      <c r="B116" s="28"/>
      <c r="C116" s="25" t="s">
        <v>18</v>
      </c>
      <c r="F116" s="23" t="str">
        <f>F12</f>
        <v>Bílina</v>
      </c>
      <c r="I116" s="25" t="s">
        <v>20</v>
      </c>
      <c r="J116" s="48" t="str">
        <f>IF(J12="","",J12)</f>
        <v>23. 2. 2025</v>
      </c>
      <c r="L116" s="28"/>
    </row>
    <row r="117" spans="2:65" s="1" customFormat="1" ht="7" customHeight="1">
      <c r="B117" s="28"/>
      <c r="L117" s="28"/>
    </row>
    <row r="118" spans="2:65" s="1" customFormat="1" ht="15.5" customHeight="1">
      <c r="B118" s="28"/>
      <c r="C118" s="25" t="s">
        <v>22</v>
      </c>
      <c r="F118" s="23" t="str">
        <f>E15</f>
        <v xml:space="preserve"> </v>
      </c>
      <c r="I118" s="25" t="s">
        <v>27</v>
      </c>
      <c r="J118" s="26" t="str">
        <f>E21</f>
        <v xml:space="preserve"> </v>
      </c>
      <c r="L118" s="28"/>
    </row>
    <row r="119" spans="2:65" s="1" customFormat="1" ht="15.5" customHeight="1">
      <c r="B119" s="28"/>
      <c r="C119" s="25" t="s">
        <v>26</v>
      </c>
      <c r="F119" s="23" t="str">
        <f>IF(E18="","",E18)</f>
        <v/>
      </c>
      <c r="I119" s="25" t="s">
        <v>29</v>
      </c>
      <c r="J119" s="26">
        <f>E24</f>
        <v>0</v>
      </c>
      <c r="L119" s="28"/>
    </row>
    <row r="120" spans="2:65" s="1" customFormat="1" ht="10.25" customHeight="1">
      <c r="B120" s="28"/>
      <c r="L120" s="28"/>
    </row>
    <row r="121" spans="2:65" s="10" customFormat="1" ht="29.25" customHeight="1">
      <c r="B121" s="108"/>
      <c r="C121" s="109" t="s">
        <v>100</v>
      </c>
      <c r="D121" s="110" t="s">
        <v>56</v>
      </c>
      <c r="E121" s="110" t="s">
        <v>52</v>
      </c>
      <c r="F121" s="110" t="s">
        <v>53</v>
      </c>
      <c r="G121" s="110" t="s">
        <v>101</v>
      </c>
      <c r="H121" s="110" t="s">
        <v>102</v>
      </c>
      <c r="I121" s="110" t="s">
        <v>103</v>
      </c>
      <c r="J121" s="110" t="s">
        <v>90</v>
      </c>
      <c r="K121" s="111" t="s">
        <v>104</v>
      </c>
      <c r="L121" s="108"/>
      <c r="M121" s="55" t="s">
        <v>1</v>
      </c>
      <c r="N121" s="56" t="s">
        <v>35</v>
      </c>
      <c r="O121" s="56" t="s">
        <v>105</v>
      </c>
      <c r="P121" s="56" t="s">
        <v>106</v>
      </c>
      <c r="Q121" s="56" t="s">
        <v>107</v>
      </c>
      <c r="R121" s="56" t="s">
        <v>108</v>
      </c>
      <c r="S121" s="56" t="s">
        <v>109</v>
      </c>
      <c r="T121" s="57" t="s">
        <v>110</v>
      </c>
    </row>
    <row r="122" spans="2:65" s="1" customFormat="1" ht="22.75" customHeight="1">
      <c r="B122" s="28"/>
      <c r="C122" s="60" t="s">
        <v>111</v>
      </c>
      <c r="J122" s="112">
        <f>BK122</f>
        <v>0</v>
      </c>
      <c r="L122" s="28"/>
      <c r="M122" s="58"/>
      <c r="N122" s="49"/>
      <c r="O122" s="49"/>
      <c r="P122" s="113">
        <f>P123</f>
        <v>668.36602899999991</v>
      </c>
      <c r="Q122" s="49"/>
      <c r="R122" s="113">
        <f>R123</f>
        <v>118.93731312</v>
      </c>
      <c r="S122" s="49"/>
      <c r="T122" s="114">
        <f>T123</f>
        <v>0</v>
      </c>
      <c r="AT122" s="16" t="s">
        <v>70</v>
      </c>
      <c r="AU122" s="16" t="s">
        <v>92</v>
      </c>
      <c r="BK122" s="115">
        <f>BK123</f>
        <v>0</v>
      </c>
    </row>
    <row r="123" spans="2:65" s="11" customFormat="1" ht="26" customHeight="1">
      <c r="B123" s="116"/>
      <c r="D123" s="117" t="s">
        <v>70</v>
      </c>
      <c r="E123" s="118" t="s">
        <v>112</v>
      </c>
      <c r="F123" s="118" t="s">
        <v>113</v>
      </c>
      <c r="J123" s="119">
        <f>BK123</f>
        <v>0</v>
      </c>
      <c r="L123" s="116"/>
      <c r="M123" s="120"/>
      <c r="P123" s="121">
        <f>P124+P188+P199+P222+P230</f>
        <v>668.36602899999991</v>
      </c>
      <c r="R123" s="121">
        <f>R124+R188+R199+R222+R230</f>
        <v>118.93731312</v>
      </c>
      <c r="T123" s="122">
        <f>T124+T188+T199+T222+T230</f>
        <v>0</v>
      </c>
      <c r="AR123" s="117" t="s">
        <v>79</v>
      </c>
      <c r="AT123" s="123" t="s">
        <v>70</v>
      </c>
      <c r="AU123" s="123" t="s">
        <v>71</v>
      </c>
      <c r="AY123" s="117" t="s">
        <v>114</v>
      </c>
      <c r="BK123" s="124">
        <f>BK124+BK188+BK199+BK222+BK230</f>
        <v>0</v>
      </c>
    </row>
    <row r="124" spans="2:65" s="11" customFormat="1" ht="22.75" customHeight="1">
      <c r="B124" s="116"/>
      <c r="D124" s="117" t="s">
        <v>70</v>
      </c>
      <c r="E124" s="125" t="s">
        <v>79</v>
      </c>
      <c r="F124" s="125" t="s">
        <v>115</v>
      </c>
      <c r="J124" s="126">
        <f>BK124</f>
        <v>0</v>
      </c>
      <c r="L124" s="116"/>
      <c r="M124" s="120"/>
      <c r="P124" s="121">
        <f>SUM(P125:P187)</f>
        <v>157.53443999999999</v>
      </c>
      <c r="R124" s="121">
        <f>SUM(R125:R187)</f>
        <v>1.5E-3</v>
      </c>
      <c r="T124" s="122">
        <f>SUM(T125:T187)</f>
        <v>0</v>
      </c>
      <c r="AR124" s="117" t="s">
        <v>79</v>
      </c>
      <c r="AT124" s="123" t="s">
        <v>70</v>
      </c>
      <c r="AU124" s="123" t="s">
        <v>79</v>
      </c>
      <c r="AY124" s="117" t="s">
        <v>114</v>
      </c>
      <c r="BK124" s="124">
        <f>SUM(BK125:BK187)</f>
        <v>0</v>
      </c>
    </row>
    <row r="125" spans="2:65" s="1" customFormat="1" ht="14.5" customHeight="1">
      <c r="B125" s="127"/>
      <c r="C125" s="128" t="s">
        <v>79</v>
      </c>
      <c r="D125" s="128" t="s">
        <v>116</v>
      </c>
      <c r="E125" s="129" t="s">
        <v>117</v>
      </c>
      <c r="F125" s="130" t="s">
        <v>118</v>
      </c>
      <c r="G125" s="131" t="s">
        <v>119</v>
      </c>
      <c r="H125" s="132">
        <v>54</v>
      </c>
      <c r="I125" s="133"/>
      <c r="J125" s="133">
        <f>ROUND(I125*H125,2)</f>
        <v>0</v>
      </c>
      <c r="K125" s="130" t="s">
        <v>120</v>
      </c>
      <c r="L125" s="28"/>
      <c r="M125" s="134" t="s">
        <v>1</v>
      </c>
      <c r="N125" s="135" t="s">
        <v>36</v>
      </c>
      <c r="O125" s="136">
        <v>0.41399999999999998</v>
      </c>
      <c r="P125" s="136">
        <f>O125*H125</f>
        <v>22.355999999999998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AR125" s="138" t="s">
        <v>121</v>
      </c>
      <c r="AT125" s="138" t="s">
        <v>116</v>
      </c>
      <c r="AU125" s="138" t="s">
        <v>81</v>
      </c>
      <c r="AY125" s="16" t="s">
        <v>114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6" t="s">
        <v>79</v>
      </c>
      <c r="BK125" s="139">
        <f>ROUND(I125*H125,2)</f>
        <v>0</v>
      </c>
      <c r="BL125" s="16" t="s">
        <v>121</v>
      </c>
      <c r="BM125" s="138" t="s">
        <v>122</v>
      </c>
    </row>
    <row r="126" spans="2:65" s="12" customFormat="1" ht="12">
      <c r="B126" s="140"/>
      <c r="D126" s="141" t="s">
        <v>123</v>
      </c>
      <c r="E126" s="142" t="s">
        <v>1</v>
      </c>
      <c r="F126" s="143" t="s">
        <v>124</v>
      </c>
      <c r="H126" s="144">
        <v>39</v>
      </c>
      <c r="L126" s="140"/>
      <c r="M126" s="145"/>
      <c r="T126" s="146"/>
      <c r="AT126" s="142" t="s">
        <v>123</v>
      </c>
      <c r="AU126" s="142" t="s">
        <v>81</v>
      </c>
      <c r="AV126" s="12" t="s">
        <v>81</v>
      </c>
      <c r="AW126" s="12" t="s">
        <v>28</v>
      </c>
      <c r="AX126" s="12" t="s">
        <v>71</v>
      </c>
      <c r="AY126" s="142" t="s">
        <v>114</v>
      </c>
    </row>
    <row r="127" spans="2:65" s="12" customFormat="1" ht="12">
      <c r="B127" s="140"/>
      <c r="D127" s="141" t="s">
        <v>123</v>
      </c>
      <c r="E127" s="142" t="s">
        <v>1</v>
      </c>
      <c r="F127" s="143" t="s">
        <v>125</v>
      </c>
      <c r="H127" s="144">
        <v>15</v>
      </c>
      <c r="L127" s="140"/>
      <c r="M127" s="145"/>
      <c r="T127" s="146"/>
      <c r="AT127" s="142" t="s">
        <v>123</v>
      </c>
      <c r="AU127" s="142" t="s">
        <v>81</v>
      </c>
      <c r="AV127" s="12" t="s">
        <v>81</v>
      </c>
      <c r="AW127" s="12" t="s">
        <v>28</v>
      </c>
      <c r="AX127" s="12" t="s">
        <v>71</v>
      </c>
      <c r="AY127" s="142" t="s">
        <v>114</v>
      </c>
    </row>
    <row r="128" spans="2:65" s="13" customFormat="1" ht="12">
      <c r="B128" s="147"/>
      <c r="D128" s="141" t="s">
        <v>123</v>
      </c>
      <c r="E128" s="148" t="s">
        <v>1</v>
      </c>
      <c r="F128" s="149" t="s">
        <v>126</v>
      </c>
      <c r="H128" s="150">
        <v>54</v>
      </c>
      <c r="L128" s="147"/>
      <c r="M128" s="151"/>
      <c r="T128" s="152"/>
      <c r="AT128" s="148" t="s">
        <v>123</v>
      </c>
      <c r="AU128" s="148" t="s">
        <v>81</v>
      </c>
      <c r="AV128" s="13" t="s">
        <v>121</v>
      </c>
      <c r="AW128" s="13" t="s">
        <v>28</v>
      </c>
      <c r="AX128" s="13" t="s">
        <v>79</v>
      </c>
      <c r="AY128" s="148" t="s">
        <v>114</v>
      </c>
    </row>
    <row r="129" spans="2:65" s="1" customFormat="1" ht="19.75" customHeight="1">
      <c r="B129" s="127"/>
      <c r="C129" s="128" t="s">
        <v>81</v>
      </c>
      <c r="D129" s="128" t="s">
        <v>116</v>
      </c>
      <c r="E129" s="129" t="s">
        <v>127</v>
      </c>
      <c r="F129" s="130" t="s">
        <v>128</v>
      </c>
      <c r="G129" s="131" t="s">
        <v>119</v>
      </c>
      <c r="H129" s="132">
        <v>12.48</v>
      </c>
      <c r="I129" s="133"/>
      <c r="J129" s="133">
        <f>ROUND(I129*H129,2)</f>
        <v>0</v>
      </c>
      <c r="K129" s="130" t="s">
        <v>120</v>
      </c>
      <c r="L129" s="28"/>
      <c r="M129" s="134" t="s">
        <v>1</v>
      </c>
      <c r="N129" s="135" t="s">
        <v>36</v>
      </c>
      <c r="O129" s="136">
        <v>1.72</v>
      </c>
      <c r="P129" s="136">
        <f>O129*H129</f>
        <v>21.465600000000002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121</v>
      </c>
      <c r="AT129" s="138" t="s">
        <v>116</v>
      </c>
      <c r="AU129" s="138" t="s">
        <v>81</v>
      </c>
      <c r="AY129" s="16" t="s">
        <v>114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79</v>
      </c>
      <c r="BK129" s="139">
        <f>ROUND(I129*H129,2)</f>
        <v>0</v>
      </c>
      <c r="BL129" s="16" t="s">
        <v>121</v>
      </c>
      <c r="BM129" s="138" t="s">
        <v>129</v>
      </c>
    </row>
    <row r="130" spans="2:65" s="12" customFormat="1" ht="12">
      <c r="B130" s="140"/>
      <c r="D130" s="141" t="s">
        <v>123</v>
      </c>
      <c r="E130" s="142" t="s">
        <v>1</v>
      </c>
      <c r="F130" s="143" t="s">
        <v>130</v>
      </c>
      <c r="H130" s="144">
        <v>12.48</v>
      </c>
      <c r="L130" s="140"/>
      <c r="M130" s="145"/>
      <c r="T130" s="146"/>
      <c r="AT130" s="142" t="s">
        <v>123</v>
      </c>
      <c r="AU130" s="142" t="s">
        <v>81</v>
      </c>
      <c r="AV130" s="12" t="s">
        <v>81</v>
      </c>
      <c r="AW130" s="12" t="s">
        <v>28</v>
      </c>
      <c r="AX130" s="12" t="s">
        <v>71</v>
      </c>
      <c r="AY130" s="142" t="s">
        <v>114</v>
      </c>
    </row>
    <row r="131" spans="2:65" s="13" customFormat="1" ht="12">
      <c r="B131" s="147"/>
      <c r="D131" s="141" t="s">
        <v>123</v>
      </c>
      <c r="E131" s="148" t="s">
        <v>1</v>
      </c>
      <c r="F131" s="149" t="s">
        <v>126</v>
      </c>
      <c r="H131" s="150">
        <v>12.48</v>
      </c>
      <c r="L131" s="147"/>
      <c r="M131" s="151"/>
      <c r="T131" s="152"/>
      <c r="AT131" s="148" t="s">
        <v>123</v>
      </c>
      <c r="AU131" s="148" t="s">
        <v>81</v>
      </c>
      <c r="AV131" s="13" t="s">
        <v>121</v>
      </c>
      <c r="AW131" s="13" t="s">
        <v>28</v>
      </c>
      <c r="AX131" s="13" t="s">
        <v>79</v>
      </c>
      <c r="AY131" s="148" t="s">
        <v>114</v>
      </c>
    </row>
    <row r="132" spans="2:65" s="14" customFormat="1" ht="12">
      <c r="B132" s="153"/>
      <c r="D132" s="141" t="s">
        <v>123</v>
      </c>
      <c r="E132" s="154" t="s">
        <v>1</v>
      </c>
      <c r="F132" s="155" t="s">
        <v>131</v>
      </c>
      <c r="H132" s="154" t="s">
        <v>1</v>
      </c>
      <c r="L132" s="153"/>
      <c r="M132" s="156"/>
      <c r="T132" s="157"/>
      <c r="AT132" s="154" t="s">
        <v>123</v>
      </c>
      <c r="AU132" s="154" t="s">
        <v>81</v>
      </c>
      <c r="AV132" s="14" t="s">
        <v>79</v>
      </c>
      <c r="AW132" s="14" t="s">
        <v>28</v>
      </c>
      <c r="AX132" s="14" t="s">
        <v>71</v>
      </c>
      <c r="AY132" s="154" t="s">
        <v>114</v>
      </c>
    </row>
    <row r="133" spans="2:65" s="1" customFormat="1" ht="14.5" customHeight="1">
      <c r="B133" s="127"/>
      <c r="C133" s="128" t="s">
        <v>132</v>
      </c>
      <c r="D133" s="128" t="s">
        <v>116</v>
      </c>
      <c r="E133" s="129" t="s">
        <v>133</v>
      </c>
      <c r="F133" s="130" t="s">
        <v>134</v>
      </c>
      <c r="G133" s="131" t="s">
        <v>119</v>
      </c>
      <c r="H133" s="132">
        <v>12.48</v>
      </c>
      <c r="I133" s="133"/>
      <c r="J133" s="133">
        <f>ROUND(I133*H133,2)</f>
        <v>0</v>
      </c>
      <c r="K133" s="130" t="s">
        <v>120</v>
      </c>
      <c r="L133" s="28"/>
      <c r="M133" s="134" t="s">
        <v>1</v>
      </c>
      <c r="N133" s="135" t="s">
        <v>36</v>
      </c>
      <c r="O133" s="136">
        <v>8.4000000000000005E-2</v>
      </c>
      <c r="P133" s="136">
        <f>O133*H133</f>
        <v>1.0483200000000001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121</v>
      </c>
      <c r="AT133" s="138" t="s">
        <v>116</v>
      </c>
      <c r="AU133" s="138" t="s">
        <v>81</v>
      </c>
      <c r="AY133" s="16" t="s">
        <v>114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6" t="s">
        <v>79</v>
      </c>
      <c r="BK133" s="139">
        <f>ROUND(I133*H133,2)</f>
        <v>0</v>
      </c>
      <c r="BL133" s="16" t="s">
        <v>121</v>
      </c>
      <c r="BM133" s="138" t="s">
        <v>135</v>
      </c>
    </row>
    <row r="134" spans="2:65" s="12" customFormat="1" ht="12">
      <c r="B134" s="140"/>
      <c r="D134" s="141" t="s">
        <v>123</v>
      </c>
      <c r="E134" s="142" t="s">
        <v>1</v>
      </c>
      <c r="F134" s="143" t="s">
        <v>130</v>
      </c>
      <c r="H134" s="144">
        <v>12.48</v>
      </c>
      <c r="L134" s="140"/>
      <c r="M134" s="145"/>
      <c r="T134" s="146"/>
      <c r="AT134" s="142" t="s">
        <v>123</v>
      </c>
      <c r="AU134" s="142" t="s">
        <v>81</v>
      </c>
      <c r="AV134" s="12" t="s">
        <v>81</v>
      </c>
      <c r="AW134" s="12" t="s">
        <v>28</v>
      </c>
      <c r="AX134" s="12" t="s">
        <v>71</v>
      </c>
      <c r="AY134" s="142" t="s">
        <v>114</v>
      </c>
    </row>
    <row r="135" spans="2:65" s="13" customFormat="1" ht="12">
      <c r="B135" s="147"/>
      <c r="D135" s="141" t="s">
        <v>123</v>
      </c>
      <c r="E135" s="148" t="s">
        <v>1</v>
      </c>
      <c r="F135" s="149" t="s">
        <v>126</v>
      </c>
      <c r="H135" s="150">
        <v>12.48</v>
      </c>
      <c r="L135" s="147"/>
      <c r="M135" s="151"/>
      <c r="T135" s="152"/>
      <c r="AT135" s="148" t="s">
        <v>123</v>
      </c>
      <c r="AU135" s="148" t="s">
        <v>81</v>
      </c>
      <c r="AV135" s="13" t="s">
        <v>121</v>
      </c>
      <c r="AW135" s="13" t="s">
        <v>28</v>
      </c>
      <c r="AX135" s="13" t="s">
        <v>79</v>
      </c>
      <c r="AY135" s="148" t="s">
        <v>114</v>
      </c>
    </row>
    <row r="136" spans="2:65" s="14" customFormat="1" ht="12">
      <c r="B136" s="153"/>
      <c r="D136" s="141" t="s">
        <v>123</v>
      </c>
      <c r="E136" s="154" t="s">
        <v>1</v>
      </c>
      <c r="F136" s="155" t="s">
        <v>131</v>
      </c>
      <c r="H136" s="154" t="s">
        <v>1</v>
      </c>
      <c r="L136" s="153"/>
      <c r="M136" s="156"/>
      <c r="T136" s="157"/>
      <c r="AT136" s="154" t="s">
        <v>123</v>
      </c>
      <c r="AU136" s="154" t="s">
        <v>81</v>
      </c>
      <c r="AV136" s="14" t="s">
        <v>79</v>
      </c>
      <c r="AW136" s="14" t="s">
        <v>28</v>
      </c>
      <c r="AX136" s="14" t="s">
        <v>71</v>
      </c>
      <c r="AY136" s="154" t="s">
        <v>114</v>
      </c>
    </row>
    <row r="137" spans="2:65" s="1" customFormat="1" ht="19.75" customHeight="1">
      <c r="B137" s="127"/>
      <c r="C137" s="128" t="s">
        <v>121</v>
      </c>
      <c r="D137" s="128" t="s">
        <v>116</v>
      </c>
      <c r="E137" s="129" t="s">
        <v>136</v>
      </c>
      <c r="F137" s="130" t="s">
        <v>137</v>
      </c>
      <c r="G137" s="131" t="s">
        <v>119</v>
      </c>
      <c r="H137" s="132">
        <v>54</v>
      </c>
      <c r="I137" s="133"/>
      <c r="J137" s="133">
        <f>ROUND(I137*H137,2)</f>
        <v>0</v>
      </c>
      <c r="K137" s="130" t="s">
        <v>120</v>
      </c>
      <c r="L137" s="28"/>
      <c r="M137" s="134" t="s">
        <v>1</v>
      </c>
      <c r="N137" s="135" t="s">
        <v>36</v>
      </c>
      <c r="O137" s="136">
        <v>7.0000000000000007E-2</v>
      </c>
      <c r="P137" s="136">
        <f>O137*H137</f>
        <v>3.7800000000000002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121</v>
      </c>
      <c r="AT137" s="138" t="s">
        <v>116</v>
      </c>
      <c r="AU137" s="138" t="s">
        <v>81</v>
      </c>
      <c r="AY137" s="16" t="s">
        <v>114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79</v>
      </c>
      <c r="BK137" s="139">
        <f>ROUND(I137*H137,2)</f>
        <v>0</v>
      </c>
      <c r="BL137" s="16" t="s">
        <v>121</v>
      </c>
      <c r="BM137" s="138" t="s">
        <v>138</v>
      </c>
    </row>
    <row r="138" spans="2:65" s="12" customFormat="1" ht="12">
      <c r="B138" s="140"/>
      <c r="D138" s="141" t="s">
        <v>123</v>
      </c>
      <c r="E138" s="142" t="s">
        <v>1</v>
      </c>
      <c r="F138" s="143" t="s">
        <v>124</v>
      </c>
      <c r="H138" s="144">
        <v>39</v>
      </c>
      <c r="L138" s="140"/>
      <c r="M138" s="145"/>
      <c r="T138" s="146"/>
      <c r="AT138" s="142" t="s">
        <v>123</v>
      </c>
      <c r="AU138" s="142" t="s">
        <v>81</v>
      </c>
      <c r="AV138" s="12" t="s">
        <v>81</v>
      </c>
      <c r="AW138" s="12" t="s">
        <v>28</v>
      </c>
      <c r="AX138" s="12" t="s">
        <v>71</v>
      </c>
      <c r="AY138" s="142" t="s">
        <v>114</v>
      </c>
    </row>
    <row r="139" spans="2:65" s="12" customFormat="1" ht="12">
      <c r="B139" s="140"/>
      <c r="D139" s="141" t="s">
        <v>123</v>
      </c>
      <c r="E139" s="142" t="s">
        <v>1</v>
      </c>
      <c r="F139" s="143" t="s">
        <v>125</v>
      </c>
      <c r="H139" s="144">
        <v>15</v>
      </c>
      <c r="L139" s="140"/>
      <c r="M139" s="145"/>
      <c r="T139" s="146"/>
      <c r="AT139" s="142" t="s">
        <v>123</v>
      </c>
      <c r="AU139" s="142" t="s">
        <v>81</v>
      </c>
      <c r="AV139" s="12" t="s">
        <v>81</v>
      </c>
      <c r="AW139" s="12" t="s">
        <v>28</v>
      </c>
      <c r="AX139" s="12" t="s">
        <v>71</v>
      </c>
      <c r="AY139" s="142" t="s">
        <v>114</v>
      </c>
    </row>
    <row r="140" spans="2:65" s="13" customFormat="1" ht="12">
      <c r="B140" s="147"/>
      <c r="D140" s="141" t="s">
        <v>123</v>
      </c>
      <c r="E140" s="148" t="s">
        <v>1</v>
      </c>
      <c r="F140" s="149" t="s">
        <v>126</v>
      </c>
      <c r="H140" s="150">
        <v>54</v>
      </c>
      <c r="L140" s="147"/>
      <c r="M140" s="151"/>
      <c r="T140" s="152"/>
      <c r="AT140" s="148" t="s">
        <v>123</v>
      </c>
      <c r="AU140" s="148" t="s">
        <v>81</v>
      </c>
      <c r="AV140" s="13" t="s">
        <v>121</v>
      </c>
      <c r="AW140" s="13" t="s">
        <v>28</v>
      </c>
      <c r="AX140" s="13" t="s">
        <v>79</v>
      </c>
      <c r="AY140" s="148" t="s">
        <v>114</v>
      </c>
    </row>
    <row r="141" spans="2:65" s="1" customFormat="1" ht="14.5" customHeight="1">
      <c r="B141" s="127"/>
      <c r="C141" s="128" t="s">
        <v>139</v>
      </c>
      <c r="D141" s="128" t="s">
        <v>116</v>
      </c>
      <c r="E141" s="129" t="s">
        <v>140</v>
      </c>
      <c r="F141" s="130" t="s">
        <v>141</v>
      </c>
      <c r="G141" s="131" t="s">
        <v>119</v>
      </c>
      <c r="H141" s="132">
        <v>54</v>
      </c>
      <c r="I141" s="133"/>
      <c r="J141" s="133">
        <f>ROUND(I141*H141,2)</f>
        <v>0</v>
      </c>
      <c r="K141" s="130" t="s">
        <v>120</v>
      </c>
      <c r="L141" s="28"/>
      <c r="M141" s="134" t="s">
        <v>1</v>
      </c>
      <c r="N141" s="135" t="s">
        <v>36</v>
      </c>
      <c r="O141" s="136">
        <v>0.19700000000000001</v>
      </c>
      <c r="P141" s="136">
        <f>O141*H141</f>
        <v>10.638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121</v>
      </c>
      <c r="AT141" s="138" t="s">
        <v>116</v>
      </c>
      <c r="AU141" s="138" t="s">
        <v>81</v>
      </c>
      <c r="AY141" s="16" t="s">
        <v>114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79</v>
      </c>
      <c r="BK141" s="139">
        <f>ROUND(I141*H141,2)</f>
        <v>0</v>
      </c>
      <c r="BL141" s="16" t="s">
        <v>121</v>
      </c>
      <c r="BM141" s="138" t="s">
        <v>142</v>
      </c>
    </row>
    <row r="142" spans="2:65" s="12" customFormat="1" ht="12">
      <c r="B142" s="140"/>
      <c r="D142" s="141" t="s">
        <v>123</v>
      </c>
      <c r="E142" s="142" t="s">
        <v>1</v>
      </c>
      <c r="F142" s="143" t="s">
        <v>124</v>
      </c>
      <c r="H142" s="144">
        <v>39</v>
      </c>
      <c r="L142" s="140"/>
      <c r="M142" s="145"/>
      <c r="T142" s="146"/>
      <c r="AT142" s="142" t="s">
        <v>123</v>
      </c>
      <c r="AU142" s="142" t="s">
        <v>81</v>
      </c>
      <c r="AV142" s="12" t="s">
        <v>81</v>
      </c>
      <c r="AW142" s="12" t="s">
        <v>28</v>
      </c>
      <c r="AX142" s="12" t="s">
        <v>71</v>
      </c>
      <c r="AY142" s="142" t="s">
        <v>114</v>
      </c>
    </row>
    <row r="143" spans="2:65" s="12" customFormat="1" ht="12">
      <c r="B143" s="140"/>
      <c r="D143" s="141" t="s">
        <v>123</v>
      </c>
      <c r="E143" s="142" t="s">
        <v>1</v>
      </c>
      <c r="F143" s="143" t="s">
        <v>125</v>
      </c>
      <c r="H143" s="144">
        <v>15</v>
      </c>
      <c r="L143" s="140"/>
      <c r="M143" s="145"/>
      <c r="T143" s="146"/>
      <c r="AT143" s="142" t="s">
        <v>123</v>
      </c>
      <c r="AU143" s="142" t="s">
        <v>81</v>
      </c>
      <c r="AV143" s="12" t="s">
        <v>81</v>
      </c>
      <c r="AW143" s="12" t="s">
        <v>28</v>
      </c>
      <c r="AX143" s="12" t="s">
        <v>71</v>
      </c>
      <c r="AY143" s="142" t="s">
        <v>114</v>
      </c>
    </row>
    <row r="144" spans="2:65" s="13" customFormat="1" ht="12">
      <c r="B144" s="147"/>
      <c r="D144" s="141" t="s">
        <v>123</v>
      </c>
      <c r="E144" s="148" t="s">
        <v>1</v>
      </c>
      <c r="F144" s="149" t="s">
        <v>126</v>
      </c>
      <c r="H144" s="150">
        <v>54</v>
      </c>
      <c r="L144" s="147"/>
      <c r="M144" s="151"/>
      <c r="T144" s="152"/>
      <c r="AT144" s="148" t="s">
        <v>123</v>
      </c>
      <c r="AU144" s="148" t="s">
        <v>81</v>
      </c>
      <c r="AV144" s="13" t="s">
        <v>121</v>
      </c>
      <c r="AW144" s="13" t="s">
        <v>28</v>
      </c>
      <c r="AX144" s="13" t="s">
        <v>79</v>
      </c>
      <c r="AY144" s="148" t="s">
        <v>114</v>
      </c>
    </row>
    <row r="145" spans="2:65" s="1" customFormat="1" ht="14.5" customHeight="1">
      <c r="B145" s="127"/>
      <c r="C145" s="128" t="s">
        <v>143</v>
      </c>
      <c r="D145" s="128" t="s">
        <v>116</v>
      </c>
      <c r="E145" s="129" t="s">
        <v>144</v>
      </c>
      <c r="F145" s="130" t="s">
        <v>145</v>
      </c>
      <c r="G145" s="131" t="s">
        <v>119</v>
      </c>
      <c r="H145" s="132">
        <v>12.48</v>
      </c>
      <c r="I145" s="133"/>
      <c r="J145" s="133">
        <f>ROUND(I145*H145,2)</f>
        <v>0</v>
      </c>
      <c r="K145" s="130" t="s">
        <v>120</v>
      </c>
      <c r="L145" s="28"/>
      <c r="M145" s="134" t="s">
        <v>1</v>
      </c>
      <c r="N145" s="135" t="s">
        <v>36</v>
      </c>
      <c r="O145" s="136">
        <v>0.17399999999999999</v>
      </c>
      <c r="P145" s="136">
        <f>O145*H145</f>
        <v>2.1715200000000001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121</v>
      </c>
      <c r="AT145" s="138" t="s">
        <v>116</v>
      </c>
      <c r="AU145" s="138" t="s">
        <v>81</v>
      </c>
      <c r="AY145" s="16" t="s">
        <v>114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79</v>
      </c>
      <c r="BK145" s="139">
        <f>ROUND(I145*H145,2)</f>
        <v>0</v>
      </c>
      <c r="BL145" s="16" t="s">
        <v>121</v>
      </c>
      <c r="BM145" s="138" t="s">
        <v>146</v>
      </c>
    </row>
    <row r="146" spans="2:65" s="12" customFormat="1" ht="12">
      <c r="B146" s="140"/>
      <c r="D146" s="141" t="s">
        <v>123</v>
      </c>
      <c r="E146" s="142" t="s">
        <v>1</v>
      </c>
      <c r="F146" s="143" t="s">
        <v>130</v>
      </c>
      <c r="H146" s="144">
        <v>12.48</v>
      </c>
      <c r="L146" s="140"/>
      <c r="M146" s="145"/>
      <c r="T146" s="146"/>
      <c r="AT146" s="142" t="s">
        <v>123</v>
      </c>
      <c r="AU146" s="142" t="s">
        <v>81</v>
      </c>
      <c r="AV146" s="12" t="s">
        <v>81</v>
      </c>
      <c r="AW146" s="12" t="s">
        <v>28</v>
      </c>
      <c r="AX146" s="12" t="s">
        <v>71</v>
      </c>
      <c r="AY146" s="142" t="s">
        <v>114</v>
      </c>
    </row>
    <row r="147" spans="2:65" s="13" customFormat="1" ht="12">
      <c r="B147" s="147"/>
      <c r="D147" s="141" t="s">
        <v>123</v>
      </c>
      <c r="E147" s="148" t="s">
        <v>1</v>
      </c>
      <c r="F147" s="149" t="s">
        <v>126</v>
      </c>
      <c r="H147" s="150">
        <v>12.48</v>
      </c>
      <c r="L147" s="147"/>
      <c r="M147" s="151"/>
      <c r="T147" s="152"/>
      <c r="AT147" s="148" t="s">
        <v>123</v>
      </c>
      <c r="AU147" s="148" t="s">
        <v>81</v>
      </c>
      <c r="AV147" s="13" t="s">
        <v>121</v>
      </c>
      <c r="AW147" s="13" t="s">
        <v>28</v>
      </c>
      <c r="AX147" s="13" t="s">
        <v>79</v>
      </c>
      <c r="AY147" s="148" t="s">
        <v>114</v>
      </c>
    </row>
    <row r="148" spans="2:65" s="14" customFormat="1" ht="12">
      <c r="B148" s="153"/>
      <c r="D148" s="141" t="s">
        <v>123</v>
      </c>
      <c r="E148" s="154" t="s">
        <v>1</v>
      </c>
      <c r="F148" s="155" t="s">
        <v>131</v>
      </c>
      <c r="H148" s="154" t="s">
        <v>1</v>
      </c>
      <c r="L148" s="153"/>
      <c r="M148" s="156"/>
      <c r="T148" s="157"/>
      <c r="AT148" s="154" t="s">
        <v>123</v>
      </c>
      <c r="AU148" s="154" t="s">
        <v>81</v>
      </c>
      <c r="AV148" s="14" t="s">
        <v>79</v>
      </c>
      <c r="AW148" s="14" t="s">
        <v>28</v>
      </c>
      <c r="AX148" s="14" t="s">
        <v>71</v>
      </c>
      <c r="AY148" s="154" t="s">
        <v>114</v>
      </c>
    </row>
    <row r="149" spans="2:65" s="1" customFormat="1" ht="14.5" customHeight="1">
      <c r="B149" s="127"/>
      <c r="C149" s="128" t="s">
        <v>147</v>
      </c>
      <c r="D149" s="128" t="s">
        <v>116</v>
      </c>
      <c r="E149" s="129" t="s">
        <v>148</v>
      </c>
      <c r="F149" s="130" t="s">
        <v>149</v>
      </c>
      <c r="G149" s="131" t="s">
        <v>119</v>
      </c>
      <c r="H149" s="132">
        <v>54</v>
      </c>
      <c r="I149" s="133"/>
      <c r="J149" s="133">
        <f>ROUND(I149*H149,2)</f>
        <v>0</v>
      </c>
      <c r="K149" s="130" t="s">
        <v>120</v>
      </c>
      <c r="L149" s="28"/>
      <c r="M149" s="134" t="s">
        <v>1</v>
      </c>
      <c r="N149" s="135" t="s">
        <v>36</v>
      </c>
      <c r="O149" s="136">
        <v>0.14599999999999999</v>
      </c>
      <c r="P149" s="136">
        <f>O149*H149</f>
        <v>7.8839999999999995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121</v>
      </c>
      <c r="AT149" s="138" t="s">
        <v>116</v>
      </c>
      <c r="AU149" s="138" t="s">
        <v>81</v>
      </c>
      <c r="AY149" s="16" t="s">
        <v>114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6" t="s">
        <v>79</v>
      </c>
      <c r="BK149" s="139">
        <f>ROUND(I149*H149,2)</f>
        <v>0</v>
      </c>
      <c r="BL149" s="16" t="s">
        <v>121</v>
      </c>
      <c r="BM149" s="138" t="s">
        <v>150</v>
      </c>
    </row>
    <row r="150" spans="2:65" s="12" customFormat="1" ht="12">
      <c r="B150" s="140"/>
      <c r="D150" s="141" t="s">
        <v>123</v>
      </c>
      <c r="E150" s="142" t="s">
        <v>1</v>
      </c>
      <c r="F150" s="143" t="s">
        <v>124</v>
      </c>
      <c r="H150" s="144">
        <v>39</v>
      </c>
      <c r="L150" s="140"/>
      <c r="M150" s="145"/>
      <c r="T150" s="146"/>
      <c r="AT150" s="142" t="s">
        <v>123</v>
      </c>
      <c r="AU150" s="142" t="s">
        <v>81</v>
      </c>
      <c r="AV150" s="12" t="s">
        <v>81</v>
      </c>
      <c r="AW150" s="12" t="s">
        <v>28</v>
      </c>
      <c r="AX150" s="12" t="s">
        <v>71</v>
      </c>
      <c r="AY150" s="142" t="s">
        <v>114</v>
      </c>
    </row>
    <row r="151" spans="2:65" s="12" customFormat="1" ht="12">
      <c r="B151" s="140"/>
      <c r="D151" s="141" t="s">
        <v>123</v>
      </c>
      <c r="E151" s="142" t="s">
        <v>1</v>
      </c>
      <c r="F151" s="143" t="s">
        <v>125</v>
      </c>
      <c r="H151" s="144">
        <v>15</v>
      </c>
      <c r="L151" s="140"/>
      <c r="M151" s="145"/>
      <c r="T151" s="146"/>
      <c r="AT151" s="142" t="s">
        <v>123</v>
      </c>
      <c r="AU151" s="142" t="s">
        <v>81</v>
      </c>
      <c r="AV151" s="12" t="s">
        <v>81</v>
      </c>
      <c r="AW151" s="12" t="s">
        <v>28</v>
      </c>
      <c r="AX151" s="12" t="s">
        <v>71</v>
      </c>
      <c r="AY151" s="142" t="s">
        <v>114</v>
      </c>
    </row>
    <row r="152" spans="2:65" s="13" customFormat="1" ht="12">
      <c r="B152" s="147"/>
      <c r="D152" s="141" t="s">
        <v>123</v>
      </c>
      <c r="E152" s="148" t="s">
        <v>1</v>
      </c>
      <c r="F152" s="149" t="s">
        <v>126</v>
      </c>
      <c r="H152" s="150">
        <v>54</v>
      </c>
      <c r="L152" s="147"/>
      <c r="M152" s="151"/>
      <c r="T152" s="152"/>
      <c r="AT152" s="148" t="s">
        <v>123</v>
      </c>
      <c r="AU152" s="148" t="s">
        <v>81</v>
      </c>
      <c r="AV152" s="13" t="s">
        <v>121</v>
      </c>
      <c r="AW152" s="13" t="s">
        <v>28</v>
      </c>
      <c r="AX152" s="13" t="s">
        <v>79</v>
      </c>
      <c r="AY152" s="148" t="s">
        <v>114</v>
      </c>
    </row>
    <row r="153" spans="2:65" s="1" customFormat="1" ht="19.75" customHeight="1">
      <c r="B153" s="127"/>
      <c r="C153" s="128" t="s">
        <v>151</v>
      </c>
      <c r="D153" s="128" t="s">
        <v>116</v>
      </c>
      <c r="E153" s="129" t="s">
        <v>152</v>
      </c>
      <c r="F153" s="130" t="s">
        <v>153</v>
      </c>
      <c r="G153" s="131" t="s">
        <v>154</v>
      </c>
      <c r="H153" s="132">
        <v>75</v>
      </c>
      <c r="I153" s="133"/>
      <c r="J153" s="133">
        <f>ROUND(I153*H153,2)</f>
        <v>0</v>
      </c>
      <c r="K153" s="130" t="s">
        <v>120</v>
      </c>
      <c r="L153" s="28"/>
      <c r="M153" s="134" t="s">
        <v>1</v>
      </c>
      <c r="N153" s="135" t="s">
        <v>36</v>
      </c>
      <c r="O153" s="136">
        <v>0.09</v>
      </c>
      <c r="P153" s="136">
        <f>O153*H153</f>
        <v>6.75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121</v>
      </c>
      <c r="AT153" s="138" t="s">
        <v>116</v>
      </c>
      <c r="AU153" s="138" t="s">
        <v>81</v>
      </c>
      <c r="AY153" s="16" t="s">
        <v>114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6" t="s">
        <v>79</v>
      </c>
      <c r="BK153" s="139">
        <f>ROUND(I153*H153,2)</f>
        <v>0</v>
      </c>
      <c r="BL153" s="16" t="s">
        <v>121</v>
      </c>
      <c r="BM153" s="138" t="s">
        <v>155</v>
      </c>
    </row>
    <row r="154" spans="2:65" s="12" customFormat="1" ht="12">
      <c r="B154" s="140"/>
      <c r="D154" s="141" t="s">
        <v>123</v>
      </c>
      <c r="E154" s="142" t="s">
        <v>1</v>
      </c>
      <c r="F154" s="143" t="s">
        <v>156</v>
      </c>
      <c r="H154" s="144">
        <v>75</v>
      </c>
      <c r="L154" s="140"/>
      <c r="M154" s="145"/>
      <c r="T154" s="146"/>
      <c r="AT154" s="142" t="s">
        <v>123</v>
      </c>
      <c r="AU154" s="142" t="s">
        <v>81</v>
      </c>
      <c r="AV154" s="12" t="s">
        <v>81</v>
      </c>
      <c r="AW154" s="12" t="s">
        <v>28</v>
      </c>
      <c r="AX154" s="12" t="s">
        <v>71</v>
      </c>
      <c r="AY154" s="142" t="s">
        <v>114</v>
      </c>
    </row>
    <row r="155" spans="2:65" s="13" customFormat="1" ht="12">
      <c r="B155" s="147"/>
      <c r="D155" s="141" t="s">
        <v>123</v>
      </c>
      <c r="E155" s="148" t="s">
        <v>1</v>
      </c>
      <c r="F155" s="149" t="s">
        <v>126</v>
      </c>
      <c r="H155" s="150">
        <v>75</v>
      </c>
      <c r="L155" s="147"/>
      <c r="M155" s="151"/>
      <c r="T155" s="152"/>
      <c r="AT155" s="148" t="s">
        <v>123</v>
      </c>
      <c r="AU155" s="148" t="s">
        <v>81</v>
      </c>
      <c r="AV155" s="13" t="s">
        <v>121</v>
      </c>
      <c r="AW155" s="13" t="s">
        <v>28</v>
      </c>
      <c r="AX155" s="13" t="s">
        <v>79</v>
      </c>
      <c r="AY155" s="148" t="s">
        <v>114</v>
      </c>
    </row>
    <row r="156" spans="2:65" s="1" customFormat="1" ht="14.5" customHeight="1">
      <c r="B156" s="127"/>
      <c r="C156" s="128" t="s">
        <v>157</v>
      </c>
      <c r="D156" s="128" t="s">
        <v>116</v>
      </c>
      <c r="E156" s="129" t="s">
        <v>158</v>
      </c>
      <c r="F156" s="130" t="s">
        <v>159</v>
      </c>
      <c r="G156" s="131" t="s">
        <v>119</v>
      </c>
      <c r="H156" s="132">
        <v>15</v>
      </c>
      <c r="I156" s="133"/>
      <c r="J156" s="133">
        <f>ROUND(I156*H156,2)</f>
        <v>0</v>
      </c>
      <c r="K156" s="130" t="s">
        <v>120</v>
      </c>
      <c r="L156" s="28"/>
      <c r="M156" s="134" t="s">
        <v>1</v>
      </c>
      <c r="N156" s="135" t="s">
        <v>36</v>
      </c>
      <c r="O156" s="136">
        <v>0.92200000000000004</v>
      </c>
      <c r="P156" s="136">
        <f>O156*H156</f>
        <v>13.83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121</v>
      </c>
      <c r="AT156" s="138" t="s">
        <v>116</v>
      </c>
      <c r="AU156" s="138" t="s">
        <v>81</v>
      </c>
      <c r="AY156" s="16" t="s">
        <v>114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6" t="s">
        <v>79</v>
      </c>
      <c r="BK156" s="139">
        <f>ROUND(I156*H156,2)</f>
        <v>0</v>
      </c>
      <c r="BL156" s="16" t="s">
        <v>121</v>
      </c>
      <c r="BM156" s="138" t="s">
        <v>160</v>
      </c>
    </row>
    <row r="157" spans="2:65" s="12" customFormat="1" ht="12">
      <c r="B157" s="140"/>
      <c r="D157" s="141" t="s">
        <v>123</v>
      </c>
      <c r="E157" s="142" t="s">
        <v>1</v>
      </c>
      <c r="F157" s="143" t="s">
        <v>161</v>
      </c>
      <c r="H157" s="144">
        <v>15</v>
      </c>
      <c r="L157" s="140"/>
      <c r="M157" s="145"/>
      <c r="T157" s="146"/>
      <c r="AT157" s="142" t="s">
        <v>123</v>
      </c>
      <c r="AU157" s="142" t="s">
        <v>81</v>
      </c>
      <c r="AV157" s="12" t="s">
        <v>81</v>
      </c>
      <c r="AW157" s="12" t="s">
        <v>28</v>
      </c>
      <c r="AX157" s="12" t="s">
        <v>71</v>
      </c>
      <c r="AY157" s="142" t="s">
        <v>114</v>
      </c>
    </row>
    <row r="158" spans="2:65" s="13" customFormat="1" ht="12">
      <c r="B158" s="147"/>
      <c r="D158" s="141" t="s">
        <v>123</v>
      </c>
      <c r="E158" s="148" t="s">
        <v>1</v>
      </c>
      <c r="F158" s="149" t="s">
        <v>126</v>
      </c>
      <c r="H158" s="150">
        <v>15</v>
      </c>
      <c r="L158" s="147"/>
      <c r="M158" s="151"/>
      <c r="T158" s="152"/>
      <c r="AT158" s="148" t="s">
        <v>123</v>
      </c>
      <c r="AU158" s="148" t="s">
        <v>81</v>
      </c>
      <c r="AV158" s="13" t="s">
        <v>121</v>
      </c>
      <c r="AW158" s="13" t="s">
        <v>28</v>
      </c>
      <c r="AX158" s="13" t="s">
        <v>79</v>
      </c>
      <c r="AY158" s="148" t="s">
        <v>114</v>
      </c>
    </row>
    <row r="159" spans="2:65" s="1" customFormat="1" ht="14.5" customHeight="1">
      <c r="B159" s="127"/>
      <c r="C159" s="128" t="s">
        <v>162</v>
      </c>
      <c r="D159" s="128" t="s">
        <v>116</v>
      </c>
      <c r="E159" s="129" t="s">
        <v>163</v>
      </c>
      <c r="F159" s="130" t="s">
        <v>164</v>
      </c>
      <c r="G159" s="131" t="s">
        <v>154</v>
      </c>
      <c r="H159" s="132">
        <v>75</v>
      </c>
      <c r="I159" s="133"/>
      <c r="J159" s="133">
        <f>ROUND(I159*H159,2)</f>
        <v>0</v>
      </c>
      <c r="K159" s="130" t="s">
        <v>120</v>
      </c>
      <c r="L159" s="28"/>
      <c r="M159" s="134" t="s">
        <v>1</v>
      </c>
      <c r="N159" s="135" t="s">
        <v>36</v>
      </c>
      <c r="O159" s="136">
        <v>0.114</v>
      </c>
      <c r="P159" s="136">
        <f>O159*H159</f>
        <v>8.5500000000000007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AR159" s="138" t="s">
        <v>121</v>
      </c>
      <c r="AT159" s="138" t="s">
        <v>116</v>
      </c>
      <c r="AU159" s="138" t="s">
        <v>81</v>
      </c>
      <c r="AY159" s="16" t="s">
        <v>114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6" t="s">
        <v>79</v>
      </c>
      <c r="BK159" s="139">
        <f>ROUND(I159*H159,2)</f>
        <v>0</v>
      </c>
      <c r="BL159" s="16" t="s">
        <v>121</v>
      </c>
      <c r="BM159" s="138" t="s">
        <v>165</v>
      </c>
    </row>
    <row r="160" spans="2:65" s="12" customFormat="1" ht="12">
      <c r="B160" s="140"/>
      <c r="D160" s="141" t="s">
        <v>123</v>
      </c>
      <c r="E160" s="142" t="s">
        <v>1</v>
      </c>
      <c r="F160" s="143" t="s">
        <v>166</v>
      </c>
      <c r="H160" s="144">
        <v>50</v>
      </c>
      <c r="L160" s="140"/>
      <c r="M160" s="145"/>
      <c r="T160" s="146"/>
      <c r="AT160" s="142" t="s">
        <v>123</v>
      </c>
      <c r="AU160" s="142" t="s">
        <v>81</v>
      </c>
      <c r="AV160" s="12" t="s">
        <v>81</v>
      </c>
      <c r="AW160" s="12" t="s">
        <v>28</v>
      </c>
      <c r="AX160" s="12" t="s">
        <v>71</v>
      </c>
      <c r="AY160" s="142" t="s">
        <v>114</v>
      </c>
    </row>
    <row r="161" spans="2:65" s="12" customFormat="1" ht="12">
      <c r="B161" s="140"/>
      <c r="D161" s="141" t="s">
        <v>123</v>
      </c>
      <c r="E161" s="142" t="s">
        <v>1</v>
      </c>
      <c r="F161" s="143" t="s">
        <v>167</v>
      </c>
      <c r="H161" s="144">
        <v>25</v>
      </c>
      <c r="L161" s="140"/>
      <c r="M161" s="145"/>
      <c r="T161" s="146"/>
      <c r="AT161" s="142" t="s">
        <v>123</v>
      </c>
      <c r="AU161" s="142" t="s">
        <v>81</v>
      </c>
      <c r="AV161" s="12" t="s">
        <v>81</v>
      </c>
      <c r="AW161" s="12" t="s">
        <v>28</v>
      </c>
      <c r="AX161" s="12" t="s">
        <v>71</v>
      </c>
      <c r="AY161" s="142" t="s">
        <v>114</v>
      </c>
    </row>
    <row r="162" spans="2:65" s="13" customFormat="1" ht="12">
      <c r="B162" s="147"/>
      <c r="D162" s="141" t="s">
        <v>123</v>
      </c>
      <c r="E162" s="148" t="s">
        <v>1</v>
      </c>
      <c r="F162" s="149" t="s">
        <v>126</v>
      </c>
      <c r="H162" s="150">
        <v>75</v>
      </c>
      <c r="L162" s="147"/>
      <c r="M162" s="151"/>
      <c r="T162" s="152"/>
      <c r="AT162" s="148" t="s">
        <v>123</v>
      </c>
      <c r="AU162" s="148" t="s">
        <v>81</v>
      </c>
      <c r="AV162" s="13" t="s">
        <v>121</v>
      </c>
      <c r="AW162" s="13" t="s">
        <v>28</v>
      </c>
      <c r="AX162" s="13" t="s">
        <v>79</v>
      </c>
      <c r="AY162" s="148" t="s">
        <v>114</v>
      </c>
    </row>
    <row r="163" spans="2:65" s="14" customFormat="1" ht="12">
      <c r="B163" s="153"/>
      <c r="D163" s="141" t="s">
        <v>123</v>
      </c>
      <c r="E163" s="154" t="s">
        <v>1</v>
      </c>
      <c r="F163" s="155" t="s">
        <v>168</v>
      </c>
      <c r="H163" s="154" t="s">
        <v>1</v>
      </c>
      <c r="L163" s="153"/>
      <c r="M163" s="156"/>
      <c r="T163" s="157"/>
      <c r="AT163" s="154" t="s">
        <v>123</v>
      </c>
      <c r="AU163" s="154" t="s">
        <v>81</v>
      </c>
      <c r="AV163" s="14" t="s">
        <v>79</v>
      </c>
      <c r="AW163" s="14" t="s">
        <v>28</v>
      </c>
      <c r="AX163" s="14" t="s">
        <v>71</v>
      </c>
      <c r="AY163" s="154" t="s">
        <v>114</v>
      </c>
    </row>
    <row r="164" spans="2:65" s="1" customFormat="1" ht="14.5" customHeight="1">
      <c r="B164" s="127"/>
      <c r="C164" s="128" t="s">
        <v>169</v>
      </c>
      <c r="D164" s="128" t="s">
        <v>116</v>
      </c>
      <c r="E164" s="129" t="s">
        <v>170</v>
      </c>
      <c r="F164" s="130" t="s">
        <v>171</v>
      </c>
      <c r="G164" s="131" t="s">
        <v>154</v>
      </c>
      <c r="H164" s="132">
        <v>75</v>
      </c>
      <c r="I164" s="133"/>
      <c r="J164" s="133">
        <f>ROUND(I164*H164,2)</f>
        <v>0</v>
      </c>
      <c r="K164" s="130" t="s">
        <v>120</v>
      </c>
      <c r="L164" s="28"/>
      <c r="M164" s="134" t="s">
        <v>1</v>
      </c>
      <c r="N164" s="135" t="s">
        <v>36</v>
      </c>
      <c r="O164" s="136">
        <v>5.8000000000000003E-2</v>
      </c>
      <c r="P164" s="136">
        <f>O164*H164</f>
        <v>4.3500000000000005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121</v>
      </c>
      <c r="AT164" s="138" t="s">
        <v>116</v>
      </c>
      <c r="AU164" s="138" t="s">
        <v>81</v>
      </c>
      <c r="AY164" s="16" t="s">
        <v>114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6" t="s">
        <v>79</v>
      </c>
      <c r="BK164" s="139">
        <f>ROUND(I164*H164,2)</f>
        <v>0</v>
      </c>
      <c r="BL164" s="16" t="s">
        <v>121</v>
      </c>
      <c r="BM164" s="138" t="s">
        <v>172</v>
      </c>
    </row>
    <row r="165" spans="2:65" s="12" customFormat="1" ht="12">
      <c r="B165" s="140"/>
      <c r="D165" s="141" t="s">
        <v>123</v>
      </c>
      <c r="E165" s="142" t="s">
        <v>1</v>
      </c>
      <c r="F165" s="143" t="s">
        <v>156</v>
      </c>
      <c r="H165" s="144">
        <v>75</v>
      </c>
      <c r="L165" s="140"/>
      <c r="M165" s="145"/>
      <c r="T165" s="146"/>
      <c r="AT165" s="142" t="s">
        <v>123</v>
      </c>
      <c r="AU165" s="142" t="s">
        <v>81</v>
      </c>
      <c r="AV165" s="12" t="s">
        <v>81</v>
      </c>
      <c r="AW165" s="12" t="s">
        <v>28</v>
      </c>
      <c r="AX165" s="12" t="s">
        <v>71</v>
      </c>
      <c r="AY165" s="142" t="s">
        <v>114</v>
      </c>
    </row>
    <row r="166" spans="2:65" s="13" customFormat="1" ht="12">
      <c r="B166" s="147"/>
      <c r="D166" s="141" t="s">
        <v>123</v>
      </c>
      <c r="E166" s="148" t="s">
        <v>1</v>
      </c>
      <c r="F166" s="149" t="s">
        <v>126</v>
      </c>
      <c r="H166" s="150">
        <v>75</v>
      </c>
      <c r="L166" s="147"/>
      <c r="M166" s="151"/>
      <c r="T166" s="152"/>
      <c r="AT166" s="148" t="s">
        <v>123</v>
      </c>
      <c r="AU166" s="148" t="s">
        <v>81</v>
      </c>
      <c r="AV166" s="13" t="s">
        <v>121</v>
      </c>
      <c r="AW166" s="13" t="s">
        <v>28</v>
      </c>
      <c r="AX166" s="13" t="s">
        <v>79</v>
      </c>
      <c r="AY166" s="148" t="s">
        <v>114</v>
      </c>
    </row>
    <row r="167" spans="2:65" s="1" customFormat="1" ht="14.5" customHeight="1">
      <c r="B167" s="127"/>
      <c r="C167" s="158" t="s">
        <v>8</v>
      </c>
      <c r="D167" s="158" t="s">
        <v>173</v>
      </c>
      <c r="E167" s="159" t="s">
        <v>174</v>
      </c>
      <c r="F167" s="160" t="s">
        <v>175</v>
      </c>
      <c r="G167" s="161" t="s">
        <v>176</v>
      </c>
      <c r="H167" s="162">
        <v>1.5</v>
      </c>
      <c r="I167" s="163"/>
      <c r="J167" s="163">
        <f>ROUND(I167*H167,2)</f>
        <v>0</v>
      </c>
      <c r="K167" s="160" t="s">
        <v>120</v>
      </c>
      <c r="L167" s="164"/>
      <c r="M167" s="165" t="s">
        <v>1</v>
      </c>
      <c r="N167" s="166" t="s">
        <v>36</v>
      </c>
      <c r="O167" s="136">
        <v>0</v>
      </c>
      <c r="P167" s="136">
        <f>O167*H167</f>
        <v>0</v>
      </c>
      <c r="Q167" s="136">
        <v>1E-3</v>
      </c>
      <c r="R167" s="136">
        <f>Q167*H167</f>
        <v>1.5E-3</v>
      </c>
      <c r="S167" s="136">
        <v>0</v>
      </c>
      <c r="T167" s="137">
        <f>S167*H167</f>
        <v>0</v>
      </c>
      <c r="AR167" s="138" t="s">
        <v>151</v>
      </c>
      <c r="AT167" s="138" t="s">
        <v>173</v>
      </c>
      <c r="AU167" s="138" t="s">
        <v>81</v>
      </c>
      <c r="AY167" s="16" t="s">
        <v>114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79</v>
      </c>
      <c r="BK167" s="139">
        <f>ROUND(I167*H167,2)</f>
        <v>0</v>
      </c>
      <c r="BL167" s="16" t="s">
        <v>121</v>
      </c>
      <c r="BM167" s="138" t="s">
        <v>177</v>
      </c>
    </row>
    <row r="168" spans="2:65" s="12" customFormat="1" ht="12">
      <c r="B168" s="140"/>
      <c r="D168" s="141" t="s">
        <v>123</v>
      </c>
      <c r="F168" s="143" t="s">
        <v>178</v>
      </c>
      <c r="H168" s="144">
        <v>1.5</v>
      </c>
      <c r="L168" s="140"/>
      <c r="M168" s="145"/>
      <c r="T168" s="146"/>
      <c r="AT168" s="142" t="s">
        <v>123</v>
      </c>
      <c r="AU168" s="142" t="s">
        <v>81</v>
      </c>
      <c r="AV168" s="12" t="s">
        <v>81</v>
      </c>
      <c r="AW168" s="12" t="s">
        <v>3</v>
      </c>
      <c r="AX168" s="12" t="s">
        <v>79</v>
      </c>
      <c r="AY168" s="142" t="s">
        <v>114</v>
      </c>
    </row>
    <row r="169" spans="2:65" s="1" customFormat="1" ht="14.5" customHeight="1">
      <c r="B169" s="127"/>
      <c r="C169" s="128" t="s">
        <v>179</v>
      </c>
      <c r="D169" s="128" t="s">
        <v>116</v>
      </c>
      <c r="E169" s="129" t="s">
        <v>180</v>
      </c>
      <c r="F169" s="130" t="s">
        <v>181</v>
      </c>
      <c r="G169" s="131" t="s">
        <v>154</v>
      </c>
      <c r="H169" s="132">
        <v>515.79999999999995</v>
      </c>
      <c r="I169" s="133"/>
      <c r="J169" s="133">
        <f>ROUND(I169*H169,2)</f>
        <v>0</v>
      </c>
      <c r="K169" s="130" t="s">
        <v>120</v>
      </c>
      <c r="L169" s="28"/>
      <c r="M169" s="134" t="s">
        <v>1</v>
      </c>
      <c r="N169" s="135" t="s">
        <v>36</v>
      </c>
      <c r="O169" s="136">
        <v>2.5000000000000001E-2</v>
      </c>
      <c r="P169" s="136">
        <f>O169*H169</f>
        <v>12.895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121</v>
      </c>
      <c r="AT169" s="138" t="s">
        <v>116</v>
      </c>
      <c r="AU169" s="138" t="s">
        <v>81</v>
      </c>
      <c r="AY169" s="16" t="s">
        <v>114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6" t="s">
        <v>79</v>
      </c>
      <c r="BK169" s="139">
        <f>ROUND(I169*H169,2)</f>
        <v>0</v>
      </c>
      <c r="BL169" s="16" t="s">
        <v>121</v>
      </c>
      <c r="BM169" s="138" t="s">
        <v>182</v>
      </c>
    </row>
    <row r="170" spans="2:65" s="12" customFormat="1" ht="12">
      <c r="B170" s="140"/>
      <c r="D170" s="141" t="s">
        <v>123</v>
      </c>
      <c r="E170" s="142" t="s">
        <v>1</v>
      </c>
      <c r="F170" s="143" t="s">
        <v>183</v>
      </c>
      <c r="H170" s="144">
        <v>276</v>
      </c>
      <c r="L170" s="140"/>
      <c r="M170" s="145"/>
      <c r="T170" s="146"/>
      <c r="AT170" s="142" t="s">
        <v>123</v>
      </c>
      <c r="AU170" s="142" t="s">
        <v>81</v>
      </c>
      <c r="AV170" s="12" t="s">
        <v>81</v>
      </c>
      <c r="AW170" s="12" t="s">
        <v>28</v>
      </c>
      <c r="AX170" s="12" t="s">
        <v>71</v>
      </c>
      <c r="AY170" s="142" t="s">
        <v>114</v>
      </c>
    </row>
    <row r="171" spans="2:65" s="12" customFormat="1" ht="12">
      <c r="B171" s="140"/>
      <c r="D171" s="141" t="s">
        <v>123</v>
      </c>
      <c r="E171" s="142" t="s">
        <v>1</v>
      </c>
      <c r="F171" s="143" t="s">
        <v>184</v>
      </c>
      <c r="H171" s="144">
        <v>212</v>
      </c>
      <c r="L171" s="140"/>
      <c r="M171" s="145"/>
      <c r="T171" s="146"/>
      <c r="AT171" s="142" t="s">
        <v>123</v>
      </c>
      <c r="AU171" s="142" t="s">
        <v>81</v>
      </c>
      <c r="AV171" s="12" t="s">
        <v>81</v>
      </c>
      <c r="AW171" s="12" t="s">
        <v>28</v>
      </c>
      <c r="AX171" s="12" t="s">
        <v>71</v>
      </c>
      <c r="AY171" s="142" t="s">
        <v>114</v>
      </c>
    </row>
    <row r="172" spans="2:65" s="12" customFormat="1" ht="12">
      <c r="B172" s="140"/>
      <c r="D172" s="141" t="s">
        <v>123</v>
      </c>
      <c r="E172" s="142" t="s">
        <v>1</v>
      </c>
      <c r="F172" s="143" t="s">
        <v>185</v>
      </c>
      <c r="H172" s="144">
        <v>27.8</v>
      </c>
      <c r="L172" s="140"/>
      <c r="M172" s="145"/>
      <c r="T172" s="146"/>
      <c r="AT172" s="142" t="s">
        <v>123</v>
      </c>
      <c r="AU172" s="142" t="s">
        <v>81</v>
      </c>
      <c r="AV172" s="12" t="s">
        <v>81</v>
      </c>
      <c r="AW172" s="12" t="s">
        <v>28</v>
      </c>
      <c r="AX172" s="12" t="s">
        <v>71</v>
      </c>
      <c r="AY172" s="142" t="s">
        <v>114</v>
      </c>
    </row>
    <row r="173" spans="2:65" s="13" customFormat="1" ht="12">
      <c r="B173" s="147"/>
      <c r="D173" s="141" t="s">
        <v>123</v>
      </c>
      <c r="E173" s="148" t="s">
        <v>1</v>
      </c>
      <c r="F173" s="149" t="s">
        <v>126</v>
      </c>
      <c r="H173" s="150">
        <v>515.79999999999995</v>
      </c>
      <c r="L173" s="147"/>
      <c r="M173" s="151"/>
      <c r="T173" s="152"/>
      <c r="AT173" s="148" t="s">
        <v>123</v>
      </c>
      <c r="AU173" s="148" t="s">
        <v>81</v>
      </c>
      <c r="AV173" s="13" t="s">
        <v>121</v>
      </c>
      <c r="AW173" s="13" t="s">
        <v>28</v>
      </c>
      <c r="AX173" s="13" t="s">
        <v>79</v>
      </c>
      <c r="AY173" s="148" t="s">
        <v>114</v>
      </c>
    </row>
    <row r="174" spans="2:65" s="1" customFormat="1" ht="14.5" customHeight="1">
      <c r="B174" s="127"/>
      <c r="C174" s="128" t="s">
        <v>186</v>
      </c>
      <c r="D174" s="128" t="s">
        <v>116</v>
      </c>
      <c r="E174" s="129" t="s">
        <v>187</v>
      </c>
      <c r="F174" s="130" t="s">
        <v>188</v>
      </c>
      <c r="G174" s="131" t="s">
        <v>154</v>
      </c>
      <c r="H174" s="132">
        <v>515.79999999999995</v>
      </c>
      <c r="I174" s="133"/>
      <c r="J174" s="133">
        <f>ROUND(I174*H174,2)</f>
        <v>0</v>
      </c>
      <c r="K174" s="130" t="s">
        <v>120</v>
      </c>
      <c r="L174" s="28"/>
      <c r="M174" s="134" t="s">
        <v>1</v>
      </c>
      <c r="N174" s="135" t="s">
        <v>36</v>
      </c>
      <c r="O174" s="136">
        <v>0.08</v>
      </c>
      <c r="P174" s="136">
        <f>O174*H174</f>
        <v>41.263999999999996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121</v>
      </c>
      <c r="AT174" s="138" t="s">
        <v>116</v>
      </c>
      <c r="AU174" s="138" t="s">
        <v>81</v>
      </c>
      <c r="AY174" s="16" t="s">
        <v>114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79</v>
      </c>
      <c r="BK174" s="139">
        <f>ROUND(I174*H174,2)</f>
        <v>0</v>
      </c>
      <c r="BL174" s="16" t="s">
        <v>121</v>
      </c>
      <c r="BM174" s="138" t="s">
        <v>189</v>
      </c>
    </row>
    <row r="175" spans="2:65" s="12" customFormat="1" ht="12">
      <c r="B175" s="140"/>
      <c r="D175" s="141" t="s">
        <v>123</v>
      </c>
      <c r="E175" s="142" t="s">
        <v>1</v>
      </c>
      <c r="F175" s="143" t="s">
        <v>183</v>
      </c>
      <c r="H175" s="144">
        <v>276</v>
      </c>
      <c r="L175" s="140"/>
      <c r="M175" s="145"/>
      <c r="T175" s="146"/>
      <c r="AT175" s="142" t="s">
        <v>123</v>
      </c>
      <c r="AU175" s="142" t="s">
        <v>81</v>
      </c>
      <c r="AV175" s="12" t="s">
        <v>81</v>
      </c>
      <c r="AW175" s="12" t="s">
        <v>28</v>
      </c>
      <c r="AX175" s="12" t="s">
        <v>71</v>
      </c>
      <c r="AY175" s="142" t="s">
        <v>114</v>
      </c>
    </row>
    <row r="176" spans="2:65" s="12" customFormat="1" ht="12">
      <c r="B176" s="140"/>
      <c r="D176" s="141" t="s">
        <v>123</v>
      </c>
      <c r="E176" s="142" t="s">
        <v>1</v>
      </c>
      <c r="F176" s="143" t="s">
        <v>184</v>
      </c>
      <c r="H176" s="144">
        <v>212</v>
      </c>
      <c r="L176" s="140"/>
      <c r="M176" s="145"/>
      <c r="T176" s="146"/>
      <c r="AT176" s="142" t="s">
        <v>123</v>
      </c>
      <c r="AU176" s="142" t="s">
        <v>81</v>
      </c>
      <c r="AV176" s="12" t="s">
        <v>81</v>
      </c>
      <c r="AW176" s="12" t="s">
        <v>28</v>
      </c>
      <c r="AX176" s="12" t="s">
        <v>71</v>
      </c>
      <c r="AY176" s="142" t="s">
        <v>114</v>
      </c>
    </row>
    <row r="177" spans="2:65" s="12" customFormat="1" ht="12">
      <c r="B177" s="140"/>
      <c r="D177" s="141" t="s">
        <v>123</v>
      </c>
      <c r="E177" s="142" t="s">
        <v>1</v>
      </c>
      <c r="F177" s="143" t="s">
        <v>185</v>
      </c>
      <c r="H177" s="144">
        <v>27.8</v>
      </c>
      <c r="L177" s="140"/>
      <c r="M177" s="145"/>
      <c r="T177" s="146"/>
      <c r="AT177" s="142" t="s">
        <v>123</v>
      </c>
      <c r="AU177" s="142" t="s">
        <v>81</v>
      </c>
      <c r="AV177" s="12" t="s">
        <v>81</v>
      </c>
      <c r="AW177" s="12" t="s">
        <v>28</v>
      </c>
      <c r="AX177" s="12" t="s">
        <v>71</v>
      </c>
      <c r="AY177" s="142" t="s">
        <v>114</v>
      </c>
    </row>
    <row r="178" spans="2:65" s="13" customFormat="1" ht="12">
      <c r="B178" s="147"/>
      <c r="D178" s="141" t="s">
        <v>123</v>
      </c>
      <c r="E178" s="148" t="s">
        <v>1</v>
      </c>
      <c r="F178" s="149" t="s">
        <v>126</v>
      </c>
      <c r="H178" s="150">
        <v>515.79999999999995</v>
      </c>
      <c r="L178" s="147"/>
      <c r="M178" s="151"/>
      <c r="T178" s="152"/>
      <c r="AT178" s="148" t="s">
        <v>123</v>
      </c>
      <c r="AU178" s="148" t="s">
        <v>81</v>
      </c>
      <c r="AV178" s="13" t="s">
        <v>121</v>
      </c>
      <c r="AW178" s="13" t="s">
        <v>28</v>
      </c>
      <c r="AX178" s="13" t="s">
        <v>79</v>
      </c>
      <c r="AY178" s="148" t="s">
        <v>114</v>
      </c>
    </row>
    <row r="179" spans="2:65" s="1" customFormat="1" ht="14.5" customHeight="1">
      <c r="B179" s="127"/>
      <c r="C179" s="128" t="s">
        <v>125</v>
      </c>
      <c r="D179" s="128" t="s">
        <v>116</v>
      </c>
      <c r="E179" s="129" t="s">
        <v>190</v>
      </c>
      <c r="F179" s="130" t="s">
        <v>191</v>
      </c>
      <c r="G179" s="131" t="s">
        <v>154</v>
      </c>
      <c r="H179" s="132">
        <v>75</v>
      </c>
      <c r="I179" s="133"/>
      <c r="J179" s="133">
        <f>ROUND(I179*H179,2)</f>
        <v>0</v>
      </c>
      <c r="K179" s="130" t="s">
        <v>120</v>
      </c>
      <c r="L179" s="28"/>
      <c r="M179" s="134" t="s">
        <v>1</v>
      </c>
      <c r="N179" s="135" t="s">
        <v>36</v>
      </c>
      <c r="O179" s="136">
        <v>2E-3</v>
      </c>
      <c r="P179" s="136">
        <f>O179*H179</f>
        <v>0.15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121</v>
      </c>
      <c r="AT179" s="138" t="s">
        <v>116</v>
      </c>
      <c r="AU179" s="138" t="s">
        <v>81</v>
      </c>
      <c r="AY179" s="16" t="s">
        <v>114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6" t="s">
        <v>79</v>
      </c>
      <c r="BK179" s="139">
        <f>ROUND(I179*H179,2)</f>
        <v>0</v>
      </c>
      <c r="BL179" s="16" t="s">
        <v>121</v>
      </c>
      <c r="BM179" s="138" t="s">
        <v>192</v>
      </c>
    </row>
    <row r="180" spans="2:65" s="12" customFormat="1" ht="12">
      <c r="B180" s="140"/>
      <c r="D180" s="141" t="s">
        <v>123</v>
      </c>
      <c r="E180" s="142" t="s">
        <v>1</v>
      </c>
      <c r="F180" s="143" t="s">
        <v>156</v>
      </c>
      <c r="H180" s="144">
        <v>75</v>
      </c>
      <c r="L180" s="140"/>
      <c r="M180" s="145"/>
      <c r="T180" s="146"/>
      <c r="AT180" s="142" t="s">
        <v>123</v>
      </c>
      <c r="AU180" s="142" t="s">
        <v>81</v>
      </c>
      <c r="AV180" s="12" t="s">
        <v>81</v>
      </c>
      <c r="AW180" s="12" t="s">
        <v>28</v>
      </c>
      <c r="AX180" s="12" t="s">
        <v>71</v>
      </c>
      <c r="AY180" s="142" t="s">
        <v>114</v>
      </c>
    </row>
    <row r="181" spans="2:65" s="13" customFormat="1" ht="12">
      <c r="B181" s="147"/>
      <c r="D181" s="141" t="s">
        <v>123</v>
      </c>
      <c r="E181" s="148" t="s">
        <v>1</v>
      </c>
      <c r="F181" s="149" t="s">
        <v>126</v>
      </c>
      <c r="H181" s="150">
        <v>75</v>
      </c>
      <c r="L181" s="147"/>
      <c r="M181" s="151"/>
      <c r="T181" s="152"/>
      <c r="AT181" s="148" t="s">
        <v>123</v>
      </c>
      <c r="AU181" s="148" t="s">
        <v>81</v>
      </c>
      <c r="AV181" s="13" t="s">
        <v>121</v>
      </c>
      <c r="AW181" s="13" t="s">
        <v>28</v>
      </c>
      <c r="AX181" s="13" t="s">
        <v>79</v>
      </c>
      <c r="AY181" s="148" t="s">
        <v>114</v>
      </c>
    </row>
    <row r="182" spans="2:65" s="1" customFormat="1" ht="14.5" customHeight="1">
      <c r="B182" s="127"/>
      <c r="C182" s="128" t="s">
        <v>193</v>
      </c>
      <c r="D182" s="128" t="s">
        <v>116</v>
      </c>
      <c r="E182" s="129" t="s">
        <v>194</v>
      </c>
      <c r="F182" s="130" t="s">
        <v>195</v>
      </c>
      <c r="G182" s="131" t="s">
        <v>119</v>
      </c>
      <c r="H182" s="132">
        <v>0.75</v>
      </c>
      <c r="I182" s="133"/>
      <c r="J182" s="133">
        <f>ROUND(I182*H182,2)</f>
        <v>0</v>
      </c>
      <c r="K182" s="130" t="s">
        <v>120</v>
      </c>
      <c r="L182" s="28"/>
      <c r="M182" s="134" t="s">
        <v>1</v>
      </c>
      <c r="N182" s="135" t="s">
        <v>36</v>
      </c>
      <c r="O182" s="136">
        <v>0.45200000000000001</v>
      </c>
      <c r="P182" s="136">
        <f>O182*H182</f>
        <v>0.33900000000000002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121</v>
      </c>
      <c r="AT182" s="138" t="s">
        <v>116</v>
      </c>
      <c r="AU182" s="138" t="s">
        <v>81</v>
      </c>
      <c r="AY182" s="16" t="s">
        <v>114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6" t="s">
        <v>79</v>
      </c>
      <c r="BK182" s="139">
        <f>ROUND(I182*H182,2)</f>
        <v>0</v>
      </c>
      <c r="BL182" s="16" t="s">
        <v>121</v>
      </c>
      <c r="BM182" s="138" t="s">
        <v>196</v>
      </c>
    </row>
    <row r="183" spans="2:65" s="12" customFormat="1" ht="12">
      <c r="B183" s="140"/>
      <c r="D183" s="141" t="s">
        <v>123</v>
      </c>
      <c r="E183" s="142" t="s">
        <v>1</v>
      </c>
      <c r="F183" s="143" t="s">
        <v>197</v>
      </c>
      <c r="H183" s="144">
        <v>0.75</v>
      </c>
      <c r="L183" s="140"/>
      <c r="M183" s="145"/>
      <c r="T183" s="146"/>
      <c r="AT183" s="142" t="s">
        <v>123</v>
      </c>
      <c r="AU183" s="142" t="s">
        <v>81</v>
      </c>
      <c r="AV183" s="12" t="s">
        <v>81</v>
      </c>
      <c r="AW183" s="12" t="s">
        <v>28</v>
      </c>
      <c r="AX183" s="12" t="s">
        <v>71</v>
      </c>
      <c r="AY183" s="142" t="s">
        <v>114</v>
      </c>
    </row>
    <row r="184" spans="2:65" s="13" customFormat="1" ht="12">
      <c r="B184" s="147"/>
      <c r="D184" s="141" t="s">
        <v>123</v>
      </c>
      <c r="E184" s="148" t="s">
        <v>1</v>
      </c>
      <c r="F184" s="149" t="s">
        <v>126</v>
      </c>
      <c r="H184" s="150">
        <v>0.75</v>
      </c>
      <c r="L184" s="147"/>
      <c r="M184" s="151"/>
      <c r="T184" s="152"/>
      <c r="AT184" s="148" t="s">
        <v>123</v>
      </c>
      <c r="AU184" s="148" t="s">
        <v>81</v>
      </c>
      <c r="AV184" s="13" t="s">
        <v>121</v>
      </c>
      <c r="AW184" s="13" t="s">
        <v>28</v>
      </c>
      <c r="AX184" s="13" t="s">
        <v>79</v>
      </c>
      <c r="AY184" s="148" t="s">
        <v>114</v>
      </c>
    </row>
    <row r="185" spans="2:65" s="1" customFormat="1" ht="14.5" customHeight="1">
      <c r="B185" s="127"/>
      <c r="C185" s="128" t="s">
        <v>198</v>
      </c>
      <c r="D185" s="128" t="s">
        <v>116</v>
      </c>
      <c r="E185" s="129" t="s">
        <v>199</v>
      </c>
      <c r="F185" s="130" t="s">
        <v>200</v>
      </c>
      <c r="G185" s="131" t="s">
        <v>119</v>
      </c>
      <c r="H185" s="132">
        <v>2.25</v>
      </c>
      <c r="I185" s="133"/>
      <c r="J185" s="133">
        <f>ROUND(I185*H185,2)</f>
        <v>0</v>
      </c>
      <c r="K185" s="130" t="s">
        <v>120</v>
      </c>
      <c r="L185" s="28"/>
      <c r="M185" s="134" t="s">
        <v>1</v>
      </c>
      <c r="N185" s="135" t="s">
        <v>36</v>
      </c>
      <c r="O185" s="136">
        <v>2.8000000000000001E-2</v>
      </c>
      <c r="P185" s="136">
        <f>O185*H185</f>
        <v>6.3E-2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121</v>
      </c>
      <c r="AT185" s="138" t="s">
        <v>116</v>
      </c>
      <c r="AU185" s="138" t="s">
        <v>81</v>
      </c>
      <c r="AY185" s="16" t="s">
        <v>114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6" t="s">
        <v>79</v>
      </c>
      <c r="BK185" s="139">
        <f>ROUND(I185*H185,2)</f>
        <v>0</v>
      </c>
      <c r="BL185" s="16" t="s">
        <v>121</v>
      </c>
      <c r="BM185" s="138" t="s">
        <v>201</v>
      </c>
    </row>
    <row r="186" spans="2:65" s="12" customFormat="1" ht="12">
      <c r="B186" s="140"/>
      <c r="D186" s="141" t="s">
        <v>123</v>
      </c>
      <c r="E186" s="142" t="s">
        <v>1</v>
      </c>
      <c r="F186" s="143" t="s">
        <v>202</v>
      </c>
      <c r="H186" s="144">
        <v>2.25</v>
      </c>
      <c r="L186" s="140"/>
      <c r="M186" s="145"/>
      <c r="T186" s="146"/>
      <c r="AT186" s="142" t="s">
        <v>123</v>
      </c>
      <c r="AU186" s="142" t="s">
        <v>81</v>
      </c>
      <c r="AV186" s="12" t="s">
        <v>81</v>
      </c>
      <c r="AW186" s="12" t="s">
        <v>28</v>
      </c>
      <c r="AX186" s="12" t="s">
        <v>71</v>
      </c>
      <c r="AY186" s="142" t="s">
        <v>114</v>
      </c>
    </row>
    <row r="187" spans="2:65" s="13" customFormat="1" ht="12">
      <c r="B187" s="147"/>
      <c r="D187" s="141" t="s">
        <v>123</v>
      </c>
      <c r="E187" s="148" t="s">
        <v>1</v>
      </c>
      <c r="F187" s="149" t="s">
        <v>126</v>
      </c>
      <c r="H187" s="150">
        <v>2.25</v>
      </c>
      <c r="L187" s="147"/>
      <c r="M187" s="151"/>
      <c r="T187" s="152"/>
      <c r="AT187" s="148" t="s">
        <v>123</v>
      </c>
      <c r="AU187" s="148" t="s">
        <v>81</v>
      </c>
      <c r="AV187" s="13" t="s">
        <v>121</v>
      </c>
      <c r="AW187" s="13" t="s">
        <v>28</v>
      </c>
      <c r="AX187" s="13" t="s">
        <v>79</v>
      </c>
      <c r="AY187" s="148" t="s">
        <v>114</v>
      </c>
    </row>
    <row r="188" spans="2:65" s="11" customFormat="1" ht="22.75" customHeight="1">
      <c r="B188" s="116"/>
      <c r="D188" s="117" t="s">
        <v>70</v>
      </c>
      <c r="E188" s="125" t="s">
        <v>81</v>
      </c>
      <c r="F188" s="125" t="s">
        <v>203</v>
      </c>
      <c r="J188" s="126">
        <f>BK188</f>
        <v>0</v>
      </c>
      <c r="L188" s="116"/>
      <c r="M188" s="120"/>
      <c r="P188" s="121">
        <f>SUM(P189:P198)</f>
        <v>74.98</v>
      </c>
      <c r="R188" s="121">
        <f>SUM(R189:R198)</f>
        <v>0.15229499999999999</v>
      </c>
      <c r="T188" s="122">
        <f>SUM(T189:T198)</f>
        <v>0</v>
      </c>
      <c r="AR188" s="117" t="s">
        <v>79</v>
      </c>
      <c r="AT188" s="123" t="s">
        <v>70</v>
      </c>
      <c r="AU188" s="123" t="s">
        <v>79</v>
      </c>
      <c r="AY188" s="117" t="s">
        <v>114</v>
      </c>
      <c r="BK188" s="124">
        <f>SUM(BK189:BK198)</f>
        <v>0</v>
      </c>
    </row>
    <row r="189" spans="2:65" s="1" customFormat="1" ht="14.5" customHeight="1">
      <c r="B189" s="127"/>
      <c r="C189" s="128" t="s">
        <v>204</v>
      </c>
      <c r="D189" s="128" t="s">
        <v>116</v>
      </c>
      <c r="E189" s="129" t="s">
        <v>205</v>
      </c>
      <c r="F189" s="130" t="s">
        <v>206</v>
      </c>
      <c r="G189" s="131" t="s">
        <v>119</v>
      </c>
      <c r="H189" s="132">
        <v>54</v>
      </c>
      <c r="I189" s="133"/>
      <c r="J189" s="133">
        <f>ROUND(I189*H189,2)</f>
        <v>0</v>
      </c>
      <c r="K189" s="130" t="s">
        <v>120</v>
      </c>
      <c r="L189" s="28"/>
      <c r="M189" s="134" t="s">
        <v>1</v>
      </c>
      <c r="N189" s="135" t="s">
        <v>36</v>
      </c>
      <c r="O189" s="136">
        <v>0.92</v>
      </c>
      <c r="P189" s="136">
        <f>O189*H189</f>
        <v>49.68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121</v>
      </c>
      <c r="AT189" s="138" t="s">
        <v>116</v>
      </c>
      <c r="AU189" s="138" t="s">
        <v>81</v>
      </c>
      <c r="AY189" s="16" t="s">
        <v>114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6" t="s">
        <v>79</v>
      </c>
      <c r="BK189" s="139">
        <f>ROUND(I189*H189,2)</f>
        <v>0</v>
      </c>
      <c r="BL189" s="16" t="s">
        <v>121</v>
      </c>
      <c r="BM189" s="138" t="s">
        <v>207</v>
      </c>
    </row>
    <row r="190" spans="2:65" s="12" customFormat="1" ht="12">
      <c r="B190" s="140"/>
      <c r="D190" s="141" t="s">
        <v>123</v>
      </c>
      <c r="E190" s="142" t="s">
        <v>1</v>
      </c>
      <c r="F190" s="143" t="s">
        <v>124</v>
      </c>
      <c r="H190" s="144">
        <v>39</v>
      </c>
      <c r="L190" s="140"/>
      <c r="M190" s="145"/>
      <c r="T190" s="146"/>
      <c r="AT190" s="142" t="s">
        <v>123</v>
      </c>
      <c r="AU190" s="142" t="s">
        <v>81</v>
      </c>
      <c r="AV190" s="12" t="s">
        <v>81</v>
      </c>
      <c r="AW190" s="12" t="s">
        <v>28</v>
      </c>
      <c r="AX190" s="12" t="s">
        <v>71</v>
      </c>
      <c r="AY190" s="142" t="s">
        <v>114</v>
      </c>
    </row>
    <row r="191" spans="2:65" s="12" customFormat="1" ht="12">
      <c r="B191" s="140"/>
      <c r="D191" s="141" t="s">
        <v>123</v>
      </c>
      <c r="E191" s="142" t="s">
        <v>1</v>
      </c>
      <c r="F191" s="143" t="s">
        <v>125</v>
      </c>
      <c r="H191" s="144">
        <v>15</v>
      </c>
      <c r="L191" s="140"/>
      <c r="M191" s="145"/>
      <c r="T191" s="146"/>
      <c r="AT191" s="142" t="s">
        <v>123</v>
      </c>
      <c r="AU191" s="142" t="s">
        <v>81</v>
      </c>
      <c r="AV191" s="12" t="s">
        <v>81</v>
      </c>
      <c r="AW191" s="12" t="s">
        <v>28</v>
      </c>
      <c r="AX191" s="12" t="s">
        <v>71</v>
      </c>
      <c r="AY191" s="142" t="s">
        <v>114</v>
      </c>
    </row>
    <row r="192" spans="2:65" s="13" customFormat="1" ht="12">
      <c r="B192" s="147"/>
      <c r="D192" s="141" t="s">
        <v>123</v>
      </c>
      <c r="E192" s="148" t="s">
        <v>1</v>
      </c>
      <c r="F192" s="149" t="s">
        <v>126</v>
      </c>
      <c r="H192" s="150">
        <v>54</v>
      </c>
      <c r="L192" s="147"/>
      <c r="M192" s="151"/>
      <c r="T192" s="152"/>
      <c r="AT192" s="148" t="s">
        <v>123</v>
      </c>
      <c r="AU192" s="148" t="s">
        <v>81</v>
      </c>
      <c r="AV192" s="13" t="s">
        <v>121</v>
      </c>
      <c r="AW192" s="13" t="s">
        <v>28</v>
      </c>
      <c r="AX192" s="13" t="s">
        <v>79</v>
      </c>
      <c r="AY192" s="148" t="s">
        <v>114</v>
      </c>
    </row>
    <row r="193" spans="2:65" s="1" customFormat="1" ht="14.5" customHeight="1">
      <c r="B193" s="127"/>
      <c r="C193" s="128" t="s">
        <v>208</v>
      </c>
      <c r="D193" s="128" t="s">
        <v>116</v>
      </c>
      <c r="E193" s="129" t="s">
        <v>209</v>
      </c>
      <c r="F193" s="130" t="s">
        <v>210</v>
      </c>
      <c r="G193" s="131" t="s">
        <v>154</v>
      </c>
      <c r="H193" s="132">
        <v>220</v>
      </c>
      <c r="I193" s="133"/>
      <c r="J193" s="133">
        <f>ROUND(I193*H193,2)</f>
        <v>0</v>
      </c>
      <c r="K193" s="130" t="s">
        <v>120</v>
      </c>
      <c r="L193" s="28"/>
      <c r="M193" s="134" t="s">
        <v>1</v>
      </c>
      <c r="N193" s="135" t="s">
        <v>36</v>
      </c>
      <c r="O193" s="136">
        <v>0.115</v>
      </c>
      <c r="P193" s="136">
        <f>O193*H193</f>
        <v>25.3</v>
      </c>
      <c r="Q193" s="136">
        <v>1E-4</v>
      </c>
      <c r="R193" s="136">
        <f>Q193*H193</f>
        <v>2.2000000000000002E-2</v>
      </c>
      <c r="S193" s="136">
        <v>0</v>
      </c>
      <c r="T193" s="137">
        <f>S193*H193</f>
        <v>0</v>
      </c>
      <c r="AR193" s="138" t="s">
        <v>121</v>
      </c>
      <c r="AT193" s="138" t="s">
        <v>116</v>
      </c>
      <c r="AU193" s="138" t="s">
        <v>81</v>
      </c>
      <c r="AY193" s="16" t="s">
        <v>114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6" t="s">
        <v>79</v>
      </c>
      <c r="BK193" s="139">
        <f>ROUND(I193*H193,2)</f>
        <v>0</v>
      </c>
      <c r="BL193" s="16" t="s">
        <v>121</v>
      </c>
      <c r="BM193" s="138" t="s">
        <v>211</v>
      </c>
    </row>
    <row r="194" spans="2:65" s="12" customFormat="1" ht="12">
      <c r="B194" s="140"/>
      <c r="D194" s="141" t="s">
        <v>123</v>
      </c>
      <c r="E194" s="142" t="s">
        <v>1</v>
      </c>
      <c r="F194" s="143" t="s">
        <v>212</v>
      </c>
      <c r="H194" s="144">
        <v>220</v>
      </c>
      <c r="L194" s="140"/>
      <c r="M194" s="145"/>
      <c r="T194" s="146"/>
      <c r="AT194" s="142" t="s">
        <v>123</v>
      </c>
      <c r="AU194" s="142" t="s">
        <v>81</v>
      </c>
      <c r="AV194" s="12" t="s">
        <v>81</v>
      </c>
      <c r="AW194" s="12" t="s">
        <v>28</v>
      </c>
      <c r="AX194" s="12" t="s">
        <v>71</v>
      </c>
      <c r="AY194" s="142" t="s">
        <v>114</v>
      </c>
    </row>
    <row r="195" spans="2:65" s="13" customFormat="1" ht="12">
      <c r="B195" s="147"/>
      <c r="D195" s="141" t="s">
        <v>123</v>
      </c>
      <c r="E195" s="148" t="s">
        <v>1</v>
      </c>
      <c r="F195" s="149" t="s">
        <v>126</v>
      </c>
      <c r="H195" s="150">
        <v>220</v>
      </c>
      <c r="L195" s="147"/>
      <c r="M195" s="151"/>
      <c r="T195" s="152"/>
      <c r="AT195" s="148" t="s">
        <v>123</v>
      </c>
      <c r="AU195" s="148" t="s">
        <v>81</v>
      </c>
      <c r="AV195" s="13" t="s">
        <v>121</v>
      </c>
      <c r="AW195" s="13" t="s">
        <v>28</v>
      </c>
      <c r="AX195" s="13" t="s">
        <v>79</v>
      </c>
      <c r="AY195" s="148" t="s">
        <v>114</v>
      </c>
    </row>
    <row r="196" spans="2:65" s="14" customFormat="1" ht="12">
      <c r="B196" s="153"/>
      <c r="D196" s="141" t="s">
        <v>123</v>
      </c>
      <c r="E196" s="154" t="s">
        <v>1</v>
      </c>
      <c r="F196" s="155" t="s">
        <v>213</v>
      </c>
      <c r="H196" s="154" t="s">
        <v>1</v>
      </c>
      <c r="L196" s="153"/>
      <c r="M196" s="156"/>
      <c r="T196" s="157"/>
      <c r="AT196" s="154" t="s">
        <v>123</v>
      </c>
      <c r="AU196" s="154" t="s">
        <v>81</v>
      </c>
      <c r="AV196" s="14" t="s">
        <v>79</v>
      </c>
      <c r="AW196" s="14" t="s">
        <v>28</v>
      </c>
      <c r="AX196" s="14" t="s">
        <v>71</v>
      </c>
      <c r="AY196" s="154" t="s">
        <v>114</v>
      </c>
    </row>
    <row r="197" spans="2:65" s="1" customFormat="1" ht="14.5" customHeight="1">
      <c r="B197" s="127"/>
      <c r="C197" s="158" t="s">
        <v>214</v>
      </c>
      <c r="D197" s="158" t="s">
        <v>173</v>
      </c>
      <c r="E197" s="159" t="s">
        <v>215</v>
      </c>
      <c r="F197" s="160" t="s">
        <v>216</v>
      </c>
      <c r="G197" s="161" t="s">
        <v>154</v>
      </c>
      <c r="H197" s="162">
        <v>260.58999999999997</v>
      </c>
      <c r="I197" s="163"/>
      <c r="J197" s="163">
        <f>ROUND(I197*H197,2)</f>
        <v>0</v>
      </c>
      <c r="K197" s="160" t="s">
        <v>120</v>
      </c>
      <c r="L197" s="164"/>
      <c r="M197" s="165" t="s">
        <v>1</v>
      </c>
      <c r="N197" s="166" t="s">
        <v>36</v>
      </c>
      <c r="O197" s="136">
        <v>0</v>
      </c>
      <c r="P197" s="136">
        <f>O197*H197</f>
        <v>0</v>
      </c>
      <c r="Q197" s="136">
        <v>5.0000000000000001E-4</v>
      </c>
      <c r="R197" s="136">
        <f>Q197*H197</f>
        <v>0.13029499999999999</v>
      </c>
      <c r="S197" s="136">
        <v>0</v>
      </c>
      <c r="T197" s="137">
        <f>S197*H197</f>
        <v>0</v>
      </c>
      <c r="AR197" s="138" t="s">
        <v>151</v>
      </c>
      <c r="AT197" s="138" t="s">
        <v>173</v>
      </c>
      <c r="AU197" s="138" t="s">
        <v>81</v>
      </c>
      <c r="AY197" s="16" t="s">
        <v>114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6" t="s">
        <v>79</v>
      </c>
      <c r="BK197" s="139">
        <f>ROUND(I197*H197,2)</f>
        <v>0</v>
      </c>
      <c r="BL197" s="16" t="s">
        <v>121</v>
      </c>
      <c r="BM197" s="138" t="s">
        <v>217</v>
      </c>
    </row>
    <row r="198" spans="2:65" s="12" customFormat="1" ht="12">
      <c r="B198" s="140"/>
      <c r="D198" s="141" t="s">
        <v>123</v>
      </c>
      <c r="F198" s="143" t="s">
        <v>218</v>
      </c>
      <c r="H198" s="144">
        <v>260.58999999999997</v>
      </c>
      <c r="L198" s="140"/>
      <c r="M198" s="145"/>
      <c r="T198" s="146"/>
      <c r="AT198" s="142" t="s">
        <v>123</v>
      </c>
      <c r="AU198" s="142" t="s">
        <v>81</v>
      </c>
      <c r="AV198" s="12" t="s">
        <v>81</v>
      </c>
      <c r="AW198" s="12" t="s">
        <v>3</v>
      </c>
      <c r="AX198" s="12" t="s">
        <v>79</v>
      </c>
      <c r="AY198" s="142" t="s">
        <v>114</v>
      </c>
    </row>
    <row r="199" spans="2:65" s="11" customFormat="1" ht="22.75" customHeight="1">
      <c r="B199" s="116"/>
      <c r="D199" s="117" t="s">
        <v>70</v>
      </c>
      <c r="E199" s="125" t="s">
        <v>139</v>
      </c>
      <c r="F199" s="125" t="s">
        <v>219</v>
      </c>
      <c r="J199" s="126">
        <f>BK199</f>
        <v>0</v>
      </c>
      <c r="L199" s="116"/>
      <c r="M199" s="120"/>
      <c r="P199" s="121">
        <f>SUM(P200:P221)</f>
        <v>346.61759999999992</v>
      </c>
      <c r="R199" s="121">
        <f>SUM(R200:R221)</f>
        <v>92.442398119999993</v>
      </c>
      <c r="T199" s="122">
        <f>SUM(T200:T221)</f>
        <v>0</v>
      </c>
      <c r="AR199" s="117" t="s">
        <v>79</v>
      </c>
      <c r="AT199" s="123" t="s">
        <v>70</v>
      </c>
      <c r="AU199" s="123" t="s">
        <v>79</v>
      </c>
      <c r="AY199" s="117" t="s">
        <v>114</v>
      </c>
      <c r="BK199" s="124">
        <f>SUM(BK200:BK221)</f>
        <v>0</v>
      </c>
    </row>
    <row r="200" spans="2:65" s="1" customFormat="1" ht="14.5" customHeight="1">
      <c r="B200" s="127"/>
      <c r="C200" s="128" t="s">
        <v>7</v>
      </c>
      <c r="D200" s="128" t="s">
        <v>116</v>
      </c>
      <c r="E200" s="129" t="s">
        <v>220</v>
      </c>
      <c r="F200" s="130" t="s">
        <v>221</v>
      </c>
      <c r="G200" s="131" t="s">
        <v>154</v>
      </c>
      <c r="H200" s="132">
        <v>515.79999999999995</v>
      </c>
      <c r="I200" s="133"/>
      <c r="J200" s="133">
        <f>ROUND(I200*H200,2)</f>
        <v>0</v>
      </c>
      <c r="K200" s="130" t="s">
        <v>120</v>
      </c>
      <c r="L200" s="28"/>
      <c r="M200" s="134" t="s">
        <v>1</v>
      </c>
      <c r="N200" s="135" t="s">
        <v>36</v>
      </c>
      <c r="O200" s="136">
        <v>5.8999999999999997E-2</v>
      </c>
      <c r="P200" s="136">
        <f>O200*H200</f>
        <v>30.432199999999995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121</v>
      </c>
      <c r="AT200" s="138" t="s">
        <v>116</v>
      </c>
      <c r="AU200" s="138" t="s">
        <v>81</v>
      </c>
      <c r="AY200" s="16" t="s">
        <v>114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6" t="s">
        <v>79</v>
      </c>
      <c r="BK200" s="139">
        <f>ROUND(I200*H200,2)</f>
        <v>0</v>
      </c>
      <c r="BL200" s="16" t="s">
        <v>121</v>
      </c>
      <c r="BM200" s="138" t="s">
        <v>222</v>
      </c>
    </row>
    <row r="201" spans="2:65" s="12" customFormat="1" ht="12">
      <c r="B201" s="140"/>
      <c r="D201" s="141" t="s">
        <v>123</v>
      </c>
      <c r="E201" s="142" t="s">
        <v>1</v>
      </c>
      <c r="F201" s="143" t="s">
        <v>183</v>
      </c>
      <c r="H201" s="144">
        <v>276</v>
      </c>
      <c r="L201" s="140"/>
      <c r="M201" s="145"/>
      <c r="T201" s="146"/>
      <c r="AT201" s="142" t="s">
        <v>123</v>
      </c>
      <c r="AU201" s="142" t="s">
        <v>81</v>
      </c>
      <c r="AV201" s="12" t="s">
        <v>81</v>
      </c>
      <c r="AW201" s="12" t="s">
        <v>28</v>
      </c>
      <c r="AX201" s="12" t="s">
        <v>71</v>
      </c>
      <c r="AY201" s="142" t="s">
        <v>114</v>
      </c>
    </row>
    <row r="202" spans="2:65" s="12" customFormat="1" ht="12">
      <c r="B202" s="140"/>
      <c r="D202" s="141" t="s">
        <v>123</v>
      </c>
      <c r="E202" s="142" t="s">
        <v>1</v>
      </c>
      <c r="F202" s="143" t="s">
        <v>184</v>
      </c>
      <c r="H202" s="144">
        <v>212</v>
      </c>
      <c r="L202" s="140"/>
      <c r="M202" s="145"/>
      <c r="T202" s="146"/>
      <c r="AT202" s="142" t="s">
        <v>123</v>
      </c>
      <c r="AU202" s="142" t="s">
        <v>81</v>
      </c>
      <c r="AV202" s="12" t="s">
        <v>81</v>
      </c>
      <c r="AW202" s="12" t="s">
        <v>28</v>
      </c>
      <c r="AX202" s="12" t="s">
        <v>71</v>
      </c>
      <c r="AY202" s="142" t="s">
        <v>114</v>
      </c>
    </row>
    <row r="203" spans="2:65" s="12" customFormat="1" ht="12">
      <c r="B203" s="140"/>
      <c r="D203" s="141" t="s">
        <v>123</v>
      </c>
      <c r="E203" s="142" t="s">
        <v>1</v>
      </c>
      <c r="F203" s="143" t="s">
        <v>185</v>
      </c>
      <c r="H203" s="144">
        <v>27.8</v>
      </c>
      <c r="L203" s="140"/>
      <c r="M203" s="145"/>
      <c r="T203" s="146"/>
      <c r="AT203" s="142" t="s">
        <v>123</v>
      </c>
      <c r="AU203" s="142" t="s">
        <v>81</v>
      </c>
      <c r="AV203" s="12" t="s">
        <v>81</v>
      </c>
      <c r="AW203" s="12" t="s">
        <v>28</v>
      </c>
      <c r="AX203" s="12" t="s">
        <v>71</v>
      </c>
      <c r="AY203" s="142" t="s">
        <v>114</v>
      </c>
    </row>
    <row r="204" spans="2:65" s="13" customFormat="1" ht="12">
      <c r="B204" s="147"/>
      <c r="D204" s="141" t="s">
        <v>123</v>
      </c>
      <c r="E204" s="148" t="s">
        <v>1</v>
      </c>
      <c r="F204" s="149" t="s">
        <v>126</v>
      </c>
      <c r="H204" s="150">
        <v>515.79999999999995</v>
      </c>
      <c r="L204" s="147"/>
      <c r="M204" s="151"/>
      <c r="T204" s="152"/>
      <c r="AT204" s="148" t="s">
        <v>123</v>
      </c>
      <c r="AU204" s="148" t="s">
        <v>81</v>
      </c>
      <c r="AV204" s="13" t="s">
        <v>121</v>
      </c>
      <c r="AW204" s="13" t="s">
        <v>28</v>
      </c>
      <c r="AX204" s="13" t="s">
        <v>79</v>
      </c>
      <c r="AY204" s="148" t="s">
        <v>114</v>
      </c>
    </row>
    <row r="205" spans="2:65" s="1" customFormat="1" ht="14.5" customHeight="1">
      <c r="B205" s="127"/>
      <c r="C205" s="128" t="s">
        <v>223</v>
      </c>
      <c r="D205" s="128" t="s">
        <v>116</v>
      </c>
      <c r="E205" s="129" t="s">
        <v>224</v>
      </c>
      <c r="F205" s="130" t="s">
        <v>225</v>
      </c>
      <c r="G205" s="131" t="s">
        <v>154</v>
      </c>
      <c r="H205" s="132">
        <v>515.79999999999995</v>
      </c>
      <c r="I205" s="133"/>
      <c r="J205" s="133">
        <f>ROUND(I205*H205,2)</f>
        <v>0</v>
      </c>
      <c r="K205" s="130" t="s">
        <v>120</v>
      </c>
      <c r="L205" s="28"/>
      <c r="M205" s="134" t="s">
        <v>1</v>
      </c>
      <c r="N205" s="135" t="s">
        <v>36</v>
      </c>
      <c r="O205" s="136">
        <v>2.5999999999999999E-2</v>
      </c>
      <c r="P205" s="136">
        <f>O205*H205</f>
        <v>13.410799999999998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AR205" s="138" t="s">
        <v>121</v>
      </c>
      <c r="AT205" s="138" t="s">
        <v>116</v>
      </c>
      <c r="AU205" s="138" t="s">
        <v>81</v>
      </c>
      <c r="AY205" s="16" t="s">
        <v>114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6" t="s">
        <v>79</v>
      </c>
      <c r="BK205" s="139">
        <f>ROUND(I205*H205,2)</f>
        <v>0</v>
      </c>
      <c r="BL205" s="16" t="s">
        <v>121</v>
      </c>
      <c r="BM205" s="138" t="s">
        <v>226</v>
      </c>
    </row>
    <row r="206" spans="2:65" s="12" customFormat="1" ht="12">
      <c r="B206" s="140"/>
      <c r="D206" s="141" t="s">
        <v>123</v>
      </c>
      <c r="E206" s="142" t="s">
        <v>1</v>
      </c>
      <c r="F206" s="143" t="s">
        <v>183</v>
      </c>
      <c r="H206" s="144">
        <v>276</v>
      </c>
      <c r="L206" s="140"/>
      <c r="M206" s="145"/>
      <c r="T206" s="146"/>
      <c r="AT206" s="142" t="s">
        <v>123</v>
      </c>
      <c r="AU206" s="142" t="s">
        <v>81</v>
      </c>
      <c r="AV206" s="12" t="s">
        <v>81</v>
      </c>
      <c r="AW206" s="12" t="s">
        <v>28</v>
      </c>
      <c r="AX206" s="12" t="s">
        <v>71</v>
      </c>
      <c r="AY206" s="142" t="s">
        <v>114</v>
      </c>
    </row>
    <row r="207" spans="2:65" s="12" customFormat="1" ht="12">
      <c r="B207" s="140"/>
      <c r="D207" s="141" t="s">
        <v>123</v>
      </c>
      <c r="E207" s="142" t="s">
        <v>1</v>
      </c>
      <c r="F207" s="143" t="s">
        <v>184</v>
      </c>
      <c r="H207" s="144">
        <v>212</v>
      </c>
      <c r="L207" s="140"/>
      <c r="M207" s="145"/>
      <c r="T207" s="146"/>
      <c r="AT207" s="142" t="s">
        <v>123</v>
      </c>
      <c r="AU207" s="142" t="s">
        <v>81</v>
      </c>
      <c r="AV207" s="12" t="s">
        <v>81</v>
      </c>
      <c r="AW207" s="12" t="s">
        <v>28</v>
      </c>
      <c r="AX207" s="12" t="s">
        <v>71</v>
      </c>
      <c r="AY207" s="142" t="s">
        <v>114</v>
      </c>
    </row>
    <row r="208" spans="2:65" s="12" customFormat="1" ht="12">
      <c r="B208" s="140"/>
      <c r="D208" s="141" t="s">
        <v>123</v>
      </c>
      <c r="E208" s="142" t="s">
        <v>1</v>
      </c>
      <c r="F208" s="143" t="s">
        <v>185</v>
      </c>
      <c r="H208" s="144">
        <v>27.8</v>
      </c>
      <c r="L208" s="140"/>
      <c r="M208" s="145"/>
      <c r="T208" s="146"/>
      <c r="AT208" s="142" t="s">
        <v>123</v>
      </c>
      <c r="AU208" s="142" t="s">
        <v>81</v>
      </c>
      <c r="AV208" s="12" t="s">
        <v>81</v>
      </c>
      <c r="AW208" s="12" t="s">
        <v>28</v>
      </c>
      <c r="AX208" s="12" t="s">
        <v>71</v>
      </c>
      <c r="AY208" s="142" t="s">
        <v>114</v>
      </c>
    </row>
    <row r="209" spans="2:65" s="13" customFormat="1" ht="12">
      <c r="B209" s="147"/>
      <c r="D209" s="141" t="s">
        <v>123</v>
      </c>
      <c r="E209" s="148" t="s">
        <v>1</v>
      </c>
      <c r="F209" s="149" t="s">
        <v>126</v>
      </c>
      <c r="H209" s="150">
        <v>515.79999999999995</v>
      </c>
      <c r="L209" s="147"/>
      <c r="M209" s="151"/>
      <c r="T209" s="152"/>
      <c r="AT209" s="148" t="s">
        <v>123</v>
      </c>
      <c r="AU209" s="148" t="s">
        <v>81</v>
      </c>
      <c r="AV209" s="13" t="s">
        <v>121</v>
      </c>
      <c r="AW209" s="13" t="s">
        <v>28</v>
      </c>
      <c r="AX209" s="13" t="s">
        <v>79</v>
      </c>
      <c r="AY209" s="148" t="s">
        <v>114</v>
      </c>
    </row>
    <row r="210" spans="2:65" s="1" customFormat="1" ht="14.5" customHeight="1">
      <c r="B210" s="127"/>
      <c r="C210" s="128" t="s">
        <v>227</v>
      </c>
      <c r="D210" s="128" t="s">
        <v>116</v>
      </c>
      <c r="E210" s="129" t="s">
        <v>228</v>
      </c>
      <c r="F210" s="130" t="s">
        <v>229</v>
      </c>
      <c r="G210" s="131" t="s">
        <v>154</v>
      </c>
      <c r="H210" s="132">
        <v>515.79999999999995</v>
      </c>
      <c r="I210" s="133"/>
      <c r="J210" s="133">
        <f>ROUND(I210*H210,2)</f>
        <v>0</v>
      </c>
      <c r="K210" s="130" t="s">
        <v>120</v>
      </c>
      <c r="L210" s="28"/>
      <c r="M210" s="134" t="s">
        <v>1</v>
      </c>
      <c r="N210" s="135" t="s">
        <v>36</v>
      </c>
      <c r="O210" s="136">
        <v>1.2E-2</v>
      </c>
      <c r="P210" s="136">
        <f>O210*H210</f>
        <v>6.1895999999999995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121</v>
      </c>
      <c r="AT210" s="138" t="s">
        <v>116</v>
      </c>
      <c r="AU210" s="138" t="s">
        <v>81</v>
      </c>
      <c r="AY210" s="16" t="s">
        <v>114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6" t="s">
        <v>79</v>
      </c>
      <c r="BK210" s="139">
        <f>ROUND(I210*H210,2)</f>
        <v>0</v>
      </c>
      <c r="BL210" s="16" t="s">
        <v>121</v>
      </c>
      <c r="BM210" s="138" t="s">
        <v>230</v>
      </c>
    </row>
    <row r="211" spans="2:65" s="12" customFormat="1" ht="12">
      <c r="B211" s="140"/>
      <c r="D211" s="141" t="s">
        <v>123</v>
      </c>
      <c r="E211" s="142" t="s">
        <v>1</v>
      </c>
      <c r="F211" s="143" t="s">
        <v>183</v>
      </c>
      <c r="H211" s="144">
        <v>276</v>
      </c>
      <c r="L211" s="140"/>
      <c r="M211" s="145"/>
      <c r="T211" s="146"/>
      <c r="AT211" s="142" t="s">
        <v>123</v>
      </c>
      <c r="AU211" s="142" t="s">
        <v>81</v>
      </c>
      <c r="AV211" s="12" t="s">
        <v>81</v>
      </c>
      <c r="AW211" s="12" t="s">
        <v>28</v>
      </c>
      <c r="AX211" s="12" t="s">
        <v>71</v>
      </c>
      <c r="AY211" s="142" t="s">
        <v>114</v>
      </c>
    </row>
    <row r="212" spans="2:65" s="12" customFormat="1" ht="12">
      <c r="B212" s="140"/>
      <c r="D212" s="141" t="s">
        <v>123</v>
      </c>
      <c r="E212" s="142" t="s">
        <v>1</v>
      </c>
      <c r="F212" s="143" t="s">
        <v>184</v>
      </c>
      <c r="H212" s="144">
        <v>212</v>
      </c>
      <c r="L212" s="140"/>
      <c r="M212" s="145"/>
      <c r="T212" s="146"/>
      <c r="AT212" s="142" t="s">
        <v>123</v>
      </c>
      <c r="AU212" s="142" t="s">
        <v>81</v>
      </c>
      <c r="AV212" s="12" t="s">
        <v>81</v>
      </c>
      <c r="AW212" s="12" t="s">
        <v>28</v>
      </c>
      <c r="AX212" s="12" t="s">
        <v>71</v>
      </c>
      <c r="AY212" s="142" t="s">
        <v>114</v>
      </c>
    </row>
    <row r="213" spans="2:65" s="12" customFormat="1" ht="12">
      <c r="B213" s="140"/>
      <c r="D213" s="141" t="s">
        <v>123</v>
      </c>
      <c r="E213" s="142" t="s">
        <v>1</v>
      </c>
      <c r="F213" s="143" t="s">
        <v>185</v>
      </c>
      <c r="H213" s="144">
        <v>27.8</v>
      </c>
      <c r="L213" s="140"/>
      <c r="M213" s="145"/>
      <c r="T213" s="146"/>
      <c r="AT213" s="142" t="s">
        <v>123</v>
      </c>
      <c r="AU213" s="142" t="s">
        <v>81</v>
      </c>
      <c r="AV213" s="12" t="s">
        <v>81</v>
      </c>
      <c r="AW213" s="12" t="s">
        <v>28</v>
      </c>
      <c r="AX213" s="12" t="s">
        <v>71</v>
      </c>
      <c r="AY213" s="142" t="s">
        <v>114</v>
      </c>
    </row>
    <row r="214" spans="2:65" s="13" customFormat="1" ht="12">
      <c r="B214" s="147"/>
      <c r="D214" s="141" t="s">
        <v>123</v>
      </c>
      <c r="E214" s="148" t="s">
        <v>1</v>
      </c>
      <c r="F214" s="149" t="s">
        <v>126</v>
      </c>
      <c r="H214" s="150">
        <v>515.79999999999995</v>
      </c>
      <c r="L214" s="147"/>
      <c r="M214" s="151"/>
      <c r="T214" s="152"/>
      <c r="AT214" s="148" t="s">
        <v>123</v>
      </c>
      <c r="AU214" s="148" t="s">
        <v>81</v>
      </c>
      <c r="AV214" s="13" t="s">
        <v>121</v>
      </c>
      <c r="AW214" s="13" t="s">
        <v>28</v>
      </c>
      <c r="AX214" s="13" t="s">
        <v>79</v>
      </c>
      <c r="AY214" s="148" t="s">
        <v>114</v>
      </c>
    </row>
    <row r="215" spans="2:65" s="1" customFormat="1" ht="14.5" customHeight="1">
      <c r="B215" s="127"/>
      <c r="C215" s="128" t="s">
        <v>231</v>
      </c>
      <c r="D215" s="128" t="s">
        <v>116</v>
      </c>
      <c r="E215" s="129" t="s">
        <v>232</v>
      </c>
      <c r="F215" s="130" t="s">
        <v>233</v>
      </c>
      <c r="G215" s="131" t="s">
        <v>154</v>
      </c>
      <c r="H215" s="132">
        <v>515.79999999999995</v>
      </c>
      <c r="I215" s="133"/>
      <c r="J215" s="133">
        <f>ROUND(I215*H215,2)</f>
        <v>0</v>
      </c>
      <c r="K215" s="130" t="s">
        <v>120</v>
      </c>
      <c r="L215" s="28"/>
      <c r="M215" s="134" t="s">
        <v>1</v>
      </c>
      <c r="N215" s="135" t="s">
        <v>36</v>
      </c>
      <c r="O215" s="136">
        <v>0.57499999999999996</v>
      </c>
      <c r="P215" s="136">
        <f>O215*H215</f>
        <v>296.58499999999992</v>
      </c>
      <c r="Q215" s="136">
        <v>8.9219999999999994E-2</v>
      </c>
      <c r="R215" s="136">
        <f>Q215*H215</f>
        <v>46.01967599999999</v>
      </c>
      <c r="S215" s="136">
        <v>0</v>
      </c>
      <c r="T215" s="137">
        <f>S215*H215</f>
        <v>0</v>
      </c>
      <c r="AR215" s="138" t="s">
        <v>121</v>
      </c>
      <c r="AT215" s="138" t="s">
        <v>116</v>
      </c>
      <c r="AU215" s="138" t="s">
        <v>81</v>
      </c>
      <c r="AY215" s="16" t="s">
        <v>114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6" t="s">
        <v>79</v>
      </c>
      <c r="BK215" s="139">
        <f>ROUND(I215*H215,2)</f>
        <v>0</v>
      </c>
      <c r="BL215" s="16" t="s">
        <v>121</v>
      </c>
      <c r="BM215" s="138" t="s">
        <v>234</v>
      </c>
    </row>
    <row r="216" spans="2:65" s="12" customFormat="1" ht="12">
      <c r="B216" s="140"/>
      <c r="D216" s="141" t="s">
        <v>123</v>
      </c>
      <c r="E216" s="142" t="s">
        <v>1</v>
      </c>
      <c r="F216" s="143" t="s">
        <v>183</v>
      </c>
      <c r="H216" s="144">
        <v>276</v>
      </c>
      <c r="L216" s="140"/>
      <c r="M216" s="145"/>
      <c r="T216" s="146"/>
      <c r="AT216" s="142" t="s">
        <v>123</v>
      </c>
      <c r="AU216" s="142" t="s">
        <v>81</v>
      </c>
      <c r="AV216" s="12" t="s">
        <v>81</v>
      </c>
      <c r="AW216" s="12" t="s">
        <v>28</v>
      </c>
      <c r="AX216" s="12" t="s">
        <v>71</v>
      </c>
      <c r="AY216" s="142" t="s">
        <v>114</v>
      </c>
    </row>
    <row r="217" spans="2:65" s="12" customFormat="1" ht="12">
      <c r="B217" s="140"/>
      <c r="D217" s="141" t="s">
        <v>123</v>
      </c>
      <c r="E217" s="142" t="s">
        <v>1</v>
      </c>
      <c r="F217" s="143" t="s">
        <v>184</v>
      </c>
      <c r="H217" s="144">
        <v>212</v>
      </c>
      <c r="L217" s="140"/>
      <c r="M217" s="145"/>
      <c r="T217" s="146"/>
      <c r="AT217" s="142" t="s">
        <v>123</v>
      </c>
      <c r="AU217" s="142" t="s">
        <v>81</v>
      </c>
      <c r="AV217" s="12" t="s">
        <v>81</v>
      </c>
      <c r="AW217" s="12" t="s">
        <v>28</v>
      </c>
      <c r="AX217" s="12" t="s">
        <v>71</v>
      </c>
      <c r="AY217" s="142" t="s">
        <v>114</v>
      </c>
    </row>
    <row r="218" spans="2:65" s="12" customFormat="1" ht="12">
      <c r="B218" s="140"/>
      <c r="D218" s="141" t="s">
        <v>123</v>
      </c>
      <c r="E218" s="142" t="s">
        <v>1</v>
      </c>
      <c r="F218" s="143" t="s">
        <v>185</v>
      </c>
      <c r="H218" s="144">
        <v>27.8</v>
      </c>
      <c r="L218" s="140"/>
      <c r="M218" s="145"/>
      <c r="T218" s="146"/>
      <c r="AT218" s="142" t="s">
        <v>123</v>
      </c>
      <c r="AU218" s="142" t="s">
        <v>81</v>
      </c>
      <c r="AV218" s="12" t="s">
        <v>81</v>
      </c>
      <c r="AW218" s="12" t="s">
        <v>28</v>
      </c>
      <c r="AX218" s="12" t="s">
        <v>71</v>
      </c>
      <c r="AY218" s="142" t="s">
        <v>114</v>
      </c>
    </row>
    <row r="219" spans="2:65" s="13" customFormat="1" ht="12">
      <c r="B219" s="147"/>
      <c r="D219" s="141" t="s">
        <v>123</v>
      </c>
      <c r="E219" s="148" t="s">
        <v>1</v>
      </c>
      <c r="F219" s="149" t="s">
        <v>126</v>
      </c>
      <c r="H219" s="150">
        <v>515.79999999999995</v>
      </c>
      <c r="L219" s="147"/>
      <c r="M219" s="151"/>
      <c r="T219" s="152"/>
      <c r="AT219" s="148" t="s">
        <v>123</v>
      </c>
      <c r="AU219" s="148" t="s">
        <v>81</v>
      </c>
      <c r="AV219" s="13" t="s">
        <v>121</v>
      </c>
      <c r="AW219" s="13" t="s">
        <v>28</v>
      </c>
      <c r="AX219" s="13" t="s">
        <v>79</v>
      </c>
      <c r="AY219" s="148" t="s">
        <v>114</v>
      </c>
    </row>
    <row r="220" spans="2:65" s="1" customFormat="1" ht="14.5" customHeight="1">
      <c r="B220" s="127"/>
      <c r="C220" s="158" t="s">
        <v>167</v>
      </c>
      <c r="D220" s="158" t="s">
        <v>173</v>
      </c>
      <c r="E220" s="159" t="s">
        <v>235</v>
      </c>
      <c r="F220" s="160" t="s">
        <v>236</v>
      </c>
      <c r="G220" s="161" t="s">
        <v>154</v>
      </c>
      <c r="H220" s="162">
        <v>531.274</v>
      </c>
      <c r="I220" s="163"/>
      <c r="J220" s="163">
        <f>ROUND(I220*H220,2)</f>
        <v>0</v>
      </c>
      <c r="K220" s="160" t="s">
        <v>1</v>
      </c>
      <c r="L220" s="164"/>
      <c r="M220" s="165" t="s">
        <v>1</v>
      </c>
      <c r="N220" s="166" t="s">
        <v>36</v>
      </c>
      <c r="O220" s="136">
        <v>0</v>
      </c>
      <c r="P220" s="136">
        <f>O220*H220</f>
        <v>0</v>
      </c>
      <c r="Q220" s="136">
        <v>8.7379999999999999E-2</v>
      </c>
      <c r="R220" s="136">
        <f>Q220*H220</f>
        <v>46.422722120000003</v>
      </c>
      <c r="S220" s="136">
        <v>0</v>
      </c>
      <c r="T220" s="137">
        <f>S220*H220</f>
        <v>0</v>
      </c>
      <c r="AR220" s="138" t="s">
        <v>151</v>
      </c>
      <c r="AT220" s="138" t="s">
        <v>173</v>
      </c>
      <c r="AU220" s="138" t="s">
        <v>81</v>
      </c>
      <c r="AY220" s="16" t="s">
        <v>114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6" t="s">
        <v>79</v>
      </c>
      <c r="BK220" s="139">
        <f>ROUND(I220*H220,2)</f>
        <v>0</v>
      </c>
      <c r="BL220" s="16" t="s">
        <v>121</v>
      </c>
      <c r="BM220" s="138" t="s">
        <v>237</v>
      </c>
    </row>
    <row r="221" spans="2:65" s="12" customFormat="1" ht="12">
      <c r="B221" s="140"/>
      <c r="D221" s="141" t="s">
        <v>123</v>
      </c>
      <c r="F221" s="143" t="s">
        <v>238</v>
      </c>
      <c r="H221" s="144">
        <v>531.274</v>
      </c>
      <c r="L221" s="140"/>
      <c r="M221" s="145"/>
      <c r="T221" s="146"/>
      <c r="AT221" s="142" t="s">
        <v>123</v>
      </c>
      <c r="AU221" s="142" t="s">
        <v>81</v>
      </c>
      <c r="AV221" s="12" t="s">
        <v>81</v>
      </c>
      <c r="AW221" s="12" t="s">
        <v>3</v>
      </c>
      <c r="AX221" s="12" t="s">
        <v>79</v>
      </c>
      <c r="AY221" s="142" t="s">
        <v>114</v>
      </c>
    </row>
    <row r="222" spans="2:65" s="11" customFormat="1" ht="22.75" customHeight="1">
      <c r="B222" s="116"/>
      <c r="D222" s="117" t="s">
        <v>70</v>
      </c>
      <c r="E222" s="125" t="s">
        <v>157</v>
      </c>
      <c r="F222" s="125" t="s">
        <v>239</v>
      </c>
      <c r="J222" s="126">
        <f>BK222</f>
        <v>0</v>
      </c>
      <c r="L222" s="116"/>
      <c r="M222" s="120"/>
      <c r="P222" s="121">
        <f>SUM(P223:P229)</f>
        <v>42.016000000000005</v>
      </c>
      <c r="R222" s="121">
        <f>SUM(R223:R229)</f>
        <v>26.34112</v>
      </c>
      <c r="T222" s="122">
        <f>SUM(T223:T229)</f>
        <v>0</v>
      </c>
      <c r="AR222" s="117" t="s">
        <v>79</v>
      </c>
      <c r="AT222" s="123" t="s">
        <v>70</v>
      </c>
      <c r="AU222" s="123" t="s">
        <v>79</v>
      </c>
      <c r="AY222" s="117" t="s">
        <v>114</v>
      </c>
      <c r="BK222" s="124">
        <f>SUM(BK223:BK229)</f>
        <v>0</v>
      </c>
    </row>
    <row r="223" spans="2:65" s="1" customFormat="1" ht="14.5" customHeight="1">
      <c r="B223" s="127"/>
      <c r="C223" s="128" t="s">
        <v>240</v>
      </c>
      <c r="D223" s="128" t="s">
        <v>116</v>
      </c>
      <c r="E223" s="129" t="s">
        <v>241</v>
      </c>
      <c r="F223" s="130" t="s">
        <v>242</v>
      </c>
      <c r="G223" s="131" t="s">
        <v>243</v>
      </c>
      <c r="H223" s="132">
        <v>208</v>
      </c>
      <c r="I223" s="133"/>
      <c r="J223" s="133">
        <f>ROUND(I223*H223,2)</f>
        <v>0</v>
      </c>
      <c r="K223" s="130" t="s">
        <v>120</v>
      </c>
      <c r="L223" s="28"/>
      <c r="M223" s="134" t="s">
        <v>1</v>
      </c>
      <c r="N223" s="135" t="s">
        <v>36</v>
      </c>
      <c r="O223" s="136">
        <v>0.20200000000000001</v>
      </c>
      <c r="P223" s="136">
        <f>O223*H223</f>
        <v>42.016000000000005</v>
      </c>
      <c r="Q223" s="136">
        <v>0.10398</v>
      </c>
      <c r="R223" s="136">
        <f>Q223*H223</f>
        <v>21.627839999999999</v>
      </c>
      <c r="S223" s="136">
        <v>0</v>
      </c>
      <c r="T223" s="137">
        <f>S223*H223</f>
        <v>0</v>
      </c>
      <c r="AR223" s="138" t="s">
        <v>121</v>
      </c>
      <c r="AT223" s="138" t="s">
        <v>116</v>
      </c>
      <c r="AU223" s="138" t="s">
        <v>81</v>
      </c>
      <c r="AY223" s="16" t="s">
        <v>114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6" t="s">
        <v>79</v>
      </c>
      <c r="BK223" s="139">
        <f>ROUND(I223*H223,2)</f>
        <v>0</v>
      </c>
      <c r="BL223" s="16" t="s">
        <v>121</v>
      </c>
      <c r="BM223" s="138" t="s">
        <v>244</v>
      </c>
    </row>
    <row r="224" spans="2:65" s="12" customFormat="1" ht="12">
      <c r="B224" s="140"/>
      <c r="D224" s="141" t="s">
        <v>123</v>
      </c>
      <c r="E224" s="142" t="s">
        <v>1</v>
      </c>
      <c r="F224" s="143" t="s">
        <v>245</v>
      </c>
      <c r="H224" s="144">
        <v>108</v>
      </c>
      <c r="L224" s="140"/>
      <c r="M224" s="145"/>
      <c r="T224" s="146"/>
      <c r="AT224" s="142" t="s">
        <v>123</v>
      </c>
      <c r="AU224" s="142" t="s">
        <v>81</v>
      </c>
      <c r="AV224" s="12" t="s">
        <v>81</v>
      </c>
      <c r="AW224" s="12" t="s">
        <v>28</v>
      </c>
      <c r="AX224" s="12" t="s">
        <v>71</v>
      </c>
      <c r="AY224" s="142" t="s">
        <v>114</v>
      </c>
    </row>
    <row r="225" spans="2:65" s="12" customFormat="1" ht="12">
      <c r="B225" s="140"/>
      <c r="D225" s="141" t="s">
        <v>123</v>
      </c>
      <c r="E225" s="142" t="s">
        <v>1</v>
      </c>
      <c r="F225" s="143" t="s">
        <v>246</v>
      </c>
      <c r="H225" s="144">
        <v>85</v>
      </c>
      <c r="L225" s="140"/>
      <c r="M225" s="145"/>
      <c r="T225" s="146"/>
      <c r="AT225" s="142" t="s">
        <v>123</v>
      </c>
      <c r="AU225" s="142" t="s">
        <v>81</v>
      </c>
      <c r="AV225" s="12" t="s">
        <v>81</v>
      </c>
      <c r="AW225" s="12" t="s">
        <v>28</v>
      </c>
      <c r="AX225" s="12" t="s">
        <v>71</v>
      </c>
      <c r="AY225" s="142" t="s">
        <v>114</v>
      </c>
    </row>
    <row r="226" spans="2:65" s="12" customFormat="1" ht="12">
      <c r="B226" s="140"/>
      <c r="D226" s="141" t="s">
        <v>123</v>
      </c>
      <c r="E226" s="142" t="s">
        <v>1</v>
      </c>
      <c r="F226" s="143" t="s">
        <v>125</v>
      </c>
      <c r="H226" s="144">
        <v>15</v>
      </c>
      <c r="L226" s="140"/>
      <c r="M226" s="145"/>
      <c r="T226" s="146"/>
      <c r="AT226" s="142" t="s">
        <v>123</v>
      </c>
      <c r="AU226" s="142" t="s">
        <v>81</v>
      </c>
      <c r="AV226" s="12" t="s">
        <v>81</v>
      </c>
      <c r="AW226" s="12" t="s">
        <v>28</v>
      </c>
      <c r="AX226" s="12" t="s">
        <v>71</v>
      </c>
      <c r="AY226" s="142" t="s">
        <v>114</v>
      </c>
    </row>
    <row r="227" spans="2:65" s="13" customFormat="1" ht="12">
      <c r="B227" s="147"/>
      <c r="D227" s="141" t="s">
        <v>123</v>
      </c>
      <c r="E227" s="148" t="s">
        <v>1</v>
      </c>
      <c r="F227" s="149" t="s">
        <v>126</v>
      </c>
      <c r="H227" s="150">
        <v>208</v>
      </c>
      <c r="L227" s="147"/>
      <c r="M227" s="151"/>
      <c r="T227" s="152"/>
      <c r="AT227" s="148" t="s">
        <v>123</v>
      </c>
      <c r="AU227" s="148" t="s">
        <v>81</v>
      </c>
      <c r="AV227" s="13" t="s">
        <v>121</v>
      </c>
      <c r="AW227" s="13" t="s">
        <v>28</v>
      </c>
      <c r="AX227" s="13" t="s">
        <v>79</v>
      </c>
      <c r="AY227" s="148" t="s">
        <v>114</v>
      </c>
    </row>
    <row r="228" spans="2:65" s="1" customFormat="1" ht="14.5" customHeight="1">
      <c r="B228" s="127"/>
      <c r="C228" s="158" t="s">
        <v>247</v>
      </c>
      <c r="D228" s="158" t="s">
        <v>173</v>
      </c>
      <c r="E228" s="159" t="s">
        <v>248</v>
      </c>
      <c r="F228" s="160" t="s">
        <v>249</v>
      </c>
      <c r="G228" s="161" t="s">
        <v>243</v>
      </c>
      <c r="H228" s="162">
        <v>214.24</v>
      </c>
      <c r="I228" s="163"/>
      <c r="J228" s="163">
        <f>ROUND(I228*H228,2)</f>
        <v>0</v>
      </c>
      <c r="K228" s="160" t="s">
        <v>120</v>
      </c>
      <c r="L228" s="164"/>
      <c r="M228" s="165" t="s">
        <v>1</v>
      </c>
      <c r="N228" s="166" t="s">
        <v>36</v>
      </c>
      <c r="O228" s="136">
        <v>0</v>
      </c>
      <c r="P228" s="136">
        <f>O228*H228</f>
        <v>0</v>
      </c>
      <c r="Q228" s="136">
        <v>2.1999999999999999E-2</v>
      </c>
      <c r="R228" s="136">
        <f>Q228*H228</f>
        <v>4.7132800000000001</v>
      </c>
      <c r="S228" s="136">
        <v>0</v>
      </c>
      <c r="T228" s="137">
        <f>S228*H228</f>
        <v>0</v>
      </c>
      <c r="AR228" s="138" t="s">
        <v>151</v>
      </c>
      <c r="AT228" s="138" t="s">
        <v>173</v>
      </c>
      <c r="AU228" s="138" t="s">
        <v>81</v>
      </c>
      <c r="AY228" s="16" t="s">
        <v>114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6" t="s">
        <v>79</v>
      </c>
      <c r="BK228" s="139">
        <f>ROUND(I228*H228,2)</f>
        <v>0</v>
      </c>
      <c r="BL228" s="16" t="s">
        <v>121</v>
      </c>
      <c r="BM228" s="138" t="s">
        <v>250</v>
      </c>
    </row>
    <row r="229" spans="2:65" s="12" customFormat="1" ht="12">
      <c r="B229" s="140"/>
      <c r="D229" s="141" t="s">
        <v>123</v>
      </c>
      <c r="F229" s="143" t="s">
        <v>251</v>
      </c>
      <c r="H229" s="144">
        <v>214.24</v>
      </c>
      <c r="L229" s="140"/>
      <c r="M229" s="145"/>
      <c r="T229" s="146"/>
      <c r="AT229" s="142" t="s">
        <v>123</v>
      </c>
      <c r="AU229" s="142" t="s">
        <v>81</v>
      </c>
      <c r="AV229" s="12" t="s">
        <v>81</v>
      </c>
      <c r="AW229" s="12" t="s">
        <v>3</v>
      </c>
      <c r="AX229" s="12" t="s">
        <v>79</v>
      </c>
      <c r="AY229" s="142" t="s">
        <v>114</v>
      </c>
    </row>
    <row r="230" spans="2:65" s="11" customFormat="1" ht="22.75" customHeight="1">
      <c r="B230" s="116"/>
      <c r="D230" s="117" t="s">
        <v>70</v>
      </c>
      <c r="E230" s="125" t="s">
        <v>252</v>
      </c>
      <c r="F230" s="125" t="s">
        <v>253</v>
      </c>
      <c r="J230" s="126">
        <f>BK230</f>
        <v>0</v>
      </c>
      <c r="L230" s="116"/>
      <c r="M230" s="120"/>
      <c r="P230" s="121">
        <f>P231</f>
        <v>47.217989000000003</v>
      </c>
      <c r="R230" s="121">
        <f>R231</f>
        <v>0</v>
      </c>
      <c r="T230" s="122">
        <f>T231</f>
        <v>0</v>
      </c>
      <c r="AR230" s="117" t="s">
        <v>79</v>
      </c>
      <c r="AT230" s="123" t="s">
        <v>70</v>
      </c>
      <c r="AU230" s="123" t="s">
        <v>79</v>
      </c>
      <c r="AY230" s="117" t="s">
        <v>114</v>
      </c>
      <c r="BK230" s="124">
        <f>BK231</f>
        <v>0</v>
      </c>
    </row>
    <row r="231" spans="2:65" s="1" customFormat="1" ht="14.5" customHeight="1">
      <c r="B231" s="127"/>
      <c r="C231" s="128" t="s">
        <v>254</v>
      </c>
      <c r="D231" s="128" t="s">
        <v>116</v>
      </c>
      <c r="E231" s="129" t="s">
        <v>255</v>
      </c>
      <c r="F231" s="130" t="s">
        <v>256</v>
      </c>
      <c r="G231" s="131" t="s">
        <v>257</v>
      </c>
      <c r="H231" s="132">
        <v>118.937</v>
      </c>
      <c r="I231" s="133"/>
      <c r="J231" s="133">
        <f>ROUND(I231*H231,2)</f>
        <v>0</v>
      </c>
      <c r="K231" s="130" t="s">
        <v>120</v>
      </c>
      <c r="L231" s="28"/>
      <c r="M231" s="167" t="s">
        <v>1</v>
      </c>
      <c r="N231" s="168" t="s">
        <v>36</v>
      </c>
      <c r="O231" s="169">
        <v>0.39700000000000002</v>
      </c>
      <c r="P231" s="169">
        <f>O231*H231</f>
        <v>47.217989000000003</v>
      </c>
      <c r="Q231" s="169">
        <v>0</v>
      </c>
      <c r="R231" s="169">
        <f>Q231*H231</f>
        <v>0</v>
      </c>
      <c r="S231" s="169">
        <v>0</v>
      </c>
      <c r="T231" s="170">
        <f>S231*H231</f>
        <v>0</v>
      </c>
      <c r="AR231" s="138" t="s">
        <v>121</v>
      </c>
      <c r="AT231" s="138" t="s">
        <v>116</v>
      </c>
      <c r="AU231" s="138" t="s">
        <v>81</v>
      </c>
      <c r="AY231" s="16" t="s">
        <v>114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6" t="s">
        <v>79</v>
      </c>
      <c r="BK231" s="139">
        <f>ROUND(I231*H231,2)</f>
        <v>0</v>
      </c>
      <c r="BL231" s="16" t="s">
        <v>121</v>
      </c>
      <c r="BM231" s="138" t="s">
        <v>258</v>
      </c>
    </row>
    <row r="232" spans="2:65" s="1" customFormat="1" ht="7" customHeight="1">
      <c r="B232" s="40"/>
      <c r="C232" s="41"/>
      <c r="D232" s="41"/>
      <c r="E232" s="41"/>
      <c r="F232" s="41"/>
      <c r="G232" s="41"/>
      <c r="H232" s="41"/>
      <c r="I232" s="41"/>
      <c r="J232" s="41"/>
      <c r="K232" s="41"/>
      <c r="L232" s="28"/>
    </row>
  </sheetData>
  <autoFilter ref="C121:K231" xr:uid="{00000000-0009-0000-0000-000001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2"/>
  <sheetViews>
    <sheetView showGridLines="0" topLeftCell="A127" workbookViewId="0">
      <selection activeCell="J135" sqref="J135"/>
    </sheetView>
  </sheetViews>
  <sheetFormatPr baseColWidth="10" defaultRowHeight="11"/>
  <cols>
    <col min="1" max="1" width="8.75" customWidth="1"/>
    <col min="2" max="2" width="1.25" customWidth="1"/>
    <col min="3" max="4" width="4.5" customWidth="1"/>
    <col min="5" max="5" width="18.25" customWidth="1"/>
    <col min="6" max="6" width="108" customWidth="1"/>
    <col min="7" max="7" width="8" customWidth="1"/>
    <col min="8" max="8" width="15" customWidth="1"/>
    <col min="9" max="9" width="16.75" customWidth="1"/>
    <col min="10" max="11" width="23.75" customWidth="1"/>
    <col min="12" max="12" width="10" customWidth="1"/>
    <col min="13" max="13" width="11.5" hidden="1" customWidth="1"/>
    <col min="14" max="14" width="9.25" hidden="1"/>
    <col min="15" max="20" width="15.25" hidden="1" customWidth="1"/>
    <col min="21" max="21" width="17.5" hidden="1" customWidth="1"/>
    <col min="22" max="22" width="13.25" customWidth="1"/>
    <col min="23" max="23" width="17.5" customWidth="1"/>
    <col min="24" max="24" width="13.25" customWidth="1"/>
    <col min="25" max="25" width="16" customWidth="1"/>
    <col min="26" max="26" width="11.75" customWidth="1"/>
    <col min="27" max="27" width="16" customWidth="1"/>
    <col min="28" max="28" width="17.5" customWidth="1"/>
    <col min="29" max="29" width="11.75" customWidth="1"/>
    <col min="30" max="30" width="16" customWidth="1"/>
    <col min="31" max="31" width="17.5" customWidth="1"/>
    <col min="44" max="65" width="9.25" hidden="1"/>
  </cols>
  <sheetData>
    <row r="2" spans="2:46" ht="37" customHeight="1">
      <c r="L2" s="195" t="s">
        <v>5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6" t="s">
        <v>84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5" customHeight="1">
      <c r="B4" s="19"/>
      <c r="D4" s="20" t="s">
        <v>85</v>
      </c>
      <c r="L4" s="19"/>
      <c r="M4" s="84" t="s">
        <v>10</v>
      </c>
      <c r="AT4" s="16" t="s">
        <v>3</v>
      </c>
    </row>
    <row r="5" spans="2:46" ht="7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4.5" customHeight="1">
      <c r="B7" s="19"/>
      <c r="E7" s="208" t="str">
        <f>'Rekapitulace stavby'!K6</f>
        <v>Zpevnění zatáček BMX DRÁHY, p.p.č. 1683/94, k.ú. Bílina</v>
      </c>
      <c r="F7" s="209"/>
      <c r="G7" s="209"/>
      <c r="H7" s="209"/>
      <c r="L7" s="19"/>
    </row>
    <row r="8" spans="2:46" s="1" customFormat="1" ht="12" customHeight="1">
      <c r="B8" s="28"/>
      <c r="D8" s="25" t="s">
        <v>86</v>
      </c>
      <c r="L8" s="28"/>
    </row>
    <row r="9" spans="2:46" s="1" customFormat="1" ht="15.5" customHeight="1">
      <c r="B9" s="28"/>
      <c r="E9" s="206" t="s">
        <v>259</v>
      </c>
      <c r="F9" s="210"/>
      <c r="G9" s="210"/>
      <c r="H9" s="210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23. 2. 2025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customHeight="1">
      <c r="B15" s="28"/>
      <c r="E15" s="23" t="str">
        <f>IF('Rekapitulace stavby'!E11="","",'Rekapitulace stavby'!E11)</f>
        <v xml:space="preserve"> </v>
      </c>
      <c r="I15" s="25" t="s">
        <v>25</v>
      </c>
      <c r="J15" s="23" t="str">
        <f>IF('Rekapitulace stavby'!AN11="","",'Rekapitulace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5" t="s">
        <v>26</v>
      </c>
      <c r="I17" s="25" t="s">
        <v>23</v>
      </c>
      <c r="J17" s="23" t="s">
        <v>1</v>
      </c>
      <c r="L17" s="28"/>
    </row>
    <row r="18" spans="2:12" s="1" customFormat="1" ht="18" customHeight="1">
      <c r="B18" s="28"/>
      <c r="E18" s="23"/>
      <c r="I18" s="25" t="s">
        <v>25</v>
      </c>
      <c r="J18" s="23" t="s">
        <v>1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5" t="s">
        <v>27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customHeight="1">
      <c r="B21" s="28"/>
      <c r="E21" s="23" t="str">
        <f>IF('Rekapitulace stavby'!E17="","",'Rekapitulace stavby'!E17)</f>
        <v xml:space="preserve"> </v>
      </c>
      <c r="I21" s="25" t="s">
        <v>25</v>
      </c>
      <c r="J21" s="23" t="str">
        <f>IF('Rekapitulace stavby'!AN17="","",'Rekapitulace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5" t="s">
        <v>29</v>
      </c>
      <c r="I23" s="25" t="s">
        <v>23</v>
      </c>
      <c r="J23" s="23" t="s">
        <v>1</v>
      </c>
      <c r="L23" s="28"/>
    </row>
    <row r="24" spans="2:12" s="1" customFormat="1" ht="18" customHeight="1">
      <c r="B24" s="28"/>
      <c r="E24" s="23"/>
      <c r="I24" s="25" t="s">
        <v>25</v>
      </c>
      <c r="J24" s="23" t="s">
        <v>1</v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5" t="s">
        <v>30</v>
      </c>
      <c r="L26" s="28"/>
    </row>
    <row r="27" spans="2:12" s="7" customFormat="1" ht="14.5" customHeight="1">
      <c r="B27" s="85"/>
      <c r="E27" s="177" t="s">
        <v>1</v>
      </c>
      <c r="F27" s="177"/>
      <c r="G27" s="177"/>
      <c r="H27" s="177"/>
      <c r="L27" s="85"/>
    </row>
    <row r="28" spans="2:12" s="1" customFormat="1" ht="7" customHeight="1">
      <c r="B28" s="28"/>
      <c r="L28" s="28"/>
    </row>
    <row r="29" spans="2:12" s="1" customFormat="1" ht="7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>
      <c r="B30" s="28"/>
      <c r="D30" s="86" t="s">
        <v>31</v>
      </c>
      <c r="J30" s="62">
        <f>ROUND(J119, 2)</f>
        <v>0</v>
      </c>
      <c r="L30" s="28"/>
    </row>
    <row r="31" spans="2:12" s="1" customFormat="1" ht="7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5" customHeight="1">
      <c r="B33" s="28"/>
      <c r="D33" s="51" t="s">
        <v>35</v>
      </c>
      <c r="E33" s="25" t="s">
        <v>36</v>
      </c>
      <c r="F33" s="87">
        <f>ROUND((SUM(BE119:BE131)),  2)</f>
        <v>0</v>
      </c>
      <c r="I33" s="88">
        <v>0.21</v>
      </c>
      <c r="J33" s="87">
        <f>ROUND(((SUM(BE119:BE131))*I33),  2)</f>
        <v>0</v>
      </c>
      <c r="L33" s="28"/>
    </row>
    <row r="34" spans="2:12" s="1" customFormat="1" ht="14.5" customHeight="1">
      <c r="B34" s="28"/>
      <c r="E34" s="25" t="s">
        <v>37</v>
      </c>
      <c r="F34" s="87">
        <f>ROUND((SUM(BF119:BF131)),  2)</f>
        <v>0</v>
      </c>
      <c r="I34" s="88">
        <v>0.12</v>
      </c>
      <c r="J34" s="87">
        <f>ROUND(((SUM(BF119:BF131))*I34),  2)</f>
        <v>0</v>
      </c>
      <c r="L34" s="28"/>
    </row>
    <row r="35" spans="2:12" s="1" customFormat="1" ht="14.5" hidden="1" customHeight="1">
      <c r="B35" s="28"/>
      <c r="E35" s="25" t="s">
        <v>38</v>
      </c>
      <c r="F35" s="87">
        <f>ROUND((SUM(BG119:BG131)),  2)</f>
        <v>0</v>
      </c>
      <c r="I35" s="88">
        <v>0.21</v>
      </c>
      <c r="J35" s="87">
        <f>0</f>
        <v>0</v>
      </c>
      <c r="L35" s="28"/>
    </row>
    <row r="36" spans="2:12" s="1" customFormat="1" ht="14.5" hidden="1" customHeight="1">
      <c r="B36" s="28"/>
      <c r="E36" s="25" t="s">
        <v>39</v>
      </c>
      <c r="F36" s="87">
        <f>ROUND((SUM(BH119:BH131)),  2)</f>
        <v>0</v>
      </c>
      <c r="I36" s="88">
        <v>0.12</v>
      </c>
      <c r="J36" s="87">
        <f>0</f>
        <v>0</v>
      </c>
      <c r="L36" s="28"/>
    </row>
    <row r="37" spans="2:12" s="1" customFormat="1" ht="14.5" hidden="1" customHeight="1">
      <c r="B37" s="28"/>
      <c r="E37" s="25" t="s">
        <v>40</v>
      </c>
      <c r="F37" s="87">
        <f>ROUND((SUM(BI119:BI131)),  2)</f>
        <v>0</v>
      </c>
      <c r="I37" s="88">
        <v>0</v>
      </c>
      <c r="J37" s="87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89"/>
      <c r="D39" s="90" t="s">
        <v>41</v>
      </c>
      <c r="E39" s="53"/>
      <c r="F39" s="53"/>
      <c r="G39" s="91" t="s">
        <v>42</v>
      </c>
      <c r="H39" s="92" t="s">
        <v>43</v>
      </c>
      <c r="I39" s="53"/>
      <c r="J39" s="93">
        <f>SUM(J30:J37)</f>
        <v>0</v>
      </c>
      <c r="K39" s="94"/>
      <c r="L39" s="28"/>
    </row>
    <row r="40" spans="2:12" s="1" customFormat="1" ht="14.5" customHeight="1">
      <c r="B40" s="28"/>
      <c r="L40" s="28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>
      <c r="B82" s="28"/>
      <c r="C82" s="20" t="s">
        <v>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4.5" customHeight="1">
      <c r="B85" s="28"/>
      <c r="E85" s="208" t="str">
        <f>E7</f>
        <v>Zpevnění zatáček BMX DRÁHY, p.p.č. 1683/94, k.ú. Bílina</v>
      </c>
      <c r="F85" s="209"/>
      <c r="G85" s="209"/>
      <c r="H85" s="209"/>
      <c r="L85" s="28"/>
    </row>
    <row r="86" spans="2:47" s="1" customFormat="1" ht="12" customHeight="1">
      <c r="B86" s="28"/>
      <c r="C86" s="25" t="s">
        <v>86</v>
      </c>
      <c r="L86" s="28"/>
    </row>
    <row r="87" spans="2:47" s="1" customFormat="1" ht="15.5" customHeight="1">
      <c r="B87" s="28"/>
      <c r="E87" s="206" t="str">
        <f>E9</f>
        <v>VON - Vedlejší a ostatní náklady</v>
      </c>
      <c r="F87" s="210"/>
      <c r="G87" s="210"/>
      <c r="H87" s="210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Bílina</v>
      </c>
      <c r="I89" s="25" t="s">
        <v>20</v>
      </c>
      <c r="J89" s="48" t="str">
        <f>IF(J12="","",J12)</f>
        <v>23. 2. 2025</v>
      </c>
      <c r="L89" s="28"/>
    </row>
    <row r="90" spans="2:47" s="1" customFormat="1" ht="7" customHeight="1">
      <c r="B90" s="28"/>
      <c r="L90" s="28"/>
    </row>
    <row r="91" spans="2:47" s="1" customFormat="1" ht="15.5" customHeight="1">
      <c r="B91" s="28"/>
      <c r="C91" s="25" t="s">
        <v>22</v>
      </c>
      <c r="F91" s="23" t="str">
        <f>E15</f>
        <v xml:space="preserve"> </v>
      </c>
      <c r="I91" s="25" t="s">
        <v>27</v>
      </c>
      <c r="J91" s="26" t="str">
        <f>E21</f>
        <v xml:space="preserve"> </v>
      </c>
      <c r="L91" s="28"/>
    </row>
    <row r="92" spans="2:47" s="1" customFormat="1" ht="15.5" customHeight="1">
      <c r="B92" s="28"/>
      <c r="C92" s="25" t="s">
        <v>26</v>
      </c>
      <c r="F92" s="23" t="str">
        <f>IF(E18="","",E18)</f>
        <v/>
      </c>
      <c r="I92" s="25" t="s">
        <v>29</v>
      </c>
      <c r="J92" s="26">
        <f>E24</f>
        <v>0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97" t="s">
        <v>89</v>
      </c>
      <c r="D94" s="89"/>
      <c r="E94" s="89"/>
      <c r="F94" s="89"/>
      <c r="G94" s="89"/>
      <c r="H94" s="89"/>
      <c r="I94" s="89"/>
      <c r="J94" s="98" t="s">
        <v>90</v>
      </c>
      <c r="K94" s="89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99" t="s">
        <v>91</v>
      </c>
      <c r="J96" s="62">
        <f>J119</f>
        <v>0</v>
      </c>
      <c r="L96" s="28"/>
      <c r="AU96" s="16" t="s">
        <v>92</v>
      </c>
    </row>
    <row r="97" spans="2:12" s="8" customFormat="1" ht="25" customHeight="1">
      <c r="B97" s="100"/>
      <c r="D97" s="101" t="s">
        <v>260</v>
      </c>
      <c r="E97" s="102"/>
      <c r="F97" s="102"/>
      <c r="G97" s="102"/>
      <c r="H97" s="102"/>
      <c r="I97" s="102"/>
      <c r="J97" s="103">
        <f>J120</f>
        <v>0</v>
      </c>
      <c r="L97" s="100"/>
    </row>
    <row r="98" spans="2:12" s="9" customFormat="1" ht="20" customHeight="1">
      <c r="B98" s="104"/>
      <c r="D98" s="105" t="s">
        <v>261</v>
      </c>
      <c r="E98" s="106"/>
      <c r="F98" s="106"/>
      <c r="G98" s="106"/>
      <c r="H98" s="106"/>
      <c r="I98" s="106"/>
      <c r="J98" s="107">
        <f>J121</f>
        <v>0</v>
      </c>
      <c r="L98" s="104"/>
    </row>
    <row r="99" spans="2:12" s="9" customFormat="1" ht="20" customHeight="1">
      <c r="B99" s="104"/>
      <c r="D99" s="105" t="s">
        <v>262</v>
      </c>
      <c r="E99" s="106"/>
      <c r="F99" s="106"/>
      <c r="G99" s="106"/>
      <c r="H99" s="106"/>
      <c r="I99" s="106"/>
      <c r="J99" s="107">
        <f>J128</f>
        <v>0</v>
      </c>
      <c r="L99" s="104"/>
    </row>
    <row r="100" spans="2:12" s="1" customFormat="1" ht="21.75" customHeight="1">
      <c r="B100" s="28"/>
      <c r="L100" s="28"/>
    </row>
    <row r="101" spans="2:12" s="1" customFormat="1" ht="7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8"/>
    </row>
    <row r="105" spans="2:12" s="1" customFormat="1" ht="7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8"/>
    </row>
    <row r="106" spans="2:12" s="1" customFormat="1" ht="25" customHeight="1">
      <c r="B106" s="28"/>
      <c r="C106" s="20" t="s">
        <v>99</v>
      </c>
      <c r="L106" s="28"/>
    </row>
    <row r="107" spans="2:12" s="1" customFormat="1" ht="7" customHeight="1">
      <c r="B107" s="28"/>
      <c r="L107" s="28"/>
    </row>
    <row r="108" spans="2:12" s="1" customFormat="1" ht="12" customHeight="1">
      <c r="B108" s="28"/>
      <c r="C108" s="25" t="s">
        <v>14</v>
      </c>
      <c r="L108" s="28"/>
    </row>
    <row r="109" spans="2:12" s="1" customFormat="1" ht="14.5" customHeight="1">
      <c r="B109" s="28"/>
      <c r="E109" s="208" t="str">
        <f>E7</f>
        <v>Zpevnění zatáček BMX DRÁHY, p.p.č. 1683/94, k.ú. Bílina</v>
      </c>
      <c r="F109" s="209"/>
      <c r="G109" s="209"/>
      <c r="H109" s="209"/>
      <c r="L109" s="28"/>
    </row>
    <row r="110" spans="2:12" s="1" customFormat="1" ht="12" customHeight="1">
      <c r="B110" s="28"/>
      <c r="C110" s="25" t="s">
        <v>86</v>
      </c>
      <c r="L110" s="28"/>
    </row>
    <row r="111" spans="2:12" s="1" customFormat="1" ht="15.5" customHeight="1">
      <c r="B111" s="28"/>
      <c r="E111" s="206" t="str">
        <f>E9</f>
        <v>VON - Vedlejší a ostatní náklady</v>
      </c>
      <c r="F111" s="210"/>
      <c r="G111" s="210"/>
      <c r="H111" s="210"/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5" t="s">
        <v>18</v>
      </c>
      <c r="F113" s="23" t="str">
        <f>F12</f>
        <v>Bílina</v>
      </c>
      <c r="I113" s="25" t="s">
        <v>20</v>
      </c>
      <c r="J113" s="48" t="str">
        <f>IF(J12="","",J12)</f>
        <v>23. 2. 2025</v>
      </c>
      <c r="L113" s="28"/>
    </row>
    <row r="114" spans="2:65" s="1" customFormat="1" ht="7" customHeight="1">
      <c r="B114" s="28"/>
      <c r="L114" s="28"/>
    </row>
    <row r="115" spans="2:65" s="1" customFormat="1" ht="15.5" customHeight="1">
      <c r="B115" s="28"/>
      <c r="C115" s="25" t="s">
        <v>22</v>
      </c>
      <c r="F115" s="23" t="str">
        <f>E15</f>
        <v xml:space="preserve"> </v>
      </c>
      <c r="I115" s="25" t="s">
        <v>27</v>
      </c>
      <c r="J115" s="26" t="str">
        <f>E21</f>
        <v xml:space="preserve"> </v>
      </c>
      <c r="L115" s="28"/>
    </row>
    <row r="116" spans="2:65" s="1" customFormat="1" ht="15.5" customHeight="1">
      <c r="B116" s="28"/>
      <c r="C116" s="25" t="s">
        <v>26</v>
      </c>
      <c r="F116" s="23" t="str">
        <f>IF(E18="","",E18)</f>
        <v/>
      </c>
      <c r="I116" s="25" t="s">
        <v>29</v>
      </c>
      <c r="J116" s="26">
        <f>E24</f>
        <v>0</v>
      </c>
      <c r="L116" s="28"/>
    </row>
    <row r="117" spans="2:65" s="1" customFormat="1" ht="10.25" customHeight="1">
      <c r="B117" s="28"/>
      <c r="L117" s="28"/>
    </row>
    <row r="118" spans="2:65" s="10" customFormat="1" ht="29.25" customHeight="1">
      <c r="B118" s="108"/>
      <c r="C118" s="109" t="s">
        <v>100</v>
      </c>
      <c r="D118" s="110" t="s">
        <v>56</v>
      </c>
      <c r="E118" s="110" t="s">
        <v>52</v>
      </c>
      <c r="F118" s="110" t="s">
        <v>53</v>
      </c>
      <c r="G118" s="110" t="s">
        <v>101</v>
      </c>
      <c r="H118" s="110" t="s">
        <v>102</v>
      </c>
      <c r="I118" s="110" t="s">
        <v>103</v>
      </c>
      <c r="J118" s="110" t="s">
        <v>90</v>
      </c>
      <c r="K118" s="111" t="s">
        <v>104</v>
      </c>
      <c r="L118" s="108"/>
      <c r="M118" s="55" t="s">
        <v>1</v>
      </c>
      <c r="N118" s="56" t="s">
        <v>35</v>
      </c>
      <c r="O118" s="56" t="s">
        <v>105</v>
      </c>
      <c r="P118" s="56" t="s">
        <v>106</v>
      </c>
      <c r="Q118" s="56" t="s">
        <v>107</v>
      </c>
      <c r="R118" s="56" t="s">
        <v>108</v>
      </c>
      <c r="S118" s="56" t="s">
        <v>109</v>
      </c>
      <c r="T118" s="57" t="s">
        <v>110</v>
      </c>
    </row>
    <row r="119" spans="2:65" s="1" customFormat="1" ht="22.75" customHeight="1">
      <c r="B119" s="28"/>
      <c r="C119" s="60" t="s">
        <v>111</v>
      </c>
      <c r="J119" s="112">
        <f>BK119</f>
        <v>0</v>
      </c>
      <c r="L119" s="28"/>
      <c r="M119" s="58"/>
      <c r="N119" s="49"/>
      <c r="O119" s="49"/>
      <c r="P119" s="113">
        <f>P120</f>
        <v>0</v>
      </c>
      <c r="Q119" s="49"/>
      <c r="R119" s="113">
        <f>R120</f>
        <v>0</v>
      </c>
      <c r="S119" s="49"/>
      <c r="T119" s="114">
        <f>T120</f>
        <v>0</v>
      </c>
      <c r="AT119" s="16" t="s">
        <v>70</v>
      </c>
      <c r="AU119" s="16" t="s">
        <v>92</v>
      </c>
      <c r="BK119" s="115">
        <f>BK120</f>
        <v>0</v>
      </c>
    </row>
    <row r="120" spans="2:65" s="11" customFormat="1" ht="26" customHeight="1">
      <c r="B120" s="116"/>
      <c r="D120" s="117" t="s">
        <v>70</v>
      </c>
      <c r="E120" s="118" t="s">
        <v>263</v>
      </c>
      <c r="F120" s="118" t="s">
        <v>264</v>
      </c>
      <c r="J120" s="119">
        <f>BK120</f>
        <v>0</v>
      </c>
      <c r="L120" s="116"/>
      <c r="M120" s="120"/>
      <c r="P120" s="121">
        <f>P121+P128</f>
        <v>0</v>
      </c>
      <c r="R120" s="121">
        <f>R121+R128</f>
        <v>0</v>
      </c>
      <c r="T120" s="122">
        <f>T121+T128</f>
        <v>0</v>
      </c>
      <c r="AR120" s="117" t="s">
        <v>139</v>
      </c>
      <c r="AT120" s="123" t="s">
        <v>70</v>
      </c>
      <c r="AU120" s="123" t="s">
        <v>71</v>
      </c>
      <c r="AY120" s="117" t="s">
        <v>114</v>
      </c>
      <c r="BK120" s="124">
        <f>BK121+BK128</f>
        <v>0</v>
      </c>
    </row>
    <row r="121" spans="2:65" s="11" customFormat="1" ht="22.75" customHeight="1">
      <c r="B121" s="116"/>
      <c r="D121" s="117" t="s">
        <v>70</v>
      </c>
      <c r="E121" s="125" t="s">
        <v>265</v>
      </c>
      <c r="F121" s="125" t="s">
        <v>266</v>
      </c>
      <c r="J121" s="126">
        <f>BK121</f>
        <v>0</v>
      </c>
      <c r="L121" s="116"/>
      <c r="M121" s="120"/>
      <c r="P121" s="121">
        <f>SUM(P122:P127)</f>
        <v>0</v>
      </c>
      <c r="R121" s="121">
        <f>SUM(R122:R127)</f>
        <v>0</v>
      </c>
      <c r="T121" s="122">
        <f>SUM(T122:T127)</f>
        <v>0</v>
      </c>
      <c r="AR121" s="117" t="s">
        <v>139</v>
      </c>
      <c r="AT121" s="123" t="s">
        <v>70</v>
      </c>
      <c r="AU121" s="123" t="s">
        <v>79</v>
      </c>
      <c r="AY121" s="117" t="s">
        <v>114</v>
      </c>
      <c r="BK121" s="124">
        <f>SUM(BK122:BK127)</f>
        <v>0</v>
      </c>
    </row>
    <row r="122" spans="2:65" s="1" customFormat="1" ht="14.5" customHeight="1">
      <c r="B122" s="127"/>
      <c r="C122" s="128" t="s">
        <v>79</v>
      </c>
      <c r="D122" s="128" t="s">
        <v>116</v>
      </c>
      <c r="E122" s="129" t="s">
        <v>267</v>
      </c>
      <c r="F122" s="130" t="s">
        <v>268</v>
      </c>
      <c r="G122" s="131" t="s">
        <v>269</v>
      </c>
      <c r="H122" s="132">
        <v>1</v>
      </c>
      <c r="I122" s="133"/>
      <c r="J122" s="133">
        <f>ROUND(I122*H122,2)</f>
        <v>0</v>
      </c>
      <c r="K122" s="130" t="s">
        <v>120</v>
      </c>
      <c r="L122" s="28"/>
      <c r="M122" s="134" t="s">
        <v>1</v>
      </c>
      <c r="N122" s="135" t="s">
        <v>36</v>
      </c>
      <c r="O122" s="136">
        <v>0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270</v>
      </c>
      <c r="AT122" s="138" t="s">
        <v>116</v>
      </c>
      <c r="AU122" s="138" t="s">
        <v>81</v>
      </c>
      <c r="AY122" s="16" t="s">
        <v>114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6" t="s">
        <v>79</v>
      </c>
      <c r="BK122" s="139">
        <f>ROUND(I122*H122,2)</f>
        <v>0</v>
      </c>
      <c r="BL122" s="16" t="s">
        <v>270</v>
      </c>
      <c r="BM122" s="138" t="s">
        <v>271</v>
      </c>
    </row>
    <row r="123" spans="2:65" s="12" customFormat="1" ht="12">
      <c r="B123" s="140"/>
      <c r="D123" s="141" t="s">
        <v>123</v>
      </c>
      <c r="E123" s="142" t="s">
        <v>1</v>
      </c>
      <c r="F123" s="143" t="s">
        <v>79</v>
      </c>
      <c r="H123" s="144">
        <v>1</v>
      </c>
      <c r="L123" s="140"/>
      <c r="M123" s="145"/>
      <c r="T123" s="146"/>
      <c r="AT123" s="142" t="s">
        <v>123</v>
      </c>
      <c r="AU123" s="142" t="s">
        <v>81</v>
      </c>
      <c r="AV123" s="12" t="s">
        <v>81</v>
      </c>
      <c r="AW123" s="12" t="s">
        <v>28</v>
      </c>
      <c r="AX123" s="12" t="s">
        <v>71</v>
      </c>
      <c r="AY123" s="142" t="s">
        <v>114</v>
      </c>
    </row>
    <row r="124" spans="2:65" s="13" customFormat="1" ht="12">
      <c r="B124" s="147"/>
      <c r="D124" s="141" t="s">
        <v>123</v>
      </c>
      <c r="E124" s="148" t="s">
        <v>1</v>
      </c>
      <c r="F124" s="149" t="s">
        <v>126</v>
      </c>
      <c r="H124" s="150">
        <v>1</v>
      </c>
      <c r="L124" s="147"/>
      <c r="M124" s="151"/>
      <c r="T124" s="152"/>
      <c r="AT124" s="148" t="s">
        <v>123</v>
      </c>
      <c r="AU124" s="148" t="s">
        <v>81</v>
      </c>
      <c r="AV124" s="13" t="s">
        <v>121</v>
      </c>
      <c r="AW124" s="13" t="s">
        <v>28</v>
      </c>
      <c r="AX124" s="13" t="s">
        <v>79</v>
      </c>
      <c r="AY124" s="148" t="s">
        <v>114</v>
      </c>
    </row>
    <row r="125" spans="2:65" s="1" customFormat="1" ht="14.5" customHeight="1">
      <c r="B125" s="127"/>
      <c r="C125" s="128" t="s">
        <v>81</v>
      </c>
      <c r="D125" s="128" t="s">
        <v>116</v>
      </c>
      <c r="E125" s="129" t="s">
        <v>272</v>
      </c>
      <c r="F125" s="130" t="s">
        <v>273</v>
      </c>
      <c r="G125" s="131" t="s">
        <v>269</v>
      </c>
      <c r="H125" s="132">
        <v>1</v>
      </c>
      <c r="I125" s="133"/>
      <c r="J125" s="133">
        <f>ROUND(I125*H125,2)</f>
        <v>0</v>
      </c>
      <c r="K125" s="130" t="s">
        <v>120</v>
      </c>
      <c r="L125" s="28"/>
      <c r="M125" s="134" t="s">
        <v>1</v>
      </c>
      <c r="N125" s="135" t="s">
        <v>36</v>
      </c>
      <c r="O125" s="136">
        <v>0</v>
      </c>
      <c r="P125" s="136">
        <f>O125*H125</f>
        <v>0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AR125" s="138" t="s">
        <v>270</v>
      </c>
      <c r="AT125" s="138" t="s">
        <v>116</v>
      </c>
      <c r="AU125" s="138" t="s">
        <v>81</v>
      </c>
      <c r="AY125" s="16" t="s">
        <v>114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6" t="s">
        <v>79</v>
      </c>
      <c r="BK125" s="139">
        <f>ROUND(I125*H125,2)</f>
        <v>0</v>
      </c>
      <c r="BL125" s="16" t="s">
        <v>270</v>
      </c>
      <c r="BM125" s="138" t="s">
        <v>274</v>
      </c>
    </row>
    <row r="126" spans="2:65" s="12" customFormat="1" ht="12">
      <c r="B126" s="140"/>
      <c r="D126" s="141" t="s">
        <v>123</v>
      </c>
      <c r="E126" s="142" t="s">
        <v>1</v>
      </c>
      <c r="F126" s="143" t="s">
        <v>79</v>
      </c>
      <c r="H126" s="144">
        <v>1</v>
      </c>
      <c r="L126" s="140"/>
      <c r="M126" s="145"/>
      <c r="T126" s="146"/>
      <c r="AT126" s="142" t="s">
        <v>123</v>
      </c>
      <c r="AU126" s="142" t="s">
        <v>81</v>
      </c>
      <c r="AV126" s="12" t="s">
        <v>81</v>
      </c>
      <c r="AW126" s="12" t="s">
        <v>28</v>
      </c>
      <c r="AX126" s="12" t="s">
        <v>71</v>
      </c>
      <c r="AY126" s="142" t="s">
        <v>114</v>
      </c>
    </row>
    <row r="127" spans="2:65" s="13" customFormat="1" ht="12">
      <c r="B127" s="147"/>
      <c r="D127" s="141" t="s">
        <v>123</v>
      </c>
      <c r="E127" s="148" t="s">
        <v>1</v>
      </c>
      <c r="F127" s="149" t="s">
        <v>126</v>
      </c>
      <c r="H127" s="150">
        <v>1</v>
      </c>
      <c r="L127" s="147"/>
      <c r="M127" s="151"/>
      <c r="T127" s="152"/>
      <c r="AT127" s="148" t="s">
        <v>123</v>
      </c>
      <c r="AU127" s="148" t="s">
        <v>81</v>
      </c>
      <c r="AV127" s="13" t="s">
        <v>121</v>
      </c>
      <c r="AW127" s="13" t="s">
        <v>28</v>
      </c>
      <c r="AX127" s="13" t="s">
        <v>79</v>
      </c>
      <c r="AY127" s="148" t="s">
        <v>114</v>
      </c>
    </row>
    <row r="128" spans="2:65" s="11" customFormat="1" ht="22.75" customHeight="1">
      <c r="B128" s="116"/>
      <c r="D128" s="117" t="s">
        <v>70</v>
      </c>
      <c r="E128" s="125" t="s">
        <v>275</v>
      </c>
      <c r="F128" s="125" t="s">
        <v>276</v>
      </c>
      <c r="J128" s="126">
        <f>BK128</f>
        <v>0</v>
      </c>
      <c r="L128" s="116"/>
      <c r="M128" s="120"/>
      <c r="P128" s="121">
        <f>SUM(P129:P131)</f>
        <v>0</v>
      </c>
      <c r="R128" s="121">
        <f>SUM(R129:R131)</f>
        <v>0</v>
      </c>
      <c r="T128" s="122">
        <f>SUM(T129:T131)</f>
        <v>0</v>
      </c>
      <c r="AR128" s="117" t="s">
        <v>139</v>
      </c>
      <c r="AT128" s="123" t="s">
        <v>70</v>
      </c>
      <c r="AU128" s="123" t="s">
        <v>79</v>
      </c>
      <c r="AY128" s="117" t="s">
        <v>114</v>
      </c>
      <c r="BK128" s="124">
        <f>SUM(BK129:BK131)</f>
        <v>0</v>
      </c>
    </row>
    <row r="129" spans="2:65" s="1" customFormat="1" ht="14.5" customHeight="1">
      <c r="B129" s="127"/>
      <c r="C129" s="128" t="s">
        <v>132</v>
      </c>
      <c r="D129" s="128" t="s">
        <v>116</v>
      </c>
      <c r="E129" s="129" t="s">
        <v>277</v>
      </c>
      <c r="F129" s="130" t="s">
        <v>278</v>
      </c>
      <c r="G129" s="131" t="s">
        <v>269</v>
      </c>
      <c r="H129" s="132">
        <v>1</v>
      </c>
      <c r="I129" s="133"/>
      <c r="J129" s="133">
        <f>ROUND(I129*H129,2)</f>
        <v>0</v>
      </c>
      <c r="K129" s="130" t="s">
        <v>120</v>
      </c>
      <c r="L129" s="28"/>
      <c r="M129" s="134" t="s">
        <v>1</v>
      </c>
      <c r="N129" s="135" t="s">
        <v>36</v>
      </c>
      <c r="O129" s="136">
        <v>0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270</v>
      </c>
      <c r="AT129" s="138" t="s">
        <v>116</v>
      </c>
      <c r="AU129" s="138" t="s">
        <v>81</v>
      </c>
      <c r="AY129" s="16" t="s">
        <v>114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79</v>
      </c>
      <c r="BK129" s="139">
        <f>ROUND(I129*H129,2)</f>
        <v>0</v>
      </c>
      <c r="BL129" s="16" t="s">
        <v>270</v>
      </c>
      <c r="BM129" s="138" t="s">
        <v>279</v>
      </c>
    </row>
    <row r="130" spans="2:65" s="12" customFormat="1" ht="12">
      <c r="B130" s="140"/>
      <c r="D130" s="141" t="s">
        <v>123</v>
      </c>
      <c r="E130" s="142" t="s">
        <v>1</v>
      </c>
      <c r="F130" s="143" t="s">
        <v>79</v>
      </c>
      <c r="H130" s="144">
        <v>1</v>
      </c>
      <c r="L130" s="140"/>
      <c r="M130" s="145"/>
      <c r="T130" s="146"/>
      <c r="AT130" s="142" t="s">
        <v>123</v>
      </c>
      <c r="AU130" s="142" t="s">
        <v>81</v>
      </c>
      <c r="AV130" s="12" t="s">
        <v>81</v>
      </c>
      <c r="AW130" s="12" t="s">
        <v>28</v>
      </c>
      <c r="AX130" s="12" t="s">
        <v>71</v>
      </c>
      <c r="AY130" s="142" t="s">
        <v>114</v>
      </c>
    </row>
    <row r="131" spans="2:65" s="13" customFormat="1" ht="12">
      <c r="B131" s="147"/>
      <c r="D131" s="141" t="s">
        <v>123</v>
      </c>
      <c r="E131" s="148" t="s">
        <v>1</v>
      </c>
      <c r="F131" s="149" t="s">
        <v>126</v>
      </c>
      <c r="H131" s="150">
        <v>1</v>
      </c>
      <c r="L131" s="147"/>
      <c r="M131" s="171"/>
      <c r="N131" s="172"/>
      <c r="O131" s="172"/>
      <c r="P131" s="172"/>
      <c r="Q131" s="172"/>
      <c r="R131" s="172"/>
      <c r="S131" s="172"/>
      <c r="T131" s="173"/>
      <c r="AT131" s="148" t="s">
        <v>123</v>
      </c>
      <c r="AU131" s="148" t="s">
        <v>81</v>
      </c>
      <c r="AV131" s="13" t="s">
        <v>121</v>
      </c>
      <c r="AW131" s="13" t="s">
        <v>28</v>
      </c>
      <c r="AX131" s="13" t="s">
        <v>79</v>
      </c>
      <c r="AY131" s="148" t="s">
        <v>114</v>
      </c>
    </row>
    <row r="132" spans="2:65" s="1" customFormat="1" ht="7" customHeight="1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28"/>
    </row>
  </sheetData>
  <autoFilter ref="C118:K131" xr:uid="{00000000-0009-0000-0000-000002000000}"/>
  <mergeCells count="8">
    <mergeCell ref="E109:H109"/>
    <mergeCell ref="E111:H11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01 - Stavební práce</vt:lpstr>
      <vt:lpstr>VON - Vedlejší a ostatní ...</vt:lpstr>
      <vt:lpstr>'Rekapitulace stavby'!Názvy_tisku</vt:lpstr>
      <vt:lpstr>'SO 01 - Stavební práce'!Názvy_tisku</vt:lpstr>
      <vt:lpstr>'VON - Vedlejší a ostatní ...'!Názvy_tisku</vt:lpstr>
      <vt:lpstr>'Rekapitulace stavby'!Oblast_tisku</vt:lpstr>
      <vt:lpstr>'SO 01 - Stavební práce'!Oblast_tisku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Petr Tichý</cp:lastModifiedBy>
  <dcterms:created xsi:type="dcterms:W3CDTF">2025-02-25T08:00:16Z</dcterms:created>
  <dcterms:modified xsi:type="dcterms:W3CDTF">2025-02-27T06:34:39Z</dcterms:modified>
</cp:coreProperties>
</file>