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kappa\userfiles\duskova\Documents\Výběrová řízení\2025\Výměna oken v bytových jednotkách (kulturní památka) – Mírové náměstí č.p. 87, Bílina\E-ZAK\"/>
    </mc:Choice>
  </mc:AlternateContent>
  <xr:revisionPtr revIDLastSave="0" documentId="8_{6340C996-2F76-4997-9FBB-CEF0B34A8EDA}" xr6:coauthVersionLast="36" xr6:coauthVersionMax="36" xr10:uidLastSave="{00000000-0000-0000-0000-000000000000}"/>
  <bookViews>
    <workbookView xWindow="0" yWindow="0" windowWidth="28800" windowHeight="10665" xr2:uid="{00000000-000D-0000-FFFF-FFFF00000000}"/>
  </bookViews>
  <sheets>
    <sheet name="Rekapitulace stavby" sheetId="1" r:id="rId1"/>
    <sheet name="25-03_Bilina_Mir_nam - Mí..." sheetId="2" r:id="rId2"/>
    <sheet name="Seznam figur" sheetId="3" r:id="rId3"/>
    <sheet name="Pokyny pro vyplnění" sheetId="4" r:id="rId4"/>
  </sheets>
  <definedNames>
    <definedName name="_xlnm._FilterDatabase" localSheetId="1" hidden="1">'25-03_Bilina_Mir_nam - Mí...'!$C$86:$K$241</definedName>
    <definedName name="_xlnm.Print_Titles" localSheetId="1">'25-03_Bilina_Mir_nam - Mí...'!$86:$86</definedName>
    <definedName name="_xlnm.Print_Titles" localSheetId="0">'Rekapitulace stavby'!$52:$52</definedName>
    <definedName name="_xlnm.Print_Titles" localSheetId="2">'Seznam figur'!$9:$9</definedName>
    <definedName name="_xlnm.Print_Area" localSheetId="1">'25-03_Bilina_Mir_nam - Mí...'!$C$4:$J$37,'25-03_Bilina_Mir_nam - Mí...'!$C$43:$J$70,'25-03_Bilina_Mir_nam - Mí...'!$C$76:$K$241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2">'Seznam figur'!$C$4:$G$89</definedName>
  </definedNames>
  <calcPr calcId="191029"/>
</workbook>
</file>

<file path=xl/calcChain.xml><?xml version="1.0" encoding="utf-8"?>
<calcChain xmlns="http://schemas.openxmlformats.org/spreadsheetml/2006/main">
  <c r="D7" i="3" l="1"/>
  <c r="J35" i="2"/>
  <c r="J34" i="2"/>
  <c r="AY55" i="1"/>
  <c r="J33" i="2"/>
  <c r="AX55" i="1"/>
  <c r="BI240" i="2"/>
  <c r="BH240" i="2"/>
  <c r="BG240" i="2"/>
  <c r="BE240" i="2"/>
  <c r="T240" i="2"/>
  <c r="T239" i="2"/>
  <c r="R240" i="2"/>
  <c r="R239" i="2"/>
  <c r="P240" i="2"/>
  <c r="P239" i="2"/>
  <c r="BI237" i="2"/>
  <c r="BH237" i="2"/>
  <c r="BG237" i="2"/>
  <c r="BE237" i="2"/>
  <c r="T237" i="2"/>
  <c r="R237" i="2"/>
  <c r="P237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T231" i="2" s="1"/>
  <c r="R232" i="2"/>
  <c r="R231" i="2"/>
  <c r="P232" i="2"/>
  <c r="P231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4" i="2"/>
  <c r="BH224" i="2"/>
  <c r="BG224" i="2"/>
  <c r="BE224" i="2"/>
  <c r="T224" i="2"/>
  <c r="R224" i="2"/>
  <c r="P224" i="2"/>
  <c r="BI222" i="2"/>
  <c r="BH222" i="2"/>
  <c r="BG222" i="2"/>
  <c r="BE222" i="2"/>
  <c r="T222" i="2"/>
  <c r="R222" i="2"/>
  <c r="P222" i="2"/>
  <c r="BI220" i="2"/>
  <c r="BH220" i="2"/>
  <c r="BG220" i="2"/>
  <c r="BE220" i="2"/>
  <c r="T220" i="2"/>
  <c r="R220" i="2"/>
  <c r="P220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1" i="2"/>
  <c r="BH211" i="2"/>
  <c r="BG211" i="2"/>
  <c r="BE211" i="2"/>
  <c r="T211" i="2"/>
  <c r="R211" i="2"/>
  <c r="P211" i="2"/>
  <c r="BI208" i="2"/>
  <c r="BH208" i="2"/>
  <c r="BG208" i="2"/>
  <c r="BE208" i="2"/>
  <c r="T208" i="2"/>
  <c r="R208" i="2"/>
  <c r="P208" i="2"/>
  <c r="BI205" i="2"/>
  <c r="BH205" i="2"/>
  <c r="BG205" i="2"/>
  <c r="BE205" i="2"/>
  <c r="T205" i="2"/>
  <c r="R205" i="2"/>
  <c r="P205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54" i="2"/>
  <c r="BH154" i="2"/>
  <c r="BG154" i="2"/>
  <c r="BE154" i="2"/>
  <c r="T154" i="2"/>
  <c r="R154" i="2"/>
  <c r="P154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38" i="2"/>
  <c r="BH138" i="2"/>
  <c r="BG138" i="2"/>
  <c r="BE138" i="2"/>
  <c r="T138" i="2"/>
  <c r="R138" i="2"/>
  <c r="P138" i="2"/>
  <c r="BI134" i="2"/>
  <c r="BH134" i="2"/>
  <c r="BG134" i="2"/>
  <c r="BE134" i="2"/>
  <c r="T134" i="2"/>
  <c r="T133" i="2" s="1"/>
  <c r="R134" i="2"/>
  <c r="R133" i="2"/>
  <c r="P134" i="2"/>
  <c r="P133" i="2" s="1"/>
  <c r="BI131" i="2"/>
  <c r="BH131" i="2"/>
  <c r="BG131" i="2"/>
  <c r="BE131" i="2"/>
  <c r="T131" i="2"/>
  <c r="R131" i="2"/>
  <c r="P131" i="2"/>
  <c r="BI128" i="2"/>
  <c r="BH128" i="2"/>
  <c r="BG128" i="2"/>
  <c r="BE128" i="2"/>
  <c r="T128" i="2"/>
  <c r="R128" i="2"/>
  <c r="P128" i="2"/>
  <c r="BI126" i="2"/>
  <c r="BH126" i="2"/>
  <c r="BG126" i="2"/>
  <c r="BE126" i="2"/>
  <c r="T126" i="2"/>
  <c r="R126" i="2"/>
  <c r="P126" i="2"/>
  <c r="BI124" i="2"/>
  <c r="BH124" i="2"/>
  <c r="BG124" i="2"/>
  <c r="BE124" i="2"/>
  <c r="T124" i="2"/>
  <c r="R124" i="2"/>
  <c r="P124" i="2"/>
  <c r="BI120" i="2"/>
  <c r="BH120" i="2"/>
  <c r="BG120" i="2"/>
  <c r="BE120" i="2"/>
  <c r="T120" i="2"/>
  <c r="R120" i="2"/>
  <c r="P120" i="2"/>
  <c r="BI117" i="2"/>
  <c r="BH117" i="2"/>
  <c r="BG117" i="2"/>
  <c r="BE117" i="2"/>
  <c r="T117" i="2"/>
  <c r="R117" i="2"/>
  <c r="P117" i="2"/>
  <c r="BI114" i="2"/>
  <c r="BH114" i="2"/>
  <c r="BG114" i="2"/>
  <c r="BE114" i="2"/>
  <c r="T114" i="2"/>
  <c r="R114" i="2"/>
  <c r="P114" i="2"/>
  <c r="BI113" i="2"/>
  <c r="BH113" i="2"/>
  <c r="BG113" i="2"/>
  <c r="BE113" i="2"/>
  <c r="T113" i="2"/>
  <c r="R113" i="2"/>
  <c r="P113" i="2"/>
  <c r="BI111" i="2"/>
  <c r="BH111" i="2"/>
  <c r="BG111" i="2"/>
  <c r="BE111" i="2"/>
  <c r="T111" i="2"/>
  <c r="R111" i="2"/>
  <c r="P111" i="2"/>
  <c r="BI106" i="2"/>
  <c r="BH106" i="2"/>
  <c r="BG106" i="2"/>
  <c r="BE106" i="2"/>
  <c r="T106" i="2"/>
  <c r="R106" i="2"/>
  <c r="P106" i="2"/>
  <c r="BI102" i="2"/>
  <c r="BH102" i="2"/>
  <c r="BG102" i="2"/>
  <c r="BE102" i="2"/>
  <c r="T102" i="2"/>
  <c r="R102" i="2"/>
  <c r="P102" i="2"/>
  <c r="BI90" i="2"/>
  <c r="BH90" i="2"/>
  <c r="BG90" i="2"/>
  <c r="BE90" i="2"/>
  <c r="T90" i="2"/>
  <c r="R90" i="2"/>
  <c r="P90" i="2"/>
  <c r="J84" i="2"/>
  <c r="J83" i="2"/>
  <c r="F83" i="2"/>
  <c r="F81" i="2"/>
  <c r="E79" i="2"/>
  <c r="J51" i="2"/>
  <c r="J50" i="2"/>
  <c r="F50" i="2"/>
  <c r="F48" i="2"/>
  <c r="E46" i="2"/>
  <c r="J16" i="2"/>
  <c r="E16" i="2"/>
  <c r="F84" i="2"/>
  <c r="J15" i="2"/>
  <c r="J10" i="2"/>
  <c r="J81" i="2" s="1"/>
  <c r="L50" i="1"/>
  <c r="AM50" i="1"/>
  <c r="AM49" i="1"/>
  <c r="L49" i="1"/>
  <c r="AM47" i="1"/>
  <c r="L47" i="1"/>
  <c r="L45" i="1"/>
  <c r="L44" i="1"/>
  <c r="BK188" i="2"/>
  <c r="J114" i="2"/>
  <c r="BK162" i="2"/>
  <c r="J222" i="2"/>
  <c r="BK111" i="2"/>
  <c r="BK131" i="2"/>
  <c r="J141" i="2"/>
  <c r="BK235" i="2"/>
  <c r="J128" i="2"/>
  <c r="BK117" i="2"/>
  <c r="J172" i="2"/>
  <c r="J117" i="2"/>
  <c r="J193" i="2"/>
  <c r="J124" i="2"/>
  <c r="BK170" i="2"/>
  <c r="J228" i="2"/>
  <c r="BK124" i="2"/>
  <c r="BK166" i="2"/>
  <c r="BK240" i="2"/>
  <c r="J164" i="2"/>
  <c r="AS54" i="1"/>
  <c r="BK152" i="2"/>
  <c r="J191" i="2"/>
  <c r="J120" i="2"/>
  <c r="J179" i="2"/>
  <c r="J235" i="2"/>
  <c r="J147" i="2"/>
  <c r="BK226" i="2"/>
  <c r="J111" i="2"/>
  <c r="BK154" i="2"/>
  <c r="BK211" i="2"/>
  <c r="J240" i="2"/>
  <c r="BK172" i="2"/>
  <c r="BK126" i="2"/>
  <c r="J182" i="2"/>
  <c r="BK237" i="2"/>
  <c r="J156" i="2"/>
  <c r="J216" i="2"/>
  <c r="J237" i="2"/>
  <c r="J144" i="2"/>
  <c r="BK220" i="2"/>
  <c r="BK114" i="2"/>
  <c r="BK147" i="2"/>
  <c r="BK205" i="2"/>
  <c r="BK144" i="2"/>
  <c r="BK208" i="2"/>
  <c r="J150" i="2"/>
  <c r="J208" i="2"/>
  <c r="J226" i="2"/>
  <c r="BK141" i="2"/>
  <c r="BK193" i="2"/>
  <c r="J211" i="2"/>
  <c r="BK90" i="2"/>
  <c r="J131" i="2"/>
  <c r="BK160" i="2"/>
  <c r="J176" i="2"/>
  <c r="BK228" i="2"/>
  <c r="J152" i="2"/>
  <c r="BK222" i="2"/>
  <c r="BK150" i="2"/>
  <c r="J188" i="2"/>
  <c r="BK128" i="2"/>
  <c r="BK191" i="2"/>
  <c r="J214" i="2"/>
  <c r="J158" i="2"/>
  <c r="J106" i="2"/>
  <c r="J134" i="2"/>
  <c r="J166" i="2"/>
  <c r="J224" i="2"/>
  <c r="BK102" i="2"/>
  <c r="BK176" i="2"/>
  <c r="BK138" i="2"/>
  <c r="BK224" i="2"/>
  <c r="BK113" i="2"/>
  <c r="BK158" i="2"/>
  <c r="J220" i="2"/>
  <c r="J138" i="2"/>
  <c r="J162" i="2"/>
  <c r="BK134" i="2"/>
  <c r="BK214" i="2"/>
  <c r="BK179" i="2"/>
  <c r="J126" i="2"/>
  <c r="J160" i="2"/>
  <c r="J205" i="2"/>
  <c r="J113" i="2"/>
  <c r="BK164" i="2"/>
  <c r="BK168" i="2"/>
  <c r="J90" i="2"/>
  <c r="BK156" i="2"/>
  <c r="J174" i="2"/>
  <c r="J232" i="2"/>
  <c r="J154" i="2"/>
  <c r="BK216" i="2"/>
  <c r="BK106" i="2"/>
  <c r="BK182" i="2"/>
  <c r="BK232" i="2"/>
  <c r="BK120" i="2"/>
  <c r="J168" i="2"/>
  <c r="BK174" i="2"/>
  <c r="J102" i="2"/>
  <c r="J170" i="2"/>
  <c r="R89" i="2" l="1"/>
  <c r="P110" i="2"/>
  <c r="P123" i="2"/>
  <c r="T137" i="2"/>
  <c r="BK149" i="2"/>
  <c r="J149" i="2" s="1"/>
  <c r="J63" i="2" s="1"/>
  <c r="P219" i="2"/>
  <c r="P223" i="2"/>
  <c r="T234" i="2"/>
  <c r="P89" i="2"/>
  <c r="P88" i="2"/>
  <c r="R110" i="2"/>
  <c r="R123" i="2"/>
  <c r="P137" i="2"/>
  <c r="T149" i="2"/>
  <c r="T219" i="2"/>
  <c r="T223" i="2"/>
  <c r="BK89" i="2"/>
  <c r="J89" i="2"/>
  <c r="J57" i="2"/>
  <c r="BK110" i="2"/>
  <c r="J110" i="2"/>
  <c r="J58" i="2"/>
  <c r="BK123" i="2"/>
  <c r="J123" i="2" s="1"/>
  <c r="J59" i="2" s="1"/>
  <c r="BK137" i="2"/>
  <c r="J137" i="2"/>
  <c r="J62" i="2" s="1"/>
  <c r="P149" i="2"/>
  <c r="R219" i="2"/>
  <c r="R223" i="2"/>
  <c r="P234" i="2"/>
  <c r="T89" i="2"/>
  <c r="T110" i="2"/>
  <c r="T123" i="2"/>
  <c r="R137" i="2"/>
  <c r="R149" i="2"/>
  <c r="BK219" i="2"/>
  <c r="J219" i="2" s="1"/>
  <c r="J65" i="2" s="1"/>
  <c r="BK223" i="2"/>
  <c r="J223" i="2"/>
  <c r="J66" i="2"/>
  <c r="BK234" i="2"/>
  <c r="J234" i="2"/>
  <c r="J68" i="2"/>
  <c r="R234" i="2"/>
  <c r="BK239" i="2"/>
  <c r="J239" i="2"/>
  <c r="J69" i="2"/>
  <c r="BK133" i="2"/>
  <c r="J133" i="2" s="1"/>
  <c r="J60" i="2" s="1"/>
  <c r="BK231" i="2"/>
  <c r="J231" i="2" s="1"/>
  <c r="J67" i="2" s="1"/>
  <c r="BF111" i="2"/>
  <c r="BF114" i="2"/>
  <c r="BF124" i="2"/>
  <c r="BF134" i="2"/>
  <c r="BF141" i="2"/>
  <c r="BF158" i="2"/>
  <c r="BF168" i="2"/>
  <c r="BF170" i="2"/>
  <c r="BF174" i="2"/>
  <c r="BF188" i="2"/>
  <c r="BF191" i="2"/>
  <c r="BF214" i="2"/>
  <c r="BF222" i="2"/>
  <c r="BF235" i="2"/>
  <c r="BF237" i="2"/>
  <c r="F51" i="2"/>
  <c r="BF90" i="2"/>
  <c r="BF117" i="2"/>
  <c r="BF126" i="2"/>
  <c r="BF144" i="2"/>
  <c r="BF147" i="2"/>
  <c r="BF164" i="2"/>
  <c r="BF166" i="2"/>
  <c r="BF182" i="2"/>
  <c r="BF216" i="2"/>
  <c r="BF220" i="2"/>
  <c r="BF102" i="2"/>
  <c r="BF106" i="2"/>
  <c r="BF120" i="2"/>
  <c r="BF128" i="2"/>
  <c r="BF138" i="2"/>
  <c r="BF150" i="2"/>
  <c r="BF152" i="2"/>
  <c r="BF154" i="2"/>
  <c r="BF176" i="2"/>
  <c r="BF179" i="2"/>
  <c r="BF193" i="2"/>
  <c r="BF205" i="2"/>
  <c r="BF208" i="2"/>
  <c r="BF224" i="2"/>
  <c r="BF228" i="2"/>
  <c r="BF232" i="2"/>
  <c r="J48" i="2"/>
  <c r="BF113" i="2"/>
  <c r="BF131" i="2"/>
  <c r="BF156" i="2"/>
  <c r="BF160" i="2"/>
  <c r="BF162" i="2"/>
  <c r="BF172" i="2"/>
  <c r="BF211" i="2"/>
  <c r="BF226" i="2"/>
  <c r="BF240" i="2"/>
  <c r="J31" i="2"/>
  <c r="AV55" i="1"/>
  <c r="F31" i="2"/>
  <c r="AZ55" i="1" s="1"/>
  <c r="AZ54" i="1" s="1"/>
  <c r="W29" i="1" s="1"/>
  <c r="F35" i="2"/>
  <c r="BD55" i="1" s="1"/>
  <c r="BD54" i="1" s="1"/>
  <c r="W33" i="1" s="1"/>
  <c r="F34" i="2"/>
  <c r="BC55" i="1" s="1"/>
  <c r="BC54" i="1" s="1"/>
  <c r="W32" i="1" s="1"/>
  <c r="F33" i="2"/>
  <c r="BB55" i="1" s="1"/>
  <c r="BB54" i="1" s="1"/>
  <c r="W31" i="1" s="1"/>
  <c r="T218" i="2" l="1"/>
  <c r="T136" i="2"/>
  <c r="R218" i="2"/>
  <c r="P136" i="2"/>
  <c r="P218" i="2"/>
  <c r="R136" i="2"/>
  <c r="R87" i="2" s="1"/>
  <c r="T88" i="2"/>
  <c r="T87" i="2" s="1"/>
  <c r="R88" i="2"/>
  <c r="BK88" i="2"/>
  <c r="J88" i="2"/>
  <c r="J56" i="2"/>
  <c r="BK218" i="2"/>
  <c r="J218" i="2"/>
  <c r="J64" i="2"/>
  <c r="BK136" i="2"/>
  <c r="J136" i="2"/>
  <c r="J61" i="2"/>
  <c r="AY54" i="1"/>
  <c r="J32" i="2"/>
  <c r="AW55" i="1" s="1"/>
  <c r="AT55" i="1" s="1"/>
  <c r="AX54" i="1"/>
  <c r="AV54" i="1"/>
  <c r="AK29" i="1" s="1"/>
  <c r="F32" i="2"/>
  <c r="BA55" i="1" s="1"/>
  <c r="BA54" i="1" s="1"/>
  <c r="W30" i="1" s="1"/>
  <c r="P87" i="2" l="1"/>
  <c r="AU55" i="1"/>
  <c r="BK87" i="2"/>
  <c r="J87" i="2"/>
  <c r="AU54" i="1"/>
  <c r="J28" i="2"/>
  <c r="AG55" i="1" s="1"/>
  <c r="AG54" i="1" s="1"/>
  <c r="AK26" i="1" s="1"/>
  <c r="AK35" i="1" s="1"/>
  <c r="AW54" i="1"/>
  <c r="AK30" i="1" s="1"/>
  <c r="J37" i="2" l="1"/>
  <c r="J55" i="2"/>
  <c r="AN55" i="1"/>
  <c r="AT54" i="1"/>
  <c r="AN54" i="1" l="1"/>
</calcChain>
</file>

<file path=xl/sharedStrings.xml><?xml version="1.0" encoding="utf-8"?>
<sst xmlns="http://schemas.openxmlformats.org/spreadsheetml/2006/main" count="2442" uniqueCount="652">
  <si>
    <t>Export Komplet</t>
  </si>
  <si>
    <t>VZ</t>
  </si>
  <si>
    <t>2.0</t>
  </si>
  <si>
    <t>ZAMOK</t>
  </si>
  <si>
    <t>False</t>
  </si>
  <si>
    <t>{66ba0cbb-61a4-4d71-890b-e468aaab98ec}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</si>
  <si>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</si>
  <si>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</si>
  <si>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</si>
  <si>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</si>
  <si>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</si>
  <si>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</si>
  <si>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</si>
  <si>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</si>
  <si>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25-03_Bilina_Mir_nam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</si>
  <si>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</si>
  <si>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</si>
  <si>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Mírové náměstí č.p.87, kulturní památka - výměna oken v bytových jednotkách, Bílina</t>
  </si>
  <si>
    <t>KSO:</t>
  </si>
  <si>
    <t/>
  </si>
  <si>
    <t>CC-CZ:</t>
  </si>
  <si>
    <t>Místo:</t>
  </si>
  <si>
    <t>Mírové náměstí 87/9, 418 31 Bílina</t>
  </si>
  <si>
    <t>Datum:</t>
  </si>
  <si>
    <t>30. 3. 2025</t>
  </si>
  <si>
    <t>Zadavatel:</t>
  </si>
  <si>
    <t>IČ:</t>
  </si>
  <si>
    <t>Město Bílina, Břežánská 50/4, Bílina</t>
  </si>
  <si>
    <t>DIČ:</t>
  </si>
  <si>
    <t>Účastník:</t>
  </si>
  <si>
    <t>Vyplň údaj</t>
  </si>
  <si>
    <t>Projektant:</t>
  </si>
  <si>
    <t>XXM projekt s.r.o., Jabloňová 2136/11, Praha 10</t>
  </si>
  <si>
    <t>True</t>
  </si>
  <si>
    <t>Zpracovatel:</t>
  </si>
  <si>
    <t>Tomáš Vašek, Křivá 1776, Vratislavice nad Nisou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</si>
  <si>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</si>
  <si>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</si>
  <si>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</si>
  <si>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</si>
  <si>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</si>
  <si>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</si>
  <si>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</si>
  <si>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</si>
  <si>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</si>
  <si>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</si>
  <si>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</si>
  <si>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</si>
  <si>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</si>
  <si>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</si>
  <si>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</si>
  <si>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</si>
  <si>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</si>
  <si>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</si>
  <si>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</si>
  <si>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</si>
  <si>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</si>
  <si>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</si>
  <si>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</si>
  <si>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</si>
  <si>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</si>
  <si>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</si>
  <si>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</si>
  <si>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</si>
  <si>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</si>
  <si>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</si>
  <si>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</si>
  <si>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</si>
  <si>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</si>
  <si>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</si>
  <si>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</si>
  <si>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</si>
  <si>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</si>
  <si>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</si>
  <si>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</si>
  <si>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</si>
  <si>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</si>
  <si>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</si>
  <si>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</si>
  <si>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ZO</t>
  </si>
  <si>
    <t>začištění oken</t>
  </si>
  <si>
    <t>m</t>
  </si>
  <si>
    <t>82,85</t>
  </si>
  <si>
    <t>2</t>
  </si>
  <si>
    <t>Pa25</t>
  </si>
  <si>
    <t>Parapet 250 mm</t>
  </si>
  <si>
    <t>14,3</t>
  </si>
  <si>
    <t>KRYCÍ LIST SOUPISU PRACÍ</t>
  </si>
  <si>
    <t>Pa65</t>
  </si>
  <si>
    <t>Parapet 650 mm</t>
  </si>
  <si>
    <t>3,9</t>
  </si>
  <si>
    <t>Pa35</t>
  </si>
  <si>
    <t>Parapet 350 mm</t>
  </si>
  <si>
    <t>1,2</t>
  </si>
  <si>
    <t>Pa45</t>
  </si>
  <si>
    <t>Paprapet 450 mm</t>
  </si>
  <si>
    <t>7,8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</si>
  <si>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</si>
  <si>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</si>
  <si>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</si>
  <si>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</si>
  <si>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</si>
  <si>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</si>
  <si>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</si>
  <si>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</si>
  <si>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</si>
  <si>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</si>
  <si>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764 - Konstrukce klempířské</t>
  </si>
  <si>
    <t xml:space="preserve">    766 - Konstrukce truhlářské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</si>
  <si>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</si>
  <si>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</si>
  <si>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</si>
  <si>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</si>
  <si>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</si>
  <si>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</si>
  <si>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</si>
  <si>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</si>
  <si>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</si>
  <si>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</si>
  <si>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</si>
  <si>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</si>
  <si>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</si>
  <si>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</si>
  <si>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</si>
  <si>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</si>
  <si>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</si>
  <si>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</si>
  <si>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</si>
  <si>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</si>
  <si>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</si>
  <si>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</si>
  <si>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</si>
  <si>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</si>
  <si>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</si>
  <si>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619995001</t>
  </si>
  <si>
    <t>Začištění omítek (s dodáním hmot) kolem oken, dveří, podlah, obkladů apod.</t>
  </si>
  <si>
    <t>CS ÚRS 2025 01</t>
  </si>
  <si>
    <t>4</t>
  </si>
  <si>
    <t>736044952</t>
  </si>
  <si>
    <t>Online PSC</t>
  </si>
  <si>
    <t>https://podminky.urs.cz/item/CS_URS_2025_01/619995001</t>
  </si>
  <si>
    <t>P</t>
  </si>
  <si>
    <t>Poznámka k položce:_x000D_
- z vnější strany dotmelena jemným vápenným tmelem_x000D_
- z vnitřní strany zaomítnuta nebo zalištována_x000D_
- nepřípustné používat PUR pěnu a ostatní novodobé materiály</t>
  </si>
  <si>
    <t>VV</t>
  </si>
  <si>
    <t>"z vnitřní strany</t>
  </si>
  <si>
    <t>(1,15+1,60*2)*2+(1,20+1,17*2)*1+(1,30+0,60*2)*1+(1,15+1,60*2)*1</t>
  </si>
  <si>
    <t>(2,10+1,25*2)*1+(2,01+1,48*2)*1+(0,98+1,05*2)*2+(1,15+1,63*2)*5</t>
  </si>
  <si>
    <t>(1,18+1,58*2)*1+(1,25+1,20*2)*1+(0,97+1,05*2)*2+(1,17+1,50*2)*2+1,17*3*1</t>
  </si>
  <si>
    <t>Mezisoučet</t>
  </si>
  <si>
    <t>3</t>
  </si>
  <si>
    <t>"z vnější strany</t>
  </si>
  <si>
    <t>Součet</t>
  </si>
  <si>
    <t>629135102</t>
  </si>
  <si>
    <t>Vyrovnávací vrstva z cementové malty pod klempířskými prvky šířky přes 150 do 300 mm</t>
  </si>
  <si>
    <t>176119953</t>
  </si>
  <si>
    <t>https://podminky.urs.cz/item/CS_URS_2025_01/629135102</t>
  </si>
  <si>
    <t>"pod AL parapety</t>
  </si>
  <si>
    <t>2,10+1,20*2</t>
  </si>
  <si>
    <t>632451021</t>
  </si>
  <si>
    <t>Potěr cementový vyrovnávací z malty (MC-15) v pásu o průměrné (střední) tl. od 10 do 20 mm</t>
  </si>
  <si>
    <t>m2</t>
  </si>
  <si>
    <t>-1210961346</t>
  </si>
  <si>
    <t>https://podminky.urs.cz/item/CS_URS_2025_01/632451021</t>
  </si>
  <si>
    <t>"vyrovnání povrchu pod vnitřní parapety</t>
  </si>
  <si>
    <t>Pa25*0,20+Pa35*0,30+Pa45*0,40+Pa65*0,60</t>
  </si>
  <si>
    <t>9</t>
  </si>
  <si>
    <t>Ostatní konstrukce a práce, bourání</t>
  </si>
  <si>
    <t>945421110</t>
  </si>
  <si>
    <t>Hydraulická zvedací plošina včetně obsluhy instalovaná na automobilovém podvozku, výšky zdvihu do 18 m</t>
  </si>
  <si>
    <t>hod</t>
  </si>
  <si>
    <t>-1613663627</t>
  </si>
  <si>
    <t>https://podminky.urs.cz/item/CS_URS_2025_01/945421110</t>
  </si>
  <si>
    <t>5</t>
  </si>
  <si>
    <t>946990010.1</t>
  </si>
  <si>
    <t>Pomocné konstrkce a lešení pro výměnu oken, ochranné konstrukce, stříšky apod.</t>
  </si>
  <si>
    <t>kpl</t>
  </si>
  <si>
    <t>-869682940</t>
  </si>
  <si>
    <t>968062374</t>
  </si>
  <si>
    <t>Vybourání dřevěných rámů oken s křídly, dveřních zárubní, vrat, stěn, ostění nebo obkladů rámů oken s křídly zdvojených, plochy do 1 m2</t>
  </si>
  <si>
    <t>-609189937</t>
  </si>
  <si>
    <t>https://podminky.urs.cz/item/CS_URS_2025_01/968062374</t>
  </si>
  <si>
    <t>1,30*0,60</t>
  </si>
  <si>
    <t>7</t>
  </si>
  <si>
    <t>968062375</t>
  </si>
  <si>
    <t>Vybourání dřevěných rámů oken s křídly, dveřních zárubní, vrat, stěn, ostění nebo obkladů rámů oken s křídly zdvojených, plochy do 2 m2</t>
  </si>
  <si>
    <t>1433020395</t>
  </si>
  <si>
    <t>https://podminky.urs.cz/item/CS_URS_2025_01/968062375</t>
  </si>
  <si>
    <t>1,15*1,60*2+1,20*1,17+1,15*1,60+0,98*1,05*2+1,15*1,63*5+1,18*1,58+1,20*1,50+0,97*1,05*2+1,17*1,50*2+1,17*1,17</t>
  </si>
  <si>
    <t>8</t>
  </si>
  <si>
    <t>968062376</t>
  </si>
  <si>
    <t>Vybourání dřevěných rámů oken s křídly, dveřních zárubní, vrat, stěn, ostění nebo obkladů rámů oken s křídly zdvojených, plochy do 4 m2</t>
  </si>
  <si>
    <t>-1240493434</t>
  </si>
  <si>
    <t>https://podminky.urs.cz/item/CS_URS_2025_01/968062376</t>
  </si>
  <si>
    <t>2,10*1,25+2,01*1,48</t>
  </si>
  <si>
    <t>997</t>
  </si>
  <si>
    <t>Přesun sutě</t>
  </si>
  <si>
    <t>997013153</t>
  </si>
  <si>
    <t>Vnitrostaveništní doprava suti a vybouraných hmot vodorovně do 50 m s naložením s omezením mechanizace pro budovy a haly výšky přes 9 do 12 m</t>
  </si>
  <si>
    <t>t</t>
  </si>
  <si>
    <t>-557204048</t>
  </si>
  <si>
    <t>https://podminky.urs.cz/item/CS_URS_2025_01/997013153</t>
  </si>
  <si>
    <t>10</t>
  </si>
  <si>
    <t>997013501</t>
  </si>
  <si>
    <t>Odvoz suti a vybouraných hmot na skládku nebo meziskládku se složením, na vzdálenost do 1 km</t>
  </si>
  <si>
    <t>-1352078024</t>
  </si>
  <si>
    <t>https://podminky.urs.cz/item/CS_URS_2025_01/997013501</t>
  </si>
  <si>
    <t>11</t>
  </si>
  <si>
    <t>997013509</t>
  </si>
  <si>
    <t>Odvoz suti a vybouraných hmot na skládku nebo meziskládku se složením, na vzdálenost Příplatek k ceně za každý další započatý 1 km přes 1 km</t>
  </si>
  <si>
    <t>-1160281860</t>
  </si>
  <si>
    <t>https://podminky.urs.cz/item/CS_URS_2025_01/997013509</t>
  </si>
  <si>
    <t>1,428*19 'Přepočtené koeficientem množství</t>
  </si>
  <si>
    <t>997013631</t>
  </si>
  <si>
    <t>Poplatek za uložení stavebního odpadu na skládce (skládkovné) směsného stavebního a demoličního zatříděného do Katalogu odpadů pod kódem 17 09 04</t>
  </si>
  <si>
    <t>-395254212</t>
  </si>
  <si>
    <t>https://podminky.urs.cz/item/CS_URS_2025_01/997013631</t>
  </si>
  <si>
    <t>998</t>
  </si>
  <si>
    <t>Přesun hmot</t>
  </si>
  <si>
    <t>13</t>
  </si>
  <si>
    <t>998011010</t>
  </si>
  <si>
    <t>Přesun hmot pro budovy občanské výstavby, bydlení, výrobu a služby s nosnou svislou konstrukcí zděnou z cihel, tvárnic nebo kamene vodorovná dopravní vzdálenost do 100 m s omezením mechanizace pro budovy výšky přes 12 do 24 m</t>
  </si>
  <si>
    <t>1545975996</t>
  </si>
  <si>
    <t>https://podminky.urs.cz/item/CS_URS_2025_01/998011010</t>
  </si>
  <si>
    <t>PSV</t>
  </si>
  <si>
    <t>Práce a dodávky PSV</t>
  </si>
  <si>
    <t>764</t>
  </si>
  <si>
    <t>Konstrukce klempířské</t>
  </si>
  <si>
    <t>14</t>
  </si>
  <si>
    <t>764002851</t>
  </si>
  <si>
    <t>Demontáž klempířských konstrukcí oplechování parapetů do suti</t>
  </si>
  <si>
    <t>16</t>
  </si>
  <si>
    <t>1052798600</t>
  </si>
  <si>
    <t>https://podminky.urs.cz/item/CS_URS_2025_01/764002851</t>
  </si>
  <si>
    <t>15</t>
  </si>
  <si>
    <t>764226440.1</t>
  </si>
  <si>
    <t>Oplechování parapetů r.š.220 mm z hliníkového plechu tl.1,4 mm celoplošně lepené, včetně povrchové úpravy</t>
  </si>
  <si>
    <t>1144116999</t>
  </si>
  <si>
    <t>"typ 6</t>
  </si>
  <si>
    <t>2,10*1</t>
  </si>
  <si>
    <t>76422640.2</t>
  </si>
  <si>
    <t>Oplechování parapetů r.š.400 mm z hliníkového plechu tl.1,4 mm celoplošně lepené, včetně povrchové úpravy</t>
  </si>
  <si>
    <t>-1004946468</t>
  </si>
  <si>
    <t>"typ 12</t>
  </si>
  <si>
    <t>1,20*2</t>
  </si>
  <si>
    <t>17</t>
  </si>
  <si>
    <t>998764112</t>
  </si>
  <si>
    <t>Přesun hmot pro konstrukce klempířské stanovený z hmotnosti přesunovaného materiálu vodorovná dopravní vzdálenost do 50 m s omezením mechanizace v objektech výšky přes 6 do 12 m</t>
  </si>
  <si>
    <t>-1758040971</t>
  </si>
  <si>
    <t>https://podminky.urs.cz/item/CS_URS_2025_01/998764112</t>
  </si>
  <si>
    <t>766</t>
  </si>
  <si>
    <t>Konstrukce truhlářské</t>
  </si>
  <si>
    <t>18</t>
  </si>
  <si>
    <t>766620010.1</t>
  </si>
  <si>
    <t>Dvoukřídlé historizující eurookno 1150x1600 mm - typ 1</t>
  </si>
  <si>
    <t>kus</t>
  </si>
  <si>
    <t>605705596</t>
  </si>
  <si>
    <t>Poznámka k položce:_x000D_
- montáž a dodávka_x000D_
- otevíravé a sklápěcí_x000D_
- rám: lepený vícevrstvý hranol bez délkového napojování (smrk nebo borovice)_x000D_
- izolační dvojsklo 4-16-4 mm_x000D_
- 4 tabulky v křídlech + 2 v nadsvětlíku_x000D_
- povrchová úprava: čtyřvrstvý akrylátový vodou ředitelný nátěr (exteriér: tmavě hnědá, interiér: lomená bílá)_x000D_
- kování: celoobvodové, nikl matný broušený, 4x 2 závěsy, 2x oliva</t>
  </si>
  <si>
    <t>19</t>
  </si>
  <si>
    <t>766620010.2</t>
  </si>
  <si>
    <t>Dvoukřídlé historizující eurookno 1200x1170 mm - typ 2</t>
  </si>
  <si>
    <t>587326954</t>
  </si>
  <si>
    <t>Poznámka k položce:_x000D_
- montáž a dodávka_x000D_
- otevíravé a sklápěcí_x000D_
- rám: lepený vícevrstvý hranol bez délkového napojování (smrk nebo borovice)_x000D_
- izolační dvojsklo 4-16-4 mm_x000D_
- 6 tabulek_x000D_
- povrchová úprava: čtyřvrstvý akrylátový vodou ředitelný nátěr (exteriér: tmavě hnědá, interiér: lomená bílá)_x000D_
- kování: celoobvodové, nikl matný broušený, 2x 2 závěsy, 1x oliva</t>
  </si>
  <si>
    <t>20</t>
  </si>
  <si>
    <t>766620010.3</t>
  </si>
  <si>
    <t>Jednokřídlé historizující eurookno 1300x600 mm - typ 3</t>
  </si>
  <si>
    <t>-1987178175</t>
  </si>
  <si>
    <t>Poznámka k položce:_x000D_
- montáž a dodávka_x000D_
- otevíravé a sklápěcí_x000D_
- rám: lepený vícevrstvý hranol bez délkového napojování (smrk nebo borovice)_x000D_
- izolační dvojsklo 4-16-4 mm_x000D_
- 2 tabulky_x000D_
- povrchová úprava: čtyřvrstvý akrylátový vodou ředitelný nátěr (exteriér: tmavě hnědá, interiér: lomená bílá)_x000D_
- kování: celoobvodové, nikl matný broušený, 2 závěsy, 1x oliva</t>
  </si>
  <si>
    <t>766620010.4</t>
  </si>
  <si>
    <t>Dvoukřídlé historizující eurookno 1150x1600 mm - typ 4</t>
  </si>
  <si>
    <t>1309962919</t>
  </si>
  <si>
    <t>22</t>
  </si>
  <si>
    <t>766620010.5</t>
  </si>
  <si>
    <t>Sestava dvou dvoukřídlých historizujících eurooken 2100x1250 mm - typ 5</t>
  </si>
  <si>
    <t>-1982072354</t>
  </si>
  <si>
    <t>Poznámka k položce:_x000D_
- montáž a dodávka_x000D_
- otevíravé a sklápěcí_x000D_
- rám: lepený vícevrstvý hranol bez délkového napojování (smrk nebo borovice)_x000D_
- izolační dvojsklo 4-16-4 mm_x000D_
- 2x 6 tabulek_x000D_
- povrchová úprava: čtyřvrstvý akrylátový vodou ředitelný nátěr (exteriér: tmavě hnědá, interiér: lomená bílá)_x000D_
- kování: celoobvodové, nikl matný broušený, 4x 2 závěsy, 2x oliva</t>
  </si>
  <si>
    <t>23</t>
  </si>
  <si>
    <t>766620010.6</t>
  </si>
  <si>
    <t>Sestava dvou dvoukřídlých historizujících eurooken 2010x1480 mm - typ 6</t>
  </si>
  <si>
    <t>1823205576</t>
  </si>
  <si>
    <t>24</t>
  </si>
  <si>
    <t>766620010.7</t>
  </si>
  <si>
    <t>Dvoukřídlé historizující eurookno 980x1050 mm - typ 7</t>
  </si>
  <si>
    <t>-1503975175</t>
  </si>
  <si>
    <t>25</t>
  </si>
  <si>
    <t>766620010.8</t>
  </si>
  <si>
    <t>Dvoukřídlé historizující eurookno 1150x1630 mm - typ 8</t>
  </si>
  <si>
    <t>1780450410</t>
  </si>
  <si>
    <t>26</t>
  </si>
  <si>
    <t>766620010.9</t>
  </si>
  <si>
    <t>Dvoukřídlé historizující eurookno 1180x1580 mm - typ 9</t>
  </si>
  <si>
    <t>-1508753842</t>
  </si>
  <si>
    <t>27</t>
  </si>
  <si>
    <t>766620010.10</t>
  </si>
  <si>
    <t>Dvoukřídlé historizující eurookno 1250x1200 mm - typ 10</t>
  </si>
  <si>
    <t>-2097633610</t>
  </si>
  <si>
    <t>28</t>
  </si>
  <si>
    <t>766620010.11</t>
  </si>
  <si>
    <t>Dvoukřídlé historizující eurookno 970x1050 mm - typ 11</t>
  </si>
  <si>
    <t>479318072</t>
  </si>
  <si>
    <t>29</t>
  </si>
  <si>
    <t>766620010.12</t>
  </si>
  <si>
    <t>Dvoukřídlé historizující eurookno 1170x1500 mm - typ 12</t>
  </si>
  <si>
    <t>-1702580085</t>
  </si>
  <si>
    <t>30</t>
  </si>
  <si>
    <t>766620010.13</t>
  </si>
  <si>
    <t>Dvoukřídlé historizující eurookno 1170x1170 mm - typ 13</t>
  </si>
  <si>
    <t>-805058876</t>
  </si>
  <si>
    <t>31</t>
  </si>
  <si>
    <t>766691811</t>
  </si>
  <si>
    <t>Demontáž parapetních desek šířky do 300 mm</t>
  </si>
  <si>
    <t>27413652</t>
  </si>
  <si>
    <t>https://podminky.urs.cz/item/CS_URS_2025_01/766691811</t>
  </si>
  <si>
    <t>2,10*2+1,00*2+1,35*6</t>
  </si>
  <si>
    <t>32</t>
  </si>
  <si>
    <t>766691812</t>
  </si>
  <si>
    <t>Demontáž parapetních desek šířky přes 300 mm</t>
  </si>
  <si>
    <t>1939283841</t>
  </si>
  <si>
    <t>https://podminky.urs.cz/item/CS_URS_2025_01/766691812</t>
  </si>
  <si>
    <t>1,30*2+1,30+1,30+1,30*5+1,20</t>
  </si>
  <si>
    <t>33</t>
  </si>
  <si>
    <t>766694116</t>
  </si>
  <si>
    <t>Montáž ostatních truhlářských konstrukcí parapetních desek dřevěných nebo plastových šířky do 300 mm</t>
  </si>
  <si>
    <t>-1695435032</t>
  </si>
  <si>
    <t>https://podminky.urs.cz/item/CS_URS_2025_01/766694116</t>
  </si>
  <si>
    <t>"typ 5, 6, 7, 9, 10, 11, 12</t>
  </si>
  <si>
    <t>2,10+2,10+1,00*2+1,35+1,35+1,35*2+1,35*2</t>
  </si>
  <si>
    <t>34</t>
  </si>
  <si>
    <t>M</t>
  </si>
  <si>
    <t>61144400.1</t>
  </si>
  <si>
    <t>parapetní deska šířky 250 mm z HPL laminátu tl.18 mm se zaobleným čelem</t>
  </si>
  <si>
    <t>779539776</t>
  </si>
  <si>
    <t>14,3*1,05 'Přepočtené koeficientem množství</t>
  </si>
  <si>
    <t>35</t>
  </si>
  <si>
    <t>60794100.1</t>
  </si>
  <si>
    <t>ukončení bočních hran parapetních desek šířky do 300 mm</t>
  </si>
  <si>
    <t>-775078811</t>
  </si>
  <si>
    <t>10*2</t>
  </si>
  <si>
    <t>36</t>
  </si>
  <si>
    <t>766694126</t>
  </si>
  <si>
    <t>Montáž ostatních truhlářských konstrukcí parapetních desek dřevěných nebo plastových šířky přes 300 mm</t>
  </si>
  <si>
    <t>946765482</t>
  </si>
  <si>
    <t>https://podminky.urs.cz/item/CS_URS_2025_01/766694126</t>
  </si>
  <si>
    <t>"typ 13</t>
  </si>
  <si>
    <t>1,20</t>
  </si>
  <si>
    <t>"typ 4, 8</t>
  </si>
  <si>
    <t>1,30+1,30*5</t>
  </si>
  <si>
    <t>"typ 1, 2</t>
  </si>
  <si>
    <t>1,30*2+1,30</t>
  </si>
  <si>
    <t>37</t>
  </si>
  <si>
    <t>61144400.2</t>
  </si>
  <si>
    <t>parapetní deska šířky 350 mm z HPL laminátu tl.18 mm se zaobleným čelem</t>
  </si>
  <si>
    <t>837310366</t>
  </si>
  <si>
    <t>1,2*1,05 'Přepočtené koeficientem množství</t>
  </si>
  <si>
    <t>38</t>
  </si>
  <si>
    <t>61144400.3</t>
  </si>
  <si>
    <t>parapetní deska šířky 450 mm z HPL laminátu tl.18 mm se zaobleným čelem</t>
  </si>
  <si>
    <t>-934752889</t>
  </si>
  <si>
    <t>7,8*1,05 'Přepočtené koeficientem množství</t>
  </si>
  <si>
    <t>39</t>
  </si>
  <si>
    <t>61144400.4</t>
  </si>
  <si>
    <t>parapetní deska šířky 650 mm z HPL laminátu tl.18 mm se zaobleným čelem</t>
  </si>
  <si>
    <t>-24646988</t>
  </si>
  <si>
    <t>3,9*1,05 'Přepočtené koeficientem množství</t>
  </si>
  <si>
    <t>40</t>
  </si>
  <si>
    <t>60794100.2</t>
  </si>
  <si>
    <t>ukončení bočních hran parapetních desek šířky přes 300 mm</t>
  </si>
  <si>
    <t>1827911146</t>
  </si>
  <si>
    <t>41</t>
  </si>
  <si>
    <t>998766113</t>
  </si>
  <si>
    <t>Přesun hmot pro konstrukce truhlářské stanovený z hmotnosti přesunovaného materiálu vodorovná dopravní vzdálenost do 50 m s omezením mechanizace v objektech výšky přes 12 do 24 m</t>
  </si>
  <si>
    <t>-2057621450</t>
  </si>
  <si>
    <t>https://podminky.urs.cz/item/CS_URS_2025_01/998766113</t>
  </si>
  <si>
    <t>VRN</t>
  </si>
  <si>
    <t>Vedlejší rozpočtové náklady</t>
  </si>
  <si>
    <t>VRN1</t>
  </si>
  <si>
    <t>Průzkumné, geodetické a projektové práce</t>
  </si>
  <si>
    <t>42</t>
  </si>
  <si>
    <t>013254000</t>
  </si>
  <si>
    <t>Dokumentace skutečného provedení stavby</t>
  </si>
  <si>
    <t>1024</t>
  </si>
  <si>
    <t>1604284233</t>
  </si>
  <si>
    <t>https://podminky.urs.cz/item/CS_URS_2025_01/013254000</t>
  </si>
  <si>
    <t>43</t>
  </si>
  <si>
    <t>013294000.1</t>
  </si>
  <si>
    <t>Dílenská (výrobní) dokumentace oken</t>
  </si>
  <si>
    <t>340570920</t>
  </si>
  <si>
    <t>VRN3</t>
  </si>
  <si>
    <t>Zařízení staveniště</t>
  </si>
  <si>
    <t>44</t>
  </si>
  <si>
    <t>030001000</t>
  </si>
  <si>
    <t>566341613</t>
  </si>
  <si>
    <t>https://podminky.urs.cz/item/CS_URS_2025_01/030001000</t>
  </si>
  <si>
    <t>45</t>
  </si>
  <si>
    <t>035103000</t>
  </si>
  <si>
    <t>Pronájem ploch</t>
  </si>
  <si>
    <t>-2026775110</t>
  </si>
  <si>
    <t>https://podminky.urs.cz/item/CS_URS_2025_01/035103000</t>
  </si>
  <si>
    <t>46</t>
  </si>
  <si>
    <t>039002000</t>
  </si>
  <si>
    <t>Zrušení zařízení staveniště</t>
  </si>
  <si>
    <t>1904753001</t>
  </si>
  <si>
    <t>https://podminky.urs.cz/item/CS_URS_2025_01/039002000</t>
  </si>
  <si>
    <t>Poznámka k položce:_x000D_
- včetně úklidu staveniště po dokončení stavebních úprav</t>
  </si>
  <si>
    <t>VRN4</t>
  </si>
  <si>
    <t>Inženýrská činnost</t>
  </si>
  <si>
    <t>47</t>
  </si>
  <si>
    <t>045002000</t>
  </si>
  <si>
    <t>Kompletační a koordinační činnost</t>
  </si>
  <si>
    <t>-919803315</t>
  </si>
  <si>
    <t>https://podminky.urs.cz/item/CS_URS_2025_01/045002000</t>
  </si>
  <si>
    <t>VRN7</t>
  </si>
  <si>
    <t>Provozní vlivy</t>
  </si>
  <si>
    <t>48</t>
  </si>
  <si>
    <t>070001000</t>
  </si>
  <si>
    <t>-1327991041</t>
  </si>
  <si>
    <t>https://podminky.urs.cz/item/CS_URS_2025_01/070001000</t>
  </si>
  <si>
    <t>49</t>
  </si>
  <si>
    <t>073002000</t>
  </si>
  <si>
    <t>Ztížený pohyb vozidel v centrech měst</t>
  </si>
  <si>
    <t>1341001232</t>
  </si>
  <si>
    <t>https://podminky.urs.cz/item/CS_URS_2025_01/073002000</t>
  </si>
  <si>
    <t>VRN9</t>
  </si>
  <si>
    <t>Ostatní náklady</t>
  </si>
  <si>
    <t>50</t>
  </si>
  <si>
    <t>091403000</t>
  </si>
  <si>
    <t>Práce na památkovém objektu</t>
  </si>
  <si>
    <t>2038700686</t>
  </si>
  <si>
    <t>https://podminky.urs.cz/item/CS_URS_2025_01/091403000</t>
  </si>
  <si>
    <t>SEZNAM FIGUR</t>
  </si>
  <si>
    <t>Výměra</t>
  </si>
  <si>
    <t>FL</t>
  </si>
  <si>
    <t>Fasádní lešení</t>
  </si>
  <si>
    <t>"strana do náměstí</t>
  </si>
  <si>
    <t>(11,00-2,00+6,00+7,00)*9,80</t>
  </si>
  <si>
    <t>FL2</t>
  </si>
  <si>
    <t>Fasádní lešení do 25 m</t>
  </si>
  <si>
    <t>"dvorní trakt</t>
  </si>
  <si>
    <t>(14,00+4,00-2,00)*16,00</t>
  </si>
  <si>
    <t>6,00*(2,00+5,00)/2</t>
  </si>
  <si>
    <t>LP</t>
  </si>
  <si>
    <t>Lešeňová podlaha</t>
  </si>
  <si>
    <t>(11,00-2,00+6,00+7,00)*2*0,90+6,00*0,90</t>
  </si>
  <si>
    <t>13,00*0,90*2</t>
  </si>
  <si>
    <t>4,00*0,90</t>
  </si>
  <si>
    <t>LP2</t>
  </si>
  <si>
    <t>Lešeňová podlaha přes 10 m</t>
  </si>
  <si>
    <t>16,00*0,90</t>
  </si>
  <si>
    <t>OP</t>
  </si>
  <si>
    <t>Ochranná plachta</t>
  </si>
  <si>
    <t>(11,00+6,00+7,00)*9,80</t>
  </si>
  <si>
    <t>(14,00+4,00)*16,00</t>
  </si>
  <si>
    <t>Použití figury:</t>
  </si>
  <si>
    <t>Montáž parapetních desek dřevěných nebo plastových š do 30 cm</t>
  </si>
  <si>
    <t>Vyrovnávací potěr tl od 10 do 20 mm z MC 15 provedený v pásu</t>
  </si>
  <si>
    <t>Montáž parapetních desek dřevěných nebo plastových š přes 30 cm</t>
  </si>
  <si>
    <t>Výstupová věž</t>
  </si>
  <si>
    <t>9,80</t>
  </si>
  <si>
    <t>VV2</t>
  </si>
  <si>
    <t>Výstupová věž do 20 m</t>
  </si>
  <si>
    <t>16,00</t>
  </si>
  <si>
    <t>Začištění omítek kolem oken, dveří, podlah nebo obkladů</t>
  </si>
  <si>
    <t>ZS</t>
  </si>
  <si>
    <t>Záchytná stříška</t>
  </si>
  <si>
    <t>11,00+6,00+7,00</t>
  </si>
  <si>
    <t>16,00+4,00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</si>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</sst>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4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/>
    </xf>
    <xf numFmtId="167" fontId="40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  <xf numFmtId="0" fontId="44" fillId="0" borderId="1" xfId="0" applyFont="1" applyBorder="1" applyAlignment="1">
      <alignment horizontal="left" vertical="center" wrapText="1"/>
    </xf>
    <xf numFmtId="0" fontId="43" fillId="0" borderId="29" xfId="0" applyFont="1" applyBorder="1" applyAlignment="1">
      <alignment horizontal="left" wrapText="1"/>
    </xf>
    <xf numFmtId="0" fontId="42" fillId="0" borderId="1" xfId="0" applyFont="1" applyBorder="1" applyAlignment="1">
      <alignment horizontal="center" vertical="center" wrapText="1"/>
    </xf>
    <xf numFmtId="49" fontId="44" fillId="0" borderId="1" xfId="0" applyNumberFormat="1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/>
    </xf>
    <xf numFmtId="0" fontId="43" fillId="0" borderId="29" xfId="0" applyFont="1" applyBorder="1" applyAlignment="1">
      <alignment horizontal="left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997013153" TargetMode="External"/><Relationship Id="rId13" Type="http://schemas.openxmlformats.org/officeDocument/2006/relationships/hyperlink" Target="https://podminky.urs.cz/item/CS_URS_2025_01/764002851" TargetMode="External"/><Relationship Id="rId18" Type="http://schemas.openxmlformats.org/officeDocument/2006/relationships/hyperlink" Target="https://podminky.urs.cz/item/CS_URS_2025_01/766694126" TargetMode="External"/><Relationship Id="rId26" Type="http://schemas.openxmlformats.org/officeDocument/2006/relationships/hyperlink" Target="https://podminky.urs.cz/item/CS_URS_2025_01/073002000" TargetMode="External"/><Relationship Id="rId3" Type="http://schemas.openxmlformats.org/officeDocument/2006/relationships/hyperlink" Target="https://podminky.urs.cz/item/CS_URS_2025_01/632451021" TargetMode="External"/><Relationship Id="rId21" Type="http://schemas.openxmlformats.org/officeDocument/2006/relationships/hyperlink" Target="https://podminky.urs.cz/item/CS_URS_2025_01/030001000" TargetMode="External"/><Relationship Id="rId7" Type="http://schemas.openxmlformats.org/officeDocument/2006/relationships/hyperlink" Target="https://podminky.urs.cz/item/CS_URS_2025_01/968062376" TargetMode="External"/><Relationship Id="rId12" Type="http://schemas.openxmlformats.org/officeDocument/2006/relationships/hyperlink" Target="https://podminky.urs.cz/item/CS_URS_2025_01/998011010" TargetMode="External"/><Relationship Id="rId17" Type="http://schemas.openxmlformats.org/officeDocument/2006/relationships/hyperlink" Target="https://podminky.urs.cz/item/CS_URS_2025_01/766694116" TargetMode="External"/><Relationship Id="rId25" Type="http://schemas.openxmlformats.org/officeDocument/2006/relationships/hyperlink" Target="https://podminky.urs.cz/item/CS_URS_2025_01/070001000" TargetMode="External"/><Relationship Id="rId2" Type="http://schemas.openxmlformats.org/officeDocument/2006/relationships/hyperlink" Target="https://podminky.urs.cz/item/CS_URS_2025_01/629135102" TargetMode="External"/><Relationship Id="rId16" Type="http://schemas.openxmlformats.org/officeDocument/2006/relationships/hyperlink" Target="https://podminky.urs.cz/item/CS_URS_2025_01/766691812" TargetMode="External"/><Relationship Id="rId20" Type="http://schemas.openxmlformats.org/officeDocument/2006/relationships/hyperlink" Target="https://podminky.urs.cz/item/CS_URS_2025_01/013254000" TargetMode="External"/><Relationship Id="rId1" Type="http://schemas.openxmlformats.org/officeDocument/2006/relationships/hyperlink" Target="https://podminky.urs.cz/item/CS_URS_2025_01/619995001" TargetMode="External"/><Relationship Id="rId6" Type="http://schemas.openxmlformats.org/officeDocument/2006/relationships/hyperlink" Target="https://podminky.urs.cz/item/CS_URS_2025_01/968062375" TargetMode="External"/><Relationship Id="rId11" Type="http://schemas.openxmlformats.org/officeDocument/2006/relationships/hyperlink" Target="https://podminky.urs.cz/item/CS_URS_2025_01/997013631" TargetMode="External"/><Relationship Id="rId24" Type="http://schemas.openxmlformats.org/officeDocument/2006/relationships/hyperlink" Target="https://podminky.urs.cz/item/CS_URS_2025_01/045002000" TargetMode="External"/><Relationship Id="rId5" Type="http://schemas.openxmlformats.org/officeDocument/2006/relationships/hyperlink" Target="https://podminky.urs.cz/item/CS_URS_2025_01/968062374" TargetMode="External"/><Relationship Id="rId15" Type="http://schemas.openxmlformats.org/officeDocument/2006/relationships/hyperlink" Target="https://podminky.urs.cz/item/CS_URS_2025_01/766691811" TargetMode="External"/><Relationship Id="rId23" Type="http://schemas.openxmlformats.org/officeDocument/2006/relationships/hyperlink" Target="https://podminky.urs.cz/item/CS_URS_2025_01/039002000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podminky.urs.cz/item/CS_URS_2025_01/997013509" TargetMode="External"/><Relationship Id="rId19" Type="http://schemas.openxmlformats.org/officeDocument/2006/relationships/hyperlink" Target="https://podminky.urs.cz/item/CS_URS_2025_01/998766113" TargetMode="External"/><Relationship Id="rId4" Type="http://schemas.openxmlformats.org/officeDocument/2006/relationships/hyperlink" Target="https://podminky.urs.cz/item/CS_URS_2025_01/945421110" TargetMode="External"/><Relationship Id="rId9" Type="http://schemas.openxmlformats.org/officeDocument/2006/relationships/hyperlink" Target="https://podminky.urs.cz/item/CS_URS_2025_01/997013501" TargetMode="External"/><Relationship Id="rId14" Type="http://schemas.openxmlformats.org/officeDocument/2006/relationships/hyperlink" Target="https://podminky.urs.cz/item/CS_URS_2025_01/998764112" TargetMode="External"/><Relationship Id="rId22" Type="http://schemas.openxmlformats.org/officeDocument/2006/relationships/hyperlink" Target="https://podminky.urs.cz/item/CS_URS_2025_01/035103000" TargetMode="External"/><Relationship Id="rId27" Type="http://schemas.openxmlformats.org/officeDocument/2006/relationships/hyperlink" Target="https://podminky.urs.cz/item/CS_URS_2025_01/09140300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6.950000000000003" customHeight="1">
      <c r="AR2" s="389"/>
      <c r="AS2" s="389"/>
      <c r="AT2" s="389"/>
      <c r="AU2" s="389"/>
      <c r="AV2" s="389"/>
      <c r="AW2" s="389"/>
      <c r="AX2" s="389"/>
      <c r="AY2" s="389"/>
      <c r="AZ2" s="389"/>
      <c r="BA2" s="389"/>
      <c r="BB2" s="389"/>
      <c r="BC2" s="389"/>
      <c r="BD2" s="389"/>
      <c r="BE2" s="389"/>
      <c r="BS2" s="20" t="s">
        <v>6</v>
      </c>
      <c r="BT2" s="20" t="s">
        <v>7</v>
      </c>
    </row>
    <row r="3" spans="1:74" s="1" customFormat="1" ht="6.95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4.9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53" t="s">
        <v>14</v>
      </c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4"/>
      <c r="AO5" s="354"/>
      <c r="AP5" s="25"/>
      <c r="AQ5" s="25"/>
      <c r="AR5" s="23"/>
      <c r="BE5" s="350" t="s">
        <v>15</v>
      </c>
      <c r="BS5" s="20" t="s">
        <v>6</v>
      </c>
    </row>
    <row r="6" spans="1:74" s="1" customFormat="1" ht="36.950000000000003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55" t="s">
        <v>17</v>
      </c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25"/>
      <c r="AQ6" s="25"/>
      <c r="AR6" s="23"/>
      <c r="BE6" s="351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19</v>
      </c>
      <c r="AO7" s="25"/>
      <c r="AP7" s="25"/>
      <c r="AQ7" s="25"/>
      <c r="AR7" s="23"/>
      <c r="BE7" s="351"/>
      <c r="BS7" s="20" t="s">
        <v>6</v>
      </c>
    </row>
    <row r="8" spans="1:74" s="1" customFormat="1" ht="12" customHeight="1">
      <c r="B8" s="24"/>
      <c r="C8" s="25"/>
      <c r="D8" s="32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23</v>
      </c>
      <c r="AL8" s="25"/>
      <c r="AM8" s="25"/>
      <c r="AN8" s="33" t="s">
        <v>24</v>
      </c>
      <c r="AO8" s="25"/>
      <c r="AP8" s="25"/>
      <c r="AQ8" s="25"/>
      <c r="AR8" s="23"/>
      <c r="BE8" s="351"/>
      <c r="BS8" s="20" t="s">
        <v>6</v>
      </c>
    </row>
    <row r="9" spans="1:74" s="1" customFormat="1" ht="14.45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51"/>
      <c r="BS9" s="20" t="s">
        <v>6</v>
      </c>
    </row>
    <row r="10" spans="1:74" s="1" customFormat="1" ht="12" customHeight="1">
      <c r="B10" s="24"/>
      <c r="C10" s="25"/>
      <c r="D10" s="32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51"/>
      <c r="BS10" s="20" t="s">
        <v>6</v>
      </c>
    </row>
    <row r="11" spans="1:74" s="1" customFormat="1" ht="18.399999999999999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51"/>
      <c r="BS11" s="20" t="s">
        <v>6</v>
      </c>
    </row>
    <row r="12" spans="1:74" s="1" customFormat="1" ht="6.95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51"/>
      <c r="BS12" s="20" t="s">
        <v>6</v>
      </c>
    </row>
    <row r="13" spans="1:74" s="1" customFormat="1" ht="12" customHeight="1">
      <c r="B13" s="24"/>
      <c r="C13" s="25"/>
      <c r="D13" s="32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26</v>
      </c>
      <c r="AL13" s="25"/>
      <c r="AM13" s="25"/>
      <c r="AN13" s="34" t="s">
        <v>30</v>
      </c>
      <c r="AO13" s="25"/>
      <c r="AP13" s="25"/>
      <c r="AQ13" s="25"/>
      <c r="AR13" s="23"/>
      <c r="BE13" s="351"/>
      <c r="BS13" s="20" t="s">
        <v>6</v>
      </c>
    </row>
    <row r="14" spans="1:74" ht="12.75">
      <c r="B14" s="24"/>
      <c r="C14" s="25"/>
      <c r="D14" s="25"/>
      <c r="E14" s="356" t="s">
        <v>30</v>
      </c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57"/>
      <c r="T14" s="357"/>
      <c r="U14" s="357"/>
      <c r="V14" s="357"/>
      <c r="W14" s="357"/>
      <c r="X14" s="357"/>
      <c r="Y14" s="357"/>
      <c r="Z14" s="357"/>
      <c r="AA14" s="357"/>
      <c r="AB14" s="357"/>
      <c r="AC14" s="357"/>
      <c r="AD14" s="357"/>
      <c r="AE14" s="357"/>
      <c r="AF14" s="357"/>
      <c r="AG14" s="357"/>
      <c r="AH14" s="357"/>
      <c r="AI14" s="357"/>
      <c r="AJ14" s="357"/>
      <c r="AK14" s="32" t="s">
        <v>28</v>
      </c>
      <c r="AL14" s="25"/>
      <c r="AM14" s="25"/>
      <c r="AN14" s="34" t="s">
        <v>30</v>
      </c>
      <c r="AO14" s="25"/>
      <c r="AP14" s="25"/>
      <c r="AQ14" s="25"/>
      <c r="AR14" s="23"/>
      <c r="BE14" s="351"/>
      <c r="BS14" s="20" t="s">
        <v>6</v>
      </c>
    </row>
    <row r="15" spans="1:74" s="1" customFormat="1" ht="6.95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51"/>
      <c r="BS15" s="20" t="s">
        <v>4</v>
      </c>
    </row>
    <row r="16" spans="1:74" s="1" customFormat="1" ht="12" customHeight="1">
      <c r="B16" s="24"/>
      <c r="C16" s="25"/>
      <c r="D16" s="32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51"/>
      <c r="BS16" s="20" t="s">
        <v>4</v>
      </c>
    </row>
    <row r="17" spans="1:71" s="1" customFormat="1" ht="18.399999999999999" customHeight="1">
      <c r="B17" s="24"/>
      <c r="C17" s="25"/>
      <c r="D17" s="25"/>
      <c r="E17" s="30" t="s">
        <v>32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51"/>
      <c r="BS17" s="20" t="s">
        <v>33</v>
      </c>
    </row>
    <row r="18" spans="1:71" s="1" customFormat="1" ht="6.95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51"/>
      <c r="BS18" s="20" t="s">
        <v>6</v>
      </c>
    </row>
    <row r="19" spans="1:71" s="1" customFormat="1" ht="12" customHeight="1">
      <c r="B19" s="24"/>
      <c r="C19" s="25"/>
      <c r="D19" s="32" t="s">
        <v>34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51"/>
      <c r="BS19" s="20" t="s">
        <v>6</v>
      </c>
    </row>
    <row r="20" spans="1:71" s="1" customFormat="1" ht="18.399999999999999" customHeight="1">
      <c r="B20" s="24"/>
      <c r="C20" s="25"/>
      <c r="D20" s="25"/>
      <c r="E20" s="30" t="s">
        <v>35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51"/>
      <c r="BS20" s="20" t="s">
        <v>4</v>
      </c>
    </row>
    <row r="21" spans="1:71" s="1" customFormat="1" ht="6.9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51"/>
    </row>
    <row r="22" spans="1:71" s="1" customFormat="1" ht="12" customHeight="1">
      <c r="B22" s="24"/>
      <c r="C22" s="25"/>
      <c r="D22" s="32" t="s">
        <v>36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51"/>
    </row>
    <row r="23" spans="1:71" s="1" customFormat="1" ht="47.25" customHeight="1">
      <c r="B23" s="24"/>
      <c r="C23" s="25"/>
      <c r="D23" s="25"/>
      <c r="E23" s="358" t="s">
        <v>37</v>
      </c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  <c r="AE23" s="358"/>
      <c r="AF23" s="358"/>
      <c r="AG23" s="358"/>
      <c r="AH23" s="358"/>
      <c r="AI23" s="358"/>
      <c r="AJ23" s="358"/>
      <c r="AK23" s="358"/>
      <c r="AL23" s="358"/>
      <c r="AM23" s="358"/>
      <c r="AN23" s="358"/>
      <c r="AO23" s="25"/>
      <c r="AP23" s="25"/>
      <c r="AQ23" s="25"/>
      <c r="AR23" s="23"/>
      <c r="BE23" s="351"/>
    </row>
    <row r="24" spans="1:71" s="1" customFormat="1" ht="6.95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51"/>
    </row>
    <row r="25" spans="1:71" s="1" customFormat="1" ht="6.95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51"/>
    </row>
    <row r="26" spans="1:71" s="2" customFormat="1" ht="25.9" customHeight="1">
      <c r="A26" s="37"/>
      <c r="B26" s="38"/>
      <c r="C26" s="39"/>
      <c r="D26" s="40" t="s">
        <v>38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59">
        <f>ROUND(AG54,2)</f>
        <v>0</v>
      </c>
      <c r="AL26" s="360"/>
      <c r="AM26" s="360"/>
      <c r="AN26" s="360"/>
      <c r="AO26" s="360"/>
      <c r="AP26" s="39"/>
      <c r="AQ26" s="39"/>
      <c r="AR26" s="42"/>
      <c r="BE26" s="351"/>
    </row>
    <row r="27" spans="1:71" s="2" customFormat="1" ht="6.95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51"/>
    </row>
    <row r="28" spans="1:71" s="2" customFormat="1" ht="12.7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61" t="s">
        <v>39</v>
      </c>
      <c r="M28" s="361"/>
      <c r="N28" s="361"/>
      <c r="O28" s="361"/>
      <c r="P28" s="361"/>
      <c r="Q28" s="39"/>
      <c r="R28" s="39"/>
      <c r="S28" s="39"/>
      <c r="T28" s="39"/>
      <c r="U28" s="39"/>
      <c r="V28" s="39"/>
      <c r="W28" s="361" t="s">
        <v>40</v>
      </c>
      <c r="X28" s="361"/>
      <c r="Y28" s="361"/>
      <c r="Z28" s="361"/>
      <c r="AA28" s="361"/>
      <c r="AB28" s="361"/>
      <c r="AC28" s="361"/>
      <c r="AD28" s="361"/>
      <c r="AE28" s="361"/>
      <c r="AF28" s="39"/>
      <c r="AG28" s="39"/>
      <c r="AH28" s="39"/>
      <c r="AI28" s="39"/>
      <c r="AJ28" s="39"/>
      <c r="AK28" s="361" t="s">
        <v>41</v>
      </c>
      <c r="AL28" s="361"/>
      <c r="AM28" s="361"/>
      <c r="AN28" s="361"/>
      <c r="AO28" s="361"/>
      <c r="AP28" s="39"/>
      <c r="AQ28" s="39"/>
      <c r="AR28" s="42"/>
      <c r="BE28" s="351"/>
    </row>
    <row r="29" spans="1:71" s="3" customFormat="1" ht="14.45" customHeight="1">
      <c r="B29" s="43"/>
      <c r="C29" s="44"/>
      <c r="D29" s="32" t="s">
        <v>42</v>
      </c>
      <c r="E29" s="44"/>
      <c r="F29" s="32" t="s">
        <v>43</v>
      </c>
      <c r="G29" s="44"/>
      <c r="H29" s="44"/>
      <c r="I29" s="44"/>
      <c r="J29" s="44"/>
      <c r="K29" s="44"/>
      <c r="L29" s="364">
        <v>0.21</v>
      </c>
      <c r="M29" s="363"/>
      <c r="N29" s="363"/>
      <c r="O29" s="363"/>
      <c r="P29" s="363"/>
      <c r="Q29" s="44"/>
      <c r="R29" s="44"/>
      <c r="S29" s="44"/>
      <c r="T29" s="44"/>
      <c r="U29" s="44"/>
      <c r="V29" s="44"/>
      <c r="W29" s="362">
        <f>ROUND(AZ54, 2)</f>
        <v>0</v>
      </c>
      <c r="X29" s="363"/>
      <c r="Y29" s="363"/>
      <c r="Z29" s="363"/>
      <c r="AA29" s="363"/>
      <c r="AB29" s="363"/>
      <c r="AC29" s="363"/>
      <c r="AD29" s="363"/>
      <c r="AE29" s="363"/>
      <c r="AF29" s="44"/>
      <c r="AG29" s="44"/>
      <c r="AH29" s="44"/>
      <c r="AI29" s="44"/>
      <c r="AJ29" s="44"/>
      <c r="AK29" s="362">
        <f>ROUND(AV54, 2)</f>
        <v>0</v>
      </c>
      <c r="AL29" s="363"/>
      <c r="AM29" s="363"/>
      <c r="AN29" s="363"/>
      <c r="AO29" s="363"/>
      <c r="AP29" s="44"/>
      <c r="AQ29" s="44"/>
      <c r="AR29" s="45"/>
      <c r="BE29" s="352"/>
    </row>
    <row r="30" spans="1:71" s="3" customFormat="1" ht="14.45" customHeight="1">
      <c r="B30" s="43"/>
      <c r="C30" s="44"/>
      <c r="D30" s="44"/>
      <c r="E30" s="44"/>
      <c r="F30" s="32" t="s">
        <v>44</v>
      </c>
      <c r="G30" s="44"/>
      <c r="H30" s="44"/>
      <c r="I30" s="44"/>
      <c r="J30" s="44"/>
      <c r="K30" s="44"/>
      <c r="L30" s="364">
        <v>0.12</v>
      </c>
      <c r="M30" s="363"/>
      <c r="N30" s="363"/>
      <c r="O30" s="363"/>
      <c r="P30" s="363"/>
      <c r="Q30" s="44"/>
      <c r="R30" s="44"/>
      <c r="S30" s="44"/>
      <c r="T30" s="44"/>
      <c r="U30" s="44"/>
      <c r="V30" s="44"/>
      <c r="W30" s="362">
        <f>ROUND(BA54, 2)</f>
        <v>0</v>
      </c>
      <c r="X30" s="363"/>
      <c r="Y30" s="363"/>
      <c r="Z30" s="363"/>
      <c r="AA30" s="363"/>
      <c r="AB30" s="363"/>
      <c r="AC30" s="363"/>
      <c r="AD30" s="363"/>
      <c r="AE30" s="363"/>
      <c r="AF30" s="44"/>
      <c r="AG30" s="44"/>
      <c r="AH30" s="44"/>
      <c r="AI30" s="44"/>
      <c r="AJ30" s="44"/>
      <c r="AK30" s="362">
        <f>ROUND(AW54, 2)</f>
        <v>0</v>
      </c>
      <c r="AL30" s="363"/>
      <c r="AM30" s="363"/>
      <c r="AN30" s="363"/>
      <c r="AO30" s="363"/>
      <c r="AP30" s="44"/>
      <c r="AQ30" s="44"/>
      <c r="AR30" s="45"/>
      <c r="BE30" s="352"/>
    </row>
    <row r="31" spans="1:71" s="3" customFormat="1" ht="14.45" hidden="1" customHeight="1">
      <c r="B31" s="43"/>
      <c r="C31" s="44"/>
      <c r="D31" s="44"/>
      <c r="E31" s="44"/>
      <c r="F31" s="32" t="s">
        <v>45</v>
      </c>
      <c r="G31" s="44"/>
      <c r="H31" s="44"/>
      <c r="I31" s="44"/>
      <c r="J31" s="44"/>
      <c r="K31" s="44"/>
      <c r="L31" s="364">
        <v>0.21</v>
      </c>
      <c r="M31" s="363"/>
      <c r="N31" s="363"/>
      <c r="O31" s="363"/>
      <c r="P31" s="363"/>
      <c r="Q31" s="44"/>
      <c r="R31" s="44"/>
      <c r="S31" s="44"/>
      <c r="T31" s="44"/>
      <c r="U31" s="44"/>
      <c r="V31" s="44"/>
      <c r="W31" s="362">
        <f>ROUND(BB54, 2)</f>
        <v>0</v>
      </c>
      <c r="X31" s="363"/>
      <c r="Y31" s="363"/>
      <c r="Z31" s="363"/>
      <c r="AA31" s="363"/>
      <c r="AB31" s="363"/>
      <c r="AC31" s="363"/>
      <c r="AD31" s="363"/>
      <c r="AE31" s="363"/>
      <c r="AF31" s="44"/>
      <c r="AG31" s="44"/>
      <c r="AH31" s="44"/>
      <c r="AI31" s="44"/>
      <c r="AJ31" s="44"/>
      <c r="AK31" s="362">
        <v>0</v>
      </c>
      <c r="AL31" s="363"/>
      <c r="AM31" s="363"/>
      <c r="AN31" s="363"/>
      <c r="AO31" s="363"/>
      <c r="AP31" s="44"/>
      <c r="AQ31" s="44"/>
      <c r="AR31" s="45"/>
      <c r="BE31" s="352"/>
    </row>
    <row r="32" spans="1:71" s="3" customFormat="1" ht="14.45" hidden="1" customHeight="1">
      <c r="B32" s="43"/>
      <c r="C32" s="44"/>
      <c r="D32" s="44"/>
      <c r="E32" s="44"/>
      <c r="F32" s="32" t="s">
        <v>46</v>
      </c>
      <c r="G32" s="44"/>
      <c r="H32" s="44"/>
      <c r="I32" s="44"/>
      <c r="J32" s="44"/>
      <c r="K32" s="44"/>
      <c r="L32" s="364">
        <v>0.12</v>
      </c>
      <c r="M32" s="363"/>
      <c r="N32" s="363"/>
      <c r="O32" s="363"/>
      <c r="P32" s="363"/>
      <c r="Q32" s="44"/>
      <c r="R32" s="44"/>
      <c r="S32" s="44"/>
      <c r="T32" s="44"/>
      <c r="U32" s="44"/>
      <c r="V32" s="44"/>
      <c r="W32" s="362">
        <f>ROUND(BC54, 2)</f>
        <v>0</v>
      </c>
      <c r="X32" s="363"/>
      <c r="Y32" s="363"/>
      <c r="Z32" s="363"/>
      <c r="AA32" s="363"/>
      <c r="AB32" s="363"/>
      <c r="AC32" s="363"/>
      <c r="AD32" s="363"/>
      <c r="AE32" s="363"/>
      <c r="AF32" s="44"/>
      <c r="AG32" s="44"/>
      <c r="AH32" s="44"/>
      <c r="AI32" s="44"/>
      <c r="AJ32" s="44"/>
      <c r="AK32" s="362">
        <v>0</v>
      </c>
      <c r="AL32" s="363"/>
      <c r="AM32" s="363"/>
      <c r="AN32" s="363"/>
      <c r="AO32" s="363"/>
      <c r="AP32" s="44"/>
      <c r="AQ32" s="44"/>
      <c r="AR32" s="45"/>
      <c r="BE32" s="352"/>
    </row>
    <row r="33" spans="1:57" s="3" customFormat="1" ht="14.45" hidden="1" customHeight="1">
      <c r="B33" s="43"/>
      <c r="C33" s="44"/>
      <c r="D33" s="44"/>
      <c r="E33" s="44"/>
      <c r="F33" s="32" t="s">
        <v>47</v>
      </c>
      <c r="G33" s="44"/>
      <c r="H33" s="44"/>
      <c r="I33" s="44"/>
      <c r="J33" s="44"/>
      <c r="K33" s="44"/>
      <c r="L33" s="364">
        <v>0</v>
      </c>
      <c r="M33" s="363"/>
      <c r="N33" s="363"/>
      <c r="O33" s="363"/>
      <c r="P33" s="363"/>
      <c r="Q33" s="44"/>
      <c r="R33" s="44"/>
      <c r="S33" s="44"/>
      <c r="T33" s="44"/>
      <c r="U33" s="44"/>
      <c r="V33" s="44"/>
      <c r="W33" s="362">
        <f>ROUND(BD54, 2)</f>
        <v>0</v>
      </c>
      <c r="X33" s="363"/>
      <c r="Y33" s="363"/>
      <c r="Z33" s="363"/>
      <c r="AA33" s="363"/>
      <c r="AB33" s="363"/>
      <c r="AC33" s="363"/>
      <c r="AD33" s="363"/>
      <c r="AE33" s="363"/>
      <c r="AF33" s="44"/>
      <c r="AG33" s="44"/>
      <c r="AH33" s="44"/>
      <c r="AI33" s="44"/>
      <c r="AJ33" s="44"/>
      <c r="AK33" s="362">
        <v>0</v>
      </c>
      <c r="AL33" s="363"/>
      <c r="AM33" s="363"/>
      <c r="AN33" s="363"/>
      <c r="AO33" s="363"/>
      <c r="AP33" s="44"/>
      <c r="AQ33" s="44"/>
      <c r="AR33" s="45"/>
    </row>
    <row r="34" spans="1:57" s="2" customFormat="1" ht="6.95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48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49</v>
      </c>
      <c r="U35" s="48"/>
      <c r="V35" s="48"/>
      <c r="W35" s="48"/>
      <c r="X35" s="365" t="s">
        <v>50</v>
      </c>
      <c r="Y35" s="366"/>
      <c r="Z35" s="366"/>
      <c r="AA35" s="366"/>
      <c r="AB35" s="366"/>
      <c r="AC35" s="48"/>
      <c r="AD35" s="48"/>
      <c r="AE35" s="48"/>
      <c r="AF35" s="48"/>
      <c r="AG35" s="48"/>
      <c r="AH35" s="48"/>
      <c r="AI35" s="48"/>
      <c r="AJ35" s="48"/>
      <c r="AK35" s="367">
        <f>SUM(AK26:AK33)</f>
        <v>0</v>
      </c>
      <c r="AL35" s="366"/>
      <c r="AM35" s="366"/>
      <c r="AN35" s="366"/>
      <c r="AO35" s="368"/>
      <c r="AP35" s="46"/>
      <c r="AQ35" s="46"/>
      <c r="AR35" s="42"/>
      <c r="BE35" s="37"/>
    </row>
    <row r="36" spans="1:57" s="2" customFormat="1" ht="6.95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6.95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6.95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4.95" customHeight="1">
      <c r="A42" s="37"/>
      <c r="B42" s="38"/>
      <c r="C42" s="26" t="s">
        <v>51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6.95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25-03_Bilina_Mir_nam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6.950000000000003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69" t="str">
        <f>K6</f>
        <v>Mírové náměstí č.p.87, kulturní památka - výměna oken v bytových jednotkách, Bílina</v>
      </c>
      <c r="M45" s="370"/>
      <c r="N45" s="370"/>
      <c r="O45" s="370"/>
      <c r="P45" s="370"/>
      <c r="Q45" s="370"/>
      <c r="R45" s="370"/>
      <c r="S45" s="370"/>
      <c r="T45" s="370"/>
      <c r="U45" s="370"/>
      <c r="V45" s="370"/>
      <c r="W45" s="370"/>
      <c r="X45" s="370"/>
      <c r="Y45" s="370"/>
      <c r="Z45" s="370"/>
      <c r="AA45" s="370"/>
      <c r="AB45" s="370"/>
      <c r="AC45" s="370"/>
      <c r="AD45" s="370"/>
      <c r="AE45" s="370"/>
      <c r="AF45" s="370"/>
      <c r="AG45" s="370"/>
      <c r="AH45" s="370"/>
      <c r="AI45" s="370"/>
      <c r="AJ45" s="370"/>
      <c r="AK45" s="370"/>
      <c r="AL45" s="370"/>
      <c r="AM45" s="370"/>
      <c r="AN45" s="370"/>
      <c r="AO45" s="370"/>
      <c r="AP45" s="59"/>
      <c r="AQ45" s="59"/>
      <c r="AR45" s="60"/>
    </row>
    <row r="46" spans="1:57" s="2" customFormat="1" ht="6.95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21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>Mírové náměstí 87/9, 418 31 Bílina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23</v>
      </c>
      <c r="AJ47" s="39"/>
      <c r="AK47" s="39"/>
      <c r="AL47" s="39"/>
      <c r="AM47" s="371" t="str">
        <f>IF(AN8= "","",AN8)</f>
        <v>30. 3. 2025</v>
      </c>
      <c r="AN47" s="371"/>
      <c r="AO47" s="39"/>
      <c r="AP47" s="39"/>
      <c r="AQ47" s="39"/>
      <c r="AR47" s="42"/>
      <c r="BE47" s="37"/>
    </row>
    <row r="48" spans="1:57" s="2" customFormat="1" ht="6.95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0" s="2" customFormat="1" ht="40.15" customHeight="1">
      <c r="A49" s="37"/>
      <c r="B49" s="38"/>
      <c r="C49" s="32" t="s">
        <v>25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>Město Bílina, Břežánská 50/4, Bílina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31</v>
      </c>
      <c r="AJ49" s="39"/>
      <c r="AK49" s="39"/>
      <c r="AL49" s="39"/>
      <c r="AM49" s="372" t="str">
        <f>IF(E17="","",E17)</f>
        <v>XXM projekt s.r.o., Jabloňová 2136/11, Praha 10</v>
      </c>
      <c r="AN49" s="373"/>
      <c r="AO49" s="373"/>
      <c r="AP49" s="373"/>
      <c r="AQ49" s="39"/>
      <c r="AR49" s="42"/>
      <c r="AS49" s="374" t="s">
        <v>52</v>
      </c>
      <c r="AT49" s="375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0" s="2" customFormat="1" ht="25.7" customHeight="1">
      <c r="A50" s="37"/>
      <c r="B50" s="38"/>
      <c r="C50" s="32" t="s">
        <v>29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34</v>
      </c>
      <c r="AJ50" s="39"/>
      <c r="AK50" s="39"/>
      <c r="AL50" s="39"/>
      <c r="AM50" s="372" t="str">
        <f>IF(E20="","",E20)</f>
        <v>Tomáš Vašek, Křivá 1776, Vratislavice nad Nisou</v>
      </c>
      <c r="AN50" s="373"/>
      <c r="AO50" s="373"/>
      <c r="AP50" s="373"/>
      <c r="AQ50" s="39"/>
      <c r="AR50" s="42"/>
      <c r="AS50" s="376"/>
      <c r="AT50" s="377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0" s="2" customFormat="1" ht="10.9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78"/>
      <c r="AT51" s="379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0" s="2" customFormat="1" ht="29.25" customHeight="1">
      <c r="A52" s="37"/>
      <c r="B52" s="38"/>
      <c r="C52" s="380" t="s">
        <v>53</v>
      </c>
      <c r="D52" s="381"/>
      <c r="E52" s="381"/>
      <c r="F52" s="381"/>
      <c r="G52" s="381"/>
      <c r="H52" s="69"/>
      <c r="I52" s="382" t="s">
        <v>54</v>
      </c>
      <c r="J52" s="381"/>
      <c r="K52" s="381"/>
      <c r="L52" s="381"/>
      <c r="M52" s="381"/>
      <c r="N52" s="381"/>
      <c r="O52" s="381"/>
      <c r="P52" s="381"/>
      <c r="Q52" s="381"/>
      <c r="R52" s="381"/>
      <c r="S52" s="381"/>
      <c r="T52" s="381"/>
      <c r="U52" s="381"/>
      <c r="V52" s="381"/>
      <c r="W52" s="381"/>
      <c r="X52" s="381"/>
      <c r="Y52" s="381"/>
      <c r="Z52" s="381"/>
      <c r="AA52" s="381"/>
      <c r="AB52" s="381"/>
      <c r="AC52" s="381"/>
      <c r="AD52" s="381"/>
      <c r="AE52" s="381"/>
      <c r="AF52" s="381"/>
      <c r="AG52" s="383" t="s">
        <v>55</v>
      </c>
      <c r="AH52" s="381"/>
      <c r="AI52" s="381"/>
      <c r="AJ52" s="381"/>
      <c r="AK52" s="381"/>
      <c r="AL52" s="381"/>
      <c r="AM52" s="381"/>
      <c r="AN52" s="382" t="s">
        <v>56</v>
      </c>
      <c r="AO52" s="381"/>
      <c r="AP52" s="381"/>
      <c r="AQ52" s="70" t="s">
        <v>57</v>
      </c>
      <c r="AR52" s="42"/>
      <c r="AS52" s="71" t="s">
        <v>58</v>
      </c>
      <c r="AT52" s="72" t="s">
        <v>59</v>
      </c>
      <c r="AU52" s="72" t="s">
        <v>60</v>
      </c>
      <c r="AV52" s="72" t="s">
        <v>61</v>
      </c>
      <c r="AW52" s="72" t="s">
        <v>62</v>
      </c>
      <c r="AX52" s="72" t="s">
        <v>63</v>
      </c>
      <c r="AY52" s="72" t="s">
        <v>64</v>
      </c>
      <c r="AZ52" s="72" t="s">
        <v>65</v>
      </c>
      <c r="BA52" s="72" t="s">
        <v>66</v>
      </c>
      <c r="BB52" s="72" t="s">
        <v>67</v>
      </c>
      <c r="BC52" s="72" t="s">
        <v>68</v>
      </c>
      <c r="BD52" s="73" t="s">
        <v>69</v>
      </c>
      <c r="BE52" s="37"/>
    </row>
    <row r="53" spans="1:90" s="2" customFormat="1" ht="10.9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0" s="6" customFormat="1" ht="32.450000000000003" customHeight="1">
      <c r="B54" s="77"/>
      <c r="C54" s="78" t="s">
        <v>70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387">
        <f>ROUND(AG55,2)</f>
        <v>0</v>
      </c>
      <c r="AH54" s="387"/>
      <c r="AI54" s="387"/>
      <c r="AJ54" s="387"/>
      <c r="AK54" s="387"/>
      <c r="AL54" s="387"/>
      <c r="AM54" s="387"/>
      <c r="AN54" s="388">
        <f>SUM(AG54,AT54)</f>
        <v>0</v>
      </c>
      <c r="AO54" s="388"/>
      <c r="AP54" s="388"/>
      <c r="AQ54" s="81" t="s">
        <v>19</v>
      </c>
      <c r="AR54" s="82"/>
      <c r="AS54" s="83">
        <f>ROUND(AS55,2)</f>
        <v>0</v>
      </c>
      <c r="AT54" s="84">
        <f>ROUND(SUM(AV54:AW54),2)</f>
        <v>0</v>
      </c>
      <c r="AU54" s="85">
        <f>ROUND(AU55,5)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ROUND(AZ55,2)</f>
        <v>0</v>
      </c>
      <c r="BA54" s="84">
        <f>ROUND(BA55,2)</f>
        <v>0</v>
      </c>
      <c r="BB54" s="84">
        <f>ROUND(BB55,2)</f>
        <v>0</v>
      </c>
      <c r="BC54" s="84">
        <f>ROUND(BC55,2)</f>
        <v>0</v>
      </c>
      <c r="BD54" s="86">
        <f>ROUND(BD55,2)</f>
        <v>0</v>
      </c>
      <c r="BS54" s="87" t="s">
        <v>71</v>
      </c>
      <c r="BT54" s="87" t="s">
        <v>72</v>
      </c>
      <c r="BV54" s="87" t="s">
        <v>73</v>
      </c>
      <c r="BW54" s="87" t="s">
        <v>5</v>
      </c>
      <c r="BX54" s="87" t="s">
        <v>74</v>
      </c>
      <c r="CL54" s="87" t="s">
        <v>19</v>
      </c>
    </row>
    <row r="55" spans="1:90" s="7" customFormat="1" ht="50.25" customHeight="1">
      <c r="A55" s="88" t="s">
        <v>75</v>
      </c>
      <c r="B55" s="89"/>
      <c r="C55" s="90"/>
      <c r="D55" s="386" t="s">
        <v>14</v>
      </c>
      <c r="E55" s="386"/>
      <c r="F55" s="386"/>
      <c r="G55" s="386"/>
      <c r="H55" s="386"/>
      <c r="I55" s="91"/>
      <c r="J55" s="386" t="s">
        <v>17</v>
      </c>
      <c r="K55" s="386"/>
      <c r="L55" s="386"/>
      <c r="M55" s="386"/>
      <c r="N55" s="386"/>
      <c r="O55" s="386"/>
      <c r="P55" s="386"/>
      <c r="Q55" s="386"/>
      <c r="R55" s="386"/>
      <c r="S55" s="386"/>
      <c r="T55" s="386"/>
      <c r="U55" s="386"/>
      <c r="V55" s="386"/>
      <c r="W55" s="386"/>
      <c r="X55" s="386"/>
      <c r="Y55" s="386"/>
      <c r="Z55" s="386"/>
      <c r="AA55" s="386"/>
      <c r="AB55" s="386"/>
      <c r="AC55" s="386"/>
      <c r="AD55" s="386"/>
      <c r="AE55" s="386"/>
      <c r="AF55" s="386"/>
      <c r="AG55" s="384">
        <f>'25-03_Bilina_Mir_nam - Mí...'!J28</f>
        <v>0</v>
      </c>
      <c r="AH55" s="385"/>
      <c r="AI55" s="385"/>
      <c r="AJ55" s="385"/>
      <c r="AK55" s="385"/>
      <c r="AL55" s="385"/>
      <c r="AM55" s="385"/>
      <c r="AN55" s="384">
        <f>SUM(AG55,AT55)</f>
        <v>0</v>
      </c>
      <c r="AO55" s="385"/>
      <c r="AP55" s="385"/>
      <c r="AQ55" s="92" t="s">
        <v>76</v>
      </c>
      <c r="AR55" s="93"/>
      <c r="AS55" s="94">
        <v>0</v>
      </c>
      <c r="AT55" s="95">
        <f>ROUND(SUM(AV55:AW55),2)</f>
        <v>0</v>
      </c>
      <c r="AU55" s="96">
        <f>'25-03_Bilina_Mir_nam - Mí...'!P87</f>
        <v>0</v>
      </c>
      <c r="AV55" s="95">
        <f>'25-03_Bilina_Mir_nam - Mí...'!J31</f>
        <v>0</v>
      </c>
      <c r="AW55" s="95">
        <f>'25-03_Bilina_Mir_nam - Mí...'!J32</f>
        <v>0</v>
      </c>
      <c r="AX55" s="95">
        <f>'25-03_Bilina_Mir_nam - Mí...'!J33</f>
        <v>0</v>
      </c>
      <c r="AY55" s="95">
        <f>'25-03_Bilina_Mir_nam - Mí...'!J34</f>
        <v>0</v>
      </c>
      <c r="AZ55" s="95">
        <f>'25-03_Bilina_Mir_nam - Mí...'!F31</f>
        <v>0</v>
      </c>
      <c r="BA55" s="95">
        <f>'25-03_Bilina_Mir_nam - Mí...'!F32</f>
        <v>0</v>
      </c>
      <c r="BB55" s="95">
        <f>'25-03_Bilina_Mir_nam - Mí...'!F33</f>
        <v>0</v>
      </c>
      <c r="BC55" s="95">
        <f>'25-03_Bilina_Mir_nam - Mí...'!F34</f>
        <v>0</v>
      </c>
      <c r="BD55" s="97">
        <f>'25-03_Bilina_Mir_nam - Mí...'!F35</f>
        <v>0</v>
      </c>
      <c r="BT55" s="98" t="s">
        <v>77</v>
      </c>
      <c r="BU55" s="98" t="s">
        <v>78</v>
      </c>
      <c r="BV55" s="98" t="s">
        <v>73</v>
      </c>
      <c r="BW55" s="98" t="s">
        <v>5</v>
      </c>
      <c r="BX55" s="98" t="s">
        <v>74</v>
      </c>
      <c r="CL55" s="98" t="s">
        <v>19</v>
      </c>
    </row>
    <row r="56" spans="1:90" s="2" customFormat="1" ht="30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42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</row>
    <row r="57" spans="1:90" s="2" customFormat="1" ht="6.95" customHeight="1">
      <c r="A57" s="37"/>
      <c r="B57" s="50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4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</sheetData>
  <sheetProtection algorithmName="SHA-512" hashValue="o5HY7b3THP1IAzUl9e/U+yPXrVUZosXZfV8c1mS6HXwlMJkSrCvQdLRynu/3APtHIilAPbLv2Ma06ZuT8LTc3Q==" saltValue="z0mWMJdXiunD00S1J+KsH6H4jBqd84WQjyojC5uf/zVNTQgi+JkeO3aiOkBUwLsk8JNfwo5C2YxH817O94Agf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5-03_Bilina_Mir_nam - Mí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42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AT2" s="20" t="s">
        <v>5</v>
      </c>
      <c r="AZ2" s="99" t="s">
        <v>79</v>
      </c>
      <c r="BA2" s="99" t="s">
        <v>80</v>
      </c>
      <c r="BB2" s="99" t="s">
        <v>81</v>
      </c>
      <c r="BC2" s="99" t="s">
        <v>82</v>
      </c>
      <c r="BD2" s="99" t="s">
        <v>83</v>
      </c>
    </row>
    <row r="3" spans="1:56" s="1" customFormat="1" ht="6.95" customHeight="1">
      <c r="B3" s="100"/>
      <c r="C3" s="101"/>
      <c r="D3" s="101"/>
      <c r="E3" s="101"/>
      <c r="F3" s="101"/>
      <c r="G3" s="101"/>
      <c r="H3" s="101"/>
      <c r="I3" s="101"/>
      <c r="J3" s="101"/>
      <c r="K3" s="101"/>
      <c r="L3" s="23"/>
      <c r="AT3" s="20" t="s">
        <v>77</v>
      </c>
      <c r="AZ3" s="99" t="s">
        <v>84</v>
      </c>
      <c r="BA3" s="99" t="s">
        <v>85</v>
      </c>
      <c r="BB3" s="99" t="s">
        <v>81</v>
      </c>
      <c r="BC3" s="99" t="s">
        <v>86</v>
      </c>
      <c r="BD3" s="99" t="s">
        <v>83</v>
      </c>
    </row>
    <row r="4" spans="1:56" s="1" customFormat="1" ht="24.95" customHeight="1">
      <c r="B4" s="23"/>
      <c r="D4" s="102" t="s">
        <v>87</v>
      </c>
      <c r="L4" s="23"/>
      <c r="M4" s="103" t="s">
        <v>10</v>
      </c>
      <c r="AT4" s="20" t="s">
        <v>4</v>
      </c>
      <c r="AZ4" s="99" t="s">
        <v>88</v>
      </c>
      <c r="BA4" s="99" t="s">
        <v>89</v>
      </c>
      <c r="BB4" s="99" t="s">
        <v>81</v>
      </c>
      <c r="BC4" s="99" t="s">
        <v>90</v>
      </c>
      <c r="BD4" s="99" t="s">
        <v>83</v>
      </c>
    </row>
    <row r="5" spans="1:56" s="1" customFormat="1" ht="6.95" customHeight="1">
      <c r="B5" s="23"/>
      <c r="L5" s="23"/>
      <c r="AZ5" s="99" t="s">
        <v>91</v>
      </c>
      <c r="BA5" s="99" t="s">
        <v>92</v>
      </c>
      <c r="BB5" s="99" t="s">
        <v>81</v>
      </c>
      <c r="BC5" s="99" t="s">
        <v>93</v>
      </c>
      <c r="BD5" s="99" t="s">
        <v>83</v>
      </c>
    </row>
    <row r="6" spans="1:56" s="2" customFormat="1" ht="12" customHeight="1">
      <c r="A6" s="37"/>
      <c r="B6" s="42"/>
      <c r="C6" s="37"/>
      <c r="D6" s="104" t="s">
        <v>16</v>
      </c>
      <c r="E6" s="37"/>
      <c r="F6" s="37"/>
      <c r="G6" s="37"/>
      <c r="H6" s="37"/>
      <c r="I6" s="37"/>
      <c r="J6" s="37"/>
      <c r="K6" s="37"/>
      <c r="L6" s="105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Z6" s="99" t="s">
        <v>94</v>
      </c>
      <c r="BA6" s="99" t="s">
        <v>95</v>
      </c>
      <c r="BB6" s="99" t="s">
        <v>81</v>
      </c>
      <c r="BC6" s="99" t="s">
        <v>96</v>
      </c>
      <c r="BD6" s="99" t="s">
        <v>83</v>
      </c>
    </row>
    <row r="7" spans="1:56" s="2" customFormat="1" ht="30" customHeight="1">
      <c r="A7" s="37"/>
      <c r="B7" s="42"/>
      <c r="C7" s="37"/>
      <c r="D7" s="37"/>
      <c r="E7" s="390" t="s">
        <v>17</v>
      </c>
      <c r="F7" s="391"/>
      <c r="G7" s="391"/>
      <c r="H7" s="391"/>
      <c r="I7" s="37"/>
      <c r="J7" s="37"/>
      <c r="K7" s="37"/>
      <c r="L7" s="105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56" s="2" customFormat="1" ht="11.25">
      <c r="A8" s="37"/>
      <c r="B8" s="42"/>
      <c r="C8" s="37"/>
      <c r="D8" s="37"/>
      <c r="E8" s="37"/>
      <c r="F8" s="37"/>
      <c r="G8" s="37"/>
      <c r="H8" s="37"/>
      <c r="I8" s="37"/>
      <c r="J8" s="37"/>
      <c r="K8" s="37"/>
      <c r="L8" s="105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56" s="2" customFormat="1" ht="12" customHeight="1">
      <c r="A9" s="37"/>
      <c r="B9" s="42"/>
      <c r="C9" s="37"/>
      <c r="D9" s="104" t="s">
        <v>18</v>
      </c>
      <c r="E9" s="37"/>
      <c r="F9" s="106" t="s">
        <v>19</v>
      </c>
      <c r="G9" s="37"/>
      <c r="H9" s="37"/>
      <c r="I9" s="104" t="s">
        <v>20</v>
      </c>
      <c r="J9" s="106" t="s">
        <v>19</v>
      </c>
      <c r="K9" s="37"/>
      <c r="L9" s="105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56" s="2" customFormat="1" ht="12" customHeight="1">
      <c r="A10" s="37"/>
      <c r="B10" s="42"/>
      <c r="C10" s="37"/>
      <c r="D10" s="104" t="s">
        <v>21</v>
      </c>
      <c r="E10" s="37"/>
      <c r="F10" s="106" t="s">
        <v>22</v>
      </c>
      <c r="G10" s="37"/>
      <c r="H10" s="37"/>
      <c r="I10" s="104" t="s">
        <v>23</v>
      </c>
      <c r="J10" s="107" t="str">
        <f>'Rekapitulace stavby'!AN8</f>
        <v>30. 3. 2025</v>
      </c>
      <c r="K10" s="37"/>
      <c r="L10" s="105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56" s="2" customFormat="1" ht="10.9" customHeight="1">
      <c r="A11" s="37"/>
      <c r="B11" s="42"/>
      <c r="C11" s="37"/>
      <c r="D11" s="37"/>
      <c r="E11" s="37"/>
      <c r="F11" s="37"/>
      <c r="G11" s="37"/>
      <c r="H11" s="37"/>
      <c r="I11" s="37"/>
      <c r="J11" s="37"/>
      <c r="K11" s="37"/>
      <c r="L11" s="105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56" s="2" customFormat="1" ht="12" customHeight="1">
      <c r="A12" s="37"/>
      <c r="B12" s="42"/>
      <c r="C12" s="37"/>
      <c r="D12" s="104" t="s">
        <v>25</v>
      </c>
      <c r="E12" s="37"/>
      <c r="F12" s="37"/>
      <c r="G12" s="37"/>
      <c r="H12" s="37"/>
      <c r="I12" s="104" t="s">
        <v>26</v>
      </c>
      <c r="J12" s="106" t="s">
        <v>19</v>
      </c>
      <c r="K12" s="37"/>
      <c r="L12" s="105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56" s="2" customFormat="1" ht="18" customHeight="1">
      <c r="A13" s="37"/>
      <c r="B13" s="42"/>
      <c r="C13" s="37"/>
      <c r="D13" s="37"/>
      <c r="E13" s="106" t="s">
        <v>27</v>
      </c>
      <c r="F13" s="37"/>
      <c r="G13" s="37"/>
      <c r="H13" s="37"/>
      <c r="I13" s="104" t="s">
        <v>28</v>
      </c>
      <c r="J13" s="106" t="s">
        <v>19</v>
      </c>
      <c r="K13" s="37"/>
      <c r="L13" s="105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56" s="2" customFormat="1" ht="6.95" customHeight="1">
      <c r="A14" s="37"/>
      <c r="B14" s="42"/>
      <c r="C14" s="37"/>
      <c r="D14" s="37"/>
      <c r="E14" s="37"/>
      <c r="F14" s="37"/>
      <c r="G14" s="37"/>
      <c r="H14" s="37"/>
      <c r="I14" s="37"/>
      <c r="J14" s="37"/>
      <c r="K14" s="37"/>
      <c r="L14" s="105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56" s="2" customFormat="1" ht="12" customHeight="1">
      <c r="A15" s="37"/>
      <c r="B15" s="42"/>
      <c r="C15" s="37"/>
      <c r="D15" s="104" t="s">
        <v>29</v>
      </c>
      <c r="E15" s="37"/>
      <c r="F15" s="37"/>
      <c r="G15" s="37"/>
      <c r="H15" s="37"/>
      <c r="I15" s="104" t="s">
        <v>26</v>
      </c>
      <c r="J15" s="33" t="str">
        <f>'Rekapitulace stavby'!AN13</f>
        <v>Vyplň údaj</v>
      </c>
      <c r="K15" s="37"/>
      <c r="L15" s="105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56" s="2" customFormat="1" ht="18" customHeight="1">
      <c r="A16" s="37"/>
      <c r="B16" s="42"/>
      <c r="C16" s="37"/>
      <c r="D16" s="37"/>
      <c r="E16" s="392" t="str">
        <f>'Rekapitulace stavby'!E14</f>
        <v>Vyplň údaj</v>
      </c>
      <c r="F16" s="393"/>
      <c r="G16" s="393"/>
      <c r="H16" s="393"/>
      <c r="I16" s="104" t="s">
        <v>28</v>
      </c>
      <c r="J16" s="33" t="str">
        <f>'Rekapitulace stavby'!AN14</f>
        <v>Vyplň údaj</v>
      </c>
      <c r="K16" s="37"/>
      <c r="L16" s="105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6.95" customHeight="1">
      <c r="A17" s="37"/>
      <c r="B17" s="42"/>
      <c r="C17" s="37"/>
      <c r="D17" s="37"/>
      <c r="E17" s="37"/>
      <c r="F17" s="37"/>
      <c r="G17" s="37"/>
      <c r="H17" s="37"/>
      <c r="I17" s="37"/>
      <c r="J17" s="37"/>
      <c r="K17" s="37"/>
      <c r="L17" s="105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2" customHeight="1">
      <c r="A18" s="37"/>
      <c r="B18" s="42"/>
      <c r="C18" s="37"/>
      <c r="D18" s="104" t="s">
        <v>31</v>
      </c>
      <c r="E18" s="37"/>
      <c r="F18" s="37"/>
      <c r="G18" s="37"/>
      <c r="H18" s="37"/>
      <c r="I18" s="104" t="s">
        <v>26</v>
      </c>
      <c r="J18" s="106" t="s">
        <v>19</v>
      </c>
      <c r="K18" s="37"/>
      <c r="L18" s="105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18" customHeight="1">
      <c r="A19" s="37"/>
      <c r="B19" s="42"/>
      <c r="C19" s="37"/>
      <c r="D19" s="37"/>
      <c r="E19" s="106" t="s">
        <v>32</v>
      </c>
      <c r="F19" s="37"/>
      <c r="G19" s="37"/>
      <c r="H19" s="37"/>
      <c r="I19" s="104" t="s">
        <v>28</v>
      </c>
      <c r="J19" s="106" t="s">
        <v>19</v>
      </c>
      <c r="K19" s="37"/>
      <c r="L19" s="105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6.95" customHeight="1">
      <c r="A20" s="37"/>
      <c r="B20" s="42"/>
      <c r="C20" s="37"/>
      <c r="D20" s="37"/>
      <c r="E20" s="37"/>
      <c r="F20" s="37"/>
      <c r="G20" s="37"/>
      <c r="H20" s="37"/>
      <c r="I20" s="37"/>
      <c r="J20" s="37"/>
      <c r="K20" s="37"/>
      <c r="L20" s="105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2" customHeight="1">
      <c r="A21" s="37"/>
      <c r="B21" s="42"/>
      <c r="C21" s="37"/>
      <c r="D21" s="104" t="s">
        <v>34</v>
      </c>
      <c r="E21" s="37"/>
      <c r="F21" s="37"/>
      <c r="G21" s="37"/>
      <c r="H21" s="37"/>
      <c r="I21" s="104" t="s">
        <v>26</v>
      </c>
      <c r="J21" s="106" t="s">
        <v>19</v>
      </c>
      <c r="K21" s="37"/>
      <c r="L21" s="105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18" customHeight="1">
      <c r="A22" s="37"/>
      <c r="B22" s="42"/>
      <c r="C22" s="37"/>
      <c r="D22" s="37"/>
      <c r="E22" s="106" t="s">
        <v>35</v>
      </c>
      <c r="F22" s="37"/>
      <c r="G22" s="37"/>
      <c r="H22" s="37"/>
      <c r="I22" s="104" t="s">
        <v>28</v>
      </c>
      <c r="J22" s="106" t="s">
        <v>19</v>
      </c>
      <c r="K22" s="37"/>
      <c r="L22" s="105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6.95" customHeight="1">
      <c r="A23" s="37"/>
      <c r="B23" s="42"/>
      <c r="C23" s="37"/>
      <c r="D23" s="37"/>
      <c r="E23" s="37"/>
      <c r="F23" s="37"/>
      <c r="G23" s="37"/>
      <c r="H23" s="37"/>
      <c r="I23" s="37"/>
      <c r="J23" s="37"/>
      <c r="K23" s="37"/>
      <c r="L23" s="105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2" customHeight="1">
      <c r="A24" s="37"/>
      <c r="B24" s="42"/>
      <c r="C24" s="37"/>
      <c r="D24" s="104" t="s">
        <v>36</v>
      </c>
      <c r="E24" s="37"/>
      <c r="F24" s="37"/>
      <c r="G24" s="37"/>
      <c r="H24" s="37"/>
      <c r="I24" s="37"/>
      <c r="J24" s="37"/>
      <c r="K24" s="37"/>
      <c r="L24" s="105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8" customFormat="1" ht="71.25" customHeight="1">
      <c r="A25" s="108"/>
      <c r="B25" s="109"/>
      <c r="C25" s="108"/>
      <c r="D25" s="108"/>
      <c r="E25" s="394" t="s">
        <v>37</v>
      </c>
      <c r="F25" s="394"/>
      <c r="G25" s="394"/>
      <c r="H25" s="394"/>
      <c r="I25" s="108"/>
      <c r="J25" s="108"/>
      <c r="K25" s="108"/>
      <c r="L25" s="110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</row>
    <row r="26" spans="1:31" s="2" customFormat="1" ht="6.95" customHeight="1">
      <c r="A26" s="37"/>
      <c r="B26" s="42"/>
      <c r="C26" s="37"/>
      <c r="D26" s="37"/>
      <c r="E26" s="37"/>
      <c r="F26" s="37"/>
      <c r="G26" s="37"/>
      <c r="H26" s="37"/>
      <c r="I26" s="37"/>
      <c r="J26" s="37"/>
      <c r="K26" s="37"/>
      <c r="L26" s="105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2" customFormat="1" ht="6.95" customHeight="1">
      <c r="A27" s="37"/>
      <c r="B27" s="42"/>
      <c r="C27" s="37"/>
      <c r="D27" s="111"/>
      <c r="E27" s="111"/>
      <c r="F27" s="111"/>
      <c r="G27" s="111"/>
      <c r="H27" s="111"/>
      <c r="I27" s="111"/>
      <c r="J27" s="111"/>
      <c r="K27" s="111"/>
      <c r="L27" s="105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2" customFormat="1" ht="25.35" customHeight="1">
      <c r="A28" s="37"/>
      <c r="B28" s="42"/>
      <c r="C28" s="37"/>
      <c r="D28" s="112" t="s">
        <v>38</v>
      </c>
      <c r="E28" s="37"/>
      <c r="F28" s="37"/>
      <c r="G28" s="37"/>
      <c r="H28" s="37"/>
      <c r="I28" s="37"/>
      <c r="J28" s="113">
        <f>ROUND(J87, 2)</f>
        <v>0</v>
      </c>
      <c r="K28" s="37"/>
      <c r="L28" s="105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6.95" customHeight="1">
      <c r="A29" s="37"/>
      <c r="B29" s="42"/>
      <c r="C29" s="37"/>
      <c r="D29" s="111"/>
      <c r="E29" s="111"/>
      <c r="F29" s="111"/>
      <c r="G29" s="111"/>
      <c r="H29" s="111"/>
      <c r="I29" s="111"/>
      <c r="J29" s="111"/>
      <c r="K29" s="111"/>
      <c r="L29" s="105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14.45" customHeight="1">
      <c r="A30" s="37"/>
      <c r="B30" s="42"/>
      <c r="C30" s="37"/>
      <c r="D30" s="37"/>
      <c r="E30" s="37"/>
      <c r="F30" s="114" t="s">
        <v>40</v>
      </c>
      <c r="G30" s="37"/>
      <c r="H30" s="37"/>
      <c r="I30" s="114" t="s">
        <v>39</v>
      </c>
      <c r="J30" s="114" t="s">
        <v>41</v>
      </c>
      <c r="K30" s="37"/>
      <c r="L30" s="105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14.45" customHeight="1">
      <c r="A31" s="37"/>
      <c r="B31" s="42"/>
      <c r="C31" s="37"/>
      <c r="D31" s="115" t="s">
        <v>42</v>
      </c>
      <c r="E31" s="104" t="s">
        <v>43</v>
      </c>
      <c r="F31" s="116">
        <f>ROUND((SUM(BE87:BE241)),  2)</f>
        <v>0</v>
      </c>
      <c r="G31" s="37"/>
      <c r="H31" s="37"/>
      <c r="I31" s="117">
        <v>0.21</v>
      </c>
      <c r="J31" s="116">
        <f>ROUND(((SUM(BE87:BE241))*I31),  2)</f>
        <v>0</v>
      </c>
      <c r="K31" s="37"/>
      <c r="L31" s="105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5" customHeight="1">
      <c r="A32" s="37"/>
      <c r="B32" s="42"/>
      <c r="C32" s="37"/>
      <c r="D32" s="37"/>
      <c r="E32" s="104" t="s">
        <v>44</v>
      </c>
      <c r="F32" s="116">
        <f>ROUND((SUM(BF87:BF241)),  2)</f>
        <v>0</v>
      </c>
      <c r="G32" s="37"/>
      <c r="H32" s="37"/>
      <c r="I32" s="117">
        <v>0.12</v>
      </c>
      <c r="J32" s="116">
        <f>ROUND(((SUM(BF87:BF241))*I32),  2)</f>
        <v>0</v>
      </c>
      <c r="K32" s="37"/>
      <c r="L32" s="105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5" hidden="1" customHeight="1">
      <c r="A33" s="37"/>
      <c r="B33" s="42"/>
      <c r="C33" s="37"/>
      <c r="D33" s="37"/>
      <c r="E33" s="104" t="s">
        <v>45</v>
      </c>
      <c r="F33" s="116">
        <f>ROUND((SUM(BG87:BG241)),  2)</f>
        <v>0</v>
      </c>
      <c r="G33" s="37"/>
      <c r="H33" s="37"/>
      <c r="I33" s="117">
        <v>0.21</v>
      </c>
      <c r="J33" s="116">
        <f>0</f>
        <v>0</v>
      </c>
      <c r="K33" s="37"/>
      <c r="L33" s="105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5" hidden="1" customHeight="1">
      <c r="A34" s="37"/>
      <c r="B34" s="42"/>
      <c r="C34" s="37"/>
      <c r="D34" s="37"/>
      <c r="E34" s="104" t="s">
        <v>46</v>
      </c>
      <c r="F34" s="116">
        <f>ROUND((SUM(BH87:BH241)),  2)</f>
        <v>0</v>
      </c>
      <c r="G34" s="37"/>
      <c r="H34" s="37"/>
      <c r="I34" s="117">
        <v>0.12</v>
      </c>
      <c r="J34" s="116">
        <f>0</f>
        <v>0</v>
      </c>
      <c r="K34" s="37"/>
      <c r="L34" s="105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5" hidden="1" customHeight="1">
      <c r="A35" s="37"/>
      <c r="B35" s="42"/>
      <c r="C35" s="37"/>
      <c r="D35" s="37"/>
      <c r="E35" s="104" t="s">
        <v>47</v>
      </c>
      <c r="F35" s="116">
        <f>ROUND((SUM(BI87:BI241)),  2)</f>
        <v>0</v>
      </c>
      <c r="G35" s="37"/>
      <c r="H35" s="37"/>
      <c r="I35" s="117">
        <v>0</v>
      </c>
      <c r="J35" s="116">
        <f>0</f>
        <v>0</v>
      </c>
      <c r="K35" s="37"/>
      <c r="L35" s="105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6.95" customHeight="1">
      <c r="A36" s="37"/>
      <c r="B36" s="42"/>
      <c r="C36" s="37"/>
      <c r="D36" s="37"/>
      <c r="E36" s="37"/>
      <c r="F36" s="37"/>
      <c r="G36" s="37"/>
      <c r="H36" s="37"/>
      <c r="I36" s="37"/>
      <c r="J36" s="37"/>
      <c r="K36" s="37"/>
      <c r="L36" s="105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25.35" customHeight="1">
      <c r="A37" s="37"/>
      <c r="B37" s="42"/>
      <c r="C37" s="118"/>
      <c r="D37" s="119" t="s">
        <v>48</v>
      </c>
      <c r="E37" s="120"/>
      <c r="F37" s="120"/>
      <c r="G37" s="121" t="s">
        <v>49</v>
      </c>
      <c r="H37" s="122" t="s">
        <v>50</v>
      </c>
      <c r="I37" s="120"/>
      <c r="J37" s="123">
        <f>SUM(J28:J35)</f>
        <v>0</v>
      </c>
      <c r="K37" s="124"/>
      <c r="L37" s="105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14.45" customHeight="1">
      <c r="A38" s="37"/>
      <c r="B38" s="125"/>
      <c r="C38" s="126"/>
      <c r="D38" s="126"/>
      <c r="E38" s="126"/>
      <c r="F38" s="126"/>
      <c r="G38" s="126"/>
      <c r="H38" s="126"/>
      <c r="I38" s="126"/>
      <c r="J38" s="126"/>
      <c r="K38" s="126"/>
      <c r="L38" s="105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42" spans="1:31" s="2" customFormat="1" ht="6.95" customHeight="1">
      <c r="A42" s="37"/>
      <c r="B42" s="127"/>
      <c r="C42" s="128"/>
      <c r="D42" s="128"/>
      <c r="E42" s="128"/>
      <c r="F42" s="128"/>
      <c r="G42" s="128"/>
      <c r="H42" s="128"/>
      <c r="I42" s="128"/>
      <c r="J42" s="128"/>
      <c r="K42" s="128"/>
      <c r="L42" s="105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1:31" s="2" customFormat="1" ht="24.95" customHeight="1">
      <c r="A43" s="37"/>
      <c r="B43" s="38"/>
      <c r="C43" s="26" t="s">
        <v>97</v>
      </c>
      <c r="D43" s="39"/>
      <c r="E43" s="39"/>
      <c r="F43" s="39"/>
      <c r="G43" s="39"/>
      <c r="H43" s="39"/>
      <c r="I43" s="39"/>
      <c r="J43" s="39"/>
      <c r="K43" s="39"/>
      <c r="L43" s="105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pans="1:31" s="2" customFormat="1" ht="6.95" customHeight="1">
      <c r="A44" s="37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105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12" customHeight="1">
      <c r="A45" s="37"/>
      <c r="B45" s="38"/>
      <c r="C45" s="32" t="s">
        <v>16</v>
      </c>
      <c r="D45" s="39"/>
      <c r="E45" s="39"/>
      <c r="F45" s="39"/>
      <c r="G45" s="39"/>
      <c r="H45" s="39"/>
      <c r="I45" s="39"/>
      <c r="J45" s="39"/>
      <c r="K45" s="39"/>
      <c r="L45" s="105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30" customHeight="1">
      <c r="A46" s="37"/>
      <c r="B46" s="38"/>
      <c r="C46" s="39"/>
      <c r="D46" s="39"/>
      <c r="E46" s="369" t="str">
        <f>E7</f>
        <v>Mírové náměstí č.p.87, kulturní památka - výměna oken v bytových jednotkách, Bílina</v>
      </c>
      <c r="F46" s="395"/>
      <c r="G46" s="395"/>
      <c r="H46" s="395"/>
      <c r="I46" s="39"/>
      <c r="J46" s="39"/>
      <c r="K46" s="39"/>
      <c r="L46" s="105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6.95" customHeight="1">
      <c r="A47" s="37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105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2" customHeight="1">
      <c r="A48" s="37"/>
      <c r="B48" s="38"/>
      <c r="C48" s="32" t="s">
        <v>21</v>
      </c>
      <c r="D48" s="39"/>
      <c r="E48" s="39"/>
      <c r="F48" s="30" t="str">
        <f>F10</f>
        <v>Mírové náměstí 87/9, 418 31 Bílina</v>
      </c>
      <c r="G48" s="39"/>
      <c r="H48" s="39"/>
      <c r="I48" s="32" t="s">
        <v>23</v>
      </c>
      <c r="J48" s="62" t="str">
        <f>IF(J10="","",J10)</f>
        <v>30. 3. 2025</v>
      </c>
      <c r="K48" s="39"/>
      <c r="L48" s="105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6.95" customHeight="1">
      <c r="A49" s="37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105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40.15" customHeight="1">
      <c r="A50" s="37"/>
      <c r="B50" s="38"/>
      <c r="C50" s="32" t="s">
        <v>25</v>
      </c>
      <c r="D50" s="39"/>
      <c r="E50" s="39"/>
      <c r="F50" s="30" t="str">
        <f>E13</f>
        <v>Město Bílina, Břežánská 50/4, Bílina</v>
      </c>
      <c r="G50" s="39"/>
      <c r="H50" s="39"/>
      <c r="I50" s="32" t="s">
        <v>31</v>
      </c>
      <c r="J50" s="35" t="str">
        <f>E19</f>
        <v>XXM projekt s.r.o., Jabloňová 2136/11, Praha 10</v>
      </c>
      <c r="K50" s="39"/>
      <c r="L50" s="105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40.15" customHeight="1">
      <c r="A51" s="37"/>
      <c r="B51" s="38"/>
      <c r="C51" s="32" t="s">
        <v>29</v>
      </c>
      <c r="D51" s="39"/>
      <c r="E51" s="39"/>
      <c r="F51" s="30" t="str">
        <f>IF(E16="","",E16)</f>
        <v>Vyplň údaj</v>
      </c>
      <c r="G51" s="39"/>
      <c r="H51" s="39"/>
      <c r="I51" s="32" t="s">
        <v>34</v>
      </c>
      <c r="J51" s="35" t="str">
        <f>E22</f>
        <v>Tomáš Vašek, Křivá 1776, Vratislavice nad Nisou</v>
      </c>
      <c r="K51" s="39"/>
      <c r="L51" s="105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0.35" customHeight="1">
      <c r="A52" s="37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105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29.25" customHeight="1">
      <c r="A53" s="37"/>
      <c r="B53" s="38"/>
      <c r="C53" s="129" t="s">
        <v>98</v>
      </c>
      <c r="D53" s="130"/>
      <c r="E53" s="130"/>
      <c r="F53" s="130"/>
      <c r="G53" s="130"/>
      <c r="H53" s="130"/>
      <c r="I53" s="130"/>
      <c r="J53" s="131" t="s">
        <v>99</v>
      </c>
      <c r="K53" s="130"/>
      <c r="L53" s="105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0.35" customHeight="1">
      <c r="A54" s="37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105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22.9" customHeight="1">
      <c r="A55" s="37"/>
      <c r="B55" s="38"/>
      <c r="C55" s="132" t="s">
        <v>70</v>
      </c>
      <c r="D55" s="39"/>
      <c r="E55" s="39"/>
      <c r="F55" s="39"/>
      <c r="G55" s="39"/>
      <c r="H55" s="39"/>
      <c r="I55" s="39"/>
      <c r="J55" s="80">
        <f>J87</f>
        <v>0</v>
      </c>
      <c r="K55" s="39"/>
      <c r="L55" s="105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U55" s="20" t="s">
        <v>100</v>
      </c>
    </row>
    <row r="56" spans="1:47" s="9" customFormat="1" ht="24.95" customHeight="1">
      <c r="B56" s="133"/>
      <c r="C56" s="134"/>
      <c r="D56" s="135" t="s">
        <v>101</v>
      </c>
      <c r="E56" s="136"/>
      <c r="F56" s="136"/>
      <c r="G56" s="136"/>
      <c r="H56" s="136"/>
      <c r="I56" s="136"/>
      <c r="J56" s="137">
        <f>J88</f>
        <v>0</v>
      </c>
      <c r="K56" s="134"/>
      <c r="L56" s="138"/>
    </row>
    <row r="57" spans="1:47" s="10" customFormat="1" ht="19.899999999999999" customHeight="1">
      <c r="B57" s="139"/>
      <c r="C57" s="140"/>
      <c r="D57" s="141" t="s">
        <v>102</v>
      </c>
      <c r="E57" s="142"/>
      <c r="F57" s="142"/>
      <c r="G57" s="142"/>
      <c r="H57" s="142"/>
      <c r="I57" s="142"/>
      <c r="J57" s="143">
        <f>J89</f>
        <v>0</v>
      </c>
      <c r="K57" s="140"/>
      <c r="L57" s="144"/>
    </row>
    <row r="58" spans="1:47" s="10" customFormat="1" ht="19.899999999999999" customHeight="1">
      <c r="B58" s="139"/>
      <c r="C58" s="140"/>
      <c r="D58" s="141" t="s">
        <v>103</v>
      </c>
      <c r="E58" s="142"/>
      <c r="F58" s="142"/>
      <c r="G58" s="142"/>
      <c r="H58" s="142"/>
      <c r="I58" s="142"/>
      <c r="J58" s="143">
        <f>J110</f>
        <v>0</v>
      </c>
      <c r="K58" s="140"/>
      <c r="L58" s="144"/>
    </row>
    <row r="59" spans="1:47" s="10" customFormat="1" ht="19.899999999999999" customHeight="1">
      <c r="B59" s="139"/>
      <c r="C59" s="140"/>
      <c r="D59" s="141" t="s">
        <v>104</v>
      </c>
      <c r="E59" s="142"/>
      <c r="F59" s="142"/>
      <c r="G59" s="142"/>
      <c r="H59" s="142"/>
      <c r="I59" s="142"/>
      <c r="J59" s="143">
        <f>J123</f>
        <v>0</v>
      </c>
      <c r="K59" s="140"/>
      <c r="L59" s="144"/>
    </row>
    <row r="60" spans="1:47" s="10" customFormat="1" ht="19.899999999999999" customHeight="1">
      <c r="B60" s="139"/>
      <c r="C60" s="140"/>
      <c r="D60" s="141" t="s">
        <v>105</v>
      </c>
      <c r="E60" s="142"/>
      <c r="F60" s="142"/>
      <c r="G60" s="142"/>
      <c r="H60" s="142"/>
      <c r="I60" s="142"/>
      <c r="J60" s="143">
        <f>J133</f>
        <v>0</v>
      </c>
      <c r="K60" s="140"/>
      <c r="L60" s="144"/>
    </row>
    <row r="61" spans="1:47" s="9" customFormat="1" ht="24.95" customHeight="1">
      <c r="B61" s="133"/>
      <c r="C61" s="134"/>
      <c r="D61" s="135" t="s">
        <v>106</v>
      </c>
      <c r="E61" s="136"/>
      <c r="F61" s="136"/>
      <c r="G61" s="136"/>
      <c r="H61" s="136"/>
      <c r="I61" s="136"/>
      <c r="J61" s="137">
        <f>J136</f>
        <v>0</v>
      </c>
      <c r="K61" s="134"/>
      <c r="L61" s="138"/>
    </row>
    <row r="62" spans="1:47" s="10" customFormat="1" ht="19.899999999999999" customHeight="1">
      <c r="B62" s="139"/>
      <c r="C62" s="140"/>
      <c r="D62" s="141" t="s">
        <v>107</v>
      </c>
      <c r="E62" s="142"/>
      <c r="F62" s="142"/>
      <c r="G62" s="142"/>
      <c r="H62" s="142"/>
      <c r="I62" s="142"/>
      <c r="J62" s="143">
        <f>J137</f>
        <v>0</v>
      </c>
      <c r="K62" s="140"/>
      <c r="L62" s="144"/>
    </row>
    <row r="63" spans="1:47" s="10" customFormat="1" ht="19.899999999999999" customHeight="1">
      <c r="B63" s="139"/>
      <c r="C63" s="140"/>
      <c r="D63" s="141" t="s">
        <v>108</v>
      </c>
      <c r="E63" s="142"/>
      <c r="F63" s="142"/>
      <c r="G63" s="142"/>
      <c r="H63" s="142"/>
      <c r="I63" s="142"/>
      <c r="J63" s="143">
        <f>J149</f>
        <v>0</v>
      </c>
      <c r="K63" s="140"/>
      <c r="L63" s="144"/>
    </row>
    <row r="64" spans="1:47" s="9" customFormat="1" ht="24.95" customHeight="1">
      <c r="B64" s="133"/>
      <c r="C64" s="134"/>
      <c r="D64" s="135" t="s">
        <v>109</v>
      </c>
      <c r="E64" s="136"/>
      <c r="F64" s="136"/>
      <c r="G64" s="136"/>
      <c r="H64" s="136"/>
      <c r="I64" s="136"/>
      <c r="J64" s="137">
        <f>J218</f>
        <v>0</v>
      </c>
      <c r="K64" s="134"/>
      <c r="L64" s="138"/>
    </row>
    <row r="65" spans="1:31" s="10" customFormat="1" ht="19.899999999999999" customHeight="1">
      <c r="B65" s="139"/>
      <c r="C65" s="140"/>
      <c r="D65" s="141" t="s">
        <v>110</v>
      </c>
      <c r="E65" s="142"/>
      <c r="F65" s="142"/>
      <c r="G65" s="142"/>
      <c r="H65" s="142"/>
      <c r="I65" s="142"/>
      <c r="J65" s="143">
        <f>J219</f>
        <v>0</v>
      </c>
      <c r="K65" s="140"/>
      <c r="L65" s="144"/>
    </row>
    <row r="66" spans="1:31" s="10" customFormat="1" ht="19.899999999999999" customHeight="1">
      <c r="B66" s="139"/>
      <c r="C66" s="140"/>
      <c r="D66" s="141" t="s">
        <v>111</v>
      </c>
      <c r="E66" s="142"/>
      <c r="F66" s="142"/>
      <c r="G66" s="142"/>
      <c r="H66" s="142"/>
      <c r="I66" s="142"/>
      <c r="J66" s="143">
        <f>J223</f>
        <v>0</v>
      </c>
      <c r="K66" s="140"/>
      <c r="L66" s="144"/>
    </row>
    <row r="67" spans="1:31" s="10" customFormat="1" ht="19.899999999999999" customHeight="1">
      <c r="B67" s="139"/>
      <c r="C67" s="140"/>
      <c r="D67" s="141" t="s">
        <v>112</v>
      </c>
      <c r="E67" s="142"/>
      <c r="F67" s="142"/>
      <c r="G67" s="142"/>
      <c r="H67" s="142"/>
      <c r="I67" s="142"/>
      <c r="J67" s="143">
        <f>J231</f>
        <v>0</v>
      </c>
      <c r="K67" s="140"/>
      <c r="L67" s="144"/>
    </row>
    <row r="68" spans="1:31" s="10" customFormat="1" ht="19.899999999999999" customHeight="1">
      <c r="B68" s="139"/>
      <c r="C68" s="140"/>
      <c r="D68" s="141" t="s">
        <v>113</v>
      </c>
      <c r="E68" s="142"/>
      <c r="F68" s="142"/>
      <c r="G68" s="142"/>
      <c r="H68" s="142"/>
      <c r="I68" s="142"/>
      <c r="J68" s="143">
        <f>J234</f>
        <v>0</v>
      </c>
      <c r="K68" s="140"/>
      <c r="L68" s="144"/>
    </row>
    <row r="69" spans="1:31" s="10" customFormat="1" ht="19.899999999999999" customHeight="1">
      <c r="B69" s="139"/>
      <c r="C69" s="140"/>
      <c r="D69" s="141" t="s">
        <v>114</v>
      </c>
      <c r="E69" s="142"/>
      <c r="F69" s="142"/>
      <c r="G69" s="142"/>
      <c r="H69" s="142"/>
      <c r="I69" s="142"/>
      <c r="J69" s="143">
        <f>J239</f>
        <v>0</v>
      </c>
      <c r="K69" s="140"/>
      <c r="L69" s="144"/>
    </row>
    <row r="70" spans="1:31" s="2" customFormat="1" ht="21.75" customHeight="1">
      <c r="A70" s="37"/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105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6.95" customHeight="1">
      <c r="A71" s="37"/>
      <c r="B71" s="50"/>
      <c r="C71" s="51"/>
      <c r="D71" s="51"/>
      <c r="E71" s="51"/>
      <c r="F71" s="51"/>
      <c r="G71" s="51"/>
      <c r="H71" s="51"/>
      <c r="I71" s="51"/>
      <c r="J71" s="51"/>
      <c r="K71" s="51"/>
      <c r="L71" s="105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5" spans="1:31" s="2" customFormat="1" ht="6.95" customHeight="1">
      <c r="A75" s="37"/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105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24.95" customHeight="1">
      <c r="A76" s="37"/>
      <c r="B76" s="38"/>
      <c r="C76" s="26" t="s">
        <v>115</v>
      </c>
      <c r="D76" s="39"/>
      <c r="E76" s="39"/>
      <c r="F76" s="39"/>
      <c r="G76" s="39"/>
      <c r="H76" s="39"/>
      <c r="I76" s="39"/>
      <c r="J76" s="39"/>
      <c r="K76" s="39"/>
      <c r="L76" s="105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6.95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05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2" customHeight="1">
      <c r="A78" s="37"/>
      <c r="B78" s="38"/>
      <c r="C78" s="32" t="s">
        <v>16</v>
      </c>
      <c r="D78" s="39"/>
      <c r="E78" s="39"/>
      <c r="F78" s="39"/>
      <c r="G78" s="39"/>
      <c r="H78" s="39"/>
      <c r="I78" s="39"/>
      <c r="J78" s="39"/>
      <c r="K78" s="39"/>
      <c r="L78" s="105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30" customHeight="1">
      <c r="A79" s="37"/>
      <c r="B79" s="38"/>
      <c r="C79" s="39"/>
      <c r="D79" s="39"/>
      <c r="E79" s="369" t="str">
        <f>E7</f>
        <v>Mírové náměstí č.p.87, kulturní památka - výměna oken v bytových jednotkách, Bílina</v>
      </c>
      <c r="F79" s="395"/>
      <c r="G79" s="395"/>
      <c r="H79" s="395"/>
      <c r="I79" s="39"/>
      <c r="J79" s="39"/>
      <c r="K79" s="39"/>
      <c r="L79" s="105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6.95" customHeight="1">
      <c r="A80" s="37"/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105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12" customHeight="1">
      <c r="A81" s="37"/>
      <c r="B81" s="38"/>
      <c r="C81" s="32" t="s">
        <v>21</v>
      </c>
      <c r="D81" s="39"/>
      <c r="E81" s="39"/>
      <c r="F81" s="30" t="str">
        <f>F10</f>
        <v>Mírové náměstí 87/9, 418 31 Bílina</v>
      </c>
      <c r="G81" s="39"/>
      <c r="H81" s="39"/>
      <c r="I81" s="32" t="s">
        <v>23</v>
      </c>
      <c r="J81" s="62" t="str">
        <f>IF(J10="","",J10)</f>
        <v>30. 3. 2025</v>
      </c>
      <c r="K81" s="39"/>
      <c r="L81" s="105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6.95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05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2" customFormat="1" ht="40.15" customHeight="1">
      <c r="A83" s="37"/>
      <c r="B83" s="38"/>
      <c r="C83" s="32" t="s">
        <v>25</v>
      </c>
      <c r="D83" s="39"/>
      <c r="E83" s="39"/>
      <c r="F83" s="30" t="str">
        <f>E13</f>
        <v>Město Bílina, Břežánská 50/4, Bílina</v>
      </c>
      <c r="G83" s="39"/>
      <c r="H83" s="39"/>
      <c r="I83" s="32" t="s">
        <v>31</v>
      </c>
      <c r="J83" s="35" t="str">
        <f>E19</f>
        <v>XXM projekt s.r.o., Jabloňová 2136/11, Praha 10</v>
      </c>
      <c r="K83" s="39"/>
      <c r="L83" s="105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65" s="2" customFormat="1" ht="40.15" customHeight="1">
      <c r="A84" s="37"/>
      <c r="B84" s="38"/>
      <c r="C84" s="32" t="s">
        <v>29</v>
      </c>
      <c r="D84" s="39"/>
      <c r="E84" s="39"/>
      <c r="F84" s="30" t="str">
        <f>IF(E16="","",E16)</f>
        <v>Vyplň údaj</v>
      </c>
      <c r="G84" s="39"/>
      <c r="H84" s="39"/>
      <c r="I84" s="32" t="s">
        <v>34</v>
      </c>
      <c r="J84" s="35" t="str">
        <f>E22</f>
        <v>Tomáš Vašek, Křivá 1776, Vratislavice nad Nisou</v>
      </c>
      <c r="K84" s="39"/>
      <c r="L84" s="105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65" s="2" customFormat="1" ht="10.35" customHeight="1">
      <c r="A85" s="37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105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65" s="11" customFormat="1" ht="29.25" customHeight="1">
      <c r="A86" s="145"/>
      <c r="B86" s="146"/>
      <c r="C86" s="147" t="s">
        <v>116</v>
      </c>
      <c r="D86" s="148" t="s">
        <v>57</v>
      </c>
      <c r="E86" s="148" t="s">
        <v>53</v>
      </c>
      <c r="F86" s="148" t="s">
        <v>54</v>
      </c>
      <c r="G86" s="148" t="s">
        <v>117</v>
      </c>
      <c r="H86" s="148" t="s">
        <v>118</v>
      </c>
      <c r="I86" s="148" t="s">
        <v>119</v>
      </c>
      <c r="J86" s="148" t="s">
        <v>99</v>
      </c>
      <c r="K86" s="149" t="s">
        <v>120</v>
      </c>
      <c r="L86" s="150"/>
      <c r="M86" s="71" t="s">
        <v>19</v>
      </c>
      <c r="N86" s="72" t="s">
        <v>42</v>
      </c>
      <c r="O86" s="72" t="s">
        <v>121</v>
      </c>
      <c r="P86" s="72" t="s">
        <v>122</v>
      </c>
      <c r="Q86" s="72" t="s">
        <v>123</v>
      </c>
      <c r="R86" s="72" t="s">
        <v>124</v>
      </c>
      <c r="S86" s="72" t="s">
        <v>125</v>
      </c>
      <c r="T86" s="73" t="s">
        <v>126</v>
      </c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</row>
    <row r="87" spans="1:65" s="2" customFormat="1" ht="22.9" customHeight="1">
      <c r="A87" s="37"/>
      <c r="B87" s="38"/>
      <c r="C87" s="78" t="s">
        <v>127</v>
      </c>
      <c r="D87" s="39"/>
      <c r="E87" s="39"/>
      <c r="F87" s="39"/>
      <c r="G87" s="39"/>
      <c r="H87" s="39"/>
      <c r="I87" s="39"/>
      <c r="J87" s="151">
        <f>BK87</f>
        <v>0</v>
      </c>
      <c r="K87" s="39"/>
      <c r="L87" s="42"/>
      <c r="M87" s="74"/>
      <c r="N87" s="152"/>
      <c r="O87" s="75"/>
      <c r="P87" s="153">
        <f>P88+P136+P218</f>
        <v>0</v>
      </c>
      <c r="Q87" s="75"/>
      <c r="R87" s="153">
        <f>R88+R136+R218</f>
        <v>2.5803911099999999</v>
      </c>
      <c r="S87" s="75"/>
      <c r="T87" s="154">
        <f>T88+T136+T218</f>
        <v>1.4279849999999996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T87" s="20" t="s">
        <v>71</v>
      </c>
      <c r="AU87" s="20" t="s">
        <v>100</v>
      </c>
      <c r="BK87" s="155">
        <f>BK88+BK136+BK218</f>
        <v>0</v>
      </c>
    </row>
    <row r="88" spans="1:65" s="12" customFormat="1" ht="25.9" customHeight="1">
      <c r="B88" s="156"/>
      <c r="C88" s="157"/>
      <c r="D88" s="158" t="s">
        <v>71</v>
      </c>
      <c r="E88" s="159" t="s">
        <v>128</v>
      </c>
      <c r="F88" s="159" t="s">
        <v>129</v>
      </c>
      <c r="G88" s="157"/>
      <c r="H88" s="157"/>
      <c r="I88" s="160"/>
      <c r="J88" s="161">
        <f>BK88</f>
        <v>0</v>
      </c>
      <c r="K88" s="157"/>
      <c r="L88" s="162"/>
      <c r="M88" s="163"/>
      <c r="N88" s="164"/>
      <c r="O88" s="164"/>
      <c r="P88" s="165">
        <f>P89+P110+P123+P133</f>
        <v>0</v>
      </c>
      <c r="Q88" s="164"/>
      <c r="R88" s="165">
        <f>R89+R110+R123+R133</f>
        <v>0.77408619999999995</v>
      </c>
      <c r="S88" s="164"/>
      <c r="T88" s="166">
        <f>T89+T110+T123+T133</f>
        <v>1.3273699999999997</v>
      </c>
      <c r="AR88" s="167" t="s">
        <v>77</v>
      </c>
      <c r="AT88" s="168" t="s">
        <v>71</v>
      </c>
      <c r="AU88" s="168" t="s">
        <v>72</v>
      </c>
      <c r="AY88" s="167" t="s">
        <v>130</v>
      </c>
      <c r="BK88" s="169">
        <f>BK89+BK110+BK123+BK133</f>
        <v>0</v>
      </c>
    </row>
    <row r="89" spans="1:65" s="12" customFormat="1" ht="22.9" customHeight="1">
      <c r="B89" s="156"/>
      <c r="C89" s="157"/>
      <c r="D89" s="158" t="s">
        <v>71</v>
      </c>
      <c r="E89" s="170" t="s">
        <v>131</v>
      </c>
      <c r="F89" s="170" t="s">
        <v>132</v>
      </c>
      <c r="G89" s="157"/>
      <c r="H89" s="157"/>
      <c r="I89" s="160"/>
      <c r="J89" s="171">
        <f>BK89</f>
        <v>0</v>
      </c>
      <c r="K89" s="157"/>
      <c r="L89" s="162"/>
      <c r="M89" s="163"/>
      <c r="N89" s="164"/>
      <c r="O89" s="164"/>
      <c r="P89" s="165">
        <f>SUM(P90:P109)</f>
        <v>0</v>
      </c>
      <c r="Q89" s="164"/>
      <c r="R89" s="165">
        <f>SUM(R90:R109)</f>
        <v>0.77408619999999995</v>
      </c>
      <c r="S89" s="164"/>
      <c r="T89" s="166">
        <f>SUM(T90:T109)</f>
        <v>0</v>
      </c>
      <c r="AR89" s="167" t="s">
        <v>77</v>
      </c>
      <c r="AT89" s="168" t="s">
        <v>71</v>
      </c>
      <c r="AU89" s="168" t="s">
        <v>77</v>
      </c>
      <c r="AY89" s="167" t="s">
        <v>130</v>
      </c>
      <c r="BK89" s="169">
        <f>SUM(BK90:BK109)</f>
        <v>0</v>
      </c>
    </row>
    <row r="90" spans="1:65" s="2" customFormat="1" ht="24.2" customHeight="1">
      <c r="A90" s="37"/>
      <c r="B90" s="38"/>
      <c r="C90" s="172" t="s">
        <v>77</v>
      </c>
      <c r="D90" s="172" t="s">
        <v>133</v>
      </c>
      <c r="E90" s="173" t="s">
        <v>134</v>
      </c>
      <c r="F90" s="174" t="s">
        <v>135</v>
      </c>
      <c r="G90" s="175" t="s">
        <v>81</v>
      </c>
      <c r="H90" s="176">
        <v>165.7</v>
      </c>
      <c r="I90" s="177"/>
      <c r="J90" s="178">
        <f>ROUND(I90*H90,2)</f>
        <v>0</v>
      </c>
      <c r="K90" s="174" t="s">
        <v>136</v>
      </c>
      <c r="L90" s="42"/>
      <c r="M90" s="179" t="s">
        <v>19</v>
      </c>
      <c r="N90" s="180" t="s">
        <v>44</v>
      </c>
      <c r="O90" s="67"/>
      <c r="P90" s="181">
        <f>O90*H90</f>
        <v>0</v>
      </c>
      <c r="Q90" s="181">
        <v>1.5E-3</v>
      </c>
      <c r="R90" s="181">
        <f>Q90*H90</f>
        <v>0.24854999999999999</v>
      </c>
      <c r="S90" s="181">
        <v>0</v>
      </c>
      <c r="T90" s="182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3" t="s">
        <v>137</v>
      </c>
      <c r="AT90" s="183" t="s">
        <v>133</v>
      </c>
      <c r="AU90" s="183" t="s">
        <v>83</v>
      </c>
      <c r="AY90" s="20" t="s">
        <v>130</v>
      </c>
      <c r="BE90" s="184">
        <f>IF(N90="základní",J90,0)</f>
        <v>0</v>
      </c>
      <c r="BF90" s="184">
        <f>IF(N90="snížená",J90,0)</f>
        <v>0</v>
      </c>
      <c r="BG90" s="184">
        <f>IF(N90="zákl. přenesená",J90,0)</f>
        <v>0</v>
      </c>
      <c r="BH90" s="184">
        <f>IF(N90="sníž. přenesená",J90,0)</f>
        <v>0</v>
      </c>
      <c r="BI90" s="184">
        <f>IF(N90="nulová",J90,0)</f>
        <v>0</v>
      </c>
      <c r="BJ90" s="20" t="s">
        <v>83</v>
      </c>
      <c r="BK90" s="184">
        <f>ROUND(I90*H90,2)</f>
        <v>0</v>
      </c>
      <c r="BL90" s="20" t="s">
        <v>137</v>
      </c>
      <c r="BM90" s="183" t="s">
        <v>138</v>
      </c>
    </row>
    <row r="91" spans="1:65" s="2" customFormat="1" ht="11.25">
      <c r="A91" s="37"/>
      <c r="B91" s="38"/>
      <c r="C91" s="39"/>
      <c r="D91" s="185" t="s">
        <v>139</v>
      </c>
      <c r="E91" s="39"/>
      <c r="F91" s="186" t="s">
        <v>140</v>
      </c>
      <c r="G91" s="39"/>
      <c r="H91" s="39"/>
      <c r="I91" s="187"/>
      <c r="J91" s="39"/>
      <c r="K91" s="39"/>
      <c r="L91" s="42"/>
      <c r="M91" s="188"/>
      <c r="N91" s="189"/>
      <c r="O91" s="67"/>
      <c r="P91" s="67"/>
      <c r="Q91" s="67"/>
      <c r="R91" s="67"/>
      <c r="S91" s="67"/>
      <c r="T91" s="68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20" t="s">
        <v>139</v>
      </c>
      <c r="AU91" s="20" t="s">
        <v>83</v>
      </c>
    </row>
    <row r="92" spans="1:65" s="2" customFormat="1" ht="39">
      <c r="A92" s="37"/>
      <c r="B92" s="38"/>
      <c r="C92" s="39"/>
      <c r="D92" s="190" t="s">
        <v>141</v>
      </c>
      <c r="E92" s="39"/>
      <c r="F92" s="191" t="s">
        <v>142</v>
      </c>
      <c r="G92" s="39"/>
      <c r="H92" s="39"/>
      <c r="I92" s="187"/>
      <c r="J92" s="39"/>
      <c r="K92" s="39"/>
      <c r="L92" s="42"/>
      <c r="M92" s="188"/>
      <c r="N92" s="189"/>
      <c r="O92" s="67"/>
      <c r="P92" s="67"/>
      <c r="Q92" s="67"/>
      <c r="R92" s="67"/>
      <c r="S92" s="67"/>
      <c r="T92" s="68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20" t="s">
        <v>141</v>
      </c>
      <c r="AU92" s="20" t="s">
        <v>83</v>
      </c>
    </row>
    <row r="93" spans="1:65" s="13" customFormat="1" ht="11.25">
      <c r="B93" s="192"/>
      <c r="C93" s="193"/>
      <c r="D93" s="190" t="s">
        <v>143</v>
      </c>
      <c r="E93" s="194" t="s">
        <v>19</v>
      </c>
      <c r="F93" s="195" t="s">
        <v>144</v>
      </c>
      <c r="G93" s="193"/>
      <c r="H93" s="194" t="s">
        <v>19</v>
      </c>
      <c r="I93" s="196"/>
      <c r="J93" s="193"/>
      <c r="K93" s="193"/>
      <c r="L93" s="197"/>
      <c r="M93" s="198"/>
      <c r="N93" s="199"/>
      <c r="O93" s="199"/>
      <c r="P93" s="199"/>
      <c r="Q93" s="199"/>
      <c r="R93" s="199"/>
      <c r="S93" s="199"/>
      <c r="T93" s="200"/>
      <c r="AT93" s="201" t="s">
        <v>143</v>
      </c>
      <c r="AU93" s="201" t="s">
        <v>83</v>
      </c>
      <c r="AV93" s="13" t="s">
        <v>77</v>
      </c>
      <c r="AW93" s="13" t="s">
        <v>33</v>
      </c>
      <c r="AX93" s="13" t="s">
        <v>72</v>
      </c>
      <c r="AY93" s="201" t="s">
        <v>130</v>
      </c>
    </row>
    <row r="94" spans="1:65" s="14" customFormat="1" ht="22.5">
      <c r="B94" s="202"/>
      <c r="C94" s="203"/>
      <c r="D94" s="190" t="s">
        <v>143</v>
      </c>
      <c r="E94" s="204" t="s">
        <v>19</v>
      </c>
      <c r="F94" s="205" t="s">
        <v>145</v>
      </c>
      <c r="G94" s="203"/>
      <c r="H94" s="206">
        <v>19.09</v>
      </c>
      <c r="I94" s="207"/>
      <c r="J94" s="203"/>
      <c r="K94" s="203"/>
      <c r="L94" s="208"/>
      <c r="M94" s="209"/>
      <c r="N94" s="210"/>
      <c r="O94" s="210"/>
      <c r="P94" s="210"/>
      <c r="Q94" s="210"/>
      <c r="R94" s="210"/>
      <c r="S94" s="210"/>
      <c r="T94" s="211"/>
      <c r="AT94" s="212" t="s">
        <v>143</v>
      </c>
      <c r="AU94" s="212" t="s">
        <v>83</v>
      </c>
      <c r="AV94" s="14" t="s">
        <v>83</v>
      </c>
      <c r="AW94" s="14" t="s">
        <v>33</v>
      </c>
      <c r="AX94" s="14" t="s">
        <v>72</v>
      </c>
      <c r="AY94" s="212" t="s">
        <v>130</v>
      </c>
    </row>
    <row r="95" spans="1:65" s="14" customFormat="1" ht="22.5">
      <c r="B95" s="202"/>
      <c r="C95" s="203"/>
      <c r="D95" s="190" t="s">
        <v>143</v>
      </c>
      <c r="E95" s="204" t="s">
        <v>19</v>
      </c>
      <c r="F95" s="205" t="s">
        <v>146</v>
      </c>
      <c r="G95" s="203"/>
      <c r="H95" s="206">
        <v>37.78</v>
      </c>
      <c r="I95" s="207"/>
      <c r="J95" s="203"/>
      <c r="K95" s="203"/>
      <c r="L95" s="208"/>
      <c r="M95" s="209"/>
      <c r="N95" s="210"/>
      <c r="O95" s="210"/>
      <c r="P95" s="210"/>
      <c r="Q95" s="210"/>
      <c r="R95" s="210"/>
      <c r="S95" s="210"/>
      <c r="T95" s="211"/>
      <c r="AT95" s="212" t="s">
        <v>143</v>
      </c>
      <c r="AU95" s="212" t="s">
        <v>83</v>
      </c>
      <c r="AV95" s="14" t="s">
        <v>83</v>
      </c>
      <c r="AW95" s="14" t="s">
        <v>33</v>
      </c>
      <c r="AX95" s="14" t="s">
        <v>72</v>
      </c>
      <c r="AY95" s="212" t="s">
        <v>130</v>
      </c>
    </row>
    <row r="96" spans="1:65" s="14" customFormat="1" ht="22.5">
      <c r="B96" s="202"/>
      <c r="C96" s="203"/>
      <c r="D96" s="190" t="s">
        <v>143</v>
      </c>
      <c r="E96" s="204" t="s">
        <v>19</v>
      </c>
      <c r="F96" s="205" t="s">
        <v>147</v>
      </c>
      <c r="G96" s="203"/>
      <c r="H96" s="206">
        <v>25.98</v>
      </c>
      <c r="I96" s="207"/>
      <c r="J96" s="203"/>
      <c r="K96" s="203"/>
      <c r="L96" s="208"/>
      <c r="M96" s="209"/>
      <c r="N96" s="210"/>
      <c r="O96" s="210"/>
      <c r="P96" s="210"/>
      <c r="Q96" s="210"/>
      <c r="R96" s="210"/>
      <c r="S96" s="210"/>
      <c r="T96" s="211"/>
      <c r="AT96" s="212" t="s">
        <v>143</v>
      </c>
      <c r="AU96" s="212" t="s">
        <v>83</v>
      </c>
      <c r="AV96" s="14" t="s">
        <v>83</v>
      </c>
      <c r="AW96" s="14" t="s">
        <v>33</v>
      </c>
      <c r="AX96" s="14" t="s">
        <v>72</v>
      </c>
      <c r="AY96" s="212" t="s">
        <v>130</v>
      </c>
    </row>
    <row r="97" spans="1:65" s="15" customFormat="1" ht="11.25">
      <c r="B97" s="213"/>
      <c r="C97" s="214"/>
      <c r="D97" s="190" t="s">
        <v>143</v>
      </c>
      <c r="E97" s="215" t="s">
        <v>79</v>
      </c>
      <c r="F97" s="216" t="s">
        <v>148</v>
      </c>
      <c r="G97" s="214"/>
      <c r="H97" s="217">
        <v>82.85</v>
      </c>
      <c r="I97" s="218"/>
      <c r="J97" s="214"/>
      <c r="K97" s="214"/>
      <c r="L97" s="219"/>
      <c r="M97" s="220"/>
      <c r="N97" s="221"/>
      <c r="O97" s="221"/>
      <c r="P97" s="221"/>
      <c r="Q97" s="221"/>
      <c r="R97" s="221"/>
      <c r="S97" s="221"/>
      <c r="T97" s="222"/>
      <c r="AT97" s="223" t="s">
        <v>143</v>
      </c>
      <c r="AU97" s="223" t="s">
        <v>83</v>
      </c>
      <c r="AV97" s="15" t="s">
        <v>149</v>
      </c>
      <c r="AW97" s="15" t="s">
        <v>33</v>
      </c>
      <c r="AX97" s="15" t="s">
        <v>72</v>
      </c>
      <c r="AY97" s="223" t="s">
        <v>130</v>
      </c>
    </row>
    <row r="98" spans="1:65" s="13" customFormat="1" ht="11.25">
      <c r="B98" s="192"/>
      <c r="C98" s="193"/>
      <c r="D98" s="190" t="s">
        <v>143</v>
      </c>
      <c r="E98" s="194" t="s">
        <v>19</v>
      </c>
      <c r="F98" s="195" t="s">
        <v>150</v>
      </c>
      <c r="G98" s="193"/>
      <c r="H98" s="194" t="s">
        <v>19</v>
      </c>
      <c r="I98" s="196"/>
      <c r="J98" s="193"/>
      <c r="K98" s="193"/>
      <c r="L98" s="197"/>
      <c r="M98" s="198"/>
      <c r="N98" s="199"/>
      <c r="O98" s="199"/>
      <c r="P98" s="199"/>
      <c r="Q98" s="199"/>
      <c r="R98" s="199"/>
      <c r="S98" s="199"/>
      <c r="T98" s="200"/>
      <c r="AT98" s="201" t="s">
        <v>143</v>
      </c>
      <c r="AU98" s="201" t="s">
        <v>83</v>
      </c>
      <c r="AV98" s="13" t="s">
        <v>77</v>
      </c>
      <c r="AW98" s="13" t="s">
        <v>33</v>
      </c>
      <c r="AX98" s="13" t="s">
        <v>72</v>
      </c>
      <c r="AY98" s="201" t="s">
        <v>130</v>
      </c>
    </row>
    <row r="99" spans="1:65" s="14" customFormat="1" ht="11.25">
      <c r="B99" s="202"/>
      <c r="C99" s="203"/>
      <c r="D99" s="190" t="s">
        <v>143</v>
      </c>
      <c r="E99" s="204" t="s">
        <v>19</v>
      </c>
      <c r="F99" s="205" t="s">
        <v>79</v>
      </c>
      <c r="G99" s="203"/>
      <c r="H99" s="206">
        <v>82.85</v>
      </c>
      <c r="I99" s="207"/>
      <c r="J99" s="203"/>
      <c r="K99" s="203"/>
      <c r="L99" s="208"/>
      <c r="M99" s="209"/>
      <c r="N99" s="210"/>
      <c r="O99" s="210"/>
      <c r="P99" s="210"/>
      <c r="Q99" s="210"/>
      <c r="R99" s="210"/>
      <c r="S99" s="210"/>
      <c r="T99" s="211"/>
      <c r="AT99" s="212" t="s">
        <v>143</v>
      </c>
      <c r="AU99" s="212" t="s">
        <v>83</v>
      </c>
      <c r="AV99" s="14" t="s">
        <v>83</v>
      </c>
      <c r="AW99" s="14" t="s">
        <v>33</v>
      </c>
      <c r="AX99" s="14" t="s">
        <v>72</v>
      </c>
      <c r="AY99" s="212" t="s">
        <v>130</v>
      </c>
    </row>
    <row r="100" spans="1:65" s="15" customFormat="1" ht="11.25">
      <c r="B100" s="213"/>
      <c r="C100" s="214"/>
      <c r="D100" s="190" t="s">
        <v>143</v>
      </c>
      <c r="E100" s="215" t="s">
        <v>19</v>
      </c>
      <c r="F100" s="216" t="s">
        <v>148</v>
      </c>
      <c r="G100" s="214"/>
      <c r="H100" s="217">
        <v>82.85</v>
      </c>
      <c r="I100" s="218"/>
      <c r="J100" s="214"/>
      <c r="K100" s="214"/>
      <c r="L100" s="219"/>
      <c r="M100" s="220"/>
      <c r="N100" s="221"/>
      <c r="O100" s="221"/>
      <c r="P100" s="221"/>
      <c r="Q100" s="221"/>
      <c r="R100" s="221"/>
      <c r="S100" s="221"/>
      <c r="T100" s="222"/>
      <c r="AT100" s="223" t="s">
        <v>143</v>
      </c>
      <c r="AU100" s="223" t="s">
        <v>83</v>
      </c>
      <c r="AV100" s="15" t="s">
        <v>149</v>
      </c>
      <c r="AW100" s="15" t="s">
        <v>33</v>
      </c>
      <c r="AX100" s="15" t="s">
        <v>72</v>
      </c>
      <c r="AY100" s="223" t="s">
        <v>130</v>
      </c>
    </row>
    <row r="101" spans="1:65" s="16" customFormat="1" ht="11.25">
      <c r="B101" s="224"/>
      <c r="C101" s="225"/>
      <c r="D101" s="190" t="s">
        <v>143</v>
      </c>
      <c r="E101" s="226" t="s">
        <v>19</v>
      </c>
      <c r="F101" s="227" t="s">
        <v>151</v>
      </c>
      <c r="G101" s="225"/>
      <c r="H101" s="228">
        <v>165.7</v>
      </c>
      <c r="I101" s="229"/>
      <c r="J101" s="225"/>
      <c r="K101" s="225"/>
      <c r="L101" s="230"/>
      <c r="M101" s="231"/>
      <c r="N101" s="232"/>
      <c r="O101" s="232"/>
      <c r="P101" s="232"/>
      <c r="Q101" s="232"/>
      <c r="R101" s="232"/>
      <c r="S101" s="232"/>
      <c r="T101" s="233"/>
      <c r="AT101" s="234" t="s">
        <v>143</v>
      </c>
      <c r="AU101" s="234" t="s">
        <v>83</v>
      </c>
      <c r="AV101" s="16" t="s">
        <v>137</v>
      </c>
      <c r="AW101" s="16" t="s">
        <v>33</v>
      </c>
      <c r="AX101" s="16" t="s">
        <v>77</v>
      </c>
      <c r="AY101" s="234" t="s">
        <v>130</v>
      </c>
    </row>
    <row r="102" spans="1:65" s="2" customFormat="1" ht="24.2" customHeight="1">
      <c r="A102" s="37"/>
      <c r="B102" s="38"/>
      <c r="C102" s="172" t="s">
        <v>83</v>
      </c>
      <c r="D102" s="172" t="s">
        <v>133</v>
      </c>
      <c r="E102" s="173" t="s">
        <v>152</v>
      </c>
      <c r="F102" s="174" t="s">
        <v>153</v>
      </c>
      <c r="G102" s="175" t="s">
        <v>81</v>
      </c>
      <c r="H102" s="176">
        <v>4.5</v>
      </c>
      <c r="I102" s="177"/>
      <c r="J102" s="178">
        <f>ROUND(I102*H102,2)</f>
        <v>0</v>
      </c>
      <c r="K102" s="174" t="s">
        <v>136</v>
      </c>
      <c r="L102" s="42"/>
      <c r="M102" s="179" t="s">
        <v>19</v>
      </c>
      <c r="N102" s="180" t="s">
        <v>44</v>
      </c>
      <c r="O102" s="67"/>
      <c r="P102" s="181">
        <f>O102*H102</f>
        <v>0</v>
      </c>
      <c r="Q102" s="181">
        <v>2.0650000000000002E-2</v>
      </c>
      <c r="R102" s="181">
        <f>Q102*H102</f>
        <v>9.2925000000000008E-2</v>
      </c>
      <c r="S102" s="181">
        <v>0</v>
      </c>
      <c r="T102" s="182">
        <f>S102*H102</f>
        <v>0</v>
      </c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R102" s="183" t="s">
        <v>137</v>
      </c>
      <c r="AT102" s="183" t="s">
        <v>133</v>
      </c>
      <c r="AU102" s="183" t="s">
        <v>83</v>
      </c>
      <c r="AY102" s="20" t="s">
        <v>130</v>
      </c>
      <c r="BE102" s="184">
        <f>IF(N102="základní",J102,0)</f>
        <v>0</v>
      </c>
      <c r="BF102" s="184">
        <f>IF(N102="snížená",J102,0)</f>
        <v>0</v>
      </c>
      <c r="BG102" s="184">
        <f>IF(N102="zákl. přenesená",J102,0)</f>
        <v>0</v>
      </c>
      <c r="BH102" s="184">
        <f>IF(N102="sníž. přenesená",J102,0)</f>
        <v>0</v>
      </c>
      <c r="BI102" s="184">
        <f>IF(N102="nulová",J102,0)</f>
        <v>0</v>
      </c>
      <c r="BJ102" s="20" t="s">
        <v>83</v>
      </c>
      <c r="BK102" s="184">
        <f>ROUND(I102*H102,2)</f>
        <v>0</v>
      </c>
      <c r="BL102" s="20" t="s">
        <v>137</v>
      </c>
      <c r="BM102" s="183" t="s">
        <v>154</v>
      </c>
    </row>
    <row r="103" spans="1:65" s="2" customFormat="1" ht="11.25">
      <c r="A103" s="37"/>
      <c r="B103" s="38"/>
      <c r="C103" s="39"/>
      <c r="D103" s="185" t="s">
        <v>139</v>
      </c>
      <c r="E103" s="39"/>
      <c r="F103" s="186" t="s">
        <v>155</v>
      </c>
      <c r="G103" s="39"/>
      <c r="H103" s="39"/>
      <c r="I103" s="187"/>
      <c r="J103" s="39"/>
      <c r="K103" s="39"/>
      <c r="L103" s="42"/>
      <c r="M103" s="188"/>
      <c r="N103" s="189"/>
      <c r="O103" s="67"/>
      <c r="P103" s="67"/>
      <c r="Q103" s="67"/>
      <c r="R103" s="67"/>
      <c r="S103" s="67"/>
      <c r="T103" s="68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20" t="s">
        <v>139</v>
      </c>
      <c r="AU103" s="20" t="s">
        <v>83</v>
      </c>
    </row>
    <row r="104" spans="1:65" s="13" customFormat="1" ht="11.25">
      <c r="B104" s="192"/>
      <c r="C104" s="193"/>
      <c r="D104" s="190" t="s">
        <v>143</v>
      </c>
      <c r="E104" s="194" t="s">
        <v>19</v>
      </c>
      <c r="F104" s="195" t="s">
        <v>156</v>
      </c>
      <c r="G104" s="193"/>
      <c r="H104" s="194" t="s">
        <v>19</v>
      </c>
      <c r="I104" s="196"/>
      <c r="J104" s="193"/>
      <c r="K104" s="193"/>
      <c r="L104" s="197"/>
      <c r="M104" s="198"/>
      <c r="N104" s="199"/>
      <c r="O104" s="199"/>
      <c r="P104" s="199"/>
      <c r="Q104" s="199"/>
      <c r="R104" s="199"/>
      <c r="S104" s="199"/>
      <c r="T104" s="200"/>
      <c r="AT104" s="201" t="s">
        <v>143</v>
      </c>
      <c r="AU104" s="201" t="s">
        <v>83</v>
      </c>
      <c r="AV104" s="13" t="s">
        <v>77</v>
      </c>
      <c r="AW104" s="13" t="s">
        <v>33</v>
      </c>
      <c r="AX104" s="13" t="s">
        <v>72</v>
      </c>
      <c r="AY104" s="201" t="s">
        <v>130</v>
      </c>
    </row>
    <row r="105" spans="1:65" s="14" customFormat="1" ht="11.25">
      <c r="B105" s="202"/>
      <c r="C105" s="203"/>
      <c r="D105" s="190" t="s">
        <v>143</v>
      </c>
      <c r="E105" s="204" t="s">
        <v>19</v>
      </c>
      <c r="F105" s="205" t="s">
        <v>157</v>
      </c>
      <c r="G105" s="203"/>
      <c r="H105" s="206">
        <v>4.5</v>
      </c>
      <c r="I105" s="207"/>
      <c r="J105" s="203"/>
      <c r="K105" s="203"/>
      <c r="L105" s="208"/>
      <c r="M105" s="209"/>
      <c r="N105" s="210"/>
      <c r="O105" s="210"/>
      <c r="P105" s="210"/>
      <c r="Q105" s="210"/>
      <c r="R105" s="210"/>
      <c r="S105" s="210"/>
      <c r="T105" s="211"/>
      <c r="AT105" s="212" t="s">
        <v>143</v>
      </c>
      <c r="AU105" s="212" t="s">
        <v>83</v>
      </c>
      <c r="AV105" s="14" t="s">
        <v>83</v>
      </c>
      <c r="AW105" s="14" t="s">
        <v>33</v>
      </c>
      <c r="AX105" s="14" t="s">
        <v>77</v>
      </c>
      <c r="AY105" s="212" t="s">
        <v>130</v>
      </c>
    </row>
    <row r="106" spans="1:65" s="2" customFormat="1" ht="33" customHeight="1">
      <c r="A106" s="37"/>
      <c r="B106" s="38"/>
      <c r="C106" s="172" t="s">
        <v>149</v>
      </c>
      <c r="D106" s="172" t="s">
        <v>133</v>
      </c>
      <c r="E106" s="173" t="s">
        <v>158</v>
      </c>
      <c r="F106" s="174" t="s">
        <v>159</v>
      </c>
      <c r="G106" s="175" t="s">
        <v>160</v>
      </c>
      <c r="H106" s="176">
        <v>8.68</v>
      </c>
      <c r="I106" s="177"/>
      <c r="J106" s="178">
        <f>ROUND(I106*H106,2)</f>
        <v>0</v>
      </c>
      <c r="K106" s="174" t="s">
        <v>136</v>
      </c>
      <c r="L106" s="42"/>
      <c r="M106" s="179" t="s">
        <v>19</v>
      </c>
      <c r="N106" s="180" t="s">
        <v>44</v>
      </c>
      <c r="O106" s="67"/>
      <c r="P106" s="181">
        <f>O106*H106</f>
        <v>0</v>
      </c>
      <c r="Q106" s="181">
        <v>4.9840000000000002E-2</v>
      </c>
      <c r="R106" s="181">
        <f>Q106*H106</f>
        <v>0.43261120000000003</v>
      </c>
      <c r="S106" s="181">
        <v>0</v>
      </c>
      <c r="T106" s="182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3" t="s">
        <v>137</v>
      </c>
      <c r="AT106" s="183" t="s">
        <v>133</v>
      </c>
      <c r="AU106" s="183" t="s">
        <v>83</v>
      </c>
      <c r="AY106" s="20" t="s">
        <v>130</v>
      </c>
      <c r="BE106" s="184">
        <f>IF(N106="základní",J106,0)</f>
        <v>0</v>
      </c>
      <c r="BF106" s="184">
        <f>IF(N106="snížená",J106,0)</f>
        <v>0</v>
      </c>
      <c r="BG106" s="184">
        <f>IF(N106="zákl. přenesená",J106,0)</f>
        <v>0</v>
      </c>
      <c r="BH106" s="184">
        <f>IF(N106="sníž. přenesená",J106,0)</f>
        <v>0</v>
      </c>
      <c r="BI106" s="184">
        <f>IF(N106="nulová",J106,0)</f>
        <v>0</v>
      </c>
      <c r="BJ106" s="20" t="s">
        <v>83</v>
      </c>
      <c r="BK106" s="184">
        <f>ROUND(I106*H106,2)</f>
        <v>0</v>
      </c>
      <c r="BL106" s="20" t="s">
        <v>137</v>
      </c>
      <c r="BM106" s="183" t="s">
        <v>161</v>
      </c>
    </row>
    <row r="107" spans="1:65" s="2" customFormat="1" ht="11.25">
      <c r="A107" s="37"/>
      <c r="B107" s="38"/>
      <c r="C107" s="39"/>
      <c r="D107" s="185" t="s">
        <v>139</v>
      </c>
      <c r="E107" s="39"/>
      <c r="F107" s="186" t="s">
        <v>162</v>
      </c>
      <c r="G107" s="39"/>
      <c r="H107" s="39"/>
      <c r="I107" s="187"/>
      <c r="J107" s="39"/>
      <c r="K107" s="39"/>
      <c r="L107" s="42"/>
      <c r="M107" s="188"/>
      <c r="N107" s="189"/>
      <c r="O107" s="67"/>
      <c r="P107" s="67"/>
      <c r="Q107" s="67"/>
      <c r="R107" s="67"/>
      <c r="S107" s="67"/>
      <c r="T107" s="68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20" t="s">
        <v>139</v>
      </c>
      <c r="AU107" s="20" t="s">
        <v>83</v>
      </c>
    </row>
    <row r="108" spans="1:65" s="13" customFormat="1" ht="11.25">
      <c r="B108" s="192"/>
      <c r="C108" s="193"/>
      <c r="D108" s="190" t="s">
        <v>143</v>
      </c>
      <c r="E108" s="194" t="s">
        <v>19</v>
      </c>
      <c r="F108" s="195" t="s">
        <v>163</v>
      </c>
      <c r="G108" s="193"/>
      <c r="H108" s="194" t="s">
        <v>19</v>
      </c>
      <c r="I108" s="196"/>
      <c r="J108" s="193"/>
      <c r="K108" s="193"/>
      <c r="L108" s="197"/>
      <c r="M108" s="198"/>
      <c r="N108" s="199"/>
      <c r="O108" s="199"/>
      <c r="P108" s="199"/>
      <c r="Q108" s="199"/>
      <c r="R108" s="199"/>
      <c r="S108" s="199"/>
      <c r="T108" s="200"/>
      <c r="AT108" s="201" t="s">
        <v>143</v>
      </c>
      <c r="AU108" s="201" t="s">
        <v>83</v>
      </c>
      <c r="AV108" s="13" t="s">
        <v>77</v>
      </c>
      <c r="AW108" s="13" t="s">
        <v>33</v>
      </c>
      <c r="AX108" s="13" t="s">
        <v>72</v>
      </c>
      <c r="AY108" s="201" t="s">
        <v>130</v>
      </c>
    </row>
    <row r="109" spans="1:65" s="14" customFormat="1" ht="11.25">
      <c r="B109" s="202"/>
      <c r="C109" s="203"/>
      <c r="D109" s="190" t="s">
        <v>143</v>
      </c>
      <c r="E109" s="204" t="s">
        <v>19</v>
      </c>
      <c r="F109" s="205" t="s">
        <v>164</v>
      </c>
      <c r="G109" s="203"/>
      <c r="H109" s="206">
        <v>8.68</v>
      </c>
      <c r="I109" s="207"/>
      <c r="J109" s="203"/>
      <c r="K109" s="203"/>
      <c r="L109" s="208"/>
      <c r="M109" s="209"/>
      <c r="N109" s="210"/>
      <c r="O109" s="210"/>
      <c r="P109" s="210"/>
      <c r="Q109" s="210"/>
      <c r="R109" s="210"/>
      <c r="S109" s="210"/>
      <c r="T109" s="211"/>
      <c r="AT109" s="212" t="s">
        <v>143</v>
      </c>
      <c r="AU109" s="212" t="s">
        <v>83</v>
      </c>
      <c r="AV109" s="14" t="s">
        <v>83</v>
      </c>
      <c r="AW109" s="14" t="s">
        <v>33</v>
      </c>
      <c r="AX109" s="14" t="s">
        <v>77</v>
      </c>
      <c r="AY109" s="212" t="s">
        <v>130</v>
      </c>
    </row>
    <row r="110" spans="1:65" s="12" customFormat="1" ht="22.9" customHeight="1">
      <c r="B110" s="156"/>
      <c r="C110" s="157"/>
      <c r="D110" s="158" t="s">
        <v>71</v>
      </c>
      <c r="E110" s="170" t="s">
        <v>165</v>
      </c>
      <c r="F110" s="170" t="s">
        <v>166</v>
      </c>
      <c r="G110" s="157"/>
      <c r="H110" s="157"/>
      <c r="I110" s="160"/>
      <c r="J110" s="171">
        <f>BK110</f>
        <v>0</v>
      </c>
      <c r="K110" s="157"/>
      <c r="L110" s="162"/>
      <c r="M110" s="163"/>
      <c r="N110" s="164"/>
      <c r="O110" s="164"/>
      <c r="P110" s="165">
        <f>SUM(P111:P122)</f>
        <v>0</v>
      </c>
      <c r="Q110" s="164"/>
      <c r="R110" s="165">
        <f>SUM(R111:R122)</f>
        <v>0</v>
      </c>
      <c r="S110" s="164"/>
      <c r="T110" s="166">
        <f>SUM(T111:T122)</f>
        <v>1.3273699999999997</v>
      </c>
      <c r="AR110" s="167" t="s">
        <v>77</v>
      </c>
      <c r="AT110" s="168" t="s">
        <v>71</v>
      </c>
      <c r="AU110" s="168" t="s">
        <v>77</v>
      </c>
      <c r="AY110" s="167" t="s">
        <v>130</v>
      </c>
      <c r="BK110" s="169">
        <f>SUM(BK111:BK122)</f>
        <v>0</v>
      </c>
    </row>
    <row r="111" spans="1:65" s="2" customFormat="1" ht="33" customHeight="1">
      <c r="A111" s="37"/>
      <c r="B111" s="38"/>
      <c r="C111" s="172" t="s">
        <v>137</v>
      </c>
      <c r="D111" s="172" t="s">
        <v>133</v>
      </c>
      <c r="E111" s="173" t="s">
        <v>167</v>
      </c>
      <c r="F111" s="174" t="s">
        <v>168</v>
      </c>
      <c r="G111" s="175" t="s">
        <v>169</v>
      </c>
      <c r="H111" s="176">
        <v>20</v>
      </c>
      <c r="I111" s="177"/>
      <c r="J111" s="178">
        <f>ROUND(I111*H111,2)</f>
        <v>0</v>
      </c>
      <c r="K111" s="174" t="s">
        <v>136</v>
      </c>
      <c r="L111" s="42"/>
      <c r="M111" s="179" t="s">
        <v>19</v>
      </c>
      <c r="N111" s="180" t="s">
        <v>44</v>
      </c>
      <c r="O111" s="67"/>
      <c r="P111" s="181">
        <f>O111*H111</f>
        <v>0</v>
      </c>
      <c r="Q111" s="181">
        <v>0</v>
      </c>
      <c r="R111" s="181">
        <f>Q111*H111</f>
        <v>0</v>
      </c>
      <c r="S111" s="181">
        <v>0</v>
      </c>
      <c r="T111" s="182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3" t="s">
        <v>137</v>
      </c>
      <c r="AT111" s="183" t="s">
        <v>133</v>
      </c>
      <c r="AU111" s="183" t="s">
        <v>83</v>
      </c>
      <c r="AY111" s="20" t="s">
        <v>130</v>
      </c>
      <c r="BE111" s="184">
        <f>IF(N111="základní",J111,0)</f>
        <v>0</v>
      </c>
      <c r="BF111" s="184">
        <f>IF(N111="snížená",J111,0)</f>
        <v>0</v>
      </c>
      <c r="BG111" s="184">
        <f>IF(N111="zákl. přenesená",J111,0)</f>
        <v>0</v>
      </c>
      <c r="BH111" s="184">
        <f>IF(N111="sníž. přenesená",J111,0)</f>
        <v>0</v>
      </c>
      <c r="BI111" s="184">
        <f>IF(N111="nulová",J111,0)</f>
        <v>0</v>
      </c>
      <c r="BJ111" s="20" t="s">
        <v>83</v>
      </c>
      <c r="BK111" s="184">
        <f>ROUND(I111*H111,2)</f>
        <v>0</v>
      </c>
      <c r="BL111" s="20" t="s">
        <v>137</v>
      </c>
      <c r="BM111" s="183" t="s">
        <v>170</v>
      </c>
    </row>
    <row r="112" spans="1:65" s="2" customFormat="1" ht="11.25">
      <c r="A112" s="37"/>
      <c r="B112" s="38"/>
      <c r="C112" s="39"/>
      <c r="D112" s="185" t="s">
        <v>139</v>
      </c>
      <c r="E112" s="39"/>
      <c r="F112" s="186" t="s">
        <v>171</v>
      </c>
      <c r="G112" s="39"/>
      <c r="H112" s="39"/>
      <c r="I112" s="187"/>
      <c r="J112" s="39"/>
      <c r="K112" s="39"/>
      <c r="L112" s="42"/>
      <c r="M112" s="188"/>
      <c r="N112" s="189"/>
      <c r="O112" s="67"/>
      <c r="P112" s="67"/>
      <c r="Q112" s="67"/>
      <c r="R112" s="67"/>
      <c r="S112" s="67"/>
      <c r="T112" s="68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20" t="s">
        <v>139</v>
      </c>
      <c r="AU112" s="20" t="s">
        <v>83</v>
      </c>
    </row>
    <row r="113" spans="1:65" s="2" customFormat="1" ht="24.2" customHeight="1">
      <c r="A113" s="37"/>
      <c r="B113" s="38"/>
      <c r="C113" s="172" t="s">
        <v>172</v>
      </c>
      <c r="D113" s="172" t="s">
        <v>133</v>
      </c>
      <c r="E113" s="173" t="s">
        <v>173</v>
      </c>
      <c r="F113" s="174" t="s">
        <v>174</v>
      </c>
      <c r="G113" s="175" t="s">
        <v>175</v>
      </c>
      <c r="H113" s="176">
        <v>1</v>
      </c>
      <c r="I113" s="177"/>
      <c r="J113" s="178">
        <f>ROUND(I113*H113,2)</f>
        <v>0</v>
      </c>
      <c r="K113" s="174" t="s">
        <v>19</v>
      </c>
      <c r="L113" s="42"/>
      <c r="M113" s="179" t="s">
        <v>19</v>
      </c>
      <c r="N113" s="180" t="s">
        <v>44</v>
      </c>
      <c r="O113" s="67"/>
      <c r="P113" s="181">
        <f>O113*H113</f>
        <v>0</v>
      </c>
      <c r="Q113" s="181">
        <v>0</v>
      </c>
      <c r="R113" s="181">
        <f>Q113*H113</f>
        <v>0</v>
      </c>
      <c r="S113" s="181">
        <v>0</v>
      </c>
      <c r="T113" s="182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183" t="s">
        <v>137</v>
      </c>
      <c r="AT113" s="183" t="s">
        <v>133</v>
      </c>
      <c r="AU113" s="183" t="s">
        <v>83</v>
      </c>
      <c r="AY113" s="20" t="s">
        <v>130</v>
      </c>
      <c r="BE113" s="184">
        <f>IF(N113="základní",J113,0)</f>
        <v>0</v>
      </c>
      <c r="BF113" s="184">
        <f>IF(N113="snížená",J113,0)</f>
        <v>0</v>
      </c>
      <c r="BG113" s="184">
        <f>IF(N113="zákl. přenesená",J113,0)</f>
        <v>0</v>
      </c>
      <c r="BH113" s="184">
        <f>IF(N113="sníž. přenesená",J113,0)</f>
        <v>0</v>
      </c>
      <c r="BI113" s="184">
        <f>IF(N113="nulová",J113,0)</f>
        <v>0</v>
      </c>
      <c r="BJ113" s="20" t="s">
        <v>83</v>
      </c>
      <c r="BK113" s="184">
        <f>ROUND(I113*H113,2)</f>
        <v>0</v>
      </c>
      <c r="BL113" s="20" t="s">
        <v>137</v>
      </c>
      <c r="BM113" s="183" t="s">
        <v>176</v>
      </c>
    </row>
    <row r="114" spans="1:65" s="2" customFormat="1" ht="44.25" customHeight="1">
      <c r="A114" s="37"/>
      <c r="B114" s="38"/>
      <c r="C114" s="172" t="s">
        <v>131</v>
      </c>
      <c r="D114" s="172" t="s">
        <v>133</v>
      </c>
      <c r="E114" s="173" t="s">
        <v>177</v>
      </c>
      <c r="F114" s="174" t="s">
        <v>178</v>
      </c>
      <c r="G114" s="175" t="s">
        <v>160</v>
      </c>
      <c r="H114" s="176">
        <v>0.78</v>
      </c>
      <c r="I114" s="177"/>
      <c r="J114" s="178">
        <f>ROUND(I114*H114,2)</f>
        <v>0</v>
      </c>
      <c r="K114" s="174" t="s">
        <v>136</v>
      </c>
      <c r="L114" s="42"/>
      <c r="M114" s="179" t="s">
        <v>19</v>
      </c>
      <c r="N114" s="180" t="s">
        <v>44</v>
      </c>
      <c r="O114" s="67"/>
      <c r="P114" s="181">
        <f>O114*H114</f>
        <v>0</v>
      </c>
      <c r="Q114" s="181">
        <v>0</v>
      </c>
      <c r="R114" s="181">
        <f>Q114*H114</f>
        <v>0</v>
      </c>
      <c r="S114" s="181">
        <v>4.8000000000000001E-2</v>
      </c>
      <c r="T114" s="182">
        <f>S114*H114</f>
        <v>3.7440000000000001E-2</v>
      </c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R114" s="183" t="s">
        <v>137</v>
      </c>
      <c r="AT114" s="183" t="s">
        <v>133</v>
      </c>
      <c r="AU114" s="183" t="s">
        <v>83</v>
      </c>
      <c r="AY114" s="20" t="s">
        <v>130</v>
      </c>
      <c r="BE114" s="184">
        <f>IF(N114="základní",J114,0)</f>
        <v>0</v>
      </c>
      <c r="BF114" s="184">
        <f>IF(N114="snížená",J114,0)</f>
        <v>0</v>
      </c>
      <c r="BG114" s="184">
        <f>IF(N114="zákl. přenesená",J114,0)</f>
        <v>0</v>
      </c>
      <c r="BH114" s="184">
        <f>IF(N114="sníž. přenesená",J114,0)</f>
        <v>0</v>
      </c>
      <c r="BI114" s="184">
        <f>IF(N114="nulová",J114,0)</f>
        <v>0</v>
      </c>
      <c r="BJ114" s="20" t="s">
        <v>83</v>
      </c>
      <c r="BK114" s="184">
        <f>ROUND(I114*H114,2)</f>
        <v>0</v>
      </c>
      <c r="BL114" s="20" t="s">
        <v>137</v>
      </c>
      <c r="BM114" s="183" t="s">
        <v>179</v>
      </c>
    </row>
    <row r="115" spans="1:65" s="2" customFormat="1" ht="11.25">
      <c r="A115" s="37"/>
      <c r="B115" s="38"/>
      <c r="C115" s="39"/>
      <c r="D115" s="185" t="s">
        <v>139</v>
      </c>
      <c r="E115" s="39"/>
      <c r="F115" s="186" t="s">
        <v>180</v>
      </c>
      <c r="G115" s="39"/>
      <c r="H115" s="39"/>
      <c r="I115" s="187"/>
      <c r="J115" s="39"/>
      <c r="K115" s="39"/>
      <c r="L115" s="42"/>
      <c r="M115" s="188"/>
      <c r="N115" s="189"/>
      <c r="O115" s="67"/>
      <c r="P115" s="67"/>
      <c r="Q115" s="67"/>
      <c r="R115" s="67"/>
      <c r="S115" s="67"/>
      <c r="T115" s="68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20" t="s">
        <v>139</v>
      </c>
      <c r="AU115" s="20" t="s">
        <v>83</v>
      </c>
    </row>
    <row r="116" spans="1:65" s="14" customFormat="1" ht="11.25">
      <c r="B116" s="202"/>
      <c r="C116" s="203"/>
      <c r="D116" s="190" t="s">
        <v>143</v>
      </c>
      <c r="E116" s="204" t="s">
        <v>19</v>
      </c>
      <c r="F116" s="205" t="s">
        <v>181</v>
      </c>
      <c r="G116" s="203"/>
      <c r="H116" s="206">
        <v>0.78</v>
      </c>
      <c r="I116" s="207"/>
      <c r="J116" s="203"/>
      <c r="K116" s="203"/>
      <c r="L116" s="208"/>
      <c r="M116" s="209"/>
      <c r="N116" s="210"/>
      <c r="O116" s="210"/>
      <c r="P116" s="210"/>
      <c r="Q116" s="210"/>
      <c r="R116" s="210"/>
      <c r="S116" s="210"/>
      <c r="T116" s="211"/>
      <c r="AT116" s="212" t="s">
        <v>143</v>
      </c>
      <c r="AU116" s="212" t="s">
        <v>83</v>
      </c>
      <c r="AV116" s="14" t="s">
        <v>83</v>
      </c>
      <c r="AW116" s="14" t="s">
        <v>33</v>
      </c>
      <c r="AX116" s="14" t="s">
        <v>77</v>
      </c>
      <c r="AY116" s="212" t="s">
        <v>130</v>
      </c>
    </row>
    <row r="117" spans="1:65" s="2" customFormat="1" ht="44.25" customHeight="1">
      <c r="A117" s="37"/>
      <c r="B117" s="38"/>
      <c r="C117" s="172" t="s">
        <v>182</v>
      </c>
      <c r="D117" s="172" t="s">
        <v>133</v>
      </c>
      <c r="E117" s="173" t="s">
        <v>183</v>
      </c>
      <c r="F117" s="174" t="s">
        <v>184</v>
      </c>
      <c r="G117" s="175" t="s">
        <v>160</v>
      </c>
      <c r="H117" s="176">
        <v>28.934999999999999</v>
      </c>
      <c r="I117" s="177"/>
      <c r="J117" s="178">
        <f>ROUND(I117*H117,2)</f>
        <v>0</v>
      </c>
      <c r="K117" s="174" t="s">
        <v>136</v>
      </c>
      <c r="L117" s="42"/>
      <c r="M117" s="179" t="s">
        <v>19</v>
      </c>
      <c r="N117" s="180" t="s">
        <v>44</v>
      </c>
      <c r="O117" s="67"/>
      <c r="P117" s="181">
        <f>O117*H117</f>
        <v>0</v>
      </c>
      <c r="Q117" s="181">
        <v>0</v>
      </c>
      <c r="R117" s="181">
        <f>Q117*H117</f>
        <v>0</v>
      </c>
      <c r="S117" s="181">
        <v>3.7999999999999999E-2</v>
      </c>
      <c r="T117" s="182">
        <f>S117*H117</f>
        <v>1.0995299999999999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R117" s="183" t="s">
        <v>137</v>
      </c>
      <c r="AT117" s="183" t="s">
        <v>133</v>
      </c>
      <c r="AU117" s="183" t="s">
        <v>83</v>
      </c>
      <c r="AY117" s="20" t="s">
        <v>130</v>
      </c>
      <c r="BE117" s="184">
        <f>IF(N117="základní",J117,0)</f>
        <v>0</v>
      </c>
      <c r="BF117" s="184">
        <f>IF(N117="snížená",J117,0)</f>
        <v>0</v>
      </c>
      <c r="BG117" s="184">
        <f>IF(N117="zákl. přenesená",J117,0)</f>
        <v>0</v>
      </c>
      <c r="BH117" s="184">
        <f>IF(N117="sníž. přenesená",J117,0)</f>
        <v>0</v>
      </c>
      <c r="BI117" s="184">
        <f>IF(N117="nulová",J117,0)</f>
        <v>0</v>
      </c>
      <c r="BJ117" s="20" t="s">
        <v>83</v>
      </c>
      <c r="BK117" s="184">
        <f>ROUND(I117*H117,2)</f>
        <v>0</v>
      </c>
      <c r="BL117" s="20" t="s">
        <v>137</v>
      </c>
      <c r="BM117" s="183" t="s">
        <v>185</v>
      </c>
    </row>
    <row r="118" spans="1:65" s="2" customFormat="1" ht="11.25">
      <c r="A118" s="37"/>
      <c r="B118" s="38"/>
      <c r="C118" s="39"/>
      <c r="D118" s="185" t="s">
        <v>139</v>
      </c>
      <c r="E118" s="39"/>
      <c r="F118" s="186" t="s">
        <v>186</v>
      </c>
      <c r="G118" s="39"/>
      <c r="H118" s="39"/>
      <c r="I118" s="187"/>
      <c r="J118" s="39"/>
      <c r="K118" s="39"/>
      <c r="L118" s="42"/>
      <c r="M118" s="188"/>
      <c r="N118" s="189"/>
      <c r="O118" s="67"/>
      <c r="P118" s="67"/>
      <c r="Q118" s="67"/>
      <c r="R118" s="67"/>
      <c r="S118" s="67"/>
      <c r="T118" s="68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20" t="s">
        <v>139</v>
      </c>
      <c r="AU118" s="20" t="s">
        <v>83</v>
      </c>
    </row>
    <row r="119" spans="1:65" s="14" customFormat="1" ht="22.5">
      <c r="B119" s="202"/>
      <c r="C119" s="203"/>
      <c r="D119" s="190" t="s">
        <v>143</v>
      </c>
      <c r="E119" s="204" t="s">
        <v>19</v>
      </c>
      <c r="F119" s="205" t="s">
        <v>187</v>
      </c>
      <c r="G119" s="203"/>
      <c r="H119" s="206">
        <v>28.934999999999999</v>
      </c>
      <c r="I119" s="207"/>
      <c r="J119" s="203"/>
      <c r="K119" s="203"/>
      <c r="L119" s="208"/>
      <c r="M119" s="209"/>
      <c r="N119" s="210"/>
      <c r="O119" s="210"/>
      <c r="P119" s="210"/>
      <c r="Q119" s="210"/>
      <c r="R119" s="210"/>
      <c r="S119" s="210"/>
      <c r="T119" s="211"/>
      <c r="AT119" s="212" t="s">
        <v>143</v>
      </c>
      <c r="AU119" s="212" t="s">
        <v>83</v>
      </c>
      <c r="AV119" s="14" t="s">
        <v>83</v>
      </c>
      <c r="AW119" s="14" t="s">
        <v>33</v>
      </c>
      <c r="AX119" s="14" t="s">
        <v>77</v>
      </c>
      <c r="AY119" s="212" t="s">
        <v>130</v>
      </c>
    </row>
    <row r="120" spans="1:65" s="2" customFormat="1" ht="44.25" customHeight="1">
      <c r="A120" s="37"/>
      <c r="B120" s="38"/>
      <c r="C120" s="172" t="s">
        <v>188</v>
      </c>
      <c r="D120" s="172" t="s">
        <v>133</v>
      </c>
      <c r="E120" s="173" t="s">
        <v>189</v>
      </c>
      <c r="F120" s="174" t="s">
        <v>190</v>
      </c>
      <c r="G120" s="175" t="s">
        <v>160</v>
      </c>
      <c r="H120" s="176">
        <v>5.6</v>
      </c>
      <c r="I120" s="177"/>
      <c r="J120" s="178">
        <f>ROUND(I120*H120,2)</f>
        <v>0</v>
      </c>
      <c r="K120" s="174" t="s">
        <v>136</v>
      </c>
      <c r="L120" s="42"/>
      <c r="M120" s="179" t="s">
        <v>19</v>
      </c>
      <c r="N120" s="180" t="s">
        <v>44</v>
      </c>
      <c r="O120" s="67"/>
      <c r="P120" s="181">
        <f>O120*H120</f>
        <v>0</v>
      </c>
      <c r="Q120" s="181">
        <v>0</v>
      </c>
      <c r="R120" s="181">
        <f>Q120*H120</f>
        <v>0</v>
      </c>
      <c r="S120" s="181">
        <v>3.4000000000000002E-2</v>
      </c>
      <c r="T120" s="182">
        <f>S120*H120</f>
        <v>0.19040000000000001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183" t="s">
        <v>137</v>
      </c>
      <c r="AT120" s="183" t="s">
        <v>133</v>
      </c>
      <c r="AU120" s="183" t="s">
        <v>83</v>
      </c>
      <c r="AY120" s="20" t="s">
        <v>130</v>
      </c>
      <c r="BE120" s="184">
        <f>IF(N120="základní",J120,0)</f>
        <v>0</v>
      </c>
      <c r="BF120" s="184">
        <f>IF(N120="snížená",J120,0)</f>
        <v>0</v>
      </c>
      <c r="BG120" s="184">
        <f>IF(N120="zákl. přenesená",J120,0)</f>
        <v>0</v>
      </c>
      <c r="BH120" s="184">
        <f>IF(N120="sníž. přenesená",J120,0)</f>
        <v>0</v>
      </c>
      <c r="BI120" s="184">
        <f>IF(N120="nulová",J120,0)</f>
        <v>0</v>
      </c>
      <c r="BJ120" s="20" t="s">
        <v>83</v>
      </c>
      <c r="BK120" s="184">
        <f>ROUND(I120*H120,2)</f>
        <v>0</v>
      </c>
      <c r="BL120" s="20" t="s">
        <v>137</v>
      </c>
      <c r="BM120" s="183" t="s">
        <v>191</v>
      </c>
    </row>
    <row r="121" spans="1:65" s="2" customFormat="1" ht="11.25">
      <c r="A121" s="37"/>
      <c r="B121" s="38"/>
      <c r="C121" s="39"/>
      <c r="D121" s="185" t="s">
        <v>139</v>
      </c>
      <c r="E121" s="39"/>
      <c r="F121" s="186" t="s">
        <v>192</v>
      </c>
      <c r="G121" s="39"/>
      <c r="H121" s="39"/>
      <c r="I121" s="187"/>
      <c r="J121" s="39"/>
      <c r="K121" s="39"/>
      <c r="L121" s="42"/>
      <c r="M121" s="188"/>
      <c r="N121" s="189"/>
      <c r="O121" s="67"/>
      <c r="P121" s="67"/>
      <c r="Q121" s="67"/>
      <c r="R121" s="67"/>
      <c r="S121" s="67"/>
      <c r="T121" s="68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20" t="s">
        <v>139</v>
      </c>
      <c r="AU121" s="20" t="s">
        <v>83</v>
      </c>
    </row>
    <row r="122" spans="1:65" s="14" customFormat="1" ht="11.25">
      <c r="B122" s="202"/>
      <c r="C122" s="203"/>
      <c r="D122" s="190" t="s">
        <v>143</v>
      </c>
      <c r="E122" s="204" t="s">
        <v>19</v>
      </c>
      <c r="F122" s="205" t="s">
        <v>193</v>
      </c>
      <c r="G122" s="203"/>
      <c r="H122" s="206">
        <v>5.6</v>
      </c>
      <c r="I122" s="207"/>
      <c r="J122" s="203"/>
      <c r="K122" s="203"/>
      <c r="L122" s="208"/>
      <c r="M122" s="209"/>
      <c r="N122" s="210"/>
      <c r="O122" s="210"/>
      <c r="P122" s="210"/>
      <c r="Q122" s="210"/>
      <c r="R122" s="210"/>
      <c r="S122" s="210"/>
      <c r="T122" s="211"/>
      <c r="AT122" s="212" t="s">
        <v>143</v>
      </c>
      <c r="AU122" s="212" t="s">
        <v>83</v>
      </c>
      <c r="AV122" s="14" t="s">
        <v>83</v>
      </c>
      <c r="AW122" s="14" t="s">
        <v>33</v>
      </c>
      <c r="AX122" s="14" t="s">
        <v>77</v>
      </c>
      <c r="AY122" s="212" t="s">
        <v>130</v>
      </c>
    </row>
    <row r="123" spans="1:65" s="12" customFormat="1" ht="22.9" customHeight="1">
      <c r="B123" s="156"/>
      <c r="C123" s="157"/>
      <c r="D123" s="158" t="s">
        <v>71</v>
      </c>
      <c r="E123" s="170" t="s">
        <v>194</v>
      </c>
      <c r="F123" s="170" t="s">
        <v>195</v>
      </c>
      <c r="G123" s="157"/>
      <c r="H123" s="157"/>
      <c r="I123" s="160"/>
      <c r="J123" s="171">
        <f>BK123</f>
        <v>0</v>
      </c>
      <c r="K123" s="157"/>
      <c r="L123" s="162"/>
      <c r="M123" s="163"/>
      <c r="N123" s="164"/>
      <c r="O123" s="164"/>
      <c r="P123" s="165">
        <f>SUM(P124:P132)</f>
        <v>0</v>
      </c>
      <c r="Q123" s="164"/>
      <c r="R123" s="165">
        <f>SUM(R124:R132)</f>
        <v>0</v>
      </c>
      <c r="S123" s="164"/>
      <c r="T123" s="166">
        <f>SUM(T124:T132)</f>
        <v>0</v>
      </c>
      <c r="AR123" s="167" t="s">
        <v>77</v>
      </c>
      <c r="AT123" s="168" t="s">
        <v>71</v>
      </c>
      <c r="AU123" s="168" t="s">
        <v>77</v>
      </c>
      <c r="AY123" s="167" t="s">
        <v>130</v>
      </c>
      <c r="BK123" s="169">
        <f>SUM(BK124:BK132)</f>
        <v>0</v>
      </c>
    </row>
    <row r="124" spans="1:65" s="2" customFormat="1" ht="44.25" customHeight="1">
      <c r="A124" s="37"/>
      <c r="B124" s="38"/>
      <c r="C124" s="172" t="s">
        <v>165</v>
      </c>
      <c r="D124" s="172" t="s">
        <v>133</v>
      </c>
      <c r="E124" s="173" t="s">
        <v>196</v>
      </c>
      <c r="F124" s="174" t="s">
        <v>197</v>
      </c>
      <c r="G124" s="175" t="s">
        <v>198</v>
      </c>
      <c r="H124" s="176">
        <v>1.4279999999999999</v>
      </c>
      <c r="I124" s="177"/>
      <c r="J124" s="178">
        <f>ROUND(I124*H124,2)</f>
        <v>0</v>
      </c>
      <c r="K124" s="174" t="s">
        <v>136</v>
      </c>
      <c r="L124" s="42"/>
      <c r="M124" s="179" t="s">
        <v>19</v>
      </c>
      <c r="N124" s="180" t="s">
        <v>44</v>
      </c>
      <c r="O124" s="67"/>
      <c r="P124" s="181">
        <f>O124*H124</f>
        <v>0</v>
      </c>
      <c r="Q124" s="181">
        <v>0</v>
      </c>
      <c r="R124" s="181">
        <f>Q124*H124</f>
        <v>0</v>
      </c>
      <c r="S124" s="181">
        <v>0</v>
      </c>
      <c r="T124" s="182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183" t="s">
        <v>137</v>
      </c>
      <c r="AT124" s="183" t="s">
        <v>133</v>
      </c>
      <c r="AU124" s="183" t="s">
        <v>83</v>
      </c>
      <c r="AY124" s="20" t="s">
        <v>130</v>
      </c>
      <c r="BE124" s="184">
        <f>IF(N124="základní",J124,0)</f>
        <v>0</v>
      </c>
      <c r="BF124" s="184">
        <f>IF(N124="snížená",J124,0)</f>
        <v>0</v>
      </c>
      <c r="BG124" s="184">
        <f>IF(N124="zákl. přenesená",J124,0)</f>
        <v>0</v>
      </c>
      <c r="BH124" s="184">
        <f>IF(N124="sníž. přenesená",J124,0)</f>
        <v>0</v>
      </c>
      <c r="BI124" s="184">
        <f>IF(N124="nulová",J124,0)</f>
        <v>0</v>
      </c>
      <c r="BJ124" s="20" t="s">
        <v>83</v>
      </c>
      <c r="BK124" s="184">
        <f>ROUND(I124*H124,2)</f>
        <v>0</v>
      </c>
      <c r="BL124" s="20" t="s">
        <v>137</v>
      </c>
      <c r="BM124" s="183" t="s">
        <v>199</v>
      </c>
    </row>
    <row r="125" spans="1:65" s="2" customFormat="1" ht="11.25">
      <c r="A125" s="37"/>
      <c r="B125" s="38"/>
      <c r="C125" s="39"/>
      <c r="D125" s="185" t="s">
        <v>139</v>
      </c>
      <c r="E125" s="39"/>
      <c r="F125" s="186" t="s">
        <v>200</v>
      </c>
      <c r="G125" s="39"/>
      <c r="H125" s="39"/>
      <c r="I125" s="187"/>
      <c r="J125" s="39"/>
      <c r="K125" s="39"/>
      <c r="L125" s="42"/>
      <c r="M125" s="188"/>
      <c r="N125" s="189"/>
      <c r="O125" s="67"/>
      <c r="P125" s="67"/>
      <c r="Q125" s="67"/>
      <c r="R125" s="67"/>
      <c r="S125" s="67"/>
      <c r="T125" s="68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20" t="s">
        <v>139</v>
      </c>
      <c r="AU125" s="20" t="s">
        <v>83</v>
      </c>
    </row>
    <row r="126" spans="1:65" s="2" customFormat="1" ht="33" customHeight="1">
      <c r="A126" s="37"/>
      <c r="B126" s="38"/>
      <c r="C126" s="172" t="s">
        <v>201</v>
      </c>
      <c r="D126" s="172" t="s">
        <v>133</v>
      </c>
      <c r="E126" s="173" t="s">
        <v>202</v>
      </c>
      <c r="F126" s="174" t="s">
        <v>203</v>
      </c>
      <c r="G126" s="175" t="s">
        <v>198</v>
      </c>
      <c r="H126" s="176">
        <v>1.4279999999999999</v>
      </c>
      <c r="I126" s="177"/>
      <c r="J126" s="178">
        <f>ROUND(I126*H126,2)</f>
        <v>0</v>
      </c>
      <c r="K126" s="174" t="s">
        <v>136</v>
      </c>
      <c r="L126" s="42"/>
      <c r="M126" s="179" t="s">
        <v>19</v>
      </c>
      <c r="N126" s="180" t="s">
        <v>44</v>
      </c>
      <c r="O126" s="67"/>
      <c r="P126" s="181">
        <f>O126*H126</f>
        <v>0</v>
      </c>
      <c r="Q126" s="181">
        <v>0</v>
      </c>
      <c r="R126" s="181">
        <f>Q126*H126</f>
        <v>0</v>
      </c>
      <c r="S126" s="181">
        <v>0</v>
      </c>
      <c r="T126" s="182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183" t="s">
        <v>137</v>
      </c>
      <c r="AT126" s="183" t="s">
        <v>133</v>
      </c>
      <c r="AU126" s="183" t="s">
        <v>83</v>
      </c>
      <c r="AY126" s="20" t="s">
        <v>130</v>
      </c>
      <c r="BE126" s="184">
        <f>IF(N126="základní",J126,0)</f>
        <v>0</v>
      </c>
      <c r="BF126" s="184">
        <f>IF(N126="snížená",J126,0)</f>
        <v>0</v>
      </c>
      <c r="BG126" s="184">
        <f>IF(N126="zákl. přenesená",J126,0)</f>
        <v>0</v>
      </c>
      <c r="BH126" s="184">
        <f>IF(N126="sníž. přenesená",J126,0)</f>
        <v>0</v>
      </c>
      <c r="BI126" s="184">
        <f>IF(N126="nulová",J126,0)</f>
        <v>0</v>
      </c>
      <c r="BJ126" s="20" t="s">
        <v>83</v>
      </c>
      <c r="BK126" s="184">
        <f>ROUND(I126*H126,2)</f>
        <v>0</v>
      </c>
      <c r="BL126" s="20" t="s">
        <v>137</v>
      </c>
      <c r="BM126" s="183" t="s">
        <v>204</v>
      </c>
    </row>
    <row r="127" spans="1:65" s="2" customFormat="1" ht="11.25">
      <c r="A127" s="37"/>
      <c r="B127" s="38"/>
      <c r="C127" s="39"/>
      <c r="D127" s="185" t="s">
        <v>139</v>
      </c>
      <c r="E127" s="39"/>
      <c r="F127" s="186" t="s">
        <v>205</v>
      </c>
      <c r="G127" s="39"/>
      <c r="H127" s="39"/>
      <c r="I127" s="187"/>
      <c r="J127" s="39"/>
      <c r="K127" s="39"/>
      <c r="L127" s="42"/>
      <c r="M127" s="188"/>
      <c r="N127" s="189"/>
      <c r="O127" s="67"/>
      <c r="P127" s="67"/>
      <c r="Q127" s="67"/>
      <c r="R127" s="67"/>
      <c r="S127" s="67"/>
      <c r="T127" s="68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20" t="s">
        <v>139</v>
      </c>
      <c r="AU127" s="20" t="s">
        <v>83</v>
      </c>
    </row>
    <row r="128" spans="1:65" s="2" customFormat="1" ht="44.25" customHeight="1">
      <c r="A128" s="37"/>
      <c r="B128" s="38"/>
      <c r="C128" s="172" t="s">
        <v>206</v>
      </c>
      <c r="D128" s="172" t="s">
        <v>133</v>
      </c>
      <c r="E128" s="173" t="s">
        <v>207</v>
      </c>
      <c r="F128" s="174" t="s">
        <v>208</v>
      </c>
      <c r="G128" s="175" t="s">
        <v>198</v>
      </c>
      <c r="H128" s="176">
        <v>27.132000000000001</v>
      </c>
      <c r="I128" s="177"/>
      <c r="J128" s="178">
        <f>ROUND(I128*H128,2)</f>
        <v>0</v>
      </c>
      <c r="K128" s="174" t="s">
        <v>136</v>
      </c>
      <c r="L128" s="42"/>
      <c r="M128" s="179" t="s">
        <v>19</v>
      </c>
      <c r="N128" s="180" t="s">
        <v>44</v>
      </c>
      <c r="O128" s="67"/>
      <c r="P128" s="181">
        <f>O128*H128</f>
        <v>0</v>
      </c>
      <c r="Q128" s="181">
        <v>0</v>
      </c>
      <c r="R128" s="181">
        <f>Q128*H128</f>
        <v>0</v>
      </c>
      <c r="S128" s="181">
        <v>0</v>
      </c>
      <c r="T128" s="182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183" t="s">
        <v>137</v>
      </c>
      <c r="AT128" s="183" t="s">
        <v>133</v>
      </c>
      <c r="AU128" s="183" t="s">
        <v>83</v>
      </c>
      <c r="AY128" s="20" t="s">
        <v>130</v>
      </c>
      <c r="BE128" s="184">
        <f>IF(N128="základní",J128,0)</f>
        <v>0</v>
      </c>
      <c r="BF128" s="184">
        <f>IF(N128="snížená",J128,0)</f>
        <v>0</v>
      </c>
      <c r="BG128" s="184">
        <f>IF(N128="zákl. přenesená",J128,0)</f>
        <v>0</v>
      </c>
      <c r="BH128" s="184">
        <f>IF(N128="sníž. přenesená",J128,0)</f>
        <v>0</v>
      </c>
      <c r="BI128" s="184">
        <f>IF(N128="nulová",J128,0)</f>
        <v>0</v>
      </c>
      <c r="BJ128" s="20" t="s">
        <v>83</v>
      </c>
      <c r="BK128" s="184">
        <f>ROUND(I128*H128,2)</f>
        <v>0</v>
      </c>
      <c r="BL128" s="20" t="s">
        <v>137</v>
      </c>
      <c r="BM128" s="183" t="s">
        <v>209</v>
      </c>
    </row>
    <row r="129" spans="1:65" s="2" customFormat="1" ht="11.25">
      <c r="A129" s="37"/>
      <c r="B129" s="38"/>
      <c r="C129" s="39"/>
      <c r="D129" s="185" t="s">
        <v>139</v>
      </c>
      <c r="E129" s="39"/>
      <c r="F129" s="186" t="s">
        <v>210</v>
      </c>
      <c r="G129" s="39"/>
      <c r="H129" s="39"/>
      <c r="I129" s="187"/>
      <c r="J129" s="39"/>
      <c r="K129" s="39"/>
      <c r="L129" s="42"/>
      <c r="M129" s="188"/>
      <c r="N129" s="189"/>
      <c r="O129" s="67"/>
      <c r="P129" s="67"/>
      <c r="Q129" s="67"/>
      <c r="R129" s="67"/>
      <c r="S129" s="67"/>
      <c r="T129" s="68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20" t="s">
        <v>139</v>
      </c>
      <c r="AU129" s="20" t="s">
        <v>83</v>
      </c>
    </row>
    <row r="130" spans="1:65" s="14" customFormat="1" ht="11.25">
      <c r="B130" s="202"/>
      <c r="C130" s="203"/>
      <c r="D130" s="190" t="s">
        <v>143</v>
      </c>
      <c r="E130" s="203"/>
      <c r="F130" s="205" t="s">
        <v>211</v>
      </c>
      <c r="G130" s="203"/>
      <c r="H130" s="206">
        <v>27.132000000000001</v>
      </c>
      <c r="I130" s="207"/>
      <c r="J130" s="203"/>
      <c r="K130" s="203"/>
      <c r="L130" s="208"/>
      <c r="M130" s="209"/>
      <c r="N130" s="210"/>
      <c r="O130" s="210"/>
      <c r="P130" s="210"/>
      <c r="Q130" s="210"/>
      <c r="R130" s="210"/>
      <c r="S130" s="210"/>
      <c r="T130" s="211"/>
      <c r="AT130" s="212" t="s">
        <v>143</v>
      </c>
      <c r="AU130" s="212" t="s">
        <v>83</v>
      </c>
      <c r="AV130" s="14" t="s">
        <v>83</v>
      </c>
      <c r="AW130" s="14" t="s">
        <v>4</v>
      </c>
      <c r="AX130" s="14" t="s">
        <v>77</v>
      </c>
      <c r="AY130" s="212" t="s">
        <v>130</v>
      </c>
    </row>
    <row r="131" spans="1:65" s="2" customFormat="1" ht="44.25" customHeight="1">
      <c r="A131" s="37"/>
      <c r="B131" s="38"/>
      <c r="C131" s="172" t="s">
        <v>8</v>
      </c>
      <c r="D131" s="172" t="s">
        <v>133</v>
      </c>
      <c r="E131" s="173" t="s">
        <v>212</v>
      </c>
      <c r="F131" s="174" t="s">
        <v>213</v>
      </c>
      <c r="G131" s="175" t="s">
        <v>198</v>
      </c>
      <c r="H131" s="176">
        <v>1.4279999999999999</v>
      </c>
      <c r="I131" s="177"/>
      <c r="J131" s="178">
        <f>ROUND(I131*H131,2)</f>
        <v>0</v>
      </c>
      <c r="K131" s="174" t="s">
        <v>136</v>
      </c>
      <c r="L131" s="42"/>
      <c r="M131" s="179" t="s">
        <v>19</v>
      </c>
      <c r="N131" s="180" t="s">
        <v>44</v>
      </c>
      <c r="O131" s="67"/>
      <c r="P131" s="181">
        <f>O131*H131</f>
        <v>0</v>
      </c>
      <c r="Q131" s="181">
        <v>0</v>
      </c>
      <c r="R131" s="181">
        <f>Q131*H131</f>
        <v>0</v>
      </c>
      <c r="S131" s="181">
        <v>0</v>
      </c>
      <c r="T131" s="182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183" t="s">
        <v>137</v>
      </c>
      <c r="AT131" s="183" t="s">
        <v>133</v>
      </c>
      <c r="AU131" s="183" t="s">
        <v>83</v>
      </c>
      <c r="AY131" s="20" t="s">
        <v>130</v>
      </c>
      <c r="BE131" s="184">
        <f>IF(N131="základní",J131,0)</f>
        <v>0</v>
      </c>
      <c r="BF131" s="184">
        <f>IF(N131="snížená",J131,0)</f>
        <v>0</v>
      </c>
      <c r="BG131" s="184">
        <f>IF(N131="zákl. přenesená",J131,0)</f>
        <v>0</v>
      </c>
      <c r="BH131" s="184">
        <f>IF(N131="sníž. přenesená",J131,0)</f>
        <v>0</v>
      </c>
      <c r="BI131" s="184">
        <f>IF(N131="nulová",J131,0)</f>
        <v>0</v>
      </c>
      <c r="BJ131" s="20" t="s">
        <v>83</v>
      </c>
      <c r="BK131" s="184">
        <f>ROUND(I131*H131,2)</f>
        <v>0</v>
      </c>
      <c r="BL131" s="20" t="s">
        <v>137</v>
      </c>
      <c r="BM131" s="183" t="s">
        <v>214</v>
      </c>
    </row>
    <row r="132" spans="1:65" s="2" customFormat="1" ht="11.25">
      <c r="A132" s="37"/>
      <c r="B132" s="38"/>
      <c r="C132" s="39"/>
      <c r="D132" s="185" t="s">
        <v>139</v>
      </c>
      <c r="E132" s="39"/>
      <c r="F132" s="186" t="s">
        <v>215</v>
      </c>
      <c r="G132" s="39"/>
      <c r="H132" s="39"/>
      <c r="I132" s="187"/>
      <c r="J132" s="39"/>
      <c r="K132" s="39"/>
      <c r="L132" s="42"/>
      <c r="M132" s="188"/>
      <c r="N132" s="189"/>
      <c r="O132" s="67"/>
      <c r="P132" s="67"/>
      <c r="Q132" s="67"/>
      <c r="R132" s="67"/>
      <c r="S132" s="67"/>
      <c r="T132" s="68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20" t="s">
        <v>139</v>
      </c>
      <c r="AU132" s="20" t="s">
        <v>83</v>
      </c>
    </row>
    <row r="133" spans="1:65" s="12" customFormat="1" ht="22.9" customHeight="1">
      <c r="B133" s="156"/>
      <c r="C133" s="157"/>
      <c r="D133" s="158" t="s">
        <v>71</v>
      </c>
      <c r="E133" s="170" t="s">
        <v>216</v>
      </c>
      <c r="F133" s="170" t="s">
        <v>217</v>
      </c>
      <c r="G133" s="157"/>
      <c r="H133" s="157"/>
      <c r="I133" s="160"/>
      <c r="J133" s="171">
        <f>BK133</f>
        <v>0</v>
      </c>
      <c r="K133" s="157"/>
      <c r="L133" s="162"/>
      <c r="M133" s="163"/>
      <c r="N133" s="164"/>
      <c r="O133" s="164"/>
      <c r="P133" s="165">
        <f>SUM(P134:P135)</f>
        <v>0</v>
      </c>
      <c r="Q133" s="164"/>
      <c r="R133" s="165">
        <f>SUM(R134:R135)</f>
        <v>0</v>
      </c>
      <c r="S133" s="164"/>
      <c r="T133" s="166">
        <f>SUM(T134:T135)</f>
        <v>0</v>
      </c>
      <c r="AR133" s="167" t="s">
        <v>77</v>
      </c>
      <c r="AT133" s="168" t="s">
        <v>71</v>
      </c>
      <c r="AU133" s="168" t="s">
        <v>77</v>
      </c>
      <c r="AY133" s="167" t="s">
        <v>130</v>
      </c>
      <c r="BK133" s="169">
        <f>SUM(BK134:BK135)</f>
        <v>0</v>
      </c>
    </row>
    <row r="134" spans="1:65" s="2" customFormat="1" ht="66.75" customHeight="1">
      <c r="A134" s="37"/>
      <c r="B134" s="38"/>
      <c r="C134" s="172" t="s">
        <v>218</v>
      </c>
      <c r="D134" s="172" t="s">
        <v>133</v>
      </c>
      <c r="E134" s="173" t="s">
        <v>219</v>
      </c>
      <c r="F134" s="174" t="s">
        <v>220</v>
      </c>
      <c r="G134" s="175" t="s">
        <v>198</v>
      </c>
      <c r="H134" s="176">
        <v>0.77400000000000002</v>
      </c>
      <c r="I134" s="177"/>
      <c r="J134" s="178">
        <f>ROUND(I134*H134,2)</f>
        <v>0</v>
      </c>
      <c r="K134" s="174" t="s">
        <v>136</v>
      </c>
      <c r="L134" s="42"/>
      <c r="M134" s="179" t="s">
        <v>19</v>
      </c>
      <c r="N134" s="180" t="s">
        <v>44</v>
      </c>
      <c r="O134" s="67"/>
      <c r="P134" s="181">
        <f>O134*H134</f>
        <v>0</v>
      </c>
      <c r="Q134" s="181">
        <v>0</v>
      </c>
      <c r="R134" s="181">
        <f>Q134*H134</f>
        <v>0</v>
      </c>
      <c r="S134" s="181">
        <v>0</v>
      </c>
      <c r="T134" s="182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183" t="s">
        <v>137</v>
      </c>
      <c r="AT134" s="183" t="s">
        <v>133</v>
      </c>
      <c r="AU134" s="183" t="s">
        <v>83</v>
      </c>
      <c r="AY134" s="20" t="s">
        <v>130</v>
      </c>
      <c r="BE134" s="184">
        <f>IF(N134="základní",J134,0)</f>
        <v>0</v>
      </c>
      <c r="BF134" s="184">
        <f>IF(N134="snížená",J134,0)</f>
        <v>0</v>
      </c>
      <c r="BG134" s="184">
        <f>IF(N134="zákl. přenesená",J134,0)</f>
        <v>0</v>
      </c>
      <c r="BH134" s="184">
        <f>IF(N134="sníž. přenesená",J134,0)</f>
        <v>0</v>
      </c>
      <c r="BI134" s="184">
        <f>IF(N134="nulová",J134,0)</f>
        <v>0</v>
      </c>
      <c r="BJ134" s="20" t="s">
        <v>83</v>
      </c>
      <c r="BK134" s="184">
        <f>ROUND(I134*H134,2)</f>
        <v>0</v>
      </c>
      <c r="BL134" s="20" t="s">
        <v>137</v>
      </c>
      <c r="BM134" s="183" t="s">
        <v>221</v>
      </c>
    </row>
    <row r="135" spans="1:65" s="2" customFormat="1" ht="11.25">
      <c r="A135" s="37"/>
      <c r="B135" s="38"/>
      <c r="C135" s="39"/>
      <c r="D135" s="185" t="s">
        <v>139</v>
      </c>
      <c r="E135" s="39"/>
      <c r="F135" s="186" t="s">
        <v>222</v>
      </c>
      <c r="G135" s="39"/>
      <c r="H135" s="39"/>
      <c r="I135" s="187"/>
      <c r="J135" s="39"/>
      <c r="K135" s="39"/>
      <c r="L135" s="42"/>
      <c r="M135" s="188"/>
      <c r="N135" s="189"/>
      <c r="O135" s="67"/>
      <c r="P135" s="67"/>
      <c r="Q135" s="67"/>
      <c r="R135" s="67"/>
      <c r="S135" s="67"/>
      <c r="T135" s="68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20" t="s">
        <v>139</v>
      </c>
      <c r="AU135" s="20" t="s">
        <v>83</v>
      </c>
    </row>
    <row r="136" spans="1:65" s="12" customFormat="1" ht="25.9" customHeight="1">
      <c r="B136" s="156"/>
      <c r="C136" s="157"/>
      <c r="D136" s="158" t="s">
        <v>71</v>
      </c>
      <c r="E136" s="159" t="s">
        <v>223</v>
      </c>
      <c r="F136" s="159" t="s">
        <v>224</v>
      </c>
      <c r="G136" s="157"/>
      <c r="H136" s="157"/>
      <c r="I136" s="160"/>
      <c r="J136" s="161">
        <f>BK136</f>
        <v>0</v>
      </c>
      <c r="K136" s="157"/>
      <c r="L136" s="162"/>
      <c r="M136" s="163"/>
      <c r="N136" s="164"/>
      <c r="O136" s="164"/>
      <c r="P136" s="165">
        <f>P137+P149</f>
        <v>0</v>
      </c>
      <c r="Q136" s="164"/>
      <c r="R136" s="165">
        <f>R137+R149</f>
        <v>1.8063049099999999</v>
      </c>
      <c r="S136" s="164"/>
      <c r="T136" s="166">
        <f>T137+T149</f>
        <v>0.100615</v>
      </c>
      <c r="AR136" s="167" t="s">
        <v>83</v>
      </c>
      <c r="AT136" s="168" t="s">
        <v>71</v>
      </c>
      <c r="AU136" s="168" t="s">
        <v>72</v>
      </c>
      <c r="AY136" s="167" t="s">
        <v>130</v>
      </c>
      <c r="BK136" s="169">
        <f>BK137+BK149</f>
        <v>0</v>
      </c>
    </row>
    <row r="137" spans="1:65" s="12" customFormat="1" ht="22.9" customHeight="1">
      <c r="B137" s="156"/>
      <c r="C137" s="157"/>
      <c r="D137" s="158" t="s">
        <v>71</v>
      </c>
      <c r="E137" s="170" t="s">
        <v>225</v>
      </c>
      <c r="F137" s="170" t="s">
        <v>226</v>
      </c>
      <c r="G137" s="157"/>
      <c r="H137" s="157"/>
      <c r="I137" s="160"/>
      <c r="J137" s="171">
        <f>BK137</f>
        <v>0</v>
      </c>
      <c r="K137" s="157"/>
      <c r="L137" s="162"/>
      <c r="M137" s="163"/>
      <c r="N137" s="164"/>
      <c r="O137" s="164"/>
      <c r="P137" s="165">
        <f>SUM(P138:P148)</f>
        <v>0</v>
      </c>
      <c r="Q137" s="164"/>
      <c r="R137" s="165">
        <f>SUM(R138:R148)</f>
        <v>1.26E-2</v>
      </c>
      <c r="S137" s="164"/>
      <c r="T137" s="166">
        <f>SUM(T138:T148)</f>
        <v>7.515E-3</v>
      </c>
      <c r="AR137" s="167" t="s">
        <v>83</v>
      </c>
      <c r="AT137" s="168" t="s">
        <v>71</v>
      </c>
      <c r="AU137" s="168" t="s">
        <v>77</v>
      </c>
      <c r="AY137" s="167" t="s">
        <v>130</v>
      </c>
      <c r="BK137" s="169">
        <f>SUM(BK138:BK148)</f>
        <v>0</v>
      </c>
    </row>
    <row r="138" spans="1:65" s="2" customFormat="1" ht="24.2" customHeight="1">
      <c r="A138" s="37"/>
      <c r="B138" s="38"/>
      <c r="C138" s="172" t="s">
        <v>227</v>
      </c>
      <c r="D138" s="172" t="s">
        <v>133</v>
      </c>
      <c r="E138" s="173" t="s">
        <v>228</v>
      </c>
      <c r="F138" s="174" t="s">
        <v>229</v>
      </c>
      <c r="G138" s="175" t="s">
        <v>81</v>
      </c>
      <c r="H138" s="176">
        <v>4.5</v>
      </c>
      <c r="I138" s="177"/>
      <c r="J138" s="178">
        <f>ROUND(I138*H138,2)</f>
        <v>0</v>
      </c>
      <c r="K138" s="174" t="s">
        <v>136</v>
      </c>
      <c r="L138" s="42"/>
      <c r="M138" s="179" t="s">
        <v>19</v>
      </c>
      <c r="N138" s="180" t="s">
        <v>44</v>
      </c>
      <c r="O138" s="67"/>
      <c r="P138" s="181">
        <f>O138*H138</f>
        <v>0</v>
      </c>
      <c r="Q138" s="181">
        <v>0</v>
      </c>
      <c r="R138" s="181">
        <f>Q138*H138</f>
        <v>0</v>
      </c>
      <c r="S138" s="181">
        <v>1.67E-3</v>
      </c>
      <c r="T138" s="182">
        <f>S138*H138</f>
        <v>7.515E-3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183" t="s">
        <v>230</v>
      </c>
      <c r="AT138" s="183" t="s">
        <v>133</v>
      </c>
      <c r="AU138" s="183" t="s">
        <v>83</v>
      </c>
      <c r="AY138" s="20" t="s">
        <v>130</v>
      </c>
      <c r="BE138" s="184">
        <f>IF(N138="základní",J138,0)</f>
        <v>0</v>
      </c>
      <c r="BF138" s="184">
        <f>IF(N138="snížená",J138,0)</f>
        <v>0</v>
      </c>
      <c r="BG138" s="184">
        <f>IF(N138="zákl. přenesená",J138,0)</f>
        <v>0</v>
      </c>
      <c r="BH138" s="184">
        <f>IF(N138="sníž. přenesená",J138,0)</f>
        <v>0</v>
      </c>
      <c r="BI138" s="184">
        <f>IF(N138="nulová",J138,0)</f>
        <v>0</v>
      </c>
      <c r="BJ138" s="20" t="s">
        <v>83</v>
      </c>
      <c r="BK138" s="184">
        <f>ROUND(I138*H138,2)</f>
        <v>0</v>
      </c>
      <c r="BL138" s="20" t="s">
        <v>230</v>
      </c>
      <c r="BM138" s="183" t="s">
        <v>231</v>
      </c>
    </row>
    <row r="139" spans="1:65" s="2" customFormat="1" ht="11.25">
      <c r="A139" s="37"/>
      <c r="B139" s="38"/>
      <c r="C139" s="39"/>
      <c r="D139" s="185" t="s">
        <v>139</v>
      </c>
      <c r="E139" s="39"/>
      <c r="F139" s="186" t="s">
        <v>232</v>
      </c>
      <c r="G139" s="39"/>
      <c r="H139" s="39"/>
      <c r="I139" s="187"/>
      <c r="J139" s="39"/>
      <c r="K139" s="39"/>
      <c r="L139" s="42"/>
      <c r="M139" s="188"/>
      <c r="N139" s="189"/>
      <c r="O139" s="67"/>
      <c r="P139" s="67"/>
      <c r="Q139" s="67"/>
      <c r="R139" s="67"/>
      <c r="S139" s="67"/>
      <c r="T139" s="68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20" t="s">
        <v>139</v>
      </c>
      <c r="AU139" s="20" t="s">
        <v>83</v>
      </c>
    </row>
    <row r="140" spans="1:65" s="14" customFormat="1" ht="11.25">
      <c r="B140" s="202"/>
      <c r="C140" s="203"/>
      <c r="D140" s="190" t="s">
        <v>143</v>
      </c>
      <c r="E140" s="204" t="s">
        <v>19</v>
      </c>
      <c r="F140" s="205" t="s">
        <v>157</v>
      </c>
      <c r="G140" s="203"/>
      <c r="H140" s="206">
        <v>4.5</v>
      </c>
      <c r="I140" s="207"/>
      <c r="J140" s="203"/>
      <c r="K140" s="203"/>
      <c r="L140" s="208"/>
      <c r="M140" s="209"/>
      <c r="N140" s="210"/>
      <c r="O140" s="210"/>
      <c r="P140" s="210"/>
      <c r="Q140" s="210"/>
      <c r="R140" s="210"/>
      <c r="S140" s="210"/>
      <c r="T140" s="211"/>
      <c r="AT140" s="212" t="s">
        <v>143</v>
      </c>
      <c r="AU140" s="212" t="s">
        <v>83</v>
      </c>
      <c r="AV140" s="14" t="s">
        <v>83</v>
      </c>
      <c r="AW140" s="14" t="s">
        <v>33</v>
      </c>
      <c r="AX140" s="14" t="s">
        <v>77</v>
      </c>
      <c r="AY140" s="212" t="s">
        <v>130</v>
      </c>
    </row>
    <row r="141" spans="1:65" s="2" customFormat="1" ht="33" customHeight="1">
      <c r="A141" s="37"/>
      <c r="B141" s="38"/>
      <c r="C141" s="172" t="s">
        <v>233</v>
      </c>
      <c r="D141" s="172" t="s">
        <v>133</v>
      </c>
      <c r="E141" s="173" t="s">
        <v>234</v>
      </c>
      <c r="F141" s="174" t="s">
        <v>235</v>
      </c>
      <c r="G141" s="175" t="s">
        <v>81</v>
      </c>
      <c r="H141" s="176">
        <v>2.1</v>
      </c>
      <c r="I141" s="177"/>
      <c r="J141" s="178">
        <f>ROUND(I141*H141,2)</f>
        <v>0</v>
      </c>
      <c r="K141" s="174" t="s">
        <v>19</v>
      </c>
      <c r="L141" s="42"/>
      <c r="M141" s="179" t="s">
        <v>19</v>
      </c>
      <c r="N141" s="180" t="s">
        <v>44</v>
      </c>
      <c r="O141" s="67"/>
      <c r="P141" s="181">
        <f>O141*H141</f>
        <v>0</v>
      </c>
      <c r="Q141" s="181">
        <v>2E-3</v>
      </c>
      <c r="R141" s="181">
        <f>Q141*H141</f>
        <v>4.2000000000000006E-3</v>
      </c>
      <c r="S141" s="181">
        <v>0</v>
      </c>
      <c r="T141" s="182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3" t="s">
        <v>230</v>
      </c>
      <c r="AT141" s="183" t="s">
        <v>133</v>
      </c>
      <c r="AU141" s="183" t="s">
        <v>83</v>
      </c>
      <c r="AY141" s="20" t="s">
        <v>130</v>
      </c>
      <c r="BE141" s="184">
        <f>IF(N141="základní",J141,0)</f>
        <v>0</v>
      </c>
      <c r="BF141" s="184">
        <f>IF(N141="snížená",J141,0)</f>
        <v>0</v>
      </c>
      <c r="BG141" s="184">
        <f>IF(N141="zákl. přenesená",J141,0)</f>
        <v>0</v>
      </c>
      <c r="BH141" s="184">
        <f>IF(N141="sníž. přenesená",J141,0)</f>
        <v>0</v>
      </c>
      <c r="BI141" s="184">
        <f>IF(N141="nulová",J141,0)</f>
        <v>0</v>
      </c>
      <c r="BJ141" s="20" t="s">
        <v>83</v>
      </c>
      <c r="BK141" s="184">
        <f>ROUND(I141*H141,2)</f>
        <v>0</v>
      </c>
      <c r="BL141" s="20" t="s">
        <v>230</v>
      </c>
      <c r="BM141" s="183" t="s">
        <v>236</v>
      </c>
    </row>
    <row r="142" spans="1:65" s="13" customFormat="1" ht="11.25">
      <c r="B142" s="192"/>
      <c r="C142" s="193"/>
      <c r="D142" s="190" t="s">
        <v>143</v>
      </c>
      <c r="E142" s="194" t="s">
        <v>19</v>
      </c>
      <c r="F142" s="195" t="s">
        <v>237</v>
      </c>
      <c r="G142" s="193"/>
      <c r="H142" s="194" t="s">
        <v>19</v>
      </c>
      <c r="I142" s="196"/>
      <c r="J142" s="193"/>
      <c r="K142" s="193"/>
      <c r="L142" s="197"/>
      <c r="M142" s="198"/>
      <c r="N142" s="199"/>
      <c r="O142" s="199"/>
      <c r="P142" s="199"/>
      <c r="Q142" s="199"/>
      <c r="R142" s="199"/>
      <c r="S142" s="199"/>
      <c r="T142" s="200"/>
      <c r="AT142" s="201" t="s">
        <v>143</v>
      </c>
      <c r="AU142" s="201" t="s">
        <v>83</v>
      </c>
      <c r="AV142" s="13" t="s">
        <v>77</v>
      </c>
      <c r="AW142" s="13" t="s">
        <v>33</v>
      </c>
      <c r="AX142" s="13" t="s">
        <v>72</v>
      </c>
      <c r="AY142" s="201" t="s">
        <v>130</v>
      </c>
    </row>
    <row r="143" spans="1:65" s="14" customFormat="1" ht="11.25">
      <c r="B143" s="202"/>
      <c r="C143" s="203"/>
      <c r="D143" s="190" t="s">
        <v>143</v>
      </c>
      <c r="E143" s="204" t="s">
        <v>19</v>
      </c>
      <c r="F143" s="205" t="s">
        <v>238</v>
      </c>
      <c r="G143" s="203"/>
      <c r="H143" s="206">
        <v>2.1</v>
      </c>
      <c r="I143" s="207"/>
      <c r="J143" s="203"/>
      <c r="K143" s="203"/>
      <c r="L143" s="208"/>
      <c r="M143" s="209"/>
      <c r="N143" s="210"/>
      <c r="O143" s="210"/>
      <c r="P143" s="210"/>
      <c r="Q143" s="210"/>
      <c r="R143" s="210"/>
      <c r="S143" s="210"/>
      <c r="T143" s="211"/>
      <c r="AT143" s="212" t="s">
        <v>143</v>
      </c>
      <c r="AU143" s="212" t="s">
        <v>83</v>
      </c>
      <c r="AV143" s="14" t="s">
        <v>83</v>
      </c>
      <c r="AW143" s="14" t="s">
        <v>33</v>
      </c>
      <c r="AX143" s="14" t="s">
        <v>77</v>
      </c>
      <c r="AY143" s="212" t="s">
        <v>130</v>
      </c>
    </row>
    <row r="144" spans="1:65" s="2" customFormat="1" ht="33" customHeight="1">
      <c r="A144" s="37"/>
      <c r="B144" s="38"/>
      <c r="C144" s="172" t="s">
        <v>230</v>
      </c>
      <c r="D144" s="172" t="s">
        <v>133</v>
      </c>
      <c r="E144" s="173" t="s">
        <v>239</v>
      </c>
      <c r="F144" s="174" t="s">
        <v>240</v>
      </c>
      <c r="G144" s="175" t="s">
        <v>81</v>
      </c>
      <c r="H144" s="176">
        <v>2.4</v>
      </c>
      <c r="I144" s="177"/>
      <c r="J144" s="178">
        <f>ROUND(I144*H144,2)</f>
        <v>0</v>
      </c>
      <c r="K144" s="174" t="s">
        <v>19</v>
      </c>
      <c r="L144" s="42"/>
      <c r="M144" s="179" t="s">
        <v>19</v>
      </c>
      <c r="N144" s="180" t="s">
        <v>44</v>
      </c>
      <c r="O144" s="67"/>
      <c r="P144" s="181">
        <f>O144*H144</f>
        <v>0</v>
      </c>
      <c r="Q144" s="181">
        <v>3.5000000000000001E-3</v>
      </c>
      <c r="R144" s="181">
        <f>Q144*H144</f>
        <v>8.3999999999999995E-3</v>
      </c>
      <c r="S144" s="181">
        <v>0</v>
      </c>
      <c r="T144" s="182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183" t="s">
        <v>230</v>
      </c>
      <c r="AT144" s="183" t="s">
        <v>133</v>
      </c>
      <c r="AU144" s="183" t="s">
        <v>83</v>
      </c>
      <c r="AY144" s="20" t="s">
        <v>130</v>
      </c>
      <c r="BE144" s="184">
        <f>IF(N144="základní",J144,0)</f>
        <v>0</v>
      </c>
      <c r="BF144" s="184">
        <f>IF(N144="snížená",J144,0)</f>
        <v>0</v>
      </c>
      <c r="BG144" s="184">
        <f>IF(N144="zákl. přenesená",J144,0)</f>
        <v>0</v>
      </c>
      <c r="BH144" s="184">
        <f>IF(N144="sníž. přenesená",J144,0)</f>
        <v>0</v>
      </c>
      <c r="BI144" s="184">
        <f>IF(N144="nulová",J144,0)</f>
        <v>0</v>
      </c>
      <c r="BJ144" s="20" t="s">
        <v>83</v>
      </c>
      <c r="BK144" s="184">
        <f>ROUND(I144*H144,2)</f>
        <v>0</v>
      </c>
      <c r="BL144" s="20" t="s">
        <v>230</v>
      </c>
      <c r="BM144" s="183" t="s">
        <v>241</v>
      </c>
    </row>
    <row r="145" spans="1:65" s="13" customFormat="1" ht="11.25">
      <c r="B145" s="192"/>
      <c r="C145" s="193"/>
      <c r="D145" s="190" t="s">
        <v>143</v>
      </c>
      <c r="E145" s="194" t="s">
        <v>19</v>
      </c>
      <c r="F145" s="195" t="s">
        <v>242</v>
      </c>
      <c r="G145" s="193"/>
      <c r="H145" s="194" t="s">
        <v>19</v>
      </c>
      <c r="I145" s="196"/>
      <c r="J145" s="193"/>
      <c r="K145" s="193"/>
      <c r="L145" s="197"/>
      <c r="M145" s="198"/>
      <c r="N145" s="199"/>
      <c r="O145" s="199"/>
      <c r="P145" s="199"/>
      <c r="Q145" s="199"/>
      <c r="R145" s="199"/>
      <c r="S145" s="199"/>
      <c r="T145" s="200"/>
      <c r="AT145" s="201" t="s">
        <v>143</v>
      </c>
      <c r="AU145" s="201" t="s">
        <v>83</v>
      </c>
      <c r="AV145" s="13" t="s">
        <v>77</v>
      </c>
      <c r="AW145" s="13" t="s">
        <v>33</v>
      </c>
      <c r="AX145" s="13" t="s">
        <v>72</v>
      </c>
      <c r="AY145" s="201" t="s">
        <v>130</v>
      </c>
    </row>
    <row r="146" spans="1:65" s="14" customFormat="1" ht="11.25">
      <c r="B146" s="202"/>
      <c r="C146" s="203"/>
      <c r="D146" s="190" t="s">
        <v>143</v>
      </c>
      <c r="E146" s="204" t="s">
        <v>19</v>
      </c>
      <c r="F146" s="205" t="s">
        <v>243</v>
      </c>
      <c r="G146" s="203"/>
      <c r="H146" s="206">
        <v>2.4</v>
      </c>
      <c r="I146" s="207"/>
      <c r="J146" s="203"/>
      <c r="K146" s="203"/>
      <c r="L146" s="208"/>
      <c r="M146" s="209"/>
      <c r="N146" s="210"/>
      <c r="O146" s="210"/>
      <c r="P146" s="210"/>
      <c r="Q146" s="210"/>
      <c r="R146" s="210"/>
      <c r="S146" s="210"/>
      <c r="T146" s="211"/>
      <c r="AT146" s="212" t="s">
        <v>143</v>
      </c>
      <c r="AU146" s="212" t="s">
        <v>83</v>
      </c>
      <c r="AV146" s="14" t="s">
        <v>83</v>
      </c>
      <c r="AW146" s="14" t="s">
        <v>33</v>
      </c>
      <c r="AX146" s="14" t="s">
        <v>77</v>
      </c>
      <c r="AY146" s="212" t="s">
        <v>130</v>
      </c>
    </row>
    <row r="147" spans="1:65" s="2" customFormat="1" ht="55.5" customHeight="1">
      <c r="A147" s="37"/>
      <c r="B147" s="38"/>
      <c r="C147" s="172" t="s">
        <v>244</v>
      </c>
      <c r="D147" s="172" t="s">
        <v>133</v>
      </c>
      <c r="E147" s="173" t="s">
        <v>245</v>
      </c>
      <c r="F147" s="174" t="s">
        <v>246</v>
      </c>
      <c r="G147" s="175" t="s">
        <v>198</v>
      </c>
      <c r="H147" s="176">
        <v>1.2999999999999999E-2</v>
      </c>
      <c r="I147" s="177"/>
      <c r="J147" s="178">
        <f>ROUND(I147*H147,2)</f>
        <v>0</v>
      </c>
      <c r="K147" s="174" t="s">
        <v>136</v>
      </c>
      <c r="L147" s="42"/>
      <c r="M147" s="179" t="s">
        <v>19</v>
      </c>
      <c r="N147" s="180" t="s">
        <v>44</v>
      </c>
      <c r="O147" s="67"/>
      <c r="P147" s="181">
        <f>O147*H147</f>
        <v>0</v>
      </c>
      <c r="Q147" s="181">
        <v>0</v>
      </c>
      <c r="R147" s="181">
        <f>Q147*H147</f>
        <v>0</v>
      </c>
      <c r="S147" s="181">
        <v>0</v>
      </c>
      <c r="T147" s="182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183" t="s">
        <v>230</v>
      </c>
      <c r="AT147" s="183" t="s">
        <v>133</v>
      </c>
      <c r="AU147" s="183" t="s">
        <v>83</v>
      </c>
      <c r="AY147" s="20" t="s">
        <v>130</v>
      </c>
      <c r="BE147" s="184">
        <f>IF(N147="základní",J147,0)</f>
        <v>0</v>
      </c>
      <c r="BF147" s="184">
        <f>IF(N147="snížená",J147,0)</f>
        <v>0</v>
      </c>
      <c r="BG147" s="184">
        <f>IF(N147="zákl. přenesená",J147,0)</f>
        <v>0</v>
      </c>
      <c r="BH147" s="184">
        <f>IF(N147="sníž. přenesená",J147,0)</f>
        <v>0</v>
      </c>
      <c r="BI147" s="184">
        <f>IF(N147="nulová",J147,0)</f>
        <v>0</v>
      </c>
      <c r="BJ147" s="20" t="s">
        <v>83</v>
      </c>
      <c r="BK147" s="184">
        <f>ROUND(I147*H147,2)</f>
        <v>0</v>
      </c>
      <c r="BL147" s="20" t="s">
        <v>230</v>
      </c>
      <c r="BM147" s="183" t="s">
        <v>247</v>
      </c>
    </row>
    <row r="148" spans="1:65" s="2" customFormat="1" ht="11.25">
      <c r="A148" s="37"/>
      <c r="B148" s="38"/>
      <c r="C148" s="39"/>
      <c r="D148" s="185" t="s">
        <v>139</v>
      </c>
      <c r="E148" s="39"/>
      <c r="F148" s="186" t="s">
        <v>248</v>
      </c>
      <c r="G148" s="39"/>
      <c r="H148" s="39"/>
      <c r="I148" s="187"/>
      <c r="J148" s="39"/>
      <c r="K148" s="39"/>
      <c r="L148" s="42"/>
      <c r="M148" s="188"/>
      <c r="N148" s="189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20" t="s">
        <v>139</v>
      </c>
      <c r="AU148" s="20" t="s">
        <v>83</v>
      </c>
    </row>
    <row r="149" spans="1:65" s="12" customFormat="1" ht="22.9" customHeight="1">
      <c r="B149" s="156"/>
      <c r="C149" s="157"/>
      <c r="D149" s="158" t="s">
        <v>71</v>
      </c>
      <c r="E149" s="170" t="s">
        <v>249</v>
      </c>
      <c r="F149" s="170" t="s">
        <v>250</v>
      </c>
      <c r="G149" s="157"/>
      <c r="H149" s="157"/>
      <c r="I149" s="160"/>
      <c r="J149" s="171">
        <f>BK149</f>
        <v>0</v>
      </c>
      <c r="K149" s="157"/>
      <c r="L149" s="162"/>
      <c r="M149" s="163"/>
      <c r="N149" s="164"/>
      <c r="O149" s="164"/>
      <c r="P149" s="165">
        <f>SUM(P150:P217)</f>
        <v>0</v>
      </c>
      <c r="Q149" s="164"/>
      <c r="R149" s="165">
        <f>SUM(R150:R217)</f>
        <v>1.79370491</v>
      </c>
      <c r="S149" s="164"/>
      <c r="T149" s="166">
        <f>SUM(T150:T217)</f>
        <v>9.3100000000000002E-2</v>
      </c>
      <c r="AR149" s="167" t="s">
        <v>83</v>
      </c>
      <c r="AT149" s="168" t="s">
        <v>71</v>
      </c>
      <c r="AU149" s="168" t="s">
        <v>77</v>
      </c>
      <c r="AY149" s="167" t="s">
        <v>130</v>
      </c>
      <c r="BK149" s="169">
        <f>SUM(BK150:BK217)</f>
        <v>0</v>
      </c>
    </row>
    <row r="150" spans="1:65" s="2" customFormat="1" ht="24.2" customHeight="1">
      <c r="A150" s="37"/>
      <c r="B150" s="38"/>
      <c r="C150" s="172" t="s">
        <v>251</v>
      </c>
      <c r="D150" s="172" t="s">
        <v>133</v>
      </c>
      <c r="E150" s="173" t="s">
        <v>252</v>
      </c>
      <c r="F150" s="174" t="s">
        <v>253</v>
      </c>
      <c r="G150" s="175" t="s">
        <v>254</v>
      </c>
      <c r="H150" s="176">
        <v>2</v>
      </c>
      <c r="I150" s="177"/>
      <c r="J150" s="178">
        <f>ROUND(I150*H150,2)</f>
        <v>0</v>
      </c>
      <c r="K150" s="174" t="s">
        <v>19</v>
      </c>
      <c r="L150" s="42"/>
      <c r="M150" s="179" t="s">
        <v>19</v>
      </c>
      <c r="N150" s="180" t="s">
        <v>44</v>
      </c>
      <c r="O150" s="67"/>
      <c r="P150" s="181">
        <f>O150*H150</f>
        <v>0</v>
      </c>
      <c r="Q150" s="181">
        <v>8.4805599999999995E-2</v>
      </c>
      <c r="R150" s="181">
        <f>Q150*H150</f>
        <v>0.16961119999999999</v>
      </c>
      <c r="S150" s="181">
        <v>0</v>
      </c>
      <c r="T150" s="182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183" t="s">
        <v>230</v>
      </c>
      <c r="AT150" s="183" t="s">
        <v>133</v>
      </c>
      <c r="AU150" s="183" t="s">
        <v>83</v>
      </c>
      <c r="AY150" s="20" t="s">
        <v>130</v>
      </c>
      <c r="BE150" s="184">
        <f>IF(N150="základní",J150,0)</f>
        <v>0</v>
      </c>
      <c r="BF150" s="184">
        <f>IF(N150="snížená",J150,0)</f>
        <v>0</v>
      </c>
      <c r="BG150" s="184">
        <f>IF(N150="zákl. přenesená",J150,0)</f>
        <v>0</v>
      </c>
      <c r="BH150" s="184">
        <f>IF(N150="sníž. přenesená",J150,0)</f>
        <v>0</v>
      </c>
      <c r="BI150" s="184">
        <f>IF(N150="nulová",J150,0)</f>
        <v>0</v>
      </c>
      <c r="BJ150" s="20" t="s">
        <v>83</v>
      </c>
      <c r="BK150" s="184">
        <f>ROUND(I150*H150,2)</f>
        <v>0</v>
      </c>
      <c r="BL150" s="20" t="s">
        <v>230</v>
      </c>
      <c r="BM150" s="183" t="s">
        <v>255</v>
      </c>
    </row>
    <row r="151" spans="1:65" s="2" customFormat="1" ht="97.5">
      <c r="A151" s="37"/>
      <c r="B151" s="38"/>
      <c r="C151" s="39"/>
      <c r="D151" s="190" t="s">
        <v>141</v>
      </c>
      <c r="E151" s="39"/>
      <c r="F151" s="191" t="s">
        <v>256</v>
      </c>
      <c r="G151" s="39"/>
      <c r="H151" s="39"/>
      <c r="I151" s="187"/>
      <c r="J151" s="39"/>
      <c r="K151" s="39"/>
      <c r="L151" s="42"/>
      <c r="M151" s="188"/>
      <c r="N151" s="189"/>
      <c r="O151" s="67"/>
      <c r="P151" s="67"/>
      <c r="Q151" s="67"/>
      <c r="R151" s="67"/>
      <c r="S151" s="67"/>
      <c r="T151" s="68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20" t="s">
        <v>141</v>
      </c>
      <c r="AU151" s="20" t="s">
        <v>83</v>
      </c>
    </row>
    <row r="152" spans="1:65" s="2" customFormat="1" ht="24.2" customHeight="1">
      <c r="A152" s="37"/>
      <c r="B152" s="38"/>
      <c r="C152" s="172" t="s">
        <v>257</v>
      </c>
      <c r="D152" s="172" t="s">
        <v>133</v>
      </c>
      <c r="E152" s="173" t="s">
        <v>258</v>
      </c>
      <c r="F152" s="174" t="s">
        <v>259</v>
      </c>
      <c r="G152" s="175" t="s">
        <v>254</v>
      </c>
      <c r="H152" s="176">
        <v>1</v>
      </c>
      <c r="I152" s="177"/>
      <c r="J152" s="178">
        <f>ROUND(I152*H152,2)</f>
        <v>0</v>
      </c>
      <c r="K152" s="174" t="s">
        <v>19</v>
      </c>
      <c r="L152" s="42"/>
      <c r="M152" s="179" t="s">
        <v>19</v>
      </c>
      <c r="N152" s="180" t="s">
        <v>44</v>
      </c>
      <c r="O152" s="67"/>
      <c r="P152" s="181">
        <f>O152*H152</f>
        <v>0</v>
      </c>
      <c r="Q152" s="181">
        <v>7.3260359999999997E-2</v>
      </c>
      <c r="R152" s="181">
        <f>Q152*H152</f>
        <v>7.3260359999999997E-2</v>
      </c>
      <c r="S152" s="181">
        <v>0</v>
      </c>
      <c r="T152" s="182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183" t="s">
        <v>230</v>
      </c>
      <c r="AT152" s="183" t="s">
        <v>133</v>
      </c>
      <c r="AU152" s="183" t="s">
        <v>83</v>
      </c>
      <c r="AY152" s="20" t="s">
        <v>130</v>
      </c>
      <c r="BE152" s="184">
        <f>IF(N152="základní",J152,0)</f>
        <v>0</v>
      </c>
      <c r="BF152" s="184">
        <f>IF(N152="snížená",J152,0)</f>
        <v>0</v>
      </c>
      <c r="BG152" s="184">
        <f>IF(N152="zákl. přenesená",J152,0)</f>
        <v>0</v>
      </c>
      <c r="BH152" s="184">
        <f>IF(N152="sníž. přenesená",J152,0)</f>
        <v>0</v>
      </c>
      <c r="BI152" s="184">
        <f>IF(N152="nulová",J152,0)</f>
        <v>0</v>
      </c>
      <c r="BJ152" s="20" t="s">
        <v>83</v>
      </c>
      <c r="BK152" s="184">
        <f>ROUND(I152*H152,2)</f>
        <v>0</v>
      </c>
      <c r="BL152" s="20" t="s">
        <v>230</v>
      </c>
      <c r="BM152" s="183" t="s">
        <v>260</v>
      </c>
    </row>
    <row r="153" spans="1:65" s="2" customFormat="1" ht="97.5">
      <c r="A153" s="37"/>
      <c r="B153" s="38"/>
      <c r="C153" s="39"/>
      <c r="D153" s="190" t="s">
        <v>141</v>
      </c>
      <c r="E153" s="39"/>
      <c r="F153" s="191" t="s">
        <v>261</v>
      </c>
      <c r="G153" s="39"/>
      <c r="H153" s="39"/>
      <c r="I153" s="187"/>
      <c r="J153" s="39"/>
      <c r="K153" s="39"/>
      <c r="L153" s="42"/>
      <c r="M153" s="188"/>
      <c r="N153" s="189"/>
      <c r="O153" s="67"/>
      <c r="P153" s="67"/>
      <c r="Q153" s="67"/>
      <c r="R153" s="67"/>
      <c r="S153" s="67"/>
      <c r="T153" s="68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20" t="s">
        <v>141</v>
      </c>
      <c r="AU153" s="20" t="s">
        <v>83</v>
      </c>
    </row>
    <row r="154" spans="1:65" s="2" customFormat="1" ht="21.75" customHeight="1">
      <c r="A154" s="37"/>
      <c r="B154" s="38"/>
      <c r="C154" s="172" t="s">
        <v>262</v>
      </c>
      <c r="D154" s="172" t="s">
        <v>133</v>
      </c>
      <c r="E154" s="173" t="s">
        <v>263</v>
      </c>
      <c r="F154" s="174" t="s">
        <v>264</v>
      </c>
      <c r="G154" s="175" t="s">
        <v>254</v>
      </c>
      <c r="H154" s="176">
        <v>1</v>
      </c>
      <c r="I154" s="177"/>
      <c r="J154" s="178">
        <f>ROUND(I154*H154,2)</f>
        <v>0</v>
      </c>
      <c r="K154" s="174" t="s">
        <v>19</v>
      </c>
      <c r="L154" s="42"/>
      <c r="M154" s="179" t="s">
        <v>19</v>
      </c>
      <c r="N154" s="180" t="s">
        <v>44</v>
      </c>
      <c r="O154" s="67"/>
      <c r="P154" s="181">
        <f>O154*H154</f>
        <v>0</v>
      </c>
      <c r="Q154" s="181">
        <v>3.6007400000000002E-2</v>
      </c>
      <c r="R154" s="181">
        <f>Q154*H154</f>
        <v>3.6007400000000002E-2</v>
      </c>
      <c r="S154" s="181">
        <v>0</v>
      </c>
      <c r="T154" s="182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183" t="s">
        <v>230</v>
      </c>
      <c r="AT154" s="183" t="s">
        <v>133</v>
      </c>
      <c r="AU154" s="183" t="s">
        <v>83</v>
      </c>
      <c r="AY154" s="20" t="s">
        <v>130</v>
      </c>
      <c r="BE154" s="184">
        <f>IF(N154="základní",J154,0)</f>
        <v>0</v>
      </c>
      <c r="BF154" s="184">
        <f>IF(N154="snížená",J154,0)</f>
        <v>0</v>
      </c>
      <c r="BG154" s="184">
        <f>IF(N154="zákl. přenesená",J154,0)</f>
        <v>0</v>
      </c>
      <c r="BH154" s="184">
        <f>IF(N154="sníž. přenesená",J154,0)</f>
        <v>0</v>
      </c>
      <c r="BI154" s="184">
        <f>IF(N154="nulová",J154,0)</f>
        <v>0</v>
      </c>
      <c r="BJ154" s="20" t="s">
        <v>83</v>
      </c>
      <c r="BK154" s="184">
        <f>ROUND(I154*H154,2)</f>
        <v>0</v>
      </c>
      <c r="BL154" s="20" t="s">
        <v>230</v>
      </c>
      <c r="BM154" s="183" t="s">
        <v>265</v>
      </c>
    </row>
    <row r="155" spans="1:65" s="2" customFormat="1" ht="97.5">
      <c r="A155" s="37"/>
      <c r="B155" s="38"/>
      <c r="C155" s="39"/>
      <c r="D155" s="190" t="s">
        <v>141</v>
      </c>
      <c r="E155" s="39"/>
      <c r="F155" s="191" t="s">
        <v>266</v>
      </c>
      <c r="G155" s="39"/>
      <c r="H155" s="39"/>
      <c r="I155" s="187"/>
      <c r="J155" s="39"/>
      <c r="K155" s="39"/>
      <c r="L155" s="42"/>
      <c r="M155" s="188"/>
      <c r="N155" s="189"/>
      <c r="O155" s="67"/>
      <c r="P155" s="67"/>
      <c r="Q155" s="67"/>
      <c r="R155" s="67"/>
      <c r="S155" s="67"/>
      <c r="T155" s="68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20" t="s">
        <v>141</v>
      </c>
      <c r="AU155" s="20" t="s">
        <v>83</v>
      </c>
    </row>
    <row r="156" spans="1:65" s="2" customFormat="1" ht="24.2" customHeight="1">
      <c r="A156" s="37"/>
      <c r="B156" s="38"/>
      <c r="C156" s="172" t="s">
        <v>7</v>
      </c>
      <c r="D156" s="172" t="s">
        <v>133</v>
      </c>
      <c r="E156" s="173" t="s">
        <v>267</v>
      </c>
      <c r="F156" s="174" t="s">
        <v>268</v>
      </c>
      <c r="G156" s="175" t="s">
        <v>254</v>
      </c>
      <c r="H156" s="176">
        <v>1</v>
      </c>
      <c r="I156" s="177"/>
      <c r="J156" s="178">
        <f>ROUND(I156*H156,2)</f>
        <v>0</v>
      </c>
      <c r="K156" s="174" t="s">
        <v>19</v>
      </c>
      <c r="L156" s="42"/>
      <c r="M156" s="179" t="s">
        <v>19</v>
      </c>
      <c r="N156" s="180" t="s">
        <v>44</v>
      </c>
      <c r="O156" s="67"/>
      <c r="P156" s="181">
        <f>O156*H156</f>
        <v>0</v>
      </c>
      <c r="Q156" s="181">
        <v>8.4805599999999995E-2</v>
      </c>
      <c r="R156" s="181">
        <f>Q156*H156</f>
        <v>8.4805599999999995E-2</v>
      </c>
      <c r="S156" s="181">
        <v>0</v>
      </c>
      <c r="T156" s="182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183" t="s">
        <v>230</v>
      </c>
      <c r="AT156" s="183" t="s">
        <v>133</v>
      </c>
      <c r="AU156" s="183" t="s">
        <v>83</v>
      </c>
      <c r="AY156" s="20" t="s">
        <v>130</v>
      </c>
      <c r="BE156" s="184">
        <f>IF(N156="základní",J156,0)</f>
        <v>0</v>
      </c>
      <c r="BF156" s="184">
        <f>IF(N156="snížená",J156,0)</f>
        <v>0</v>
      </c>
      <c r="BG156" s="184">
        <f>IF(N156="zákl. přenesená",J156,0)</f>
        <v>0</v>
      </c>
      <c r="BH156" s="184">
        <f>IF(N156="sníž. přenesená",J156,0)</f>
        <v>0</v>
      </c>
      <c r="BI156" s="184">
        <f>IF(N156="nulová",J156,0)</f>
        <v>0</v>
      </c>
      <c r="BJ156" s="20" t="s">
        <v>83</v>
      </c>
      <c r="BK156" s="184">
        <f>ROUND(I156*H156,2)</f>
        <v>0</v>
      </c>
      <c r="BL156" s="20" t="s">
        <v>230</v>
      </c>
      <c r="BM156" s="183" t="s">
        <v>269</v>
      </c>
    </row>
    <row r="157" spans="1:65" s="2" customFormat="1" ht="97.5">
      <c r="A157" s="37"/>
      <c r="B157" s="38"/>
      <c r="C157" s="39"/>
      <c r="D157" s="190" t="s">
        <v>141</v>
      </c>
      <c r="E157" s="39"/>
      <c r="F157" s="191" t="s">
        <v>256</v>
      </c>
      <c r="G157" s="39"/>
      <c r="H157" s="39"/>
      <c r="I157" s="187"/>
      <c r="J157" s="39"/>
      <c r="K157" s="39"/>
      <c r="L157" s="42"/>
      <c r="M157" s="188"/>
      <c r="N157" s="189"/>
      <c r="O157" s="67"/>
      <c r="P157" s="67"/>
      <c r="Q157" s="67"/>
      <c r="R157" s="67"/>
      <c r="S157" s="67"/>
      <c r="T157" s="68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20" t="s">
        <v>141</v>
      </c>
      <c r="AU157" s="20" t="s">
        <v>83</v>
      </c>
    </row>
    <row r="158" spans="1:65" s="2" customFormat="1" ht="24.2" customHeight="1">
      <c r="A158" s="37"/>
      <c r="B158" s="38"/>
      <c r="C158" s="172" t="s">
        <v>270</v>
      </c>
      <c r="D158" s="172" t="s">
        <v>133</v>
      </c>
      <c r="E158" s="173" t="s">
        <v>271</v>
      </c>
      <c r="F158" s="174" t="s">
        <v>272</v>
      </c>
      <c r="G158" s="175" t="s">
        <v>254</v>
      </c>
      <c r="H158" s="176">
        <v>1</v>
      </c>
      <c r="I158" s="177"/>
      <c r="J158" s="178">
        <f>ROUND(I158*H158,2)</f>
        <v>0</v>
      </c>
      <c r="K158" s="174" t="s">
        <v>19</v>
      </c>
      <c r="L158" s="42"/>
      <c r="M158" s="179" t="s">
        <v>19</v>
      </c>
      <c r="N158" s="180" t="s">
        <v>44</v>
      </c>
      <c r="O158" s="67"/>
      <c r="P158" s="181">
        <f>O158*H158</f>
        <v>0</v>
      </c>
      <c r="Q158" s="181">
        <v>0.12098625</v>
      </c>
      <c r="R158" s="181">
        <f>Q158*H158</f>
        <v>0.12098625</v>
      </c>
      <c r="S158" s="181">
        <v>0</v>
      </c>
      <c r="T158" s="182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183" t="s">
        <v>230</v>
      </c>
      <c r="AT158" s="183" t="s">
        <v>133</v>
      </c>
      <c r="AU158" s="183" t="s">
        <v>83</v>
      </c>
      <c r="AY158" s="20" t="s">
        <v>130</v>
      </c>
      <c r="BE158" s="184">
        <f>IF(N158="základní",J158,0)</f>
        <v>0</v>
      </c>
      <c r="BF158" s="184">
        <f>IF(N158="snížená",J158,0)</f>
        <v>0</v>
      </c>
      <c r="BG158" s="184">
        <f>IF(N158="zákl. přenesená",J158,0)</f>
        <v>0</v>
      </c>
      <c r="BH158" s="184">
        <f>IF(N158="sníž. přenesená",J158,0)</f>
        <v>0</v>
      </c>
      <c r="BI158" s="184">
        <f>IF(N158="nulová",J158,0)</f>
        <v>0</v>
      </c>
      <c r="BJ158" s="20" t="s">
        <v>83</v>
      </c>
      <c r="BK158" s="184">
        <f>ROUND(I158*H158,2)</f>
        <v>0</v>
      </c>
      <c r="BL158" s="20" t="s">
        <v>230</v>
      </c>
      <c r="BM158" s="183" t="s">
        <v>273</v>
      </c>
    </row>
    <row r="159" spans="1:65" s="2" customFormat="1" ht="97.5">
      <c r="A159" s="37"/>
      <c r="B159" s="38"/>
      <c r="C159" s="39"/>
      <c r="D159" s="190" t="s">
        <v>141</v>
      </c>
      <c r="E159" s="39"/>
      <c r="F159" s="191" t="s">
        <v>274</v>
      </c>
      <c r="G159" s="39"/>
      <c r="H159" s="39"/>
      <c r="I159" s="187"/>
      <c r="J159" s="39"/>
      <c r="K159" s="39"/>
      <c r="L159" s="42"/>
      <c r="M159" s="188"/>
      <c r="N159" s="189"/>
      <c r="O159" s="67"/>
      <c r="P159" s="67"/>
      <c r="Q159" s="67"/>
      <c r="R159" s="67"/>
      <c r="S159" s="67"/>
      <c r="T159" s="68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20" t="s">
        <v>141</v>
      </c>
      <c r="AU159" s="20" t="s">
        <v>83</v>
      </c>
    </row>
    <row r="160" spans="1:65" s="2" customFormat="1" ht="24.2" customHeight="1">
      <c r="A160" s="37"/>
      <c r="B160" s="38"/>
      <c r="C160" s="172" t="s">
        <v>275</v>
      </c>
      <c r="D160" s="172" t="s">
        <v>133</v>
      </c>
      <c r="E160" s="173" t="s">
        <v>276</v>
      </c>
      <c r="F160" s="174" t="s">
        <v>277</v>
      </c>
      <c r="G160" s="175" t="s">
        <v>254</v>
      </c>
      <c r="H160" s="176">
        <v>1</v>
      </c>
      <c r="I160" s="177"/>
      <c r="J160" s="178">
        <f>ROUND(I160*H160,2)</f>
        <v>0</v>
      </c>
      <c r="K160" s="174" t="s">
        <v>19</v>
      </c>
      <c r="L160" s="42"/>
      <c r="M160" s="179" t="s">
        <v>19</v>
      </c>
      <c r="N160" s="180" t="s">
        <v>44</v>
      </c>
      <c r="O160" s="67"/>
      <c r="P160" s="181">
        <f>O160*H160</f>
        <v>0</v>
      </c>
      <c r="Q160" s="181">
        <v>0.13711775000000001</v>
      </c>
      <c r="R160" s="181">
        <f>Q160*H160</f>
        <v>0.13711775000000001</v>
      </c>
      <c r="S160" s="181">
        <v>0</v>
      </c>
      <c r="T160" s="182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183" t="s">
        <v>230</v>
      </c>
      <c r="AT160" s="183" t="s">
        <v>133</v>
      </c>
      <c r="AU160" s="183" t="s">
        <v>83</v>
      </c>
      <c r="AY160" s="20" t="s">
        <v>130</v>
      </c>
      <c r="BE160" s="184">
        <f>IF(N160="základní",J160,0)</f>
        <v>0</v>
      </c>
      <c r="BF160" s="184">
        <f>IF(N160="snížená",J160,0)</f>
        <v>0</v>
      </c>
      <c r="BG160" s="184">
        <f>IF(N160="zákl. přenesená",J160,0)</f>
        <v>0</v>
      </c>
      <c r="BH160" s="184">
        <f>IF(N160="sníž. přenesená",J160,0)</f>
        <v>0</v>
      </c>
      <c r="BI160" s="184">
        <f>IF(N160="nulová",J160,0)</f>
        <v>0</v>
      </c>
      <c r="BJ160" s="20" t="s">
        <v>83</v>
      </c>
      <c r="BK160" s="184">
        <f>ROUND(I160*H160,2)</f>
        <v>0</v>
      </c>
      <c r="BL160" s="20" t="s">
        <v>230</v>
      </c>
      <c r="BM160" s="183" t="s">
        <v>278</v>
      </c>
    </row>
    <row r="161" spans="1:65" s="2" customFormat="1" ht="97.5">
      <c r="A161" s="37"/>
      <c r="B161" s="38"/>
      <c r="C161" s="39"/>
      <c r="D161" s="190" t="s">
        <v>141</v>
      </c>
      <c r="E161" s="39"/>
      <c r="F161" s="191" t="s">
        <v>274</v>
      </c>
      <c r="G161" s="39"/>
      <c r="H161" s="39"/>
      <c r="I161" s="187"/>
      <c r="J161" s="39"/>
      <c r="K161" s="39"/>
      <c r="L161" s="42"/>
      <c r="M161" s="188"/>
      <c r="N161" s="189"/>
      <c r="O161" s="67"/>
      <c r="P161" s="67"/>
      <c r="Q161" s="67"/>
      <c r="R161" s="67"/>
      <c r="S161" s="67"/>
      <c r="T161" s="68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20" t="s">
        <v>141</v>
      </c>
      <c r="AU161" s="20" t="s">
        <v>83</v>
      </c>
    </row>
    <row r="162" spans="1:65" s="2" customFormat="1" ht="21.75" customHeight="1">
      <c r="A162" s="37"/>
      <c r="B162" s="38"/>
      <c r="C162" s="172" t="s">
        <v>279</v>
      </c>
      <c r="D162" s="172" t="s">
        <v>133</v>
      </c>
      <c r="E162" s="173" t="s">
        <v>280</v>
      </c>
      <c r="F162" s="174" t="s">
        <v>281</v>
      </c>
      <c r="G162" s="175" t="s">
        <v>254</v>
      </c>
      <c r="H162" s="176">
        <v>2</v>
      </c>
      <c r="I162" s="177"/>
      <c r="J162" s="178">
        <f>ROUND(I162*H162,2)</f>
        <v>0</v>
      </c>
      <c r="K162" s="174" t="s">
        <v>19</v>
      </c>
      <c r="L162" s="42"/>
      <c r="M162" s="179" t="s">
        <v>19</v>
      </c>
      <c r="N162" s="180" t="s">
        <v>44</v>
      </c>
      <c r="O162" s="67"/>
      <c r="P162" s="181">
        <f>O162*H162</f>
        <v>0</v>
      </c>
      <c r="Q162" s="181">
        <v>4.7426610000000001E-2</v>
      </c>
      <c r="R162" s="181">
        <f>Q162*H162</f>
        <v>9.4853220000000002E-2</v>
      </c>
      <c r="S162" s="181">
        <v>0</v>
      </c>
      <c r="T162" s="182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183" t="s">
        <v>230</v>
      </c>
      <c r="AT162" s="183" t="s">
        <v>133</v>
      </c>
      <c r="AU162" s="183" t="s">
        <v>83</v>
      </c>
      <c r="AY162" s="20" t="s">
        <v>130</v>
      </c>
      <c r="BE162" s="184">
        <f>IF(N162="základní",J162,0)</f>
        <v>0</v>
      </c>
      <c r="BF162" s="184">
        <f>IF(N162="snížená",J162,0)</f>
        <v>0</v>
      </c>
      <c r="BG162" s="184">
        <f>IF(N162="zákl. přenesená",J162,0)</f>
        <v>0</v>
      </c>
      <c r="BH162" s="184">
        <f>IF(N162="sníž. přenesená",J162,0)</f>
        <v>0</v>
      </c>
      <c r="BI162" s="184">
        <f>IF(N162="nulová",J162,0)</f>
        <v>0</v>
      </c>
      <c r="BJ162" s="20" t="s">
        <v>83</v>
      </c>
      <c r="BK162" s="184">
        <f>ROUND(I162*H162,2)</f>
        <v>0</v>
      </c>
      <c r="BL162" s="20" t="s">
        <v>230</v>
      </c>
      <c r="BM162" s="183" t="s">
        <v>282</v>
      </c>
    </row>
    <row r="163" spans="1:65" s="2" customFormat="1" ht="97.5">
      <c r="A163" s="37"/>
      <c r="B163" s="38"/>
      <c r="C163" s="39"/>
      <c r="D163" s="190" t="s">
        <v>141</v>
      </c>
      <c r="E163" s="39"/>
      <c r="F163" s="191" t="s">
        <v>261</v>
      </c>
      <c r="G163" s="39"/>
      <c r="H163" s="39"/>
      <c r="I163" s="187"/>
      <c r="J163" s="39"/>
      <c r="K163" s="39"/>
      <c r="L163" s="42"/>
      <c r="M163" s="188"/>
      <c r="N163" s="189"/>
      <c r="O163" s="67"/>
      <c r="P163" s="67"/>
      <c r="Q163" s="67"/>
      <c r="R163" s="67"/>
      <c r="S163" s="67"/>
      <c r="T163" s="68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20" t="s">
        <v>141</v>
      </c>
      <c r="AU163" s="20" t="s">
        <v>83</v>
      </c>
    </row>
    <row r="164" spans="1:65" s="2" customFormat="1" ht="24.2" customHeight="1">
      <c r="A164" s="37"/>
      <c r="B164" s="38"/>
      <c r="C164" s="172" t="s">
        <v>283</v>
      </c>
      <c r="D164" s="172" t="s">
        <v>133</v>
      </c>
      <c r="E164" s="173" t="s">
        <v>284</v>
      </c>
      <c r="F164" s="174" t="s">
        <v>285</v>
      </c>
      <c r="G164" s="175" t="s">
        <v>254</v>
      </c>
      <c r="H164" s="176">
        <v>5</v>
      </c>
      <c r="I164" s="177"/>
      <c r="J164" s="178">
        <f>ROUND(I164*H164,2)</f>
        <v>0</v>
      </c>
      <c r="K164" s="174" t="s">
        <v>19</v>
      </c>
      <c r="L164" s="42"/>
      <c r="M164" s="179" t="s">
        <v>19</v>
      </c>
      <c r="N164" s="180" t="s">
        <v>44</v>
      </c>
      <c r="O164" s="67"/>
      <c r="P164" s="181">
        <f>O164*H164</f>
        <v>0</v>
      </c>
      <c r="Q164" s="181">
        <v>8.6418750000000003E-2</v>
      </c>
      <c r="R164" s="181">
        <f>Q164*H164</f>
        <v>0.43209375</v>
      </c>
      <c r="S164" s="181">
        <v>0</v>
      </c>
      <c r="T164" s="182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183" t="s">
        <v>230</v>
      </c>
      <c r="AT164" s="183" t="s">
        <v>133</v>
      </c>
      <c r="AU164" s="183" t="s">
        <v>83</v>
      </c>
      <c r="AY164" s="20" t="s">
        <v>130</v>
      </c>
      <c r="BE164" s="184">
        <f>IF(N164="základní",J164,0)</f>
        <v>0</v>
      </c>
      <c r="BF164" s="184">
        <f>IF(N164="snížená",J164,0)</f>
        <v>0</v>
      </c>
      <c r="BG164" s="184">
        <f>IF(N164="zákl. přenesená",J164,0)</f>
        <v>0</v>
      </c>
      <c r="BH164" s="184">
        <f>IF(N164="sníž. přenesená",J164,0)</f>
        <v>0</v>
      </c>
      <c r="BI164" s="184">
        <f>IF(N164="nulová",J164,0)</f>
        <v>0</v>
      </c>
      <c r="BJ164" s="20" t="s">
        <v>83</v>
      </c>
      <c r="BK164" s="184">
        <f>ROUND(I164*H164,2)</f>
        <v>0</v>
      </c>
      <c r="BL164" s="20" t="s">
        <v>230</v>
      </c>
      <c r="BM164" s="183" t="s">
        <v>286</v>
      </c>
    </row>
    <row r="165" spans="1:65" s="2" customFormat="1" ht="97.5">
      <c r="A165" s="37"/>
      <c r="B165" s="38"/>
      <c r="C165" s="39"/>
      <c r="D165" s="190" t="s">
        <v>141</v>
      </c>
      <c r="E165" s="39"/>
      <c r="F165" s="191" t="s">
        <v>261</v>
      </c>
      <c r="G165" s="39"/>
      <c r="H165" s="39"/>
      <c r="I165" s="187"/>
      <c r="J165" s="39"/>
      <c r="K165" s="39"/>
      <c r="L165" s="42"/>
      <c r="M165" s="188"/>
      <c r="N165" s="189"/>
      <c r="O165" s="67"/>
      <c r="P165" s="67"/>
      <c r="Q165" s="67"/>
      <c r="R165" s="67"/>
      <c r="S165" s="67"/>
      <c r="T165" s="68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20" t="s">
        <v>141</v>
      </c>
      <c r="AU165" s="20" t="s">
        <v>83</v>
      </c>
    </row>
    <row r="166" spans="1:65" s="2" customFormat="1" ht="24.2" customHeight="1">
      <c r="A166" s="37"/>
      <c r="B166" s="38"/>
      <c r="C166" s="172" t="s">
        <v>287</v>
      </c>
      <c r="D166" s="172" t="s">
        <v>133</v>
      </c>
      <c r="E166" s="173" t="s">
        <v>288</v>
      </c>
      <c r="F166" s="174" t="s">
        <v>289</v>
      </c>
      <c r="G166" s="175" t="s">
        <v>254</v>
      </c>
      <c r="H166" s="176">
        <v>1</v>
      </c>
      <c r="I166" s="177"/>
      <c r="J166" s="178">
        <f>ROUND(I166*H166,2)</f>
        <v>0</v>
      </c>
      <c r="K166" s="174" t="s">
        <v>19</v>
      </c>
      <c r="L166" s="42"/>
      <c r="M166" s="179" t="s">
        <v>19</v>
      </c>
      <c r="N166" s="180" t="s">
        <v>44</v>
      </c>
      <c r="O166" s="67"/>
      <c r="P166" s="181">
        <f>O166*H166</f>
        <v>0</v>
      </c>
      <c r="Q166" s="181">
        <v>8.5957850000000002E-2</v>
      </c>
      <c r="R166" s="181">
        <f>Q166*H166</f>
        <v>8.5957850000000002E-2</v>
      </c>
      <c r="S166" s="181">
        <v>0</v>
      </c>
      <c r="T166" s="182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183" t="s">
        <v>230</v>
      </c>
      <c r="AT166" s="183" t="s">
        <v>133</v>
      </c>
      <c r="AU166" s="183" t="s">
        <v>83</v>
      </c>
      <c r="AY166" s="20" t="s">
        <v>130</v>
      </c>
      <c r="BE166" s="184">
        <f>IF(N166="základní",J166,0)</f>
        <v>0</v>
      </c>
      <c r="BF166" s="184">
        <f>IF(N166="snížená",J166,0)</f>
        <v>0</v>
      </c>
      <c r="BG166" s="184">
        <f>IF(N166="zákl. přenesená",J166,0)</f>
        <v>0</v>
      </c>
      <c r="BH166" s="184">
        <f>IF(N166="sníž. přenesená",J166,0)</f>
        <v>0</v>
      </c>
      <c r="BI166" s="184">
        <f>IF(N166="nulová",J166,0)</f>
        <v>0</v>
      </c>
      <c r="BJ166" s="20" t="s">
        <v>83</v>
      </c>
      <c r="BK166" s="184">
        <f>ROUND(I166*H166,2)</f>
        <v>0</v>
      </c>
      <c r="BL166" s="20" t="s">
        <v>230</v>
      </c>
      <c r="BM166" s="183" t="s">
        <v>290</v>
      </c>
    </row>
    <row r="167" spans="1:65" s="2" customFormat="1" ht="97.5">
      <c r="A167" s="37"/>
      <c r="B167" s="38"/>
      <c r="C167" s="39"/>
      <c r="D167" s="190" t="s">
        <v>141</v>
      </c>
      <c r="E167" s="39"/>
      <c r="F167" s="191" t="s">
        <v>256</v>
      </c>
      <c r="G167" s="39"/>
      <c r="H167" s="39"/>
      <c r="I167" s="187"/>
      <c r="J167" s="39"/>
      <c r="K167" s="39"/>
      <c r="L167" s="42"/>
      <c r="M167" s="188"/>
      <c r="N167" s="189"/>
      <c r="O167" s="67"/>
      <c r="P167" s="67"/>
      <c r="Q167" s="67"/>
      <c r="R167" s="67"/>
      <c r="S167" s="67"/>
      <c r="T167" s="68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20" t="s">
        <v>141</v>
      </c>
      <c r="AU167" s="20" t="s">
        <v>83</v>
      </c>
    </row>
    <row r="168" spans="1:65" s="2" customFormat="1" ht="24.2" customHeight="1">
      <c r="A168" s="37"/>
      <c r="B168" s="38"/>
      <c r="C168" s="172" t="s">
        <v>291</v>
      </c>
      <c r="D168" s="172" t="s">
        <v>133</v>
      </c>
      <c r="E168" s="173" t="s">
        <v>292</v>
      </c>
      <c r="F168" s="174" t="s">
        <v>293</v>
      </c>
      <c r="G168" s="175" t="s">
        <v>254</v>
      </c>
      <c r="H168" s="176">
        <v>1</v>
      </c>
      <c r="I168" s="177"/>
      <c r="J168" s="178">
        <f>ROUND(I168*H168,2)</f>
        <v>0</v>
      </c>
      <c r="K168" s="174" t="s">
        <v>19</v>
      </c>
      <c r="L168" s="42"/>
      <c r="M168" s="179" t="s">
        <v>19</v>
      </c>
      <c r="N168" s="180" t="s">
        <v>44</v>
      </c>
      <c r="O168" s="67"/>
      <c r="P168" s="181">
        <f>O168*H168</f>
        <v>0</v>
      </c>
      <c r="Q168" s="181">
        <v>6.9135000000000002E-2</v>
      </c>
      <c r="R168" s="181">
        <f>Q168*H168</f>
        <v>6.9135000000000002E-2</v>
      </c>
      <c r="S168" s="181">
        <v>0</v>
      </c>
      <c r="T168" s="182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183" t="s">
        <v>230</v>
      </c>
      <c r="AT168" s="183" t="s">
        <v>133</v>
      </c>
      <c r="AU168" s="183" t="s">
        <v>83</v>
      </c>
      <c r="AY168" s="20" t="s">
        <v>130</v>
      </c>
      <c r="BE168" s="184">
        <f>IF(N168="základní",J168,0)</f>
        <v>0</v>
      </c>
      <c r="BF168" s="184">
        <f>IF(N168="snížená",J168,0)</f>
        <v>0</v>
      </c>
      <c r="BG168" s="184">
        <f>IF(N168="zákl. přenesená",J168,0)</f>
        <v>0</v>
      </c>
      <c r="BH168" s="184">
        <f>IF(N168="sníž. přenesená",J168,0)</f>
        <v>0</v>
      </c>
      <c r="BI168" s="184">
        <f>IF(N168="nulová",J168,0)</f>
        <v>0</v>
      </c>
      <c r="BJ168" s="20" t="s">
        <v>83</v>
      </c>
      <c r="BK168" s="184">
        <f>ROUND(I168*H168,2)</f>
        <v>0</v>
      </c>
      <c r="BL168" s="20" t="s">
        <v>230</v>
      </c>
      <c r="BM168" s="183" t="s">
        <v>294</v>
      </c>
    </row>
    <row r="169" spans="1:65" s="2" customFormat="1" ht="97.5">
      <c r="A169" s="37"/>
      <c r="B169" s="38"/>
      <c r="C169" s="39"/>
      <c r="D169" s="190" t="s">
        <v>141</v>
      </c>
      <c r="E169" s="39"/>
      <c r="F169" s="191" t="s">
        <v>261</v>
      </c>
      <c r="G169" s="39"/>
      <c r="H169" s="39"/>
      <c r="I169" s="187"/>
      <c r="J169" s="39"/>
      <c r="K169" s="39"/>
      <c r="L169" s="42"/>
      <c r="M169" s="188"/>
      <c r="N169" s="189"/>
      <c r="O169" s="67"/>
      <c r="P169" s="67"/>
      <c r="Q169" s="67"/>
      <c r="R169" s="67"/>
      <c r="S169" s="67"/>
      <c r="T169" s="68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20" t="s">
        <v>141</v>
      </c>
      <c r="AU169" s="20" t="s">
        <v>83</v>
      </c>
    </row>
    <row r="170" spans="1:65" s="2" customFormat="1" ht="24.2" customHeight="1">
      <c r="A170" s="37"/>
      <c r="B170" s="38"/>
      <c r="C170" s="172" t="s">
        <v>295</v>
      </c>
      <c r="D170" s="172" t="s">
        <v>133</v>
      </c>
      <c r="E170" s="173" t="s">
        <v>296</v>
      </c>
      <c r="F170" s="174" t="s">
        <v>297</v>
      </c>
      <c r="G170" s="175" t="s">
        <v>254</v>
      </c>
      <c r="H170" s="176">
        <v>2</v>
      </c>
      <c r="I170" s="177"/>
      <c r="J170" s="178">
        <f>ROUND(I170*H170,2)</f>
        <v>0</v>
      </c>
      <c r="K170" s="174" t="s">
        <v>19</v>
      </c>
      <c r="L170" s="42"/>
      <c r="M170" s="179" t="s">
        <v>19</v>
      </c>
      <c r="N170" s="180" t="s">
        <v>44</v>
      </c>
      <c r="O170" s="67"/>
      <c r="P170" s="181">
        <f>O170*H170</f>
        <v>0</v>
      </c>
      <c r="Q170" s="181">
        <v>4.6942665000000001E-2</v>
      </c>
      <c r="R170" s="181">
        <f>Q170*H170</f>
        <v>9.3885330000000003E-2</v>
      </c>
      <c r="S170" s="181">
        <v>0</v>
      </c>
      <c r="T170" s="182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183" t="s">
        <v>230</v>
      </c>
      <c r="AT170" s="183" t="s">
        <v>133</v>
      </c>
      <c r="AU170" s="183" t="s">
        <v>83</v>
      </c>
      <c r="AY170" s="20" t="s">
        <v>130</v>
      </c>
      <c r="BE170" s="184">
        <f>IF(N170="základní",J170,0)</f>
        <v>0</v>
      </c>
      <c r="BF170" s="184">
        <f>IF(N170="snížená",J170,0)</f>
        <v>0</v>
      </c>
      <c r="BG170" s="184">
        <f>IF(N170="zákl. přenesená",J170,0)</f>
        <v>0</v>
      </c>
      <c r="BH170" s="184">
        <f>IF(N170="sníž. přenesená",J170,0)</f>
        <v>0</v>
      </c>
      <c r="BI170" s="184">
        <f>IF(N170="nulová",J170,0)</f>
        <v>0</v>
      </c>
      <c r="BJ170" s="20" t="s">
        <v>83</v>
      </c>
      <c r="BK170" s="184">
        <f>ROUND(I170*H170,2)</f>
        <v>0</v>
      </c>
      <c r="BL170" s="20" t="s">
        <v>230</v>
      </c>
      <c r="BM170" s="183" t="s">
        <v>298</v>
      </c>
    </row>
    <row r="171" spans="1:65" s="2" customFormat="1" ht="97.5">
      <c r="A171" s="37"/>
      <c r="B171" s="38"/>
      <c r="C171" s="39"/>
      <c r="D171" s="190" t="s">
        <v>141</v>
      </c>
      <c r="E171" s="39"/>
      <c r="F171" s="191" t="s">
        <v>261</v>
      </c>
      <c r="G171" s="39"/>
      <c r="H171" s="39"/>
      <c r="I171" s="187"/>
      <c r="J171" s="39"/>
      <c r="K171" s="39"/>
      <c r="L171" s="42"/>
      <c r="M171" s="188"/>
      <c r="N171" s="189"/>
      <c r="O171" s="67"/>
      <c r="P171" s="67"/>
      <c r="Q171" s="67"/>
      <c r="R171" s="67"/>
      <c r="S171" s="67"/>
      <c r="T171" s="68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20" t="s">
        <v>141</v>
      </c>
      <c r="AU171" s="20" t="s">
        <v>83</v>
      </c>
    </row>
    <row r="172" spans="1:65" s="2" customFormat="1" ht="24.2" customHeight="1">
      <c r="A172" s="37"/>
      <c r="B172" s="38"/>
      <c r="C172" s="172" t="s">
        <v>299</v>
      </c>
      <c r="D172" s="172" t="s">
        <v>133</v>
      </c>
      <c r="E172" s="173" t="s">
        <v>300</v>
      </c>
      <c r="F172" s="174" t="s">
        <v>301</v>
      </c>
      <c r="G172" s="175" t="s">
        <v>254</v>
      </c>
      <c r="H172" s="176">
        <v>2</v>
      </c>
      <c r="I172" s="177"/>
      <c r="J172" s="178">
        <f>ROUND(I172*H172,2)</f>
        <v>0</v>
      </c>
      <c r="K172" s="174" t="s">
        <v>19</v>
      </c>
      <c r="L172" s="42"/>
      <c r="M172" s="179" t="s">
        <v>19</v>
      </c>
      <c r="N172" s="180" t="s">
        <v>44</v>
      </c>
      <c r="O172" s="67"/>
      <c r="P172" s="181">
        <f>O172*H172</f>
        <v>0</v>
      </c>
      <c r="Q172" s="181">
        <v>8.088795E-2</v>
      </c>
      <c r="R172" s="181">
        <f>Q172*H172</f>
        <v>0.1617759</v>
      </c>
      <c r="S172" s="181">
        <v>0</v>
      </c>
      <c r="T172" s="182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183" t="s">
        <v>230</v>
      </c>
      <c r="AT172" s="183" t="s">
        <v>133</v>
      </c>
      <c r="AU172" s="183" t="s">
        <v>83</v>
      </c>
      <c r="AY172" s="20" t="s">
        <v>130</v>
      </c>
      <c r="BE172" s="184">
        <f>IF(N172="základní",J172,0)</f>
        <v>0</v>
      </c>
      <c r="BF172" s="184">
        <f>IF(N172="snížená",J172,0)</f>
        <v>0</v>
      </c>
      <c r="BG172" s="184">
        <f>IF(N172="zákl. přenesená",J172,0)</f>
        <v>0</v>
      </c>
      <c r="BH172" s="184">
        <f>IF(N172="sníž. přenesená",J172,0)</f>
        <v>0</v>
      </c>
      <c r="BI172" s="184">
        <f>IF(N172="nulová",J172,0)</f>
        <v>0</v>
      </c>
      <c r="BJ172" s="20" t="s">
        <v>83</v>
      </c>
      <c r="BK172" s="184">
        <f>ROUND(I172*H172,2)</f>
        <v>0</v>
      </c>
      <c r="BL172" s="20" t="s">
        <v>230</v>
      </c>
      <c r="BM172" s="183" t="s">
        <v>302</v>
      </c>
    </row>
    <row r="173" spans="1:65" s="2" customFormat="1" ht="97.5">
      <c r="A173" s="37"/>
      <c r="B173" s="38"/>
      <c r="C173" s="39"/>
      <c r="D173" s="190" t="s">
        <v>141</v>
      </c>
      <c r="E173" s="39"/>
      <c r="F173" s="191" t="s">
        <v>261</v>
      </c>
      <c r="G173" s="39"/>
      <c r="H173" s="39"/>
      <c r="I173" s="187"/>
      <c r="J173" s="39"/>
      <c r="K173" s="39"/>
      <c r="L173" s="42"/>
      <c r="M173" s="188"/>
      <c r="N173" s="189"/>
      <c r="O173" s="67"/>
      <c r="P173" s="67"/>
      <c r="Q173" s="67"/>
      <c r="R173" s="67"/>
      <c r="S173" s="67"/>
      <c r="T173" s="68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20" t="s">
        <v>141</v>
      </c>
      <c r="AU173" s="20" t="s">
        <v>83</v>
      </c>
    </row>
    <row r="174" spans="1:65" s="2" customFormat="1" ht="24.2" customHeight="1">
      <c r="A174" s="37"/>
      <c r="B174" s="38"/>
      <c r="C174" s="172" t="s">
        <v>303</v>
      </c>
      <c r="D174" s="172" t="s">
        <v>133</v>
      </c>
      <c r="E174" s="173" t="s">
        <v>304</v>
      </c>
      <c r="F174" s="174" t="s">
        <v>305</v>
      </c>
      <c r="G174" s="175" t="s">
        <v>254</v>
      </c>
      <c r="H174" s="176">
        <v>1</v>
      </c>
      <c r="I174" s="177"/>
      <c r="J174" s="178">
        <f>ROUND(I174*H174,2)</f>
        <v>0</v>
      </c>
      <c r="K174" s="174" t="s">
        <v>19</v>
      </c>
      <c r="L174" s="42"/>
      <c r="M174" s="179" t="s">
        <v>19</v>
      </c>
      <c r="N174" s="180" t="s">
        <v>44</v>
      </c>
      <c r="O174" s="67"/>
      <c r="P174" s="181">
        <f>O174*H174</f>
        <v>0</v>
      </c>
      <c r="Q174" s="181">
        <v>6.3143299999999999E-2</v>
      </c>
      <c r="R174" s="181">
        <f>Q174*H174</f>
        <v>6.3143299999999999E-2</v>
      </c>
      <c r="S174" s="181">
        <v>0</v>
      </c>
      <c r="T174" s="182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3" t="s">
        <v>230</v>
      </c>
      <c r="AT174" s="183" t="s">
        <v>133</v>
      </c>
      <c r="AU174" s="183" t="s">
        <v>83</v>
      </c>
      <c r="AY174" s="20" t="s">
        <v>130</v>
      </c>
      <c r="BE174" s="184">
        <f>IF(N174="základní",J174,0)</f>
        <v>0</v>
      </c>
      <c r="BF174" s="184">
        <f>IF(N174="snížená",J174,0)</f>
        <v>0</v>
      </c>
      <c r="BG174" s="184">
        <f>IF(N174="zákl. přenesená",J174,0)</f>
        <v>0</v>
      </c>
      <c r="BH174" s="184">
        <f>IF(N174="sníž. přenesená",J174,0)</f>
        <v>0</v>
      </c>
      <c r="BI174" s="184">
        <f>IF(N174="nulová",J174,0)</f>
        <v>0</v>
      </c>
      <c r="BJ174" s="20" t="s">
        <v>83</v>
      </c>
      <c r="BK174" s="184">
        <f>ROUND(I174*H174,2)</f>
        <v>0</v>
      </c>
      <c r="BL174" s="20" t="s">
        <v>230</v>
      </c>
      <c r="BM174" s="183" t="s">
        <v>306</v>
      </c>
    </row>
    <row r="175" spans="1:65" s="2" customFormat="1" ht="97.5">
      <c r="A175" s="37"/>
      <c r="B175" s="38"/>
      <c r="C175" s="39"/>
      <c r="D175" s="190" t="s">
        <v>141</v>
      </c>
      <c r="E175" s="39"/>
      <c r="F175" s="191" t="s">
        <v>261</v>
      </c>
      <c r="G175" s="39"/>
      <c r="H175" s="39"/>
      <c r="I175" s="187"/>
      <c r="J175" s="39"/>
      <c r="K175" s="39"/>
      <c r="L175" s="42"/>
      <c r="M175" s="188"/>
      <c r="N175" s="189"/>
      <c r="O175" s="67"/>
      <c r="P175" s="67"/>
      <c r="Q175" s="67"/>
      <c r="R175" s="67"/>
      <c r="S175" s="67"/>
      <c r="T175" s="68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20" t="s">
        <v>141</v>
      </c>
      <c r="AU175" s="20" t="s">
        <v>83</v>
      </c>
    </row>
    <row r="176" spans="1:65" s="2" customFormat="1" ht="16.5" customHeight="1">
      <c r="A176" s="37"/>
      <c r="B176" s="38"/>
      <c r="C176" s="172" t="s">
        <v>307</v>
      </c>
      <c r="D176" s="172" t="s">
        <v>133</v>
      </c>
      <c r="E176" s="173" t="s">
        <v>308</v>
      </c>
      <c r="F176" s="174" t="s">
        <v>309</v>
      </c>
      <c r="G176" s="175" t="s">
        <v>81</v>
      </c>
      <c r="H176" s="176">
        <v>14.3</v>
      </c>
      <c r="I176" s="177"/>
      <c r="J176" s="178">
        <f>ROUND(I176*H176,2)</f>
        <v>0</v>
      </c>
      <c r="K176" s="174" t="s">
        <v>136</v>
      </c>
      <c r="L176" s="42"/>
      <c r="M176" s="179" t="s">
        <v>19</v>
      </c>
      <c r="N176" s="180" t="s">
        <v>44</v>
      </c>
      <c r="O176" s="67"/>
      <c r="P176" s="181">
        <f>O176*H176</f>
        <v>0</v>
      </c>
      <c r="Q176" s="181">
        <v>0</v>
      </c>
      <c r="R176" s="181">
        <f>Q176*H176</f>
        <v>0</v>
      </c>
      <c r="S176" s="181">
        <v>2E-3</v>
      </c>
      <c r="T176" s="182">
        <f>S176*H176</f>
        <v>2.86E-2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183" t="s">
        <v>230</v>
      </c>
      <c r="AT176" s="183" t="s">
        <v>133</v>
      </c>
      <c r="AU176" s="183" t="s">
        <v>83</v>
      </c>
      <c r="AY176" s="20" t="s">
        <v>130</v>
      </c>
      <c r="BE176" s="184">
        <f>IF(N176="základní",J176,0)</f>
        <v>0</v>
      </c>
      <c r="BF176" s="184">
        <f>IF(N176="snížená",J176,0)</f>
        <v>0</v>
      </c>
      <c r="BG176" s="184">
        <f>IF(N176="zákl. přenesená",J176,0)</f>
        <v>0</v>
      </c>
      <c r="BH176" s="184">
        <f>IF(N176="sníž. přenesená",J176,0)</f>
        <v>0</v>
      </c>
      <c r="BI176" s="184">
        <f>IF(N176="nulová",J176,0)</f>
        <v>0</v>
      </c>
      <c r="BJ176" s="20" t="s">
        <v>83</v>
      </c>
      <c r="BK176" s="184">
        <f>ROUND(I176*H176,2)</f>
        <v>0</v>
      </c>
      <c r="BL176" s="20" t="s">
        <v>230</v>
      </c>
      <c r="BM176" s="183" t="s">
        <v>310</v>
      </c>
    </row>
    <row r="177" spans="1:65" s="2" customFormat="1" ht="11.25">
      <c r="A177" s="37"/>
      <c r="B177" s="38"/>
      <c r="C177" s="39"/>
      <c r="D177" s="185" t="s">
        <v>139</v>
      </c>
      <c r="E177" s="39"/>
      <c r="F177" s="186" t="s">
        <v>311</v>
      </c>
      <c r="G177" s="39"/>
      <c r="H177" s="39"/>
      <c r="I177" s="187"/>
      <c r="J177" s="39"/>
      <c r="K177" s="39"/>
      <c r="L177" s="42"/>
      <c r="M177" s="188"/>
      <c r="N177" s="189"/>
      <c r="O177" s="67"/>
      <c r="P177" s="67"/>
      <c r="Q177" s="67"/>
      <c r="R177" s="67"/>
      <c r="S177" s="67"/>
      <c r="T177" s="68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20" t="s">
        <v>139</v>
      </c>
      <c r="AU177" s="20" t="s">
        <v>83</v>
      </c>
    </row>
    <row r="178" spans="1:65" s="14" customFormat="1" ht="11.25">
      <c r="B178" s="202"/>
      <c r="C178" s="203"/>
      <c r="D178" s="190" t="s">
        <v>143</v>
      </c>
      <c r="E178" s="204" t="s">
        <v>19</v>
      </c>
      <c r="F178" s="205" t="s">
        <v>312</v>
      </c>
      <c r="G178" s="203"/>
      <c r="H178" s="206">
        <v>14.3</v>
      </c>
      <c r="I178" s="207"/>
      <c r="J178" s="203"/>
      <c r="K178" s="203"/>
      <c r="L178" s="208"/>
      <c r="M178" s="209"/>
      <c r="N178" s="210"/>
      <c r="O178" s="210"/>
      <c r="P178" s="210"/>
      <c r="Q178" s="210"/>
      <c r="R178" s="210"/>
      <c r="S178" s="210"/>
      <c r="T178" s="211"/>
      <c r="AT178" s="212" t="s">
        <v>143</v>
      </c>
      <c r="AU178" s="212" t="s">
        <v>83</v>
      </c>
      <c r="AV178" s="14" t="s">
        <v>83</v>
      </c>
      <c r="AW178" s="14" t="s">
        <v>33</v>
      </c>
      <c r="AX178" s="14" t="s">
        <v>77</v>
      </c>
      <c r="AY178" s="212" t="s">
        <v>130</v>
      </c>
    </row>
    <row r="179" spans="1:65" s="2" customFormat="1" ht="16.5" customHeight="1">
      <c r="A179" s="37"/>
      <c r="B179" s="38"/>
      <c r="C179" s="172" t="s">
        <v>313</v>
      </c>
      <c r="D179" s="172" t="s">
        <v>133</v>
      </c>
      <c r="E179" s="173" t="s">
        <v>314</v>
      </c>
      <c r="F179" s="174" t="s">
        <v>315</v>
      </c>
      <c r="G179" s="175" t="s">
        <v>81</v>
      </c>
      <c r="H179" s="176">
        <v>12.9</v>
      </c>
      <c r="I179" s="177"/>
      <c r="J179" s="178">
        <f>ROUND(I179*H179,2)</f>
        <v>0</v>
      </c>
      <c r="K179" s="174" t="s">
        <v>136</v>
      </c>
      <c r="L179" s="42"/>
      <c r="M179" s="179" t="s">
        <v>19</v>
      </c>
      <c r="N179" s="180" t="s">
        <v>44</v>
      </c>
      <c r="O179" s="67"/>
      <c r="P179" s="181">
        <f>O179*H179</f>
        <v>0</v>
      </c>
      <c r="Q179" s="181">
        <v>0</v>
      </c>
      <c r="R179" s="181">
        <f>Q179*H179</f>
        <v>0</v>
      </c>
      <c r="S179" s="181">
        <v>5.0000000000000001E-3</v>
      </c>
      <c r="T179" s="182">
        <f>S179*H179</f>
        <v>6.4500000000000002E-2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183" t="s">
        <v>230</v>
      </c>
      <c r="AT179" s="183" t="s">
        <v>133</v>
      </c>
      <c r="AU179" s="183" t="s">
        <v>83</v>
      </c>
      <c r="AY179" s="20" t="s">
        <v>130</v>
      </c>
      <c r="BE179" s="184">
        <f>IF(N179="základní",J179,0)</f>
        <v>0</v>
      </c>
      <c r="BF179" s="184">
        <f>IF(N179="snížená",J179,0)</f>
        <v>0</v>
      </c>
      <c r="BG179" s="184">
        <f>IF(N179="zákl. přenesená",J179,0)</f>
        <v>0</v>
      </c>
      <c r="BH179" s="184">
        <f>IF(N179="sníž. přenesená",J179,0)</f>
        <v>0</v>
      </c>
      <c r="BI179" s="184">
        <f>IF(N179="nulová",J179,0)</f>
        <v>0</v>
      </c>
      <c r="BJ179" s="20" t="s">
        <v>83</v>
      </c>
      <c r="BK179" s="184">
        <f>ROUND(I179*H179,2)</f>
        <v>0</v>
      </c>
      <c r="BL179" s="20" t="s">
        <v>230</v>
      </c>
      <c r="BM179" s="183" t="s">
        <v>316</v>
      </c>
    </row>
    <row r="180" spans="1:65" s="2" customFormat="1" ht="11.25">
      <c r="A180" s="37"/>
      <c r="B180" s="38"/>
      <c r="C180" s="39"/>
      <c r="D180" s="185" t="s">
        <v>139</v>
      </c>
      <c r="E180" s="39"/>
      <c r="F180" s="186" t="s">
        <v>317</v>
      </c>
      <c r="G180" s="39"/>
      <c r="H180" s="39"/>
      <c r="I180" s="187"/>
      <c r="J180" s="39"/>
      <c r="K180" s="39"/>
      <c r="L180" s="42"/>
      <c r="M180" s="188"/>
      <c r="N180" s="189"/>
      <c r="O180" s="67"/>
      <c r="P180" s="67"/>
      <c r="Q180" s="67"/>
      <c r="R180" s="67"/>
      <c r="S180" s="67"/>
      <c r="T180" s="68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20" t="s">
        <v>139</v>
      </c>
      <c r="AU180" s="20" t="s">
        <v>83</v>
      </c>
    </row>
    <row r="181" spans="1:65" s="14" customFormat="1" ht="11.25">
      <c r="B181" s="202"/>
      <c r="C181" s="203"/>
      <c r="D181" s="190" t="s">
        <v>143</v>
      </c>
      <c r="E181" s="204" t="s">
        <v>19</v>
      </c>
      <c r="F181" s="205" t="s">
        <v>318</v>
      </c>
      <c r="G181" s="203"/>
      <c r="H181" s="206">
        <v>12.9</v>
      </c>
      <c r="I181" s="207"/>
      <c r="J181" s="203"/>
      <c r="K181" s="203"/>
      <c r="L181" s="208"/>
      <c r="M181" s="209"/>
      <c r="N181" s="210"/>
      <c r="O181" s="210"/>
      <c r="P181" s="210"/>
      <c r="Q181" s="210"/>
      <c r="R181" s="210"/>
      <c r="S181" s="210"/>
      <c r="T181" s="211"/>
      <c r="AT181" s="212" t="s">
        <v>143</v>
      </c>
      <c r="AU181" s="212" t="s">
        <v>83</v>
      </c>
      <c r="AV181" s="14" t="s">
        <v>83</v>
      </c>
      <c r="AW181" s="14" t="s">
        <v>33</v>
      </c>
      <c r="AX181" s="14" t="s">
        <v>77</v>
      </c>
      <c r="AY181" s="212" t="s">
        <v>130</v>
      </c>
    </row>
    <row r="182" spans="1:65" s="2" customFormat="1" ht="33" customHeight="1">
      <c r="A182" s="37"/>
      <c r="B182" s="38"/>
      <c r="C182" s="172" t="s">
        <v>319</v>
      </c>
      <c r="D182" s="172" t="s">
        <v>133</v>
      </c>
      <c r="E182" s="173" t="s">
        <v>320</v>
      </c>
      <c r="F182" s="174" t="s">
        <v>321</v>
      </c>
      <c r="G182" s="175" t="s">
        <v>81</v>
      </c>
      <c r="H182" s="176">
        <v>14.3</v>
      </c>
      <c r="I182" s="177"/>
      <c r="J182" s="178">
        <f>ROUND(I182*H182,2)</f>
        <v>0</v>
      </c>
      <c r="K182" s="174" t="s">
        <v>136</v>
      </c>
      <c r="L182" s="42"/>
      <c r="M182" s="179" t="s">
        <v>19</v>
      </c>
      <c r="N182" s="180" t="s">
        <v>44</v>
      </c>
      <c r="O182" s="67"/>
      <c r="P182" s="181">
        <f>O182*H182</f>
        <v>0</v>
      </c>
      <c r="Q182" s="181">
        <v>0</v>
      </c>
      <c r="R182" s="181">
        <f>Q182*H182</f>
        <v>0</v>
      </c>
      <c r="S182" s="181">
        <v>0</v>
      </c>
      <c r="T182" s="182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183" t="s">
        <v>230</v>
      </c>
      <c r="AT182" s="183" t="s">
        <v>133</v>
      </c>
      <c r="AU182" s="183" t="s">
        <v>83</v>
      </c>
      <c r="AY182" s="20" t="s">
        <v>130</v>
      </c>
      <c r="BE182" s="184">
        <f>IF(N182="základní",J182,0)</f>
        <v>0</v>
      </c>
      <c r="BF182" s="184">
        <f>IF(N182="snížená",J182,0)</f>
        <v>0</v>
      </c>
      <c r="BG182" s="184">
        <f>IF(N182="zákl. přenesená",J182,0)</f>
        <v>0</v>
      </c>
      <c r="BH182" s="184">
        <f>IF(N182="sníž. přenesená",J182,0)</f>
        <v>0</v>
      </c>
      <c r="BI182" s="184">
        <f>IF(N182="nulová",J182,0)</f>
        <v>0</v>
      </c>
      <c r="BJ182" s="20" t="s">
        <v>83</v>
      </c>
      <c r="BK182" s="184">
        <f>ROUND(I182*H182,2)</f>
        <v>0</v>
      </c>
      <c r="BL182" s="20" t="s">
        <v>230</v>
      </c>
      <c r="BM182" s="183" t="s">
        <v>322</v>
      </c>
    </row>
    <row r="183" spans="1:65" s="2" customFormat="1" ht="11.25">
      <c r="A183" s="37"/>
      <c r="B183" s="38"/>
      <c r="C183" s="39"/>
      <c r="D183" s="185" t="s">
        <v>139</v>
      </c>
      <c r="E183" s="39"/>
      <c r="F183" s="186" t="s">
        <v>323</v>
      </c>
      <c r="G183" s="39"/>
      <c r="H183" s="39"/>
      <c r="I183" s="187"/>
      <c r="J183" s="39"/>
      <c r="K183" s="39"/>
      <c r="L183" s="42"/>
      <c r="M183" s="188"/>
      <c r="N183" s="189"/>
      <c r="O183" s="67"/>
      <c r="P183" s="67"/>
      <c r="Q183" s="67"/>
      <c r="R183" s="67"/>
      <c r="S183" s="67"/>
      <c r="T183" s="68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20" t="s">
        <v>139</v>
      </c>
      <c r="AU183" s="20" t="s">
        <v>83</v>
      </c>
    </row>
    <row r="184" spans="1:65" s="13" customFormat="1" ht="11.25">
      <c r="B184" s="192"/>
      <c r="C184" s="193"/>
      <c r="D184" s="190" t="s">
        <v>143</v>
      </c>
      <c r="E184" s="194" t="s">
        <v>19</v>
      </c>
      <c r="F184" s="195" t="s">
        <v>324</v>
      </c>
      <c r="G184" s="193"/>
      <c r="H184" s="194" t="s">
        <v>19</v>
      </c>
      <c r="I184" s="196"/>
      <c r="J184" s="193"/>
      <c r="K184" s="193"/>
      <c r="L184" s="197"/>
      <c r="M184" s="198"/>
      <c r="N184" s="199"/>
      <c r="O184" s="199"/>
      <c r="P184" s="199"/>
      <c r="Q184" s="199"/>
      <c r="R184" s="199"/>
      <c r="S184" s="199"/>
      <c r="T184" s="200"/>
      <c r="AT184" s="201" t="s">
        <v>143</v>
      </c>
      <c r="AU184" s="201" t="s">
        <v>83</v>
      </c>
      <c r="AV184" s="13" t="s">
        <v>77</v>
      </c>
      <c r="AW184" s="13" t="s">
        <v>33</v>
      </c>
      <c r="AX184" s="13" t="s">
        <v>72</v>
      </c>
      <c r="AY184" s="201" t="s">
        <v>130</v>
      </c>
    </row>
    <row r="185" spans="1:65" s="14" customFormat="1" ht="11.25">
      <c r="B185" s="202"/>
      <c r="C185" s="203"/>
      <c r="D185" s="190" t="s">
        <v>143</v>
      </c>
      <c r="E185" s="204" t="s">
        <v>19</v>
      </c>
      <c r="F185" s="205" t="s">
        <v>325</v>
      </c>
      <c r="G185" s="203"/>
      <c r="H185" s="206">
        <v>14.3</v>
      </c>
      <c r="I185" s="207"/>
      <c r="J185" s="203"/>
      <c r="K185" s="203"/>
      <c r="L185" s="208"/>
      <c r="M185" s="209"/>
      <c r="N185" s="210"/>
      <c r="O185" s="210"/>
      <c r="P185" s="210"/>
      <c r="Q185" s="210"/>
      <c r="R185" s="210"/>
      <c r="S185" s="210"/>
      <c r="T185" s="211"/>
      <c r="AT185" s="212" t="s">
        <v>143</v>
      </c>
      <c r="AU185" s="212" t="s">
        <v>83</v>
      </c>
      <c r="AV185" s="14" t="s">
        <v>83</v>
      </c>
      <c r="AW185" s="14" t="s">
        <v>33</v>
      </c>
      <c r="AX185" s="14" t="s">
        <v>72</v>
      </c>
      <c r="AY185" s="212" t="s">
        <v>130</v>
      </c>
    </row>
    <row r="186" spans="1:65" s="15" customFormat="1" ht="11.25">
      <c r="B186" s="213"/>
      <c r="C186" s="214"/>
      <c r="D186" s="190" t="s">
        <v>143</v>
      </c>
      <c r="E186" s="215" t="s">
        <v>84</v>
      </c>
      <c r="F186" s="216" t="s">
        <v>148</v>
      </c>
      <c r="G186" s="214"/>
      <c r="H186" s="217">
        <v>14.3</v>
      </c>
      <c r="I186" s="218"/>
      <c r="J186" s="214"/>
      <c r="K186" s="214"/>
      <c r="L186" s="219"/>
      <c r="M186" s="220"/>
      <c r="N186" s="221"/>
      <c r="O186" s="221"/>
      <c r="P186" s="221"/>
      <c r="Q186" s="221"/>
      <c r="R186" s="221"/>
      <c r="S186" s="221"/>
      <c r="T186" s="222"/>
      <c r="AT186" s="223" t="s">
        <v>143</v>
      </c>
      <c r="AU186" s="223" t="s">
        <v>83</v>
      </c>
      <c r="AV186" s="15" t="s">
        <v>149</v>
      </c>
      <c r="AW186" s="15" t="s">
        <v>33</v>
      </c>
      <c r="AX186" s="15" t="s">
        <v>72</v>
      </c>
      <c r="AY186" s="223" t="s">
        <v>130</v>
      </c>
    </row>
    <row r="187" spans="1:65" s="16" customFormat="1" ht="11.25">
      <c r="B187" s="224"/>
      <c r="C187" s="225"/>
      <c r="D187" s="190" t="s">
        <v>143</v>
      </c>
      <c r="E187" s="226" t="s">
        <v>19</v>
      </c>
      <c r="F187" s="227" t="s">
        <v>151</v>
      </c>
      <c r="G187" s="225"/>
      <c r="H187" s="228">
        <v>14.3</v>
      </c>
      <c r="I187" s="229"/>
      <c r="J187" s="225"/>
      <c r="K187" s="225"/>
      <c r="L187" s="230"/>
      <c r="M187" s="231"/>
      <c r="N187" s="232"/>
      <c r="O187" s="232"/>
      <c r="P187" s="232"/>
      <c r="Q187" s="232"/>
      <c r="R187" s="232"/>
      <c r="S187" s="232"/>
      <c r="T187" s="233"/>
      <c r="AT187" s="234" t="s">
        <v>143</v>
      </c>
      <c r="AU187" s="234" t="s">
        <v>83</v>
      </c>
      <c r="AV187" s="16" t="s">
        <v>137</v>
      </c>
      <c r="AW187" s="16" t="s">
        <v>33</v>
      </c>
      <c r="AX187" s="16" t="s">
        <v>77</v>
      </c>
      <c r="AY187" s="234" t="s">
        <v>130</v>
      </c>
    </row>
    <row r="188" spans="1:65" s="2" customFormat="1" ht="24.2" customHeight="1">
      <c r="A188" s="37"/>
      <c r="B188" s="38"/>
      <c r="C188" s="235" t="s">
        <v>326</v>
      </c>
      <c r="D188" s="235" t="s">
        <v>327</v>
      </c>
      <c r="E188" s="236" t="s">
        <v>328</v>
      </c>
      <c r="F188" s="237" t="s">
        <v>329</v>
      </c>
      <c r="G188" s="238" t="s">
        <v>81</v>
      </c>
      <c r="H188" s="239">
        <v>15.015000000000001</v>
      </c>
      <c r="I188" s="240"/>
      <c r="J188" s="241">
        <f>ROUND(I188*H188,2)</f>
        <v>0</v>
      </c>
      <c r="K188" s="237" t="s">
        <v>19</v>
      </c>
      <c r="L188" s="242"/>
      <c r="M188" s="243" t="s">
        <v>19</v>
      </c>
      <c r="N188" s="244" t="s">
        <v>44</v>
      </c>
      <c r="O188" s="67"/>
      <c r="P188" s="181">
        <f>O188*H188</f>
        <v>0</v>
      </c>
      <c r="Q188" s="181">
        <v>4.0000000000000001E-3</v>
      </c>
      <c r="R188" s="181">
        <f>Q188*H188</f>
        <v>6.0060000000000002E-2</v>
      </c>
      <c r="S188" s="181">
        <v>0</v>
      </c>
      <c r="T188" s="182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183" t="s">
        <v>313</v>
      </c>
      <c r="AT188" s="183" t="s">
        <v>327</v>
      </c>
      <c r="AU188" s="183" t="s">
        <v>83</v>
      </c>
      <c r="AY188" s="20" t="s">
        <v>130</v>
      </c>
      <c r="BE188" s="184">
        <f>IF(N188="základní",J188,0)</f>
        <v>0</v>
      </c>
      <c r="BF188" s="184">
        <f>IF(N188="snížená",J188,0)</f>
        <v>0</v>
      </c>
      <c r="BG188" s="184">
        <f>IF(N188="zákl. přenesená",J188,0)</f>
        <v>0</v>
      </c>
      <c r="BH188" s="184">
        <f>IF(N188="sníž. přenesená",J188,0)</f>
        <v>0</v>
      </c>
      <c r="BI188" s="184">
        <f>IF(N188="nulová",J188,0)</f>
        <v>0</v>
      </c>
      <c r="BJ188" s="20" t="s">
        <v>83</v>
      </c>
      <c r="BK188" s="184">
        <f>ROUND(I188*H188,2)</f>
        <v>0</v>
      </c>
      <c r="BL188" s="20" t="s">
        <v>230</v>
      </c>
      <c r="BM188" s="183" t="s">
        <v>330</v>
      </c>
    </row>
    <row r="189" spans="1:65" s="14" customFormat="1" ht="11.25">
      <c r="B189" s="202"/>
      <c r="C189" s="203"/>
      <c r="D189" s="190" t="s">
        <v>143</v>
      </c>
      <c r="E189" s="204" t="s">
        <v>19</v>
      </c>
      <c r="F189" s="205" t="s">
        <v>84</v>
      </c>
      <c r="G189" s="203"/>
      <c r="H189" s="206">
        <v>14.3</v>
      </c>
      <c r="I189" s="207"/>
      <c r="J189" s="203"/>
      <c r="K189" s="203"/>
      <c r="L189" s="208"/>
      <c r="M189" s="209"/>
      <c r="N189" s="210"/>
      <c r="O189" s="210"/>
      <c r="P189" s="210"/>
      <c r="Q189" s="210"/>
      <c r="R189" s="210"/>
      <c r="S189" s="210"/>
      <c r="T189" s="211"/>
      <c r="AT189" s="212" t="s">
        <v>143</v>
      </c>
      <c r="AU189" s="212" t="s">
        <v>83</v>
      </c>
      <c r="AV189" s="14" t="s">
        <v>83</v>
      </c>
      <c r="AW189" s="14" t="s">
        <v>33</v>
      </c>
      <c r="AX189" s="14" t="s">
        <v>77</v>
      </c>
      <c r="AY189" s="212" t="s">
        <v>130</v>
      </c>
    </row>
    <row r="190" spans="1:65" s="14" customFormat="1" ht="11.25">
      <c r="B190" s="202"/>
      <c r="C190" s="203"/>
      <c r="D190" s="190" t="s">
        <v>143</v>
      </c>
      <c r="E190" s="203"/>
      <c r="F190" s="205" t="s">
        <v>331</v>
      </c>
      <c r="G190" s="203"/>
      <c r="H190" s="206">
        <v>15.015000000000001</v>
      </c>
      <c r="I190" s="207"/>
      <c r="J190" s="203"/>
      <c r="K190" s="203"/>
      <c r="L190" s="208"/>
      <c r="M190" s="209"/>
      <c r="N190" s="210"/>
      <c r="O190" s="210"/>
      <c r="P190" s="210"/>
      <c r="Q190" s="210"/>
      <c r="R190" s="210"/>
      <c r="S190" s="210"/>
      <c r="T190" s="211"/>
      <c r="AT190" s="212" t="s">
        <v>143</v>
      </c>
      <c r="AU190" s="212" t="s">
        <v>83</v>
      </c>
      <c r="AV190" s="14" t="s">
        <v>83</v>
      </c>
      <c r="AW190" s="14" t="s">
        <v>4</v>
      </c>
      <c r="AX190" s="14" t="s">
        <v>77</v>
      </c>
      <c r="AY190" s="212" t="s">
        <v>130</v>
      </c>
    </row>
    <row r="191" spans="1:65" s="2" customFormat="1" ht="24.2" customHeight="1">
      <c r="A191" s="37"/>
      <c r="B191" s="38"/>
      <c r="C191" s="235" t="s">
        <v>332</v>
      </c>
      <c r="D191" s="235" t="s">
        <v>327</v>
      </c>
      <c r="E191" s="236" t="s">
        <v>333</v>
      </c>
      <c r="F191" s="237" t="s">
        <v>334</v>
      </c>
      <c r="G191" s="238" t="s">
        <v>254</v>
      </c>
      <c r="H191" s="239">
        <v>20</v>
      </c>
      <c r="I191" s="240"/>
      <c r="J191" s="241">
        <f>ROUND(I191*H191,2)</f>
        <v>0</v>
      </c>
      <c r="K191" s="237" t="s">
        <v>19</v>
      </c>
      <c r="L191" s="242"/>
      <c r="M191" s="243" t="s">
        <v>19</v>
      </c>
      <c r="N191" s="244" t="s">
        <v>44</v>
      </c>
      <c r="O191" s="67"/>
      <c r="P191" s="181">
        <f>O191*H191</f>
        <v>0</v>
      </c>
      <c r="Q191" s="181">
        <v>6.0000000000000002E-5</v>
      </c>
      <c r="R191" s="181">
        <f>Q191*H191</f>
        <v>1.2000000000000001E-3</v>
      </c>
      <c r="S191" s="181">
        <v>0</v>
      </c>
      <c r="T191" s="182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183" t="s">
        <v>313</v>
      </c>
      <c r="AT191" s="183" t="s">
        <v>327</v>
      </c>
      <c r="AU191" s="183" t="s">
        <v>83</v>
      </c>
      <c r="AY191" s="20" t="s">
        <v>130</v>
      </c>
      <c r="BE191" s="184">
        <f>IF(N191="základní",J191,0)</f>
        <v>0</v>
      </c>
      <c r="BF191" s="184">
        <f>IF(N191="snížená",J191,0)</f>
        <v>0</v>
      </c>
      <c r="BG191" s="184">
        <f>IF(N191="zákl. přenesená",J191,0)</f>
        <v>0</v>
      </c>
      <c r="BH191" s="184">
        <f>IF(N191="sníž. přenesená",J191,0)</f>
        <v>0</v>
      </c>
      <c r="BI191" s="184">
        <f>IF(N191="nulová",J191,0)</f>
        <v>0</v>
      </c>
      <c r="BJ191" s="20" t="s">
        <v>83</v>
      </c>
      <c r="BK191" s="184">
        <f>ROUND(I191*H191,2)</f>
        <v>0</v>
      </c>
      <c r="BL191" s="20" t="s">
        <v>230</v>
      </c>
      <c r="BM191" s="183" t="s">
        <v>335</v>
      </c>
    </row>
    <row r="192" spans="1:65" s="14" customFormat="1" ht="11.25">
      <c r="B192" s="202"/>
      <c r="C192" s="203"/>
      <c r="D192" s="190" t="s">
        <v>143</v>
      </c>
      <c r="E192" s="204" t="s">
        <v>19</v>
      </c>
      <c r="F192" s="205" t="s">
        <v>336</v>
      </c>
      <c r="G192" s="203"/>
      <c r="H192" s="206">
        <v>20</v>
      </c>
      <c r="I192" s="207"/>
      <c r="J192" s="203"/>
      <c r="K192" s="203"/>
      <c r="L192" s="208"/>
      <c r="M192" s="209"/>
      <c r="N192" s="210"/>
      <c r="O192" s="210"/>
      <c r="P192" s="210"/>
      <c r="Q192" s="210"/>
      <c r="R192" s="210"/>
      <c r="S192" s="210"/>
      <c r="T192" s="211"/>
      <c r="AT192" s="212" t="s">
        <v>143</v>
      </c>
      <c r="AU192" s="212" t="s">
        <v>83</v>
      </c>
      <c r="AV192" s="14" t="s">
        <v>83</v>
      </c>
      <c r="AW192" s="14" t="s">
        <v>33</v>
      </c>
      <c r="AX192" s="14" t="s">
        <v>77</v>
      </c>
      <c r="AY192" s="212" t="s">
        <v>130</v>
      </c>
    </row>
    <row r="193" spans="1:65" s="2" customFormat="1" ht="33" customHeight="1">
      <c r="A193" s="37"/>
      <c r="B193" s="38"/>
      <c r="C193" s="172" t="s">
        <v>337</v>
      </c>
      <c r="D193" s="172" t="s">
        <v>133</v>
      </c>
      <c r="E193" s="173" t="s">
        <v>338</v>
      </c>
      <c r="F193" s="174" t="s">
        <v>339</v>
      </c>
      <c r="G193" s="175" t="s">
        <v>81</v>
      </c>
      <c r="H193" s="176">
        <v>12.9</v>
      </c>
      <c r="I193" s="177"/>
      <c r="J193" s="178">
        <f>ROUND(I193*H193,2)</f>
        <v>0</v>
      </c>
      <c r="K193" s="174" t="s">
        <v>136</v>
      </c>
      <c r="L193" s="42"/>
      <c r="M193" s="179" t="s">
        <v>19</v>
      </c>
      <c r="N193" s="180" t="s">
        <v>44</v>
      </c>
      <c r="O193" s="67"/>
      <c r="P193" s="181">
        <f>O193*H193</f>
        <v>0</v>
      </c>
      <c r="Q193" s="181">
        <v>0</v>
      </c>
      <c r="R193" s="181">
        <f>Q193*H193</f>
        <v>0</v>
      </c>
      <c r="S193" s="181">
        <v>0</v>
      </c>
      <c r="T193" s="182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183" t="s">
        <v>230</v>
      </c>
      <c r="AT193" s="183" t="s">
        <v>133</v>
      </c>
      <c r="AU193" s="183" t="s">
        <v>83</v>
      </c>
      <c r="AY193" s="20" t="s">
        <v>130</v>
      </c>
      <c r="BE193" s="184">
        <f>IF(N193="základní",J193,0)</f>
        <v>0</v>
      </c>
      <c r="BF193" s="184">
        <f>IF(N193="snížená",J193,0)</f>
        <v>0</v>
      </c>
      <c r="BG193" s="184">
        <f>IF(N193="zákl. přenesená",J193,0)</f>
        <v>0</v>
      </c>
      <c r="BH193" s="184">
        <f>IF(N193="sníž. přenesená",J193,0)</f>
        <v>0</v>
      </c>
      <c r="BI193" s="184">
        <f>IF(N193="nulová",J193,0)</f>
        <v>0</v>
      </c>
      <c r="BJ193" s="20" t="s">
        <v>83</v>
      </c>
      <c r="BK193" s="184">
        <f>ROUND(I193*H193,2)</f>
        <v>0</v>
      </c>
      <c r="BL193" s="20" t="s">
        <v>230</v>
      </c>
      <c r="BM193" s="183" t="s">
        <v>340</v>
      </c>
    </row>
    <row r="194" spans="1:65" s="2" customFormat="1" ht="11.25">
      <c r="A194" s="37"/>
      <c r="B194" s="38"/>
      <c r="C194" s="39"/>
      <c r="D194" s="185" t="s">
        <v>139</v>
      </c>
      <c r="E194" s="39"/>
      <c r="F194" s="186" t="s">
        <v>341</v>
      </c>
      <c r="G194" s="39"/>
      <c r="H194" s="39"/>
      <c r="I194" s="187"/>
      <c r="J194" s="39"/>
      <c r="K194" s="39"/>
      <c r="L194" s="42"/>
      <c r="M194" s="188"/>
      <c r="N194" s="189"/>
      <c r="O194" s="67"/>
      <c r="P194" s="67"/>
      <c r="Q194" s="67"/>
      <c r="R194" s="67"/>
      <c r="S194" s="67"/>
      <c r="T194" s="68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20" t="s">
        <v>139</v>
      </c>
      <c r="AU194" s="20" t="s">
        <v>83</v>
      </c>
    </row>
    <row r="195" spans="1:65" s="13" customFormat="1" ht="11.25">
      <c r="B195" s="192"/>
      <c r="C195" s="193"/>
      <c r="D195" s="190" t="s">
        <v>143</v>
      </c>
      <c r="E195" s="194" t="s">
        <v>19</v>
      </c>
      <c r="F195" s="195" t="s">
        <v>342</v>
      </c>
      <c r="G195" s="193"/>
      <c r="H195" s="194" t="s">
        <v>19</v>
      </c>
      <c r="I195" s="196"/>
      <c r="J195" s="193"/>
      <c r="K195" s="193"/>
      <c r="L195" s="197"/>
      <c r="M195" s="198"/>
      <c r="N195" s="199"/>
      <c r="O195" s="199"/>
      <c r="P195" s="199"/>
      <c r="Q195" s="199"/>
      <c r="R195" s="199"/>
      <c r="S195" s="199"/>
      <c r="T195" s="200"/>
      <c r="AT195" s="201" t="s">
        <v>143</v>
      </c>
      <c r="AU195" s="201" t="s">
        <v>83</v>
      </c>
      <c r="AV195" s="13" t="s">
        <v>77</v>
      </c>
      <c r="AW195" s="13" t="s">
        <v>33</v>
      </c>
      <c r="AX195" s="13" t="s">
        <v>72</v>
      </c>
      <c r="AY195" s="201" t="s">
        <v>130</v>
      </c>
    </row>
    <row r="196" spans="1:65" s="14" customFormat="1" ht="11.25">
      <c r="B196" s="202"/>
      <c r="C196" s="203"/>
      <c r="D196" s="190" t="s">
        <v>143</v>
      </c>
      <c r="E196" s="204" t="s">
        <v>19</v>
      </c>
      <c r="F196" s="205" t="s">
        <v>343</v>
      </c>
      <c r="G196" s="203"/>
      <c r="H196" s="206">
        <v>1.2</v>
      </c>
      <c r="I196" s="207"/>
      <c r="J196" s="203"/>
      <c r="K196" s="203"/>
      <c r="L196" s="208"/>
      <c r="M196" s="209"/>
      <c r="N196" s="210"/>
      <c r="O196" s="210"/>
      <c r="P196" s="210"/>
      <c r="Q196" s="210"/>
      <c r="R196" s="210"/>
      <c r="S196" s="210"/>
      <c r="T196" s="211"/>
      <c r="AT196" s="212" t="s">
        <v>143</v>
      </c>
      <c r="AU196" s="212" t="s">
        <v>83</v>
      </c>
      <c r="AV196" s="14" t="s">
        <v>83</v>
      </c>
      <c r="AW196" s="14" t="s">
        <v>33</v>
      </c>
      <c r="AX196" s="14" t="s">
        <v>72</v>
      </c>
      <c r="AY196" s="212" t="s">
        <v>130</v>
      </c>
    </row>
    <row r="197" spans="1:65" s="15" customFormat="1" ht="11.25">
      <c r="B197" s="213"/>
      <c r="C197" s="214"/>
      <c r="D197" s="190" t="s">
        <v>143</v>
      </c>
      <c r="E197" s="215" t="s">
        <v>91</v>
      </c>
      <c r="F197" s="216" t="s">
        <v>148</v>
      </c>
      <c r="G197" s="214"/>
      <c r="H197" s="217">
        <v>1.2</v>
      </c>
      <c r="I197" s="218"/>
      <c r="J197" s="214"/>
      <c r="K197" s="214"/>
      <c r="L197" s="219"/>
      <c r="M197" s="220"/>
      <c r="N197" s="221"/>
      <c r="O197" s="221"/>
      <c r="P197" s="221"/>
      <c r="Q197" s="221"/>
      <c r="R197" s="221"/>
      <c r="S197" s="221"/>
      <c r="T197" s="222"/>
      <c r="AT197" s="223" t="s">
        <v>143</v>
      </c>
      <c r="AU197" s="223" t="s">
        <v>83</v>
      </c>
      <c r="AV197" s="15" t="s">
        <v>149</v>
      </c>
      <c r="AW197" s="15" t="s">
        <v>33</v>
      </c>
      <c r="AX197" s="15" t="s">
        <v>72</v>
      </c>
      <c r="AY197" s="223" t="s">
        <v>130</v>
      </c>
    </row>
    <row r="198" spans="1:65" s="13" customFormat="1" ht="11.25">
      <c r="B198" s="192"/>
      <c r="C198" s="193"/>
      <c r="D198" s="190" t="s">
        <v>143</v>
      </c>
      <c r="E198" s="194" t="s">
        <v>19</v>
      </c>
      <c r="F198" s="195" t="s">
        <v>344</v>
      </c>
      <c r="G198" s="193"/>
      <c r="H198" s="194" t="s">
        <v>19</v>
      </c>
      <c r="I198" s="196"/>
      <c r="J198" s="193"/>
      <c r="K198" s="193"/>
      <c r="L198" s="197"/>
      <c r="M198" s="198"/>
      <c r="N198" s="199"/>
      <c r="O198" s="199"/>
      <c r="P198" s="199"/>
      <c r="Q198" s="199"/>
      <c r="R198" s="199"/>
      <c r="S198" s="199"/>
      <c r="T198" s="200"/>
      <c r="AT198" s="201" t="s">
        <v>143</v>
      </c>
      <c r="AU198" s="201" t="s">
        <v>83</v>
      </c>
      <c r="AV198" s="13" t="s">
        <v>77</v>
      </c>
      <c r="AW198" s="13" t="s">
        <v>33</v>
      </c>
      <c r="AX198" s="13" t="s">
        <v>72</v>
      </c>
      <c r="AY198" s="201" t="s">
        <v>130</v>
      </c>
    </row>
    <row r="199" spans="1:65" s="14" customFormat="1" ht="11.25">
      <c r="B199" s="202"/>
      <c r="C199" s="203"/>
      <c r="D199" s="190" t="s">
        <v>143</v>
      </c>
      <c r="E199" s="204" t="s">
        <v>19</v>
      </c>
      <c r="F199" s="205" t="s">
        <v>345</v>
      </c>
      <c r="G199" s="203"/>
      <c r="H199" s="206">
        <v>7.8</v>
      </c>
      <c r="I199" s="207"/>
      <c r="J199" s="203"/>
      <c r="K199" s="203"/>
      <c r="L199" s="208"/>
      <c r="M199" s="209"/>
      <c r="N199" s="210"/>
      <c r="O199" s="210"/>
      <c r="P199" s="210"/>
      <c r="Q199" s="210"/>
      <c r="R199" s="210"/>
      <c r="S199" s="210"/>
      <c r="T199" s="211"/>
      <c r="AT199" s="212" t="s">
        <v>143</v>
      </c>
      <c r="AU199" s="212" t="s">
        <v>83</v>
      </c>
      <c r="AV199" s="14" t="s">
        <v>83</v>
      </c>
      <c r="AW199" s="14" t="s">
        <v>33</v>
      </c>
      <c r="AX199" s="14" t="s">
        <v>72</v>
      </c>
      <c r="AY199" s="212" t="s">
        <v>130</v>
      </c>
    </row>
    <row r="200" spans="1:65" s="15" customFormat="1" ht="11.25">
      <c r="B200" s="213"/>
      <c r="C200" s="214"/>
      <c r="D200" s="190" t="s">
        <v>143</v>
      </c>
      <c r="E200" s="215" t="s">
        <v>94</v>
      </c>
      <c r="F200" s="216" t="s">
        <v>148</v>
      </c>
      <c r="G200" s="214"/>
      <c r="H200" s="217">
        <v>7.8</v>
      </c>
      <c r="I200" s="218"/>
      <c r="J200" s="214"/>
      <c r="K200" s="214"/>
      <c r="L200" s="219"/>
      <c r="M200" s="220"/>
      <c r="N200" s="221"/>
      <c r="O200" s="221"/>
      <c r="P200" s="221"/>
      <c r="Q200" s="221"/>
      <c r="R200" s="221"/>
      <c r="S200" s="221"/>
      <c r="T200" s="222"/>
      <c r="AT200" s="223" t="s">
        <v>143</v>
      </c>
      <c r="AU200" s="223" t="s">
        <v>83</v>
      </c>
      <c r="AV200" s="15" t="s">
        <v>149</v>
      </c>
      <c r="AW200" s="15" t="s">
        <v>33</v>
      </c>
      <c r="AX200" s="15" t="s">
        <v>72</v>
      </c>
      <c r="AY200" s="223" t="s">
        <v>130</v>
      </c>
    </row>
    <row r="201" spans="1:65" s="13" customFormat="1" ht="11.25">
      <c r="B201" s="192"/>
      <c r="C201" s="193"/>
      <c r="D201" s="190" t="s">
        <v>143</v>
      </c>
      <c r="E201" s="194" t="s">
        <v>19</v>
      </c>
      <c r="F201" s="195" t="s">
        <v>346</v>
      </c>
      <c r="G201" s="193"/>
      <c r="H201" s="194" t="s">
        <v>19</v>
      </c>
      <c r="I201" s="196"/>
      <c r="J201" s="193"/>
      <c r="K201" s="193"/>
      <c r="L201" s="197"/>
      <c r="M201" s="198"/>
      <c r="N201" s="199"/>
      <c r="O201" s="199"/>
      <c r="P201" s="199"/>
      <c r="Q201" s="199"/>
      <c r="R201" s="199"/>
      <c r="S201" s="199"/>
      <c r="T201" s="200"/>
      <c r="AT201" s="201" t="s">
        <v>143</v>
      </c>
      <c r="AU201" s="201" t="s">
        <v>83</v>
      </c>
      <c r="AV201" s="13" t="s">
        <v>77</v>
      </c>
      <c r="AW201" s="13" t="s">
        <v>33</v>
      </c>
      <c r="AX201" s="13" t="s">
        <v>72</v>
      </c>
      <c r="AY201" s="201" t="s">
        <v>130</v>
      </c>
    </row>
    <row r="202" spans="1:65" s="14" customFormat="1" ht="11.25">
      <c r="B202" s="202"/>
      <c r="C202" s="203"/>
      <c r="D202" s="190" t="s">
        <v>143</v>
      </c>
      <c r="E202" s="204" t="s">
        <v>19</v>
      </c>
      <c r="F202" s="205" t="s">
        <v>347</v>
      </c>
      <c r="G202" s="203"/>
      <c r="H202" s="206">
        <v>3.9</v>
      </c>
      <c r="I202" s="207"/>
      <c r="J202" s="203"/>
      <c r="K202" s="203"/>
      <c r="L202" s="208"/>
      <c r="M202" s="209"/>
      <c r="N202" s="210"/>
      <c r="O202" s="210"/>
      <c r="P202" s="210"/>
      <c r="Q202" s="210"/>
      <c r="R202" s="210"/>
      <c r="S202" s="210"/>
      <c r="T202" s="211"/>
      <c r="AT202" s="212" t="s">
        <v>143</v>
      </c>
      <c r="AU202" s="212" t="s">
        <v>83</v>
      </c>
      <c r="AV202" s="14" t="s">
        <v>83</v>
      </c>
      <c r="AW202" s="14" t="s">
        <v>33</v>
      </c>
      <c r="AX202" s="14" t="s">
        <v>72</v>
      </c>
      <c r="AY202" s="212" t="s">
        <v>130</v>
      </c>
    </row>
    <row r="203" spans="1:65" s="15" customFormat="1" ht="11.25">
      <c r="B203" s="213"/>
      <c r="C203" s="214"/>
      <c r="D203" s="190" t="s">
        <v>143</v>
      </c>
      <c r="E203" s="215" t="s">
        <v>88</v>
      </c>
      <c r="F203" s="216" t="s">
        <v>148</v>
      </c>
      <c r="G203" s="214"/>
      <c r="H203" s="217">
        <v>3.9</v>
      </c>
      <c r="I203" s="218"/>
      <c r="J203" s="214"/>
      <c r="K203" s="214"/>
      <c r="L203" s="219"/>
      <c r="M203" s="220"/>
      <c r="N203" s="221"/>
      <c r="O203" s="221"/>
      <c r="P203" s="221"/>
      <c r="Q203" s="221"/>
      <c r="R203" s="221"/>
      <c r="S203" s="221"/>
      <c r="T203" s="222"/>
      <c r="AT203" s="223" t="s">
        <v>143</v>
      </c>
      <c r="AU203" s="223" t="s">
        <v>83</v>
      </c>
      <c r="AV203" s="15" t="s">
        <v>149</v>
      </c>
      <c r="AW203" s="15" t="s">
        <v>33</v>
      </c>
      <c r="AX203" s="15" t="s">
        <v>72</v>
      </c>
      <c r="AY203" s="223" t="s">
        <v>130</v>
      </c>
    </row>
    <row r="204" spans="1:65" s="16" customFormat="1" ht="11.25">
      <c r="B204" s="224"/>
      <c r="C204" s="225"/>
      <c r="D204" s="190" t="s">
        <v>143</v>
      </c>
      <c r="E204" s="226" t="s">
        <v>19</v>
      </c>
      <c r="F204" s="227" t="s">
        <v>151</v>
      </c>
      <c r="G204" s="225"/>
      <c r="H204" s="228">
        <v>12.9</v>
      </c>
      <c r="I204" s="229"/>
      <c r="J204" s="225"/>
      <c r="K204" s="225"/>
      <c r="L204" s="230"/>
      <c r="M204" s="231"/>
      <c r="N204" s="232"/>
      <c r="O204" s="232"/>
      <c r="P204" s="232"/>
      <c r="Q204" s="232"/>
      <c r="R204" s="232"/>
      <c r="S204" s="232"/>
      <c r="T204" s="233"/>
      <c r="AT204" s="234" t="s">
        <v>143</v>
      </c>
      <c r="AU204" s="234" t="s">
        <v>83</v>
      </c>
      <c r="AV204" s="16" t="s">
        <v>137</v>
      </c>
      <c r="AW204" s="16" t="s">
        <v>33</v>
      </c>
      <c r="AX204" s="16" t="s">
        <v>77</v>
      </c>
      <c r="AY204" s="234" t="s">
        <v>130</v>
      </c>
    </row>
    <row r="205" spans="1:65" s="2" customFormat="1" ht="24.2" customHeight="1">
      <c r="A205" s="37"/>
      <c r="B205" s="38"/>
      <c r="C205" s="235" t="s">
        <v>348</v>
      </c>
      <c r="D205" s="235" t="s">
        <v>327</v>
      </c>
      <c r="E205" s="236" t="s">
        <v>349</v>
      </c>
      <c r="F205" s="237" t="s">
        <v>350</v>
      </c>
      <c r="G205" s="238" t="s">
        <v>81</v>
      </c>
      <c r="H205" s="239">
        <v>1.26</v>
      </c>
      <c r="I205" s="240"/>
      <c r="J205" s="241">
        <f>ROUND(I205*H205,2)</f>
        <v>0</v>
      </c>
      <c r="K205" s="237" t="s">
        <v>19</v>
      </c>
      <c r="L205" s="242"/>
      <c r="M205" s="243" t="s">
        <v>19</v>
      </c>
      <c r="N205" s="244" t="s">
        <v>44</v>
      </c>
      <c r="O205" s="67"/>
      <c r="P205" s="181">
        <f>O205*H205</f>
        <v>0</v>
      </c>
      <c r="Q205" s="181">
        <v>5.5999999999999999E-3</v>
      </c>
      <c r="R205" s="181">
        <f>Q205*H205</f>
        <v>7.0559999999999998E-3</v>
      </c>
      <c r="S205" s="181">
        <v>0</v>
      </c>
      <c r="T205" s="182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183" t="s">
        <v>313</v>
      </c>
      <c r="AT205" s="183" t="s">
        <v>327</v>
      </c>
      <c r="AU205" s="183" t="s">
        <v>83</v>
      </c>
      <c r="AY205" s="20" t="s">
        <v>130</v>
      </c>
      <c r="BE205" s="184">
        <f>IF(N205="základní",J205,0)</f>
        <v>0</v>
      </c>
      <c r="BF205" s="184">
        <f>IF(N205="snížená",J205,0)</f>
        <v>0</v>
      </c>
      <c r="BG205" s="184">
        <f>IF(N205="zákl. přenesená",J205,0)</f>
        <v>0</v>
      </c>
      <c r="BH205" s="184">
        <f>IF(N205="sníž. přenesená",J205,0)</f>
        <v>0</v>
      </c>
      <c r="BI205" s="184">
        <f>IF(N205="nulová",J205,0)</f>
        <v>0</v>
      </c>
      <c r="BJ205" s="20" t="s">
        <v>83</v>
      </c>
      <c r="BK205" s="184">
        <f>ROUND(I205*H205,2)</f>
        <v>0</v>
      </c>
      <c r="BL205" s="20" t="s">
        <v>230</v>
      </c>
      <c r="BM205" s="183" t="s">
        <v>351</v>
      </c>
    </row>
    <row r="206" spans="1:65" s="14" customFormat="1" ht="11.25">
      <c r="B206" s="202"/>
      <c r="C206" s="203"/>
      <c r="D206" s="190" t="s">
        <v>143</v>
      </c>
      <c r="E206" s="204" t="s">
        <v>19</v>
      </c>
      <c r="F206" s="205" t="s">
        <v>91</v>
      </c>
      <c r="G206" s="203"/>
      <c r="H206" s="206">
        <v>1.2</v>
      </c>
      <c r="I206" s="207"/>
      <c r="J206" s="203"/>
      <c r="K206" s="203"/>
      <c r="L206" s="208"/>
      <c r="M206" s="209"/>
      <c r="N206" s="210"/>
      <c r="O206" s="210"/>
      <c r="P206" s="210"/>
      <c r="Q206" s="210"/>
      <c r="R206" s="210"/>
      <c r="S206" s="210"/>
      <c r="T206" s="211"/>
      <c r="AT206" s="212" t="s">
        <v>143</v>
      </c>
      <c r="AU206" s="212" t="s">
        <v>83</v>
      </c>
      <c r="AV206" s="14" t="s">
        <v>83</v>
      </c>
      <c r="AW206" s="14" t="s">
        <v>33</v>
      </c>
      <c r="AX206" s="14" t="s">
        <v>77</v>
      </c>
      <c r="AY206" s="212" t="s">
        <v>130</v>
      </c>
    </row>
    <row r="207" spans="1:65" s="14" customFormat="1" ht="11.25">
      <c r="B207" s="202"/>
      <c r="C207" s="203"/>
      <c r="D207" s="190" t="s">
        <v>143</v>
      </c>
      <c r="E207" s="203"/>
      <c r="F207" s="205" t="s">
        <v>352</v>
      </c>
      <c r="G207" s="203"/>
      <c r="H207" s="206">
        <v>1.26</v>
      </c>
      <c r="I207" s="207"/>
      <c r="J207" s="203"/>
      <c r="K207" s="203"/>
      <c r="L207" s="208"/>
      <c r="M207" s="209"/>
      <c r="N207" s="210"/>
      <c r="O207" s="210"/>
      <c r="P207" s="210"/>
      <c r="Q207" s="210"/>
      <c r="R207" s="210"/>
      <c r="S207" s="210"/>
      <c r="T207" s="211"/>
      <c r="AT207" s="212" t="s">
        <v>143</v>
      </c>
      <c r="AU207" s="212" t="s">
        <v>83</v>
      </c>
      <c r="AV207" s="14" t="s">
        <v>83</v>
      </c>
      <c r="AW207" s="14" t="s">
        <v>4</v>
      </c>
      <c r="AX207" s="14" t="s">
        <v>77</v>
      </c>
      <c r="AY207" s="212" t="s">
        <v>130</v>
      </c>
    </row>
    <row r="208" spans="1:65" s="2" customFormat="1" ht="24.2" customHeight="1">
      <c r="A208" s="37"/>
      <c r="B208" s="38"/>
      <c r="C208" s="235" t="s">
        <v>353</v>
      </c>
      <c r="D208" s="235" t="s">
        <v>327</v>
      </c>
      <c r="E208" s="236" t="s">
        <v>354</v>
      </c>
      <c r="F208" s="237" t="s">
        <v>355</v>
      </c>
      <c r="G208" s="238" t="s">
        <v>81</v>
      </c>
      <c r="H208" s="239">
        <v>8.19</v>
      </c>
      <c r="I208" s="240"/>
      <c r="J208" s="241">
        <f>ROUND(I208*H208,2)</f>
        <v>0</v>
      </c>
      <c r="K208" s="237" t="s">
        <v>19</v>
      </c>
      <c r="L208" s="242"/>
      <c r="M208" s="243" t="s">
        <v>19</v>
      </c>
      <c r="N208" s="244" t="s">
        <v>44</v>
      </c>
      <c r="O208" s="67"/>
      <c r="P208" s="181">
        <f>O208*H208</f>
        <v>0</v>
      </c>
      <c r="Q208" s="181">
        <v>7.1999999999999998E-3</v>
      </c>
      <c r="R208" s="181">
        <f>Q208*H208</f>
        <v>5.8967999999999993E-2</v>
      </c>
      <c r="S208" s="181">
        <v>0</v>
      </c>
      <c r="T208" s="182">
        <f>S208*H208</f>
        <v>0</v>
      </c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R208" s="183" t="s">
        <v>313</v>
      </c>
      <c r="AT208" s="183" t="s">
        <v>327</v>
      </c>
      <c r="AU208" s="183" t="s">
        <v>83</v>
      </c>
      <c r="AY208" s="20" t="s">
        <v>130</v>
      </c>
      <c r="BE208" s="184">
        <f>IF(N208="základní",J208,0)</f>
        <v>0</v>
      </c>
      <c r="BF208" s="184">
        <f>IF(N208="snížená",J208,0)</f>
        <v>0</v>
      </c>
      <c r="BG208" s="184">
        <f>IF(N208="zákl. přenesená",J208,0)</f>
        <v>0</v>
      </c>
      <c r="BH208" s="184">
        <f>IF(N208="sníž. přenesená",J208,0)</f>
        <v>0</v>
      </c>
      <c r="BI208" s="184">
        <f>IF(N208="nulová",J208,0)</f>
        <v>0</v>
      </c>
      <c r="BJ208" s="20" t="s">
        <v>83</v>
      </c>
      <c r="BK208" s="184">
        <f>ROUND(I208*H208,2)</f>
        <v>0</v>
      </c>
      <c r="BL208" s="20" t="s">
        <v>230</v>
      </c>
      <c r="BM208" s="183" t="s">
        <v>356</v>
      </c>
    </row>
    <row r="209" spans="1:65" s="14" customFormat="1" ht="11.25">
      <c r="B209" s="202"/>
      <c r="C209" s="203"/>
      <c r="D209" s="190" t="s">
        <v>143</v>
      </c>
      <c r="E209" s="204" t="s">
        <v>19</v>
      </c>
      <c r="F209" s="205" t="s">
        <v>94</v>
      </c>
      <c r="G209" s="203"/>
      <c r="H209" s="206">
        <v>7.8</v>
      </c>
      <c r="I209" s="207"/>
      <c r="J209" s="203"/>
      <c r="K209" s="203"/>
      <c r="L209" s="208"/>
      <c r="M209" s="209"/>
      <c r="N209" s="210"/>
      <c r="O209" s="210"/>
      <c r="P209" s="210"/>
      <c r="Q209" s="210"/>
      <c r="R209" s="210"/>
      <c r="S209" s="210"/>
      <c r="T209" s="211"/>
      <c r="AT209" s="212" t="s">
        <v>143</v>
      </c>
      <c r="AU209" s="212" t="s">
        <v>83</v>
      </c>
      <c r="AV209" s="14" t="s">
        <v>83</v>
      </c>
      <c r="AW209" s="14" t="s">
        <v>33</v>
      </c>
      <c r="AX209" s="14" t="s">
        <v>77</v>
      </c>
      <c r="AY209" s="212" t="s">
        <v>130</v>
      </c>
    </row>
    <row r="210" spans="1:65" s="14" customFormat="1" ht="11.25">
      <c r="B210" s="202"/>
      <c r="C210" s="203"/>
      <c r="D210" s="190" t="s">
        <v>143</v>
      </c>
      <c r="E210" s="203"/>
      <c r="F210" s="205" t="s">
        <v>357</v>
      </c>
      <c r="G210" s="203"/>
      <c r="H210" s="206">
        <v>8.19</v>
      </c>
      <c r="I210" s="207"/>
      <c r="J210" s="203"/>
      <c r="K210" s="203"/>
      <c r="L210" s="208"/>
      <c r="M210" s="209"/>
      <c r="N210" s="210"/>
      <c r="O210" s="210"/>
      <c r="P210" s="210"/>
      <c r="Q210" s="210"/>
      <c r="R210" s="210"/>
      <c r="S210" s="210"/>
      <c r="T210" s="211"/>
      <c r="AT210" s="212" t="s">
        <v>143</v>
      </c>
      <c r="AU210" s="212" t="s">
        <v>83</v>
      </c>
      <c r="AV210" s="14" t="s">
        <v>83</v>
      </c>
      <c r="AW210" s="14" t="s">
        <v>4</v>
      </c>
      <c r="AX210" s="14" t="s">
        <v>77</v>
      </c>
      <c r="AY210" s="212" t="s">
        <v>130</v>
      </c>
    </row>
    <row r="211" spans="1:65" s="2" customFormat="1" ht="24.2" customHeight="1">
      <c r="A211" s="37"/>
      <c r="B211" s="38"/>
      <c r="C211" s="235" t="s">
        <v>358</v>
      </c>
      <c r="D211" s="235" t="s">
        <v>327</v>
      </c>
      <c r="E211" s="236" t="s">
        <v>359</v>
      </c>
      <c r="F211" s="237" t="s">
        <v>360</v>
      </c>
      <c r="G211" s="238" t="s">
        <v>81</v>
      </c>
      <c r="H211" s="239">
        <v>4.0949999999999998</v>
      </c>
      <c r="I211" s="240"/>
      <c r="J211" s="241">
        <f>ROUND(I211*H211,2)</f>
        <v>0</v>
      </c>
      <c r="K211" s="237" t="s">
        <v>19</v>
      </c>
      <c r="L211" s="242"/>
      <c r="M211" s="243" t="s">
        <v>19</v>
      </c>
      <c r="N211" s="244" t="s">
        <v>44</v>
      </c>
      <c r="O211" s="67"/>
      <c r="P211" s="181">
        <f>O211*H211</f>
        <v>0</v>
      </c>
      <c r="Q211" s="181">
        <v>1.04E-2</v>
      </c>
      <c r="R211" s="181">
        <f>Q211*H211</f>
        <v>4.2587999999999994E-2</v>
      </c>
      <c r="S211" s="181">
        <v>0</v>
      </c>
      <c r="T211" s="182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3" t="s">
        <v>313</v>
      </c>
      <c r="AT211" s="183" t="s">
        <v>327</v>
      </c>
      <c r="AU211" s="183" t="s">
        <v>83</v>
      </c>
      <c r="AY211" s="20" t="s">
        <v>130</v>
      </c>
      <c r="BE211" s="184">
        <f>IF(N211="základní",J211,0)</f>
        <v>0</v>
      </c>
      <c r="BF211" s="184">
        <f>IF(N211="snížená",J211,0)</f>
        <v>0</v>
      </c>
      <c r="BG211" s="184">
        <f>IF(N211="zákl. přenesená",J211,0)</f>
        <v>0</v>
      </c>
      <c r="BH211" s="184">
        <f>IF(N211="sníž. přenesená",J211,0)</f>
        <v>0</v>
      </c>
      <c r="BI211" s="184">
        <f>IF(N211="nulová",J211,0)</f>
        <v>0</v>
      </c>
      <c r="BJ211" s="20" t="s">
        <v>83</v>
      </c>
      <c r="BK211" s="184">
        <f>ROUND(I211*H211,2)</f>
        <v>0</v>
      </c>
      <c r="BL211" s="20" t="s">
        <v>230</v>
      </c>
      <c r="BM211" s="183" t="s">
        <v>361</v>
      </c>
    </row>
    <row r="212" spans="1:65" s="14" customFormat="1" ht="11.25">
      <c r="B212" s="202"/>
      <c r="C212" s="203"/>
      <c r="D212" s="190" t="s">
        <v>143</v>
      </c>
      <c r="E212" s="204" t="s">
        <v>19</v>
      </c>
      <c r="F212" s="205" t="s">
        <v>88</v>
      </c>
      <c r="G212" s="203"/>
      <c r="H212" s="206">
        <v>3.9</v>
      </c>
      <c r="I212" s="207"/>
      <c r="J212" s="203"/>
      <c r="K212" s="203"/>
      <c r="L212" s="208"/>
      <c r="M212" s="209"/>
      <c r="N212" s="210"/>
      <c r="O212" s="210"/>
      <c r="P212" s="210"/>
      <c r="Q212" s="210"/>
      <c r="R212" s="210"/>
      <c r="S212" s="210"/>
      <c r="T212" s="211"/>
      <c r="AT212" s="212" t="s">
        <v>143</v>
      </c>
      <c r="AU212" s="212" t="s">
        <v>83</v>
      </c>
      <c r="AV212" s="14" t="s">
        <v>83</v>
      </c>
      <c r="AW212" s="14" t="s">
        <v>33</v>
      </c>
      <c r="AX212" s="14" t="s">
        <v>77</v>
      </c>
      <c r="AY212" s="212" t="s">
        <v>130</v>
      </c>
    </row>
    <row r="213" spans="1:65" s="14" customFormat="1" ht="11.25">
      <c r="B213" s="202"/>
      <c r="C213" s="203"/>
      <c r="D213" s="190" t="s">
        <v>143</v>
      </c>
      <c r="E213" s="203"/>
      <c r="F213" s="205" t="s">
        <v>362</v>
      </c>
      <c r="G213" s="203"/>
      <c r="H213" s="206">
        <v>4.0949999999999998</v>
      </c>
      <c r="I213" s="207"/>
      <c r="J213" s="203"/>
      <c r="K213" s="203"/>
      <c r="L213" s="208"/>
      <c r="M213" s="209"/>
      <c r="N213" s="210"/>
      <c r="O213" s="210"/>
      <c r="P213" s="210"/>
      <c r="Q213" s="210"/>
      <c r="R213" s="210"/>
      <c r="S213" s="210"/>
      <c r="T213" s="211"/>
      <c r="AT213" s="212" t="s">
        <v>143</v>
      </c>
      <c r="AU213" s="212" t="s">
        <v>83</v>
      </c>
      <c r="AV213" s="14" t="s">
        <v>83</v>
      </c>
      <c r="AW213" s="14" t="s">
        <v>4</v>
      </c>
      <c r="AX213" s="14" t="s">
        <v>77</v>
      </c>
      <c r="AY213" s="212" t="s">
        <v>130</v>
      </c>
    </row>
    <row r="214" spans="1:65" s="2" customFormat="1" ht="24.2" customHeight="1">
      <c r="A214" s="37"/>
      <c r="B214" s="38"/>
      <c r="C214" s="235" t="s">
        <v>363</v>
      </c>
      <c r="D214" s="235" t="s">
        <v>327</v>
      </c>
      <c r="E214" s="236" t="s">
        <v>364</v>
      </c>
      <c r="F214" s="237" t="s">
        <v>365</v>
      </c>
      <c r="G214" s="238" t="s">
        <v>254</v>
      </c>
      <c r="H214" s="239">
        <v>20</v>
      </c>
      <c r="I214" s="240"/>
      <c r="J214" s="241">
        <f>ROUND(I214*H214,2)</f>
        <v>0</v>
      </c>
      <c r="K214" s="237" t="s">
        <v>19</v>
      </c>
      <c r="L214" s="242"/>
      <c r="M214" s="243" t="s">
        <v>19</v>
      </c>
      <c r="N214" s="244" t="s">
        <v>44</v>
      </c>
      <c r="O214" s="67"/>
      <c r="P214" s="181">
        <f>O214*H214</f>
        <v>0</v>
      </c>
      <c r="Q214" s="181">
        <v>6.0000000000000002E-5</v>
      </c>
      <c r="R214" s="181">
        <f>Q214*H214</f>
        <v>1.2000000000000001E-3</v>
      </c>
      <c r="S214" s="181">
        <v>0</v>
      </c>
      <c r="T214" s="182">
        <f>S214*H214</f>
        <v>0</v>
      </c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R214" s="183" t="s">
        <v>313</v>
      </c>
      <c r="AT214" s="183" t="s">
        <v>327</v>
      </c>
      <c r="AU214" s="183" t="s">
        <v>83</v>
      </c>
      <c r="AY214" s="20" t="s">
        <v>130</v>
      </c>
      <c r="BE214" s="184">
        <f>IF(N214="základní",J214,0)</f>
        <v>0</v>
      </c>
      <c r="BF214" s="184">
        <f>IF(N214="snížená",J214,0)</f>
        <v>0</v>
      </c>
      <c r="BG214" s="184">
        <f>IF(N214="zákl. přenesená",J214,0)</f>
        <v>0</v>
      </c>
      <c r="BH214" s="184">
        <f>IF(N214="sníž. přenesená",J214,0)</f>
        <v>0</v>
      </c>
      <c r="BI214" s="184">
        <f>IF(N214="nulová",J214,0)</f>
        <v>0</v>
      </c>
      <c r="BJ214" s="20" t="s">
        <v>83</v>
      </c>
      <c r="BK214" s="184">
        <f>ROUND(I214*H214,2)</f>
        <v>0</v>
      </c>
      <c r="BL214" s="20" t="s">
        <v>230</v>
      </c>
      <c r="BM214" s="183" t="s">
        <v>366</v>
      </c>
    </row>
    <row r="215" spans="1:65" s="14" customFormat="1" ht="11.25">
      <c r="B215" s="202"/>
      <c r="C215" s="203"/>
      <c r="D215" s="190" t="s">
        <v>143</v>
      </c>
      <c r="E215" s="204" t="s">
        <v>19</v>
      </c>
      <c r="F215" s="205" t="s">
        <v>336</v>
      </c>
      <c r="G215" s="203"/>
      <c r="H215" s="206">
        <v>20</v>
      </c>
      <c r="I215" s="207"/>
      <c r="J215" s="203"/>
      <c r="K215" s="203"/>
      <c r="L215" s="208"/>
      <c r="M215" s="209"/>
      <c r="N215" s="210"/>
      <c r="O215" s="210"/>
      <c r="P215" s="210"/>
      <c r="Q215" s="210"/>
      <c r="R215" s="210"/>
      <c r="S215" s="210"/>
      <c r="T215" s="211"/>
      <c r="AT215" s="212" t="s">
        <v>143</v>
      </c>
      <c r="AU215" s="212" t="s">
        <v>83</v>
      </c>
      <c r="AV215" s="14" t="s">
        <v>83</v>
      </c>
      <c r="AW215" s="14" t="s">
        <v>33</v>
      </c>
      <c r="AX215" s="14" t="s">
        <v>77</v>
      </c>
      <c r="AY215" s="212" t="s">
        <v>130</v>
      </c>
    </row>
    <row r="216" spans="1:65" s="2" customFormat="1" ht="55.5" customHeight="1">
      <c r="A216" s="37"/>
      <c r="B216" s="38"/>
      <c r="C216" s="172" t="s">
        <v>367</v>
      </c>
      <c r="D216" s="172" t="s">
        <v>133</v>
      </c>
      <c r="E216" s="173" t="s">
        <v>368</v>
      </c>
      <c r="F216" s="174" t="s">
        <v>369</v>
      </c>
      <c r="G216" s="175" t="s">
        <v>198</v>
      </c>
      <c r="H216" s="176">
        <v>1.794</v>
      </c>
      <c r="I216" s="177"/>
      <c r="J216" s="178">
        <f>ROUND(I216*H216,2)</f>
        <v>0</v>
      </c>
      <c r="K216" s="174" t="s">
        <v>136</v>
      </c>
      <c r="L216" s="42"/>
      <c r="M216" s="179" t="s">
        <v>19</v>
      </c>
      <c r="N216" s="180" t="s">
        <v>44</v>
      </c>
      <c r="O216" s="67"/>
      <c r="P216" s="181">
        <f>O216*H216</f>
        <v>0</v>
      </c>
      <c r="Q216" s="181">
        <v>0</v>
      </c>
      <c r="R216" s="181">
        <f>Q216*H216</f>
        <v>0</v>
      </c>
      <c r="S216" s="181">
        <v>0</v>
      </c>
      <c r="T216" s="182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183" t="s">
        <v>230</v>
      </c>
      <c r="AT216" s="183" t="s">
        <v>133</v>
      </c>
      <c r="AU216" s="183" t="s">
        <v>83</v>
      </c>
      <c r="AY216" s="20" t="s">
        <v>130</v>
      </c>
      <c r="BE216" s="184">
        <f>IF(N216="základní",J216,0)</f>
        <v>0</v>
      </c>
      <c r="BF216" s="184">
        <f>IF(N216="snížená",J216,0)</f>
        <v>0</v>
      </c>
      <c r="BG216" s="184">
        <f>IF(N216="zákl. přenesená",J216,0)</f>
        <v>0</v>
      </c>
      <c r="BH216" s="184">
        <f>IF(N216="sníž. přenesená",J216,0)</f>
        <v>0</v>
      </c>
      <c r="BI216" s="184">
        <f>IF(N216="nulová",J216,0)</f>
        <v>0</v>
      </c>
      <c r="BJ216" s="20" t="s">
        <v>83</v>
      </c>
      <c r="BK216" s="184">
        <f>ROUND(I216*H216,2)</f>
        <v>0</v>
      </c>
      <c r="BL216" s="20" t="s">
        <v>230</v>
      </c>
      <c r="BM216" s="183" t="s">
        <v>370</v>
      </c>
    </row>
    <row r="217" spans="1:65" s="2" customFormat="1" ht="11.25">
      <c r="A217" s="37"/>
      <c r="B217" s="38"/>
      <c r="C217" s="39"/>
      <c r="D217" s="185" t="s">
        <v>139</v>
      </c>
      <c r="E217" s="39"/>
      <c r="F217" s="186" t="s">
        <v>371</v>
      </c>
      <c r="G217" s="39"/>
      <c r="H217" s="39"/>
      <c r="I217" s="187"/>
      <c r="J217" s="39"/>
      <c r="K217" s="39"/>
      <c r="L217" s="42"/>
      <c r="M217" s="188"/>
      <c r="N217" s="189"/>
      <c r="O217" s="67"/>
      <c r="P217" s="67"/>
      <c r="Q217" s="67"/>
      <c r="R217" s="67"/>
      <c r="S217" s="67"/>
      <c r="T217" s="68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20" t="s">
        <v>139</v>
      </c>
      <c r="AU217" s="20" t="s">
        <v>83</v>
      </c>
    </row>
    <row r="218" spans="1:65" s="12" customFormat="1" ht="25.9" customHeight="1">
      <c r="B218" s="156"/>
      <c r="C218" s="157"/>
      <c r="D218" s="158" t="s">
        <v>71</v>
      </c>
      <c r="E218" s="159" t="s">
        <v>372</v>
      </c>
      <c r="F218" s="159" t="s">
        <v>373</v>
      </c>
      <c r="G218" s="157"/>
      <c r="H218" s="157"/>
      <c r="I218" s="160"/>
      <c r="J218" s="161">
        <f>BK218</f>
        <v>0</v>
      </c>
      <c r="K218" s="157"/>
      <c r="L218" s="162"/>
      <c r="M218" s="163"/>
      <c r="N218" s="164"/>
      <c r="O218" s="164"/>
      <c r="P218" s="165">
        <f>P219+P223+P231+P234+P239</f>
        <v>0</v>
      </c>
      <c r="Q218" s="164"/>
      <c r="R218" s="165">
        <f>R219+R223+R231+R234+R239</f>
        <v>0</v>
      </c>
      <c r="S218" s="164"/>
      <c r="T218" s="166">
        <f>T219+T223+T231+T234+T239</f>
        <v>0</v>
      </c>
      <c r="AR218" s="167" t="s">
        <v>172</v>
      </c>
      <c r="AT218" s="168" t="s">
        <v>71</v>
      </c>
      <c r="AU218" s="168" t="s">
        <v>72</v>
      </c>
      <c r="AY218" s="167" t="s">
        <v>130</v>
      </c>
      <c r="BK218" s="169">
        <f>BK219+BK223+BK231+BK234+BK239</f>
        <v>0</v>
      </c>
    </row>
    <row r="219" spans="1:65" s="12" customFormat="1" ht="22.9" customHeight="1">
      <c r="B219" s="156"/>
      <c r="C219" s="157"/>
      <c r="D219" s="158" t="s">
        <v>71</v>
      </c>
      <c r="E219" s="170" t="s">
        <v>374</v>
      </c>
      <c r="F219" s="170" t="s">
        <v>375</v>
      </c>
      <c r="G219" s="157"/>
      <c r="H219" s="157"/>
      <c r="I219" s="160"/>
      <c r="J219" s="171">
        <f>BK219</f>
        <v>0</v>
      </c>
      <c r="K219" s="157"/>
      <c r="L219" s="162"/>
      <c r="M219" s="163"/>
      <c r="N219" s="164"/>
      <c r="O219" s="164"/>
      <c r="P219" s="165">
        <f>SUM(P220:P222)</f>
        <v>0</v>
      </c>
      <c r="Q219" s="164"/>
      <c r="R219" s="165">
        <f>SUM(R220:R222)</f>
        <v>0</v>
      </c>
      <c r="S219" s="164"/>
      <c r="T219" s="166">
        <f>SUM(T220:T222)</f>
        <v>0</v>
      </c>
      <c r="AR219" s="167" t="s">
        <v>172</v>
      </c>
      <c r="AT219" s="168" t="s">
        <v>71</v>
      </c>
      <c r="AU219" s="168" t="s">
        <v>77</v>
      </c>
      <c r="AY219" s="167" t="s">
        <v>130</v>
      </c>
      <c r="BK219" s="169">
        <f>SUM(BK220:BK222)</f>
        <v>0</v>
      </c>
    </row>
    <row r="220" spans="1:65" s="2" customFormat="1" ht="16.5" customHeight="1">
      <c r="A220" s="37"/>
      <c r="B220" s="38"/>
      <c r="C220" s="172" t="s">
        <v>376</v>
      </c>
      <c r="D220" s="172" t="s">
        <v>133</v>
      </c>
      <c r="E220" s="173" t="s">
        <v>377</v>
      </c>
      <c r="F220" s="174" t="s">
        <v>378</v>
      </c>
      <c r="G220" s="175" t="s">
        <v>175</v>
      </c>
      <c r="H220" s="176">
        <v>1</v>
      </c>
      <c r="I220" s="177"/>
      <c r="J220" s="178">
        <f>ROUND(I220*H220,2)</f>
        <v>0</v>
      </c>
      <c r="K220" s="174" t="s">
        <v>136</v>
      </c>
      <c r="L220" s="42"/>
      <c r="M220" s="179" t="s">
        <v>19</v>
      </c>
      <c r="N220" s="180" t="s">
        <v>44</v>
      </c>
      <c r="O220" s="67"/>
      <c r="P220" s="181">
        <f>O220*H220</f>
        <v>0</v>
      </c>
      <c r="Q220" s="181">
        <v>0</v>
      </c>
      <c r="R220" s="181">
        <f>Q220*H220</f>
        <v>0</v>
      </c>
      <c r="S220" s="181">
        <v>0</v>
      </c>
      <c r="T220" s="182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183" t="s">
        <v>379</v>
      </c>
      <c r="AT220" s="183" t="s">
        <v>133</v>
      </c>
      <c r="AU220" s="183" t="s">
        <v>83</v>
      </c>
      <c r="AY220" s="20" t="s">
        <v>130</v>
      </c>
      <c r="BE220" s="184">
        <f>IF(N220="základní",J220,0)</f>
        <v>0</v>
      </c>
      <c r="BF220" s="184">
        <f>IF(N220="snížená",J220,0)</f>
        <v>0</v>
      </c>
      <c r="BG220" s="184">
        <f>IF(N220="zákl. přenesená",J220,0)</f>
        <v>0</v>
      </c>
      <c r="BH220" s="184">
        <f>IF(N220="sníž. přenesená",J220,0)</f>
        <v>0</v>
      </c>
      <c r="BI220" s="184">
        <f>IF(N220="nulová",J220,0)</f>
        <v>0</v>
      </c>
      <c r="BJ220" s="20" t="s">
        <v>83</v>
      </c>
      <c r="BK220" s="184">
        <f>ROUND(I220*H220,2)</f>
        <v>0</v>
      </c>
      <c r="BL220" s="20" t="s">
        <v>379</v>
      </c>
      <c r="BM220" s="183" t="s">
        <v>380</v>
      </c>
    </row>
    <row r="221" spans="1:65" s="2" customFormat="1" ht="11.25">
      <c r="A221" s="37"/>
      <c r="B221" s="38"/>
      <c r="C221" s="39"/>
      <c r="D221" s="185" t="s">
        <v>139</v>
      </c>
      <c r="E221" s="39"/>
      <c r="F221" s="186" t="s">
        <v>381</v>
      </c>
      <c r="G221" s="39"/>
      <c r="H221" s="39"/>
      <c r="I221" s="187"/>
      <c r="J221" s="39"/>
      <c r="K221" s="39"/>
      <c r="L221" s="42"/>
      <c r="M221" s="188"/>
      <c r="N221" s="189"/>
      <c r="O221" s="67"/>
      <c r="P221" s="67"/>
      <c r="Q221" s="67"/>
      <c r="R221" s="67"/>
      <c r="S221" s="67"/>
      <c r="T221" s="68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20" t="s">
        <v>139</v>
      </c>
      <c r="AU221" s="20" t="s">
        <v>83</v>
      </c>
    </row>
    <row r="222" spans="1:65" s="2" customFormat="1" ht="16.5" customHeight="1">
      <c r="A222" s="37"/>
      <c r="B222" s="38"/>
      <c r="C222" s="172" t="s">
        <v>382</v>
      </c>
      <c r="D222" s="172" t="s">
        <v>133</v>
      </c>
      <c r="E222" s="173" t="s">
        <v>383</v>
      </c>
      <c r="F222" s="174" t="s">
        <v>384</v>
      </c>
      <c r="G222" s="175" t="s">
        <v>175</v>
      </c>
      <c r="H222" s="176">
        <v>1</v>
      </c>
      <c r="I222" s="177"/>
      <c r="J222" s="178">
        <f>ROUND(I222*H222,2)</f>
        <v>0</v>
      </c>
      <c r="K222" s="174" t="s">
        <v>19</v>
      </c>
      <c r="L222" s="42"/>
      <c r="M222" s="179" t="s">
        <v>19</v>
      </c>
      <c r="N222" s="180" t="s">
        <v>44</v>
      </c>
      <c r="O222" s="67"/>
      <c r="P222" s="181">
        <f>O222*H222</f>
        <v>0</v>
      </c>
      <c r="Q222" s="181">
        <v>0</v>
      </c>
      <c r="R222" s="181">
        <f>Q222*H222</f>
        <v>0</v>
      </c>
      <c r="S222" s="181">
        <v>0</v>
      </c>
      <c r="T222" s="182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3" t="s">
        <v>379</v>
      </c>
      <c r="AT222" s="183" t="s">
        <v>133</v>
      </c>
      <c r="AU222" s="183" t="s">
        <v>83</v>
      </c>
      <c r="AY222" s="20" t="s">
        <v>130</v>
      </c>
      <c r="BE222" s="184">
        <f>IF(N222="základní",J222,0)</f>
        <v>0</v>
      </c>
      <c r="BF222" s="184">
        <f>IF(N222="snížená",J222,0)</f>
        <v>0</v>
      </c>
      <c r="BG222" s="184">
        <f>IF(N222="zákl. přenesená",J222,0)</f>
        <v>0</v>
      </c>
      <c r="BH222" s="184">
        <f>IF(N222="sníž. přenesená",J222,0)</f>
        <v>0</v>
      </c>
      <c r="BI222" s="184">
        <f>IF(N222="nulová",J222,0)</f>
        <v>0</v>
      </c>
      <c r="BJ222" s="20" t="s">
        <v>83</v>
      </c>
      <c r="BK222" s="184">
        <f>ROUND(I222*H222,2)</f>
        <v>0</v>
      </c>
      <c r="BL222" s="20" t="s">
        <v>379</v>
      </c>
      <c r="BM222" s="183" t="s">
        <v>385</v>
      </c>
    </row>
    <row r="223" spans="1:65" s="12" customFormat="1" ht="22.9" customHeight="1">
      <c r="B223" s="156"/>
      <c r="C223" s="157"/>
      <c r="D223" s="158" t="s">
        <v>71</v>
      </c>
      <c r="E223" s="170" t="s">
        <v>386</v>
      </c>
      <c r="F223" s="170" t="s">
        <v>387</v>
      </c>
      <c r="G223" s="157"/>
      <c r="H223" s="157"/>
      <c r="I223" s="160"/>
      <c r="J223" s="171">
        <f>BK223</f>
        <v>0</v>
      </c>
      <c r="K223" s="157"/>
      <c r="L223" s="162"/>
      <c r="M223" s="163"/>
      <c r="N223" s="164"/>
      <c r="O223" s="164"/>
      <c r="P223" s="165">
        <f>SUM(P224:P230)</f>
        <v>0</v>
      </c>
      <c r="Q223" s="164"/>
      <c r="R223" s="165">
        <f>SUM(R224:R230)</f>
        <v>0</v>
      </c>
      <c r="S223" s="164"/>
      <c r="T223" s="166">
        <f>SUM(T224:T230)</f>
        <v>0</v>
      </c>
      <c r="AR223" s="167" t="s">
        <v>172</v>
      </c>
      <c r="AT223" s="168" t="s">
        <v>71</v>
      </c>
      <c r="AU223" s="168" t="s">
        <v>77</v>
      </c>
      <c r="AY223" s="167" t="s">
        <v>130</v>
      </c>
      <c r="BK223" s="169">
        <f>SUM(BK224:BK230)</f>
        <v>0</v>
      </c>
    </row>
    <row r="224" spans="1:65" s="2" customFormat="1" ht="16.5" customHeight="1">
      <c r="A224" s="37"/>
      <c r="B224" s="38"/>
      <c r="C224" s="172" t="s">
        <v>388</v>
      </c>
      <c r="D224" s="172" t="s">
        <v>133</v>
      </c>
      <c r="E224" s="173" t="s">
        <v>389</v>
      </c>
      <c r="F224" s="174" t="s">
        <v>387</v>
      </c>
      <c r="G224" s="175" t="s">
        <v>175</v>
      </c>
      <c r="H224" s="176">
        <v>1</v>
      </c>
      <c r="I224" s="177"/>
      <c r="J224" s="178">
        <f>ROUND(I224*H224,2)</f>
        <v>0</v>
      </c>
      <c r="K224" s="174" t="s">
        <v>136</v>
      </c>
      <c r="L224" s="42"/>
      <c r="M224" s="179" t="s">
        <v>19</v>
      </c>
      <c r="N224" s="180" t="s">
        <v>44</v>
      </c>
      <c r="O224" s="67"/>
      <c r="P224" s="181">
        <f>O224*H224</f>
        <v>0</v>
      </c>
      <c r="Q224" s="181">
        <v>0</v>
      </c>
      <c r="R224" s="181">
        <f>Q224*H224</f>
        <v>0</v>
      </c>
      <c r="S224" s="181">
        <v>0</v>
      </c>
      <c r="T224" s="182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3" t="s">
        <v>379</v>
      </c>
      <c r="AT224" s="183" t="s">
        <v>133</v>
      </c>
      <c r="AU224" s="183" t="s">
        <v>83</v>
      </c>
      <c r="AY224" s="20" t="s">
        <v>130</v>
      </c>
      <c r="BE224" s="184">
        <f>IF(N224="základní",J224,0)</f>
        <v>0</v>
      </c>
      <c r="BF224" s="184">
        <f>IF(N224="snížená",J224,0)</f>
        <v>0</v>
      </c>
      <c r="BG224" s="184">
        <f>IF(N224="zákl. přenesená",J224,0)</f>
        <v>0</v>
      </c>
      <c r="BH224" s="184">
        <f>IF(N224="sníž. přenesená",J224,0)</f>
        <v>0</v>
      </c>
      <c r="BI224" s="184">
        <f>IF(N224="nulová",J224,0)</f>
        <v>0</v>
      </c>
      <c r="BJ224" s="20" t="s">
        <v>83</v>
      </c>
      <c r="BK224" s="184">
        <f>ROUND(I224*H224,2)</f>
        <v>0</v>
      </c>
      <c r="BL224" s="20" t="s">
        <v>379</v>
      </c>
      <c r="BM224" s="183" t="s">
        <v>390</v>
      </c>
    </row>
    <row r="225" spans="1:65" s="2" customFormat="1" ht="11.25">
      <c r="A225" s="37"/>
      <c r="B225" s="38"/>
      <c r="C225" s="39"/>
      <c r="D225" s="185" t="s">
        <v>139</v>
      </c>
      <c r="E225" s="39"/>
      <c r="F225" s="186" t="s">
        <v>391</v>
      </c>
      <c r="G225" s="39"/>
      <c r="H225" s="39"/>
      <c r="I225" s="187"/>
      <c r="J225" s="39"/>
      <c r="K225" s="39"/>
      <c r="L225" s="42"/>
      <c r="M225" s="188"/>
      <c r="N225" s="189"/>
      <c r="O225" s="67"/>
      <c r="P225" s="67"/>
      <c r="Q225" s="67"/>
      <c r="R225" s="67"/>
      <c r="S225" s="67"/>
      <c r="T225" s="68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20" t="s">
        <v>139</v>
      </c>
      <c r="AU225" s="20" t="s">
        <v>83</v>
      </c>
    </row>
    <row r="226" spans="1:65" s="2" customFormat="1" ht="16.5" customHeight="1">
      <c r="A226" s="37"/>
      <c r="B226" s="38"/>
      <c r="C226" s="172" t="s">
        <v>392</v>
      </c>
      <c r="D226" s="172" t="s">
        <v>133</v>
      </c>
      <c r="E226" s="173" t="s">
        <v>393</v>
      </c>
      <c r="F226" s="174" t="s">
        <v>394</v>
      </c>
      <c r="G226" s="175" t="s">
        <v>175</v>
      </c>
      <c r="H226" s="176">
        <v>1</v>
      </c>
      <c r="I226" s="177"/>
      <c r="J226" s="178">
        <f>ROUND(I226*H226,2)</f>
        <v>0</v>
      </c>
      <c r="K226" s="174" t="s">
        <v>136</v>
      </c>
      <c r="L226" s="42"/>
      <c r="M226" s="179" t="s">
        <v>19</v>
      </c>
      <c r="N226" s="180" t="s">
        <v>44</v>
      </c>
      <c r="O226" s="67"/>
      <c r="P226" s="181">
        <f>O226*H226</f>
        <v>0</v>
      </c>
      <c r="Q226" s="181">
        <v>0</v>
      </c>
      <c r="R226" s="181">
        <f>Q226*H226</f>
        <v>0</v>
      </c>
      <c r="S226" s="181">
        <v>0</v>
      </c>
      <c r="T226" s="182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183" t="s">
        <v>379</v>
      </c>
      <c r="AT226" s="183" t="s">
        <v>133</v>
      </c>
      <c r="AU226" s="183" t="s">
        <v>83</v>
      </c>
      <c r="AY226" s="20" t="s">
        <v>130</v>
      </c>
      <c r="BE226" s="184">
        <f>IF(N226="základní",J226,0)</f>
        <v>0</v>
      </c>
      <c r="BF226" s="184">
        <f>IF(N226="snížená",J226,0)</f>
        <v>0</v>
      </c>
      <c r="BG226" s="184">
        <f>IF(N226="zákl. přenesená",J226,0)</f>
        <v>0</v>
      </c>
      <c r="BH226" s="184">
        <f>IF(N226="sníž. přenesená",J226,0)</f>
        <v>0</v>
      </c>
      <c r="BI226" s="184">
        <f>IF(N226="nulová",J226,0)</f>
        <v>0</v>
      </c>
      <c r="BJ226" s="20" t="s">
        <v>83</v>
      </c>
      <c r="BK226" s="184">
        <f>ROUND(I226*H226,2)</f>
        <v>0</v>
      </c>
      <c r="BL226" s="20" t="s">
        <v>379</v>
      </c>
      <c r="BM226" s="183" t="s">
        <v>395</v>
      </c>
    </row>
    <row r="227" spans="1:65" s="2" customFormat="1" ht="11.25">
      <c r="A227" s="37"/>
      <c r="B227" s="38"/>
      <c r="C227" s="39"/>
      <c r="D227" s="185" t="s">
        <v>139</v>
      </c>
      <c r="E227" s="39"/>
      <c r="F227" s="186" t="s">
        <v>396</v>
      </c>
      <c r="G227" s="39"/>
      <c r="H227" s="39"/>
      <c r="I227" s="187"/>
      <c r="J227" s="39"/>
      <c r="K227" s="39"/>
      <c r="L227" s="42"/>
      <c r="M227" s="188"/>
      <c r="N227" s="189"/>
      <c r="O227" s="67"/>
      <c r="P227" s="67"/>
      <c r="Q227" s="67"/>
      <c r="R227" s="67"/>
      <c r="S227" s="67"/>
      <c r="T227" s="68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T227" s="20" t="s">
        <v>139</v>
      </c>
      <c r="AU227" s="20" t="s">
        <v>83</v>
      </c>
    </row>
    <row r="228" spans="1:65" s="2" customFormat="1" ht="16.5" customHeight="1">
      <c r="A228" s="37"/>
      <c r="B228" s="38"/>
      <c r="C228" s="172" t="s">
        <v>397</v>
      </c>
      <c r="D228" s="172" t="s">
        <v>133</v>
      </c>
      <c r="E228" s="173" t="s">
        <v>398</v>
      </c>
      <c r="F228" s="174" t="s">
        <v>399</v>
      </c>
      <c r="G228" s="175" t="s">
        <v>175</v>
      </c>
      <c r="H228" s="176">
        <v>1</v>
      </c>
      <c r="I228" s="177"/>
      <c r="J228" s="178">
        <f>ROUND(I228*H228,2)</f>
        <v>0</v>
      </c>
      <c r="K228" s="174" t="s">
        <v>136</v>
      </c>
      <c r="L228" s="42"/>
      <c r="M228" s="179" t="s">
        <v>19</v>
      </c>
      <c r="N228" s="180" t="s">
        <v>44</v>
      </c>
      <c r="O228" s="67"/>
      <c r="P228" s="181">
        <f>O228*H228</f>
        <v>0</v>
      </c>
      <c r="Q228" s="181">
        <v>0</v>
      </c>
      <c r="R228" s="181">
        <f>Q228*H228</f>
        <v>0</v>
      </c>
      <c r="S228" s="181">
        <v>0</v>
      </c>
      <c r="T228" s="182">
        <f>S228*H228</f>
        <v>0</v>
      </c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R228" s="183" t="s">
        <v>379</v>
      </c>
      <c r="AT228" s="183" t="s">
        <v>133</v>
      </c>
      <c r="AU228" s="183" t="s">
        <v>83</v>
      </c>
      <c r="AY228" s="20" t="s">
        <v>130</v>
      </c>
      <c r="BE228" s="184">
        <f>IF(N228="základní",J228,0)</f>
        <v>0</v>
      </c>
      <c r="BF228" s="184">
        <f>IF(N228="snížená",J228,0)</f>
        <v>0</v>
      </c>
      <c r="BG228" s="184">
        <f>IF(N228="zákl. přenesená",J228,0)</f>
        <v>0</v>
      </c>
      <c r="BH228" s="184">
        <f>IF(N228="sníž. přenesená",J228,0)</f>
        <v>0</v>
      </c>
      <c r="BI228" s="184">
        <f>IF(N228="nulová",J228,0)</f>
        <v>0</v>
      </c>
      <c r="BJ228" s="20" t="s">
        <v>83</v>
      </c>
      <c r="BK228" s="184">
        <f>ROUND(I228*H228,2)</f>
        <v>0</v>
      </c>
      <c r="BL228" s="20" t="s">
        <v>379</v>
      </c>
      <c r="BM228" s="183" t="s">
        <v>400</v>
      </c>
    </row>
    <row r="229" spans="1:65" s="2" customFormat="1" ht="11.25">
      <c r="A229" s="37"/>
      <c r="B229" s="38"/>
      <c r="C229" s="39"/>
      <c r="D229" s="185" t="s">
        <v>139</v>
      </c>
      <c r="E229" s="39"/>
      <c r="F229" s="186" t="s">
        <v>401</v>
      </c>
      <c r="G229" s="39"/>
      <c r="H229" s="39"/>
      <c r="I229" s="187"/>
      <c r="J229" s="39"/>
      <c r="K229" s="39"/>
      <c r="L229" s="42"/>
      <c r="M229" s="188"/>
      <c r="N229" s="189"/>
      <c r="O229" s="67"/>
      <c r="P229" s="67"/>
      <c r="Q229" s="67"/>
      <c r="R229" s="67"/>
      <c r="S229" s="67"/>
      <c r="T229" s="68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20" t="s">
        <v>139</v>
      </c>
      <c r="AU229" s="20" t="s">
        <v>83</v>
      </c>
    </row>
    <row r="230" spans="1:65" s="2" customFormat="1" ht="19.5">
      <c r="A230" s="37"/>
      <c r="B230" s="38"/>
      <c r="C230" s="39"/>
      <c r="D230" s="190" t="s">
        <v>141</v>
      </c>
      <c r="E230" s="39"/>
      <c r="F230" s="191" t="s">
        <v>402</v>
      </c>
      <c r="G230" s="39"/>
      <c r="H230" s="39"/>
      <c r="I230" s="187"/>
      <c r="J230" s="39"/>
      <c r="K230" s="39"/>
      <c r="L230" s="42"/>
      <c r="M230" s="188"/>
      <c r="N230" s="189"/>
      <c r="O230" s="67"/>
      <c r="P230" s="67"/>
      <c r="Q230" s="67"/>
      <c r="R230" s="67"/>
      <c r="S230" s="67"/>
      <c r="T230" s="68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20" t="s">
        <v>141</v>
      </c>
      <c r="AU230" s="20" t="s">
        <v>83</v>
      </c>
    </row>
    <row r="231" spans="1:65" s="12" customFormat="1" ht="22.9" customHeight="1">
      <c r="B231" s="156"/>
      <c r="C231" s="157"/>
      <c r="D231" s="158" t="s">
        <v>71</v>
      </c>
      <c r="E231" s="170" t="s">
        <v>403</v>
      </c>
      <c r="F231" s="170" t="s">
        <v>404</v>
      </c>
      <c r="G231" s="157"/>
      <c r="H231" s="157"/>
      <c r="I231" s="160"/>
      <c r="J231" s="171">
        <f>BK231</f>
        <v>0</v>
      </c>
      <c r="K231" s="157"/>
      <c r="L231" s="162"/>
      <c r="M231" s="163"/>
      <c r="N231" s="164"/>
      <c r="O231" s="164"/>
      <c r="P231" s="165">
        <f>SUM(P232:P233)</f>
        <v>0</v>
      </c>
      <c r="Q231" s="164"/>
      <c r="R231" s="165">
        <f>SUM(R232:R233)</f>
        <v>0</v>
      </c>
      <c r="S231" s="164"/>
      <c r="T231" s="166">
        <f>SUM(T232:T233)</f>
        <v>0</v>
      </c>
      <c r="AR231" s="167" t="s">
        <v>172</v>
      </c>
      <c r="AT231" s="168" t="s">
        <v>71</v>
      </c>
      <c r="AU231" s="168" t="s">
        <v>77</v>
      </c>
      <c r="AY231" s="167" t="s">
        <v>130</v>
      </c>
      <c r="BK231" s="169">
        <f>SUM(BK232:BK233)</f>
        <v>0</v>
      </c>
    </row>
    <row r="232" spans="1:65" s="2" customFormat="1" ht="16.5" customHeight="1">
      <c r="A232" s="37"/>
      <c r="B232" s="38"/>
      <c r="C232" s="172" t="s">
        <v>405</v>
      </c>
      <c r="D232" s="172" t="s">
        <v>133</v>
      </c>
      <c r="E232" s="173" t="s">
        <v>406</v>
      </c>
      <c r="F232" s="174" t="s">
        <v>407</v>
      </c>
      <c r="G232" s="175" t="s">
        <v>175</v>
      </c>
      <c r="H232" s="176">
        <v>1</v>
      </c>
      <c r="I232" s="177"/>
      <c r="J232" s="178">
        <f>ROUND(I232*H232,2)</f>
        <v>0</v>
      </c>
      <c r="K232" s="174" t="s">
        <v>136</v>
      </c>
      <c r="L232" s="42"/>
      <c r="M232" s="179" t="s">
        <v>19</v>
      </c>
      <c r="N232" s="180" t="s">
        <v>44</v>
      </c>
      <c r="O232" s="67"/>
      <c r="P232" s="181">
        <f>O232*H232</f>
        <v>0</v>
      </c>
      <c r="Q232" s="181">
        <v>0</v>
      </c>
      <c r="R232" s="181">
        <f>Q232*H232</f>
        <v>0</v>
      </c>
      <c r="S232" s="181">
        <v>0</v>
      </c>
      <c r="T232" s="182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183" t="s">
        <v>379</v>
      </c>
      <c r="AT232" s="183" t="s">
        <v>133</v>
      </c>
      <c r="AU232" s="183" t="s">
        <v>83</v>
      </c>
      <c r="AY232" s="20" t="s">
        <v>130</v>
      </c>
      <c r="BE232" s="184">
        <f>IF(N232="základní",J232,0)</f>
        <v>0</v>
      </c>
      <c r="BF232" s="184">
        <f>IF(N232="snížená",J232,0)</f>
        <v>0</v>
      </c>
      <c r="BG232" s="184">
        <f>IF(N232="zákl. přenesená",J232,0)</f>
        <v>0</v>
      </c>
      <c r="BH232" s="184">
        <f>IF(N232="sníž. přenesená",J232,0)</f>
        <v>0</v>
      </c>
      <c r="BI232" s="184">
        <f>IF(N232="nulová",J232,0)</f>
        <v>0</v>
      </c>
      <c r="BJ232" s="20" t="s">
        <v>83</v>
      </c>
      <c r="BK232" s="184">
        <f>ROUND(I232*H232,2)</f>
        <v>0</v>
      </c>
      <c r="BL232" s="20" t="s">
        <v>379</v>
      </c>
      <c r="BM232" s="183" t="s">
        <v>408</v>
      </c>
    </row>
    <row r="233" spans="1:65" s="2" customFormat="1" ht="11.25">
      <c r="A233" s="37"/>
      <c r="B233" s="38"/>
      <c r="C233" s="39"/>
      <c r="D233" s="185" t="s">
        <v>139</v>
      </c>
      <c r="E233" s="39"/>
      <c r="F233" s="186" t="s">
        <v>409</v>
      </c>
      <c r="G233" s="39"/>
      <c r="H233" s="39"/>
      <c r="I233" s="187"/>
      <c r="J233" s="39"/>
      <c r="K233" s="39"/>
      <c r="L233" s="42"/>
      <c r="M233" s="188"/>
      <c r="N233" s="189"/>
      <c r="O233" s="67"/>
      <c r="P233" s="67"/>
      <c r="Q233" s="67"/>
      <c r="R233" s="67"/>
      <c r="S233" s="67"/>
      <c r="T233" s="68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20" t="s">
        <v>139</v>
      </c>
      <c r="AU233" s="20" t="s">
        <v>83</v>
      </c>
    </row>
    <row r="234" spans="1:65" s="12" customFormat="1" ht="22.9" customHeight="1">
      <c r="B234" s="156"/>
      <c r="C234" s="157"/>
      <c r="D234" s="158" t="s">
        <v>71</v>
      </c>
      <c r="E234" s="170" t="s">
        <v>410</v>
      </c>
      <c r="F234" s="170" t="s">
        <v>411</v>
      </c>
      <c r="G234" s="157"/>
      <c r="H234" s="157"/>
      <c r="I234" s="160"/>
      <c r="J234" s="171">
        <f>BK234</f>
        <v>0</v>
      </c>
      <c r="K234" s="157"/>
      <c r="L234" s="162"/>
      <c r="M234" s="163"/>
      <c r="N234" s="164"/>
      <c r="O234" s="164"/>
      <c r="P234" s="165">
        <f>SUM(P235:P238)</f>
        <v>0</v>
      </c>
      <c r="Q234" s="164"/>
      <c r="R234" s="165">
        <f>SUM(R235:R238)</f>
        <v>0</v>
      </c>
      <c r="S234" s="164"/>
      <c r="T234" s="166">
        <f>SUM(T235:T238)</f>
        <v>0</v>
      </c>
      <c r="AR234" s="167" t="s">
        <v>172</v>
      </c>
      <c r="AT234" s="168" t="s">
        <v>71</v>
      </c>
      <c r="AU234" s="168" t="s">
        <v>77</v>
      </c>
      <c r="AY234" s="167" t="s">
        <v>130</v>
      </c>
      <c r="BK234" s="169">
        <f>SUM(BK235:BK238)</f>
        <v>0</v>
      </c>
    </row>
    <row r="235" spans="1:65" s="2" customFormat="1" ht="16.5" customHeight="1">
      <c r="A235" s="37"/>
      <c r="B235" s="38"/>
      <c r="C235" s="172" t="s">
        <v>412</v>
      </c>
      <c r="D235" s="172" t="s">
        <v>133</v>
      </c>
      <c r="E235" s="173" t="s">
        <v>413</v>
      </c>
      <c r="F235" s="174" t="s">
        <v>411</v>
      </c>
      <c r="G235" s="175" t="s">
        <v>175</v>
      </c>
      <c r="H235" s="176">
        <v>1</v>
      </c>
      <c r="I235" s="177"/>
      <c r="J235" s="178">
        <f>ROUND(I235*H235,2)</f>
        <v>0</v>
      </c>
      <c r="K235" s="174" t="s">
        <v>136</v>
      </c>
      <c r="L235" s="42"/>
      <c r="M235" s="179" t="s">
        <v>19</v>
      </c>
      <c r="N235" s="180" t="s">
        <v>44</v>
      </c>
      <c r="O235" s="67"/>
      <c r="P235" s="181">
        <f>O235*H235</f>
        <v>0</v>
      </c>
      <c r="Q235" s="181">
        <v>0</v>
      </c>
      <c r="R235" s="181">
        <f>Q235*H235</f>
        <v>0</v>
      </c>
      <c r="S235" s="181">
        <v>0</v>
      </c>
      <c r="T235" s="182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3" t="s">
        <v>379</v>
      </c>
      <c r="AT235" s="183" t="s">
        <v>133</v>
      </c>
      <c r="AU235" s="183" t="s">
        <v>83</v>
      </c>
      <c r="AY235" s="20" t="s">
        <v>130</v>
      </c>
      <c r="BE235" s="184">
        <f>IF(N235="základní",J235,0)</f>
        <v>0</v>
      </c>
      <c r="BF235" s="184">
        <f>IF(N235="snížená",J235,0)</f>
        <v>0</v>
      </c>
      <c r="BG235" s="184">
        <f>IF(N235="zákl. přenesená",J235,0)</f>
        <v>0</v>
      </c>
      <c r="BH235" s="184">
        <f>IF(N235="sníž. přenesená",J235,0)</f>
        <v>0</v>
      </c>
      <c r="BI235" s="184">
        <f>IF(N235="nulová",J235,0)</f>
        <v>0</v>
      </c>
      <c r="BJ235" s="20" t="s">
        <v>83</v>
      </c>
      <c r="BK235" s="184">
        <f>ROUND(I235*H235,2)</f>
        <v>0</v>
      </c>
      <c r="BL235" s="20" t="s">
        <v>379</v>
      </c>
      <c r="BM235" s="183" t="s">
        <v>414</v>
      </c>
    </row>
    <row r="236" spans="1:65" s="2" customFormat="1" ht="11.25">
      <c r="A236" s="37"/>
      <c r="B236" s="38"/>
      <c r="C236" s="39"/>
      <c r="D236" s="185" t="s">
        <v>139</v>
      </c>
      <c r="E236" s="39"/>
      <c r="F236" s="186" t="s">
        <v>415</v>
      </c>
      <c r="G236" s="39"/>
      <c r="H236" s="39"/>
      <c r="I236" s="187"/>
      <c r="J236" s="39"/>
      <c r="K236" s="39"/>
      <c r="L236" s="42"/>
      <c r="M236" s="188"/>
      <c r="N236" s="189"/>
      <c r="O236" s="67"/>
      <c r="P236" s="67"/>
      <c r="Q236" s="67"/>
      <c r="R236" s="67"/>
      <c r="S236" s="67"/>
      <c r="T236" s="68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20" t="s">
        <v>139</v>
      </c>
      <c r="AU236" s="20" t="s">
        <v>83</v>
      </c>
    </row>
    <row r="237" spans="1:65" s="2" customFormat="1" ht="16.5" customHeight="1">
      <c r="A237" s="37"/>
      <c r="B237" s="38"/>
      <c r="C237" s="172" t="s">
        <v>416</v>
      </c>
      <c r="D237" s="172" t="s">
        <v>133</v>
      </c>
      <c r="E237" s="173" t="s">
        <v>417</v>
      </c>
      <c r="F237" s="174" t="s">
        <v>418</v>
      </c>
      <c r="G237" s="175" t="s">
        <v>175</v>
      </c>
      <c r="H237" s="176">
        <v>1</v>
      </c>
      <c r="I237" s="177"/>
      <c r="J237" s="178">
        <f>ROUND(I237*H237,2)</f>
        <v>0</v>
      </c>
      <c r="K237" s="174" t="s">
        <v>136</v>
      </c>
      <c r="L237" s="42"/>
      <c r="M237" s="179" t="s">
        <v>19</v>
      </c>
      <c r="N237" s="180" t="s">
        <v>44</v>
      </c>
      <c r="O237" s="67"/>
      <c r="P237" s="181">
        <f>O237*H237</f>
        <v>0</v>
      </c>
      <c r="Q237" s="181">
        <v>0</v>
      </c>
      <c r="R237" s="181">
        <f>Q237*H237</f>
        <v>0</v>
      </c>
      <c r="S237" s="181">
        <v>0</v>
      </c>
      <c r="T237" s="182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3" t="s">
        <v>379</v>
      </c>
      <c r="AT237" s="183" t="s">
        <v>133</v>
      </c>
      <c r="AU237" s="183" t="s">
        <v>83</v>
      </c>
      <c r="AY237" s="20" t="s">
        <v>130</v>
      </c>
      <c r="BE237" s="184">
        <f>IF(N237="základní",J237,0)</f>
        <v>0</v>
      </c>
      <c r="BF237" s="184">
        <f>IF(N237="snížená",J237,0)</f>
        <v>0</v>
      </c>
      <c r="BG237" s="184">
        <f>IF(N237="zákl. přenesená",J237,0)</f>
        <v>0</v>
      </c>
      <c r="BH237" s="184">
        <f>IF(N237="sníž. přenesená",J237,0)</f>
        <v>0</v>
      </c>
      <c r="BI237" s="184">
        <f>IF(N237="nulová",J237,0)</f>
        <v>0</v>
      </c>
      <c r="BJ237" s="20" t="s">
        <v>83</v>
      </c>
      <c r="BK237" s="184">
        <f>ROUND(I237*H237,2)</f>
        <v>0</v>
      </c>
      <c r="BL237" s="20" t="s">
        <v>379</v>
      </c>
      <c r="BM237" s="183" t="s">
        <v>419</v>
      </c>
    </row>
    <row r="238" spans="1:65" s="2" customFormat="1" ht="11.25">
      <c r="A238" s="37"/>
      <c r="B238" s="38"/>
      <c r="C238" s="39"/>
      <c r="D238" s="185" t="s">
        <v>139</v>
      </c>
      <c r="E238" s="39"/>
      <c r="F238" s="186" t="s">
        <v>420</v>
      </c>
      <c r="G238" s="39"/>
      <c r="H238" s="39"/>
      <c r="I238" s="187"/>
      <c r="J238" s="39"/>
      <c r="K238" s="39"/>
      <c r="L238" s="42"/>
      <c r="M238" s="188"/>
      <c r="N238" s="189"/>
      <c r="O238" s="67"/>
      <c r="P238" s="67"/>
      <c r="Q238" s="67"/>
      <c r="R238" s="67"/>
      <c r="S238" s="67"/>
      <c r="T238" s="68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20" t="s">
        <v>139</v>
      </c>
      <c r="AU238" s="20" t="s">
        <v>83</v>
      </c>
    </row>
    <row r="239" spans="1:65" s="12" customFormat="1" ht="22.9" customHeight="1">
      <c r="B239" s="156"/>
      <c r="C239" s="157"/>
      <c r="D239" s="158" t="s">
        <v>71</v>
      </c>
      <c r="E239" s="170" t="s">
        <v>421</v>
      </c>
      <c r="F239" s="170" t="s">
        <v>422</v>
      </c>
      <c r="G239" s="157"/>
      <c r="H239" s="157"/>
      <c r="I239" s="160"/>
      <c r="J239" s="171">
        <f>BK239</f>
        <v>0</v>
      </c>
      <c r="K239" s="157"/>
      <c r="L239" s="162"/>
      <c r="M239" s="163"/>
      <c r="N239" s="164"/>
      <c r="O239" s="164"/>
      <c r="P239" s="165">
        <f>SUM(P240:P241)</f>
        <v>0</v>
      </c>
      <c r="Q239" s="164"/>
      <c r="R239" s="165">
        <f>SUM(R240:R241)</f>
        <v>0</v>
      </c>
      <c r="S239" s="164"/>
      <c r="T239" s="166">
        <f>SUM(T240:T241)</f>
        <v>0</v>
      </c>
      <c r="AR239" s="167" t="s">
        <v>172</v>
      </c>
      <c r="AT239" s="168" t="s">
        <v>71</v>
      </c>
      <c r="AU239" s="168" t="s">
        <v>77</v>
      </c>
      <c r="AY239" s="167" t="s">
        <v>130</v>
      </c>
      <c r="BK239" s="169">
        <f>SUM(BK240:BK241)</f>
        <v>0</v>
      </c>
    </row>
    <row r="240" spans="1:65" s="2" customFormat="1" ht="16.5" customHeight="1">
      <c r="A240" s="37"/>
      <c r="B240" s="38"/>
      <c r="C240" s="172" t="s">
        <v>423</v>
      </c>
      <c r="D240" s="172" t="s">
        <v>133</v>
      </c>
      <c r="E240" s="173" t="s">
        <v>424</v>
      </c>
      <c r="F240" s="174" t="s">
        <v>425</v>
      </c>
      <c r="G240" s="175" t="s">
        <v>175</v>
      </c>
      <c r="H240" s="176">
        <v>1</v>
      </c>
      <c r="I240" s="177"/>
      <c r="J240" s="178">
        <f>ROUND(I240*H240,2)</f>
        <v>0</v>
      </c>
      <c r="K240" s="174" t="s">
        <v>136</v>
      </c>
      <c r="L240" s="42"/>
      <c r="M240" s="179" t="s">
        <v>19</v>
      </c>
      <c r="N240" s="180" t="s">
        <v>44</v>
      </c>
      <c r="O240" s="67"/>
      <c r="P240" s="181">
        <f>O240*H240</f>
        <v>0</v>
      </c>
      <c r="Q240" s="181">
        <v>0</v>
      </c>
      <c r="R240" s="181">
        <f>Q240*H240</f>
        <v>0</v>
      </c>
      <c r="S240" s="181">
        <v>0</v>
      </c>
      <c r="T240" s="182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183" t="s">
        <v>379</v>
      </c>
      <c r="AT240" s="183" t="s">
        <v>133</v>
      </c>
      <c r="AU240" s="183" t="s">
        <v>83</v>
      </c>
      <c r="AY240" s="20" t="s">
        <v>130</v>
      </c>
      <c r="BE240" s="184">
        <f>IF(N240="základní",J240,0)</f>
        <v>0</v>
      </c>
      <c r="BF240" s="184">
        <f>IF(N240="snížená",J240,0)</f>
        <v>0</v>
      </c>
      <c r="BG240" s="184">
        <f>IF(N240="zákl. přenesená",J240,0)</f>
        <v>0</v>
      </c>
      <c r="BH240" s="184">
        <f>IF(N240="sníž. přenesená",J240,0)</f>
        <v>0</v>
      </c>
      <c r="BI240" s="184">
        <f>IF(N240="nulová",J240,0)</f>
        <v>0</v>
      </c>
      <c r="BJ240" s="20" t="s">
        <v>83</v>
      </c>
      <c r="BK240" s="184">
        <f>ROUND(I240*H240,2)</f>
        <v>0</v>
      </c>
      <c r="BL240" s="20" t="s">
        <v>379</v>
      </c>
      <c r="BM240" s="183" t="s">
        <v>426</v>
      </c>
    </row>
    <row r="241" spans="1:47" s="2" customFormat="1" ht="11.25">
      <c r="A241" s="37"/>
      <c r="B241" s="38"/>
      <c r="C241" s="39"/>
      <c r="D241" s="185" t="s">
        <v>139</v>
      </c>
      <c r="E241" s="39"/>
      <c r="F241" s="186" t="s">
        <v>427</v>
      </c>
      <c r="G241" s="39"/>
      <c r="H241" s="39"/>
      <c r="I241" s="187"/>
      <c r="J241" s="39"/>
      <c r="K241" s="39"/>
      <c r="L241" s="42"/>
      <c r="M241" s="245"/>
      <c r="N241" s="246"/>
      <c r="O241" s="247"/>
      <c r="P241" s="247"/>
      <c r="Q241" s="247"/>
      <c r="R241" s="247"/>
      <c r="S241" s="247"/>
      <c r="T241" s="248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20" t="s">
        <v>139</v>
      </c>
      <c r="AU241" s="20" t="s">
        <v>83</v>
      </c>
    </row>
    <row r="242" spans="1:47" s="2" customFormat="1" ht="6.95" customHeight="1">
      <c r="A242" s="37"/>
      <c r="B242" s="50"/>
      <c r="C242" s="51"/>
      <c r="D242" s="51"/>
      <c r="E242" s="51"/>
      <c r="F242" s="51"/>
      <c r="G242" s="51"/>
      <c r="H242" s="51"/>
      <c r="I242" s="51"/>
      <c r="J242" s="51"/>
      <c r="K242" s="51"/>
      <c r="L242" s="42"/>
      <c r="M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</row>
  </sheetData>
  <sheetProtection algorithmName="SHA-512" hashValue="oMhJBwA+Ww2LK5fQHsC2CaZVMcTXg+3tWL1692FjaaGo3LVz4XRLwno0vdMYP6Toj2mwOw1YvnR0YhGfJPBpnA==" saltValue="cPg6dIXADtYFVc5X4eFe8INPQdyLZAajIUrvfohfb6BYEM8mxsbGmPTSnrDwtW+7gKsmogU0lWGIps+rxqgyEA==" spinCount="100000" sheet="1" objects="1" scenarios="1" formatColumns="0" formatRows="0" autoFilter="0"/>
  <autoFilter ref="C86:K241" xr:uid="{00000000-0009-0000-0000-000001000000}"/>
  <mergeCells count="6">
    <mergeCell ref="L2:V2"/>
    <mergeCell ref="E7:H7"/>
    <mergeCell ref="E16:H16"/>
    <mergeCell ref="E25:H25"/>
    <mergeCell ref="E46:H46"/>
    <mergeCell ref="E79:H79"/>
  </mergeCells>
  <hyperlinks>
    <hyperlink ref="F91" r:id="rId1" xr:uid="{00000000-0004-0000-0100-000000000000}"/>
    <hyperlink ref="F103" r:id="rId2" xr:uid="{00000000-0004-0000-0100-000001000000}"/>
    <hyperlink ref="F107" r:id="rId3" xr:uid="{00000000-0004-0000-0100-000002000000}"/>
    <hyperlink ref="F112" r:id="rId4" xr:uid="{00000000-0004-0000-0100-000003000000}"/>
    <hyperlink ref="F115" r:id="rId5" xr:uid="{00000000-0004-0000-0100-000004000000}"/>
    <hyperlink ref="F118" r:id="rId6" xr:uid="{00000000-0004-0000-0100-000005000000}"/>
    <hyperlink ref="F121" r:id="rId7" xr:uid="{00000000-0004-0000-0100-000006000000}"/>
    <hyperlink ref="F125" r:id="rId8" xr:uid="{00000000-0004-0000-0100-000007000000}"/>
    <hyperlink ref="F127" r:id="rId9" xr:uid="{00000000-0004-0000-0100-000008000000}"/>
    <hyperlink ref="F129" r:id="rId10" xr:uid="{00000000-0004-0000-0100-000009000000}"/>
    <hyperlink ref="F132" r:id="rId11" xr:uid="{00000000-0004-0000-0100-00000A000000}"/>
    <hyperlink ref="F135" r:id="rId12" xr:uid="{00000000-0004-0000-0100-00000B000000}"/>
    <hyperlink ref="F139" r:id="rId13" xr:uid="{00000000-0004-0000-0100-00000C000000}"/>
    <hyperlink ref="F148" r:id="rId14" xr:uid="{00000000-0004-0000-0100-00000D000000}"/>
    <hyperlink ref="F177" r:id="rId15" xr:uid="{00000000-0004-0000-0100-00000E000000}"/>
    <hyperlink ref="F180" r:id="rId16" xr:uid="{00000000-0004-0000-0100-00000F000000}"/>
    <hyperlink ref="F183" r:id="rId17" xr:uid="{00000000-0004-0000-0100-000010000000}"/>
    <hyperlink ref="F194" r:id="rId18" xr:uid="{00000000-0004-0000-0100-000011000000}"/>
    <hyperlink ref="F217" r:id="rId19" xr:uid="{00000000-0004-0000-0100-000012000000}"/>
    <hyperlink ref="F221" r:id="rId20" xr:uid="{00000000-0004-0000-0100-000013000000}"/>
    <hyperlink ref="F225" r:id="rId21" xr:uid="{00000000-0004-0000-0100-000014000000}"/>
    <hyperlink ref="F227" r:id="rId22" xr:uid="{00000000-0004-0000-0100-000015000000}"/>
    <hyperlink ref="F229" r:id="rId23" xr:uid="{00000000-0004-0000-0100-000016000000}"/>
    <hyperlink ref="F233" r:id="rId24" xr:uid="{00000000-0004-0000-0100-000017000000}"/>
    <hyperlink ref="F236" r:id="rId25" xr:uid="{00000000-0004-0000-0100-000018000000}"/>
    <hyperlink ref="F238" r:id="rId26" xr:uid="{00000000-0004-0000-0100-000019000000}"/>
    <hyperlink ref="F241" r:id="rId27" xr:uid="{00000000-0004-0000-0100-00001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0"/>
      <c r="C3" s="101"/>
      <c r="D3" s="101"/>
      <c r="E3" s="101"/>
      <c r="F3" s="101"/>
      <c r="G3" s="101"/>
      <c r="H3" s="23"/>
    </row>
    <row r="4" spans="1:8" s="1" customFormat="1" ht="24.95" customHeight="1">
      <c r="B4" s="23"/>
      <c r="C4" s="102" t="s">
        <v>428</v>
      </c>
      <c r="H4" s="23"/>
    </row>
    <row r="5" spans="1:8" s="1" customFormat="1" ht="12" customHeight="1">
      <c r="B5" s="23"/>
      <c r="C5" s="249" t="s">
        <v>13</v>
      </c>
      <c r="D5" s="394" t="s">
        <v>14</v>
      </c>
      <c r="E5" s="389"/>
      <c r="F5" s="389"/>
      <c r="H5" s="23"/>
    </row>
    <row r="6" spans="1:8" s="1" customFormat="1" ht="36.950000000000003" customHeight="1">
      <c r="B6" s="23"/>
      <c r="C6" s="250" t="s">
        <v>16</v>
      </c>
      <c r="D6" s="396" t="s">
        <v>17</v>
      </c>
      <c r="E6" s="389"/>
      <c r="F6" s="389"/>
      <c r="H6" s="23"/>
    </row>
    <row r="7" spans="1:8" s="1" customFormat="1" ht="16.5" customHeight="1">
      <c r="B7" s="23"/>
      <c r="C7" s="104" t="s">
        <v>23</v>
      </c>
      <c r="D7" s="107" t="str">
        <f>'Rekapitulace stavby'!AN8</f>
        <v>30. 3. 2025</v>
      </c>
      <c r="H7" s="23"/>
    </row>
    <row r="8" spans="1:8" s="2" customFormat="1" ht="10.9" customHeight="1">
      <c r="A8" s="37"/>
      <c r="B8" s="42"/>
      <c r="C8" s="37"/>
      <c r="D8" s="37"/>
      <c r="E8" s="37"/>
      <c r="F8" s="37"/>
      <c r="G8" s="37"/>
      <c r="H8" s="42"/>
    </row>
    <row r="9" spans="1:8" s="11" customFormat="1" ht="29.25" customHeight="1">
      <c r="A9" s="145"/>
      <c r="B9" s="251"/>
      <c r="C9" s="252" t="s">
        <v>53</v>
      </c>
      <c r="D9" s="253" t="s">
        <v>54</v>
      </c>
      <c r="E9" s="253" t="s">
        <v>117</v>
      </c>
      <c r="F9" s="254" t="s">
        <v>429</v>
      </c>
      <c r="G9" s="145"/>
      <c r="H9" s="251"/>
    </row>
    <row r="10" spans="1:8" s="2" customFormat="1" ht="26.45" customHeight="1">
      <c r="A10" s="37"/>
      <c r="B10" s="42"/>
      <c r="C10" s="255" t="s">
        <v>14</v>
      </c>
      <c r="D10" s="255" t="s">
        <v>17</v>
      </c>
      <c r="E10" s="37"/>
      <c r="F10" s="37"/>
      <c r="G10" s="37"/>
      <c r="H10" s="42"/>
    </row>
    <row r="11" spans="1:8" s="2" customFormat="1" ht="16.899999999999999" customHeight="1">
      <c r="A11" s="37"/>
      <c r="B11" s="42"/>
      <c r="C11" s="256" t="s">
        <v>430</v>
      </c>
      <c r="D11" s="257" t="s">
        <v>431</v>
      </c>
      <c r="E11" s="258" t="s">
        <v>160</v>
      </c>
      <c r="F11" s="259">
        <v>215.6</v>
      </c>
      <c r="G11" s="37"/>
      <c r="H11" s="42"/>
    </row>
    <row r="12" spans="1:8" s="2" customFormat="1" ht="16.899999999999999" customHeight="1">
      <c r="A12" s="37"/>
      <c r="B12" s="42"/>
      <c r="C12" s="260" t="s">
        <v>19</v>
      </c>
      <c r="D12" s="260" t="s">
        <v>432</v>
      </c>
      <c r="E12" s="20" t="s">
        <v>19</v>
      </c>
      <c r="F12" s="261">
        <v>0</v>
      </c>
      <c r="G12" s="37"/>
      <c r="H12" s="42"/>
    </row>
    <row r="13" spans="1:8" s="2" customFormat="1" ht="16.899999999999999" customHeight="1">
      <c r="A13" s="37"/>
      <c r="B13" s="42"/>
      <c r="C13" s="260" t="s">
        <v>19</v>
      </c>
      <c r="D13" s="260" t="s">
        <v>433</v>
      </c>
      <c r="E13" s="20" t="s">
        <v>19</v>
      </c>
      <c r="F13" s="261">
        <v>215.6</v>
      </c>
      <c r="G13" s="37"/>
      <c r="H13" s="42"/>
    </row>
    <row r="14" spans="1:8" s="2" customFormat="1" ht="16.899999999999999" customHeight="1">
      <c r="A14" s="37"/>
      <c r="B14" s="42"/>
      <c r="C14" s="260" t="s">
        <v>430</v>
      </c>
      <c r="D14" s="260" t="s">
        <v>148</v>
      </c>
      <c r="E14" s="20" t="s">
        <v>19</v>
      </c>
      <c r="F14" s="261">
        <v>215.6</v>
      </c>
      <c r="G14" s="37"/>
      <c r="H14" s="42"/>
    </row>
    <row r="15" spans="1:8" s="2" customFormat="1" ht="16.899999999999999" customHeight="1">
      <c r="A15" s="37"/>
      <c r="B15" s="42"/>
      <c r="C15" s="256" t="s">
        <v>434</v>
      </c>
      <c r="D15" s="257" t="s">
        <v>435</v>
      </c>
      <c r="E15" s="258" t="s">
        <v>160</v>
      </c>
      <c r="F15" s="259">
        <v>277</v>
      </c>
      <c r="G15" s="37"/>
      <c r="H15" s="42"/>
    </row>
    <row r="16" spans="1:8" s="2" customFormat="1" ht="16.899999999999999" customHeight="1">
      <c r="A16" s="37"/>
      <c r="B16" s="42"/>
      <c r="C16" s="260" t="s">
        <v>19</v>
      </c>
      <c r="D16" s="260" t="s">
        <v>436</v>
      </c>
      <c r="E16" s="20" t="s">
        <v>19</v>
      </c>
      <c r="F16" s="261">
        <v>0</v>
      </c>
      <c r="G16" s="37"/>
      <c r="H16" s="42"/>
    </row>
    <row r="17" spans="1:8" s="2" customFormat="1" ht="16.899999999999999" customHeight="1">
      <c r="A17" s="37"/>
      <c r="B17" s="42"/>
      <c r="C17" s="260" t="s">
        <v>19</v>
      </c>
      <c r="D17" s="260" t="s">
        <v>437</v>
      </c>
      <c r="E17" s="20" t="s">
        <v>19</v>
      </c>
      <c r="F17" s="261">
        <v>256</v>
      </c>
      <c r="G17" s="37"/>
      <c r="H17" s="42"/>
    </row>
    <row r="18" spans="1:8" s="2" customFormat="1" ht="16.899999999999999" customHeight="1">
      <c r="A18" s="37"/>
      <c r="B18" s="42"/>
      <c r="C18" s="260" t="s">
        <v>19</v>
      </c>
      <c r="D18" s="260" t="s">
        <v>438</v>
      </c>
      <c r="E18" s="20" t="s">
        <v>19</v>
      </c>
      <c r="F18" s="261">
        <v>21</v>
      </c>
      <c r="G18" s="37"/>
      <c r="H18" s="42"/>
    </row>
    <row r="19" spans="1:8" s="2" customFormat="1" ht="16.899999999999999" customHeight="1">
      <c r="A19" s="37"/>
      <c r="B19" s="42"/>
      <c r="C19" s="260" t="s">
        <v>434</v>
      </c>
      <c r="D19" s="260" t="s">
        <v>148</v>
      </c>
      <c r="E19" s="20" t="s">
        <v>19</v>
      </c>
      <c r="F19" s="261">
        <v>277</v>
      </c>
      <c r="G19" s="37"/>
      <c r="H19" s="42"/>
    </row>
    <row r="20" spans="1:8" s="2" customFormat="1" ht="16.899999999999999" customHeight="1">
      <c r="A20" s="37"/>
      <c r="B20" s="42"/>
      <c r="C20" s="256" t="s">
        <v>439</v>
      </c>
      <c r="D20" s="257" t="s">
        <v>440</v>
      </c>
      <c r="E20" s="258" t="s">
        <v>160</v>
      </c>
      <c r="F20" s="259">
        <v>72</v>
      </c>
      <c r="G20" s="37"/>
      <c r="H20" s="42"/>
    </row>
    <row r="21" spans="1:8" s="2" customFormat="1" ht="16.899999999999999" customHeight="1">
      <c r="A21" s="37"/>
      <c r="B21" s="42"/>
      <c r="C21" s="260" t="s">
        <v>19</v>
      </c>
      <c r="D21" s="260" t="s">
        <v>432</v>
      </c>
      <c r="E21" s="20" t="s">
        <v>19</v>
      </c>
      <c r="F21" s="261">
        <v>0</v>
      </c>
      <c r="G21" s="37"/>
      <c r="H21" s="42"/>
    </row>
    <row r="22" spans="1:8" s="2" customFormat="1" ht="16.899999999999999" customHeight="1">
      <c r="A22" s="37"/>
      <c r="B22" s="42"/>
      <c r="C22" s="260" t="s">
        <v>19</v>
      </c>
      <c r="D22" s="260" t="s">
        <v>441</v>
      </c>
      <c r="E22" s="20" t="s">
        <v>19</v>
      </c>
      <c r="F22" s="261">
        <v>45</v>
      </c>
      <c r="G22" s="37"/>
      <c r="H22" s="42"/>
    </row>
    <row r="23" spans="1:8" s="2" customFormat="1" ht="16.899999999999999" customHeight="1">
      <c r="A23" s="37"/>
      <c r="B23" s="42"/>
      <c r="C23" s="260" t="s">
        <v>19</v>
      </c>
      <c r="D23" s="260" t="s">
        <v>436</v>
      </c>
      <c r="E23" s="20" t="s">
        <v>19</v>
      </c>
      <c r="F23" s="261">
        <v>0</v>
      </c>
      <c r="G23" s="37"/>
      <c r="H23" s="42"/>
    </row>
    <row r="24" spans="1:8" s="2" customFormat="1" ht="16.899999999999999" customHeight="1">
      <c r="A24" s="37"/>
      <c r="B24" s="42"/>
      <c r="C24" s="260" t="s">
        <v>19</v>
      </c>
      <c r="D24" s="260" t="s">
        <v>442</v>
      </c>
      <c r="E24" s="20" t="s">
        <v>19</v>
      </c>
      <c r="F24" s="261">
        <v>23.4</v>
      </c>
      <c r="G24" s="37"/>
      <c r="H24" s="42"/>
    </row>
    <row r="25" spans="1:8" s="2" customFormat="1" ht="16.899999999999999" customHeight="1">
      <c r="A25" s="37"/>
      <c r="B25" s="42"/>
      <c r="C25" s="260" t="s">
        <v>19</v>
      </c>
      <c r="D25" s="260" t="s">
        <v>443</v>
      </c>
      <c r="E25" s="20" t="s">
        <v>19</v>
      </c>
      <c r="F25" s="261">
        <v>3.6</v>
      </c>
      <c r="G25" s="37"/>
      <c r="H25" s="42"/>
    </row>
    <row r="26" spans="1:8" s="2" customFormat="1" ht="16.899999999999999" customHeight="1">
      <c r="A26" s="37"/>
      <c r="B26" s="42"/>
      <c r="C26" s="260" t="s">
        <v>439</v>
      </c>
      <c r="D26" s="260" t="s">
        <v>148</v>
      </c>
      <c r="E26" s="20" t="s">
        <v>19</v>
      </c>
      <c r="F26" s="261">
        <v>72</v>
      </c>
      <c r="G26" s="37"/>
      <c r="H26" s="42"/>
    </row>
    <row r="27" spans="1:8" s="2" customFormat="1" ht="16.899999999999999" customHeight="1">
      <c r="A27" s="37"/>
      <c r="B27" s="42"/>
      <c r="C27" s="256" t="s">
        <v>444</v>
      </c>
      <c r="D27" s="257" t="s">
        <v>445</v>
      </c>
      <c r="E27" s="258" t="s">
        <v>160</v>
      </c>
      <c r="F27" s="259">
        <v>14.4</v>
      </c>
      <c r="G27" s="37"/>
      <c r="H27" s="42"/>
    </row>
    <row r="28" spans="1:8" s="2" customFormat="1" ht="16.899999999999999" customHeight="1">
      <c r="A28" s="37"/>
      <c r="B28" s="42"/>
      <c r="C28" s="260" t="s">
        <v>19</v>
      </c>
      <c r="D28" s="260" t="s">
        <v>436</v>
      </c>
      <c r="E28" s="20" t="s">
        <v>19</v>
      </c>
      <c r="F28" s="261">
        <v>0</v>
      </c>
      <c r="G28" s="37"/>
      <c r="H28" s="42"/>
    </row>
    <row r="29" spans="1:8" s="2" customFormat="1" ht="16.899999999999999" customHeight="1">
      <c r="A29" s="37"/>
      <c r="B29" s="42"/>
      <c r="C29" s="260" t="s">
        <v>19</v>
      </c>
      <c r="D29" s="260" t="s">
        <v>446</v>
      </c>
      <c r="E29" s="20" t="s">
        <v>19</v>
      </c>
      <c r="F29" s="261">
        <v>14.4</v>
      </c>
      <c r="G29" s="37"/>
      <c r="H29" s="42"/>
    </row>
    <row r="30" spans="1:8" s="2" customFormat="1" ht="16.899999999999999" customHeight="1">
      <c r="A30" s="37"/>
      <c r="B30" s="42"/>
      <c r="C30" s="260" t="s">
        <v>444</v>
      </c>
      <c r="D30" s="260" t="s">
        <v>148</v>
      </c>
      <c r="E30" s="20" t="s">
        <v>19</v>
      </c>
      <c r="F30" s="261">
        <v>14.4</v>
      </c>
      <c r="G30" s="37"/>
      <c r="H30" s="42"/>
    </row>
    <row r="31" spans="1:8" s="2" customFormat="1" ht="16.899999999999999" customHeight="1">
      <c r="A31" s="37"/>
      <c r="B31" s="42"/>
      <c r="C31" s="256" t="s">
        <v>447</v>
      </c>
      <c r="D31" s="257" t="s">
        <v>448</v>
      </c>
      <c r="E31" s="258" t="s">
        <v>160</v>
      </c>
      <c r="F31" s="259">
        <v>544.20000000000005</v>
      </c>
      <c r="G31" s="37"/>
      <c r="H31" s="42"/>
    </row>
    <row r="32" spans="1:8" s="2" customFormat="1" ht="16.899999999999999" customHeight="1">
      <c r="A32" s="37"/>
      <c r="B32" s="42"/>
      <c r="C32" s="260" t="s">
        <v>19</v>
      </c>
      <c r="D32" s="260" t="s">
        <v>432</v>
      </c>
      <c r="E32" s="20" t="s">
        <v>19</v>
      </c>
      <c r="F32" s="261">
        <v>0</v>
      </c>
      <c r="G32" s="37"/>
      <c r="H32" s="42"/>
    </row>
    <row r="33" spans="1:8" s="2" customFormat="1" ht="16.899999999999999" customHeight="1">
      <c r="A33" s="37"/>
      <c r="B33" s="42"/>
      <c r="C33" s="260" t="s">
        <v>19</v>
      </c>
      <c r="D33" s="260" t="s">
        <v>449</v>
      </c>
      <c r="E33" s="20" t="s">
        <v>19</v>
      </c>
      <c r="F33" s="261">
        <v>235.2</v>
      </c>
      <c r="G33" s="37"/>
      <c r="H33" s="42"/>
    </row>
    <row r="34" spans="1:8" s="2" customFormat="1" ht="16.899999999999999" customHeight="1">
      <c r="A34" s="37"/>
      <c r="B34" s="42"/>
      <c r="C34" s="260" t="s">
        <v>19</v>
      </c>
      <c r="D34" s="260" t="s">
        <v>436</v>
      </c>
      <c r="E34" s="20" t="s">
        <v>19</v>
      </c>
      <c r="F34" s="261">
        <v>0</v>
      </c>
      <c r="G34" s="37"/>
      <c r="H34" s="42"/>
    </row>
    <row r="35" spans="1:8" s="2" customFormat="1" ht="16.899999999999999" customHeight="1">
      <c r="A35" s="37"/>
      <c r="B35" s="42"/>
      <c r="C35" s="260" t="s">
        <v>19</v>
      </c>
      <c r="D35" s="260" t="s">
        <v>450</v>
      </c>
      <c r="E35" s="20" t="s">
        <v>19</v>
      </c>
      <c r="F35" s="261">
        <v>288</v>
      </c>
      <c r="G35" s="37"/>
      <c r="H35" s="42"/>
    </row>
    <row r="36" spans="1:8" s="2" customFormat="1" ht="16.899999999999999" customHeight="1">
      <c r="A36" s="37"/>
      <c r="B36" s="42"/>
      <c r="C36" s="260" t="s">
        <v>19</v>
      </c>
      <c r="D36" s="260" t="s">
        <v>438</v>
      </c>
      <c r="E36" s="20" t="s">
        <v>19</v>
      </c>
      <c r="F36" s="261">
        <v>21</v>
      </c>
      <c r="G36" s="37"/>
      <c r="H36" s="42"/>
    </row>
    <row r="37" spans="1:8" s="2" customFormat="1" ht="16.899999999999999" customHeight="1">
      <c r="A37" s="37"/>
      <c r="B37" s="42"/>
      <c r="C37" s="260" t="s">
        <v>447</v>
      </c>
      <c r="D37" s="260" t="s">
        <v>148</v>
      </c>
      <c r="E37" s="20" t="s">
        <v>19</v>
      </c>
      <c r="F37" s="261">
        <v>544.20000000000005</v>
      </c>
      <c r="G37" s="37"/>
      <c r="H37" s="42"/>
    </row>
    <row r="38" spans="1:8" s="2" customFormat="1" ht="16.899999999999999" customHeight="1">
      <c r="A38" s="37"/>
      <c r="B38" s="42"/>
      <c r="C38" s="256" t="s">
        <v>84</v>
      </c>
      <c r="D38" s="257" t="s">
        <v>85</v>
      </c>
      <c r="E38" s="258" t="s">
        <v>81</v>
      </c>
      <c r="F38" s="259">
        <v>14.3</v>
      </c>
      <c r="G38" s="37"/>
      <c r="H38" s="42"/>
    </row>
    <row r="39" spans="1:8" s="2" customFormat="1" ht="16.899999999999999" customHeight="1">
      <c r="A39" s="37"/>
      <c r="B39" s="42"/>
      <c r="C39" s="260" t="s">
        <v>19</v>
      </c>
      <c r="D39" s="260" t="s">
        <v>324</v>
      </c>
      <c r="E39" s="20" t="s">
        <v>19</v>
      </c>
      <c r="F39" s="261">
        <v>0</v>
      </c>
      <c r="G39" s="37"/>
      <c r="H39" s="42"/>
    </row>
    <row r="40" spans="1:8" s="2" customFormat="1" ht="16.899999999999999" customHeight="1">
      <c r="A40" s="37"/>
      <c r="B40" s="42"/>
      <c r="C40" s="260" t="s">
        <v>19</v>
      </c>
      <c r="D40" s="260" t="s">
        <v>325</v>
      </c>
      <c r="E40" s="20" t="s">
        <v>19</v>
      </c>
      <c r="F40" s="261">
        <v>14.3</v>
      </c>
      <c r="G40" s="37"/>
      <c r="H40" s="42"/>
    </row>
    <row r="41" spans="1:8" s="2" customFormat="1" ht="16.899999999999999" customHeight="1">
      <c r="A41" s="37"/>
      <c r="B41" s="42"/>
      <c r="C41" s="260" t="s">
        <v>84</v>
      </c>
      <c r="D41" s="260" t="s">
        <v>148</v>
      </c>
      <c r="E41" s="20" t="s">
        <v>19</v>
      </c>
      <c r="F41" s="261">
        <v>14.3</v>
      </c>
      <c r="G41" s="37"/>
      <c r="H41" s="42"/>
    </row>
    <row r="42" spans="1:8" s="2" customFormat="1" ht="16.899999999999999" customHeight="1">
      <c r="A42" s="37"/>
      <c r="B42" s="42"/>
      <c r="C42" s="262" t="s">
        <v>451</v>
      </c>
      <c r="D42" s="37"/>
      <c r="E42" s="37"/>
      <c r="F42" s="37"/>
      <c r="G42" s="37"/>
      <c r="H42" s="42"/>
    </row>
    <row r="43" spans="1:8" s="2" customFormat="1" ht="16.899999999999999" customHeight="1">
      <c r="A43" s="37"/>
      <c r="B43" s="42"/>
      <c r="C43" s="260" t="s">
        <v>320</v>
      </c>
      <c r="D43" s="260" t="s">
        <v>452</v>
      </c>
      <c r="E43" s="20" t="s">
        <v>81</v>
      </c>
      <c r="F43" s="261">
        <v>14.3</v>
      </c>
      <c r="G43" s="37"/>
      <c r="H43" s="42"/>
    </row>
    <row r="44" spans="1:8" s="2" customFormat="1" ht="16.899999999999999" customHeight="1">
      <c r="A44" s="37"/>
      <c r="B44" s="42"/>
      <c r="C44" s="260" t="s">
        <v>158</v>
      </c>
      <c r="D44" s="260" t="s">
        <v>453</v>
      </c>
      <c r="E44" s="20" t="s">
        <v>160</v>
      </c>
      <c r="F44" s="261">
        <v>8.68</v>
      </c>
      <c r="G44" s="37"/>
      <c r="H44" s="42"/>
    </row>
    <row r="45" spans="1:8" s="2" customFormat="1" ht="16.899999999999999" customHeight="1">
      <c r="A45" s="37"/>
      <c r="B45" s="42"/>
      <c r="C45" s="260" t="s">
        <v>328</v>
      </c>
      <c r="D45" s="260" t="s">
        <v>329</v>
      </c>
      <c r="E45" s="20" t="s">
        <v>81</v>
      </c>
      <c r="F45" s="261">
        <v>15.015000000000001</v>
      </c>
      <c r="G45" s="37"/>
      <c r="H45" s="42"/>
    </row>
    <row r="46" spans="1:8" s="2" customFormat="1" ht="16.899999999999999" customHeight="1">
      <c r="A46" s="37"/>
      <c r="B46" s="42"/>
      <c r="C46" s="256" t="s">
        <v>91</v>
      </c>
      <c r="D46" s="257" t="s">
        <v>92</v>
      </c>
      <c r="E46" s="258" t="s">
        <v>81</v>
      </c>
      <c r="F46" s="259">
        <v>1.2</v>
      </c>
      <c r="G46" s="37"/>
      <c r="H46" s="42"/>
    </row>
    <row r="47" spans="1:8" s="2" customFormat="1" ht="16.899999999999999" customHeight="1">
      <c r="A47" s="37"/>
      <c r="B47" s="42"/>
      <c r="C47" s="260" t="s">
        <v>19</v>
      </c>
      <c r="D47" s="260" t="s">
        <v>342</v>
      </c>
      <c r="E47" s="20" t="s">
        <v>19</v>
      </c>
      <c r="F47" s="261">
        <v>0</v>
      </c>
      <c r="G47" s="37"/>
      <c r="H47" s="42"/>
    </row>
    <row r="48" spans="1:8" s="2" customFormat="1" ht="16.899999999999999" customHeight="1">
      <c r="A48" s="37"/>
      <c r="B48" s="42"/>
      <c r="C48" s="260" t="s">
        <v>19</v>
      </c>
      <c r="D48" s="260" t="s">
        <v>343</v>
      </c>
      <c r="E48" s="20" t="s">
        <v>19</v>
      </c>
      <c r="F48" s="261">
        <v>1.2</v>
      </c>
      <c r="G48" s="37"/>
      <c r="H48" s="42"/>
    </row>
    <row r="49" spans="1:8" s="2" customFormat="1" ht="16.899999999999999" customHeight="1">
      <c r="A49" s="37"/>
      <c r="B49" s="42"/>
      <c r="C49" s="260" t="s">
        <v>91</v>
      </c>
      <c r="D49" s="260" t="s">
        <v>148</v>
      </c>
      <c r="E49" s="20" t="s">
        <v>19</v>
      </c>
      <c r="F49" s="261">
        <v>1.2</v>
      </c>
      <c r="G49" s="37"/>
      <c r="H49" s="42"/>
    </row>
    <row r="50" spans="1:8" s="2" customFormat="1" ht="16.899999999999999" customHeight="1">
      <c r="A50" s="37"/>
      <c r="B50" s="42"/>
      <c r="C50" s="262" t="s">
        <v>451</v>
      </c>
      <c r="D50" s="37"/>
      <c r="E50" s="37"/>
      <c r="F50" s="37"/>
      <c r="G50" s="37"/>
      <c r="H50" s="42"/>
    </row>
    <row r="51" spans="1:8" s="2" customFormat="1" ht="16.899999999999999" customHeight="1">
      <c r="A51" s="37"/>
      <c r="B51" s="42"/>
      <c r="C51" s="260" t="s">
        <v>338</v>
      </c>
      <c r="D51" s="260" t="s">
        <v>454</v>
      </c>
      <c r="E51" s="20" t="s">
        <v>81</v>
      </c>
      <c r="F51" s="261">
        <v>12.9</v>
      </c>
      <c r="G51" s="37"/>
      <c r="H51" s="42"/>
    </row>
    <row r="52" spans="1:8" s="2" customFormat="1" ht="16.899999999999999" customHeight="1">
      <c r="A52" s="37"/>
      <c r="B52" s="42"/>
      <c r="C52" s="260" t="s">
        <v>158</v>
      </c>
      <c r="D52" s="260" t="s">
        <v>453</v>
      </c>
      <c r="E52" s="20" t="s">
        <v>160</v>
      </c>
      <c r="F52" s="261">
        <v>8.68</v>
      </c>
      <c r="G52" s="37"/>
      <c r="H52" s="42"/>
    </row>
    <row r="53" spans="1:8" s="2" customFormat="1" ht="16.899999999999999" customHeight="1">
      <c r="A53" s="37"/>
      <c r="B53" s="42"/>
      <c r="C53" s="260" t="s">
        <v>349</v>
      </c>
      <c r="D53" s="260" t="s">
        <v>350</v>
      </c>
      <c r="E53" s="20" t="s">
        <v>81</v>
      </c>
      <c r="F53" s="261">
        <v>1.26</v>
      </c>
      <c r="G53" s="37"/>
      <c r="H53" s="42"/>
    </row>
    <row r="54" spans="1:8" s="2" customFormat="1" ht="16.899999999999999" customHeight="1">
      <c r="A54" s="37"/>
      <c r="B54" s="42"/>
      <c r="C54" s="256" t="s">
        <v>94</v>
      </c>
      <c r="D54" s="257" t="s">
        <v>95</v>
      </c>
      <c r="E54" s="258" t="s">
        <v>81</v>
      </c>
      <c r="F54" s="259">
        <v>7.8</v>
      </c>
      <c r="G54" s="37"/>
      <c r="H54" s="42"/>
    </row>
    <row r="55" spans="1:8" s="2" customFormat="1" ht="16.899999999999999" customHeight="1">
      <c r="A55" s="37"/>
      <c r="B55" s="42"/>
      <c r="C55" s="260" t="s">
        <v>19</v>
      </c>
      <c r="D55" s="260" t="s">
        <v>344</v>
      </c>
      <c r="E55" s="20" t="s">
        <v>19</v>
      </c>
      <c r="F55" s="261">
        <v>0</v>
      </c>
      <c r="G55" s="37"/>
      <c r="H55" s="42"/>
    </row>
    <row r="56" spans="1:8" s="2" customFormat="1" ht="16.899999999999999" customHeight="1">
      <c r="A56" s="37"/>
      <c r="B56" s="42"/>
      <c r="C56" s="260" t="s">
        <v>19</v>
      </c>
      <c r="D56" s="260" t="s">
        <v>345</v>
      </c>
      <c r="E56" s="20" t="s">
        <v>19</v>
      </c>
      <c r="F56" s="261">
        <v>7.8</v>
      </c>
      <c r="G56" s="37"/>
      <c r="H56" s="42"/>
    </row>
    <row r="57" spans="1:8" s="2" customFormat="1" ht="16.899999999999999" customHeight="1">
      <c r="A57" s="37"/>
      <c r="B57" s="42"/>
      <c r="C57" s="260" t="s">
        <v>94</v>
      </c>
      <c r="D57" s="260" t="s">
        <v>148</v>
      </c>
      <c r="E57" s="20" t="s">
        <v>19</v>
      </c>
      <c r="F57" s="261">
        <v>7.8</v>
      </c>
      <c r="G57" s="37"/>
      <c r="H57" s="42"/>
    </row>
    <row r="58" spans="1:8" s="2" customFormat="1" ht="16.899999999999999" customHeight="1">
      <c r="A58" s="37"/>
      <c r="B58" s="42"/>
      <c r="C58" s="262" t="s">
        <v>451</v>
      </c>
      <c r="D58" s="37"/>
      <c r="E58" s="37"/>
      <c r="F58" s="37"/>
      <c r="G58" s="37"/>
      <c r="H58" s="42"/>
    </row>
    <row r="59" spans="1:8" s="2" customFormat="1" ht="16.899999999999999" customHeight="1">
      <c r="A59" s="37"/>
      <c r="B59" s="42"/>
      <c r="C59" s="260" t="s">
        <v>338</v>
      </c>
      <c r="D59" s="260" t="s">
        <v>454</v>
      </c>
      <c r="E59" s="20" t="s">
        <v>81</v>
      </c>
      <c r="F59" s="261">
        <v>12.9</v>
      </c>
      <c r="G59" s="37"/>
      <c r="H59" s="42"/>
    </row>
    <row r="60" spans="1:8" s="2" customFormat="1" ht="16.899999999999999" customHeight="1">
      <c r="A60" s="37"/>
      <c r="B60" s="42"/>
      <c r="C60" s="260" t="s">
        <v>158</v>
      </c>
      <c r="D60" s="260" t="s">
        <v>453</v>
      </c>
      <c r="E60" s="20" t="s">
        <v>160</v>
      </c>
      <c r="F60" s="261">
        <v>8.68</v>
      </c>
      <c r="G60" s="37"/>
      <c r="H60" s="42"/>
    </row>
    <row r="61" spans="1:8" s="2" customFormat="1" ht="16.899999999999999" customHeight="1">
      <c r="A61" s="37"/>
      <c r="B61" s="42"/>
      <c r="C61" s="260" t="s">
        <v>354</v>
      </c>
      <c r="D61" s="260" t="s">
        <v>355</v>
      </c>
      <c r="E61" s="20" t="s">
        <v>81</v>
      </c>
      <c r="F61" s="261">
        <v>8.19</v>
      </c>
      <c r="G61" s="37"/>
      <c r="H61" s="42"/>
    </row>
    <row r="62" spans="1:8" s="2" customFormat="1" ht="16.899999999999999" customHeight="1">
      <c r="A62" s="37"/>
      <c r="B62" s="42"/>
      <c r="C62" s="256" t="s">
        <v>88</v>
      </c>
      <c r="D62" s="257" t="s">
        <v>89</v>
      </c>
      <c r="E62" s="258" t="s">
        <v>81</v>
      </c>
      <c r="F62" s="259">
        <v>3.9</v>
      </c>
      <c r="G62" s="37"/>
      <c r="H62" s="42"/>
    </row>
    <row r="63" spans="1:8" s="2" customFormat="1" ht="16.899999999999999" customHeight="1">
      <c r="A63" s="37"/>
      <c r="B63" s="42"/>
      <c r="C63" s="260" t="s">
        <v>19</v>
      </c>
      <c r="D63" s="260" t="s">
        <v>346</v>
      </c>
      <c r="E63" s="20" t="s">
        <v>19</v>
      </c>
      <c r="F63" s="261">
        <v>0</v>
      </c>
      <c r="G63" s="37"/>
      <c r="H63" s="42"/>
    </row>
    <row r="64" spans="1:8" s="2" customFormat="1" ht="16.899999999999999" customHeight="1">
      <c r="A64" s="37"/>
      <c r="B64" s="42"/>
      <c r="C64" s="260" t="s">
        <v>19</v>
      </c>
      <c r="D64" s="260" t="s">
        <v>347</v>
      </c>
      <c r="E64" s="20" t="s">
        <v>19</v>
      </c>
      <c r="F64" s="261">
        <v>3.9</v>
      </c>
      <c r="G64" s="37"/>
      <c r="H64" s="42"/>
    </row>
    <row r="65" spans="1:8" s="2" customFormat="1" ht="16.899999999999999" customHeight="1">
      <c r="A65" s="37"/>
      <c r="B65" s="42"/>
      <c r="C65" s="260" t="s">
        <v>88</v>
      </c>
      <c r="D65" s="260" t="s">
        <v>148</v>
      </c>
      <c r="E65" s="20" t="s">
        <v>19</v>
      </c>
      <c r="F65" s="261">
        <v>3.9</v>
      </c>
      <c r="G65" s="37"/>
      <c r="H65" s="42"/>
    </row>
    <row r="66" spans="1:8" s="2" customFormat="1" ht="16.899999999999999" customHeight="1">
      <c r="A66" s="37"/>
      <c r="B66" s="42"/>
      <c r="C66" s="262" t="s">
        <v>451</v>
      </c>
      <c r="D66" s="37"/>
      <c r="E66" s="37"/>
      <c r="F66" s="37"/>
      <c r="G66" s="37"/>
      <c r="H66" s="42"/>
    </row>
    <row r="67" spans="1:8" s="2" customFormat="1" ht="16.899999999999999" customHeight="1">
      <c r="A67" s="37"/>
      <c r="B67" s="42"/>
      <c r="C67" s="260" t="s">
        <v>338</v>
      </c>
      <c r="D67" s="260" t="s">
        <v>454</v>
      </c>
      <c r="E67" s="20" t="s">
        <v>81</v>
      </c>
      <c r="F67" s="261">
        <v>12.9</v>
      </c>
      <c r="G67" s="37"/>
      <c r="H67" s="42"/>
    </row>
    <row r="68" spans="1:8" s="2" customFormat="1" ht="16.899999999999999" customHeight="1">
      <c r="A68" s="37"/>
      <c r="B68" s="42"/>
      <c r="C68" s="260" t="s">
        <v>158</v>
      </c>
      <c r="D68" s="260" t="s">
        <v>453</v>
      </c>
      <c r="E68" s="20" t="s">
        <v>160</v>
      </c>
      <c r="F68" s="261">
        <v>8.68</v>
      </c>
      <c r="G68" s="37"/>
      <c r="H68" s="42"/>
    </row>
    <row r="69" spans="1:8" s="2" customFormat="1" ht="16.899999999999999" customHeight="1">
      <c r="A69" s="37"/>
      <c r="B69" s="42"/>
      <c r="C69" s="260" t="s">
        <v>359</v>
      </c>
      <c r="D69" s="260" t="s">
        <v>360</v>
      </c>
      <c r="E69" s="20" t="s">
        <v>81</v>
      </c>
      <c r="F69" s="261">
        <v>4.0949999999999998</v>
      </c>
      <c r="G69" s="37"/>
      <c r="H69" s="42"/>
    </row>
    <row r="70" spans="1:8" s="2" customFormat="1" ht="16.899999999999999" customHeight="1">
      <c r="A70" s="37"/>
      <c r="B70" s="42"/>
      <c r="C70" s="256" t="s">
        <v>143</v>
      </c>
      <c r="D70" s="257" t="s">
        <v>455</v>
      </c>
      <c r="E70" s="258" t="s">
        <v>81</v>
      </c>
      <c r="F70" s="259">
        <v>9.8000000000000007</v>
      </c>
      <c r="G70" s="37"/>
      <c r="H70" s="42"/>
    </row>
    <row r="71" spans="1:8" s="2" customFormat="1" ht="16.899999999999999" customHeight="1">
      <c r="A71" s="37"/>
      <c r="B71" s="42"/>
      <c r="C71" s="260" t="s">
        <v>19</v>
      </c>
      <c r="D71" s="260" t="s">
        <v>456</v>
      </c>
      <c r="E71" s="20" t="s">
        <v>19</v>
      </c>
      <c r="F71" s="261">
        <v>9.8000000000000007</v>
      </c>
      <c r="G71" s="37"/>
      <c r="H71" s="42"/>
    </row>
    <row r="72" spans="1:8" s="2" customFormat="1" ht="16.899999999999999" customHeight="1">
      <c r="A72" s="37"/>
      <c r="B72" s="42"/>
      <c r="C72" s="260" t="s">
        <v>143</v>
      </c>
      <c r="D72" s="260" t="s">
        <v>148</v>
      </c>
      <c r="E72" s="20" t="s">
        <v>19</v>
      </c>
      <c r="F72" s="261">
        <v>9.8000000000000007</v>
      </c>
      <c r="G72" s="37"/>
      <c r="H72" s="42"/>
    </row>
    <row r="73" spans="1:8" s="2" customFormat="1" ht="16.899999999999999" customHeight="1">
      <c r="A73" s="37"/>
      <c r="B73" s="42"/>
      <c r="C73" s="256" t="s">
        <v>457</v>
      </c>
      <c r="D73" s="257" t="s">
        <v>458</v>
      </c>
      <c r="E73" s="258" t="s">
        <v>81</v>
      </c>
      <c r="F73" s="259">
        <v>16</v>
      </c>
      <c r="G73" s="37"/>
      <c r="H73" s="42"/>
    </row>
    <row r="74" spans="1:8" s="2" customFormat="1" ht="16.899999999999999" customHeight="1">
      <c r="A74" s="37"/>
      <c r="B74" s="42"/>
      <c r="C74" s="260" t="s">
        <v>19</v>
      </c>
      <c r="D74" s="260" t="s">
        <v>459</v>
      </c>
      <c r="E74" s="20" t="s">
        <v>19</v>
      </c>
      <c r="F74" s="261">
        <v>16</v>
      </c>
      <c r="G74" s="37"/>
      <c r="H74" s="42"/>
    </row>
    <row r="75" spans="1:8" s="2" customFormat="1" ht="16.899999999999999" customHeight="1">
      <c r="A75" s="37"/>
      <c r="B75" s="42"/>
      <c r="C75" s="260" t="s">
        <v>457</v>
      </c>
      <c r="D75" s="260" t="s">
        <v>148</v>
      </c>
      <c r="E75" s="20" t="s">
        <v>19</v>
      </c>
      <c r="F75" s="261">
        <v>16</v>
      </c>
      <c r="G75" s="37"/>
      <c r="H75" s="42"/>
    </row>
    <row r="76" spans="1:8" s="2" customFormat="1" ht="16.899999999999999" customHeight="1">
      <c r="A76" s="37"/>
      <c r="B76" s="42"/>
      <c r="C76" s="256" t="s">
        <v>79</v>
      </c>
      <c r="D76" s="257" t="s">
        <v>80</v>
      </c>
      <c r="E76" s="258" t="s">
        <v>81</v>
      </c>
      <c r="F76" s="259">
        <v>82.85</v>
      </c>
      <c r="G76" s="37"/>
      <c r="H76" s="42"/>
    </row>
    <row r="77" spans="1:8" s="2" customFormat="1" ht="16.899999999999999" customHeight="1">
      <c r="A77" s="37"/>
      <c r="B77" s="42"/>
      <c r="C77" s="260" t="s">
        <v>19</v>
      </c>
      <c r="D77" s="260" t="s">
        <v>144</v>
      </c>
      <c r="E77" s="20" t="s">
        <v>19</v>
      </c>
      <c r="F77" s="261">
        <v>0</v>
      </c>
      <c r="G77" s="37"/>
      <c r="H77" s="42"/>
    </row>
    <row r="78" spans="1:8" s="2" customFormat="1" ht="16.899999999999999" customHeight="1">
      <c r="A78" s="37"/>
      <c r="B78" s="42"/>
      <c r="C78" s="260" t="s">
        <v>19</v>
      </c>
      <c r="D78" s="260" t="s">
        <v>145</v>
      </c>
      <c r="E78" s="20" t="s">
        <v>19</v>
      </c>
      <c r="F78" s="261">
        <v>19.09</v>
      </c>
      <c r="G78" s="37"/>
      <c r="H78" s="42"/>
    </row>
    <row r="79" spans="1:8" s="2" customFormat="1" ht="16.899999999999999" customHeight="1">
      <c r="A79" s="37"/>
      <c r="B79" s="42"/>
      <c r="C79" s="260" t="s">
        <v>19</v>
      </c>
      <c r="D79" s="260" t="s">
        <v>146</v>
      </c>
      <c r="E79" s="20" t="s">
        <v>19</v>
      </c>
      <c r="F79" s="261">
        <v>37.78</v>
      </c>
      <c r="G79" s="37"/>
      <c r="H79" s="42"/>
    </row>
    <row r="80" spans="1:8" s="2" customFormat="1" ht="16.899999999999999" customHeight="1">
      <c r="A80" s="37"/>
      <c r="B80" s="42"/>
      <c r="C80" s="260" t="s">
        <v>19</v>
      </c>
      <c r="D80" s="260" t="s">
        <v>147</v>
      </c>
      <c r="E80" s="20" t="s">
        <v>19</v>
      </c>
      <c r="F80" s="261">
        <v>25.98</v>
      </c>
      <c r="G80" s="37"/>
      <c r="H80" s="42"/>
    </row>
    <row r="81" spans="1:8" s="2" customFormat="1" ht="16.899999999999999" customHeight="1">
      <c r="A81" s="37"/>
      <c r="B81" s="42"/>
      <c r="C81" s="260" t="s">
        <v>79</v>
      </c>
      <c r="D81" s="260" t="s">
        <v>148</v>
      </c>
      <c r="E81" s="20" t="s">
        <v>19</v>
      </c>
      <c r="F81" s="261">
        <v>82.85</v>
      </c>
      <c r="G81" s="37"/>
      <c r="H81" s="42"/>
    </row>
    <row r="82" spans="1:8" s="2" customFormat="1" ht="16.899999999999999" customHeight="1">
      <c r="A82" s="37"/>
      <c r="B82" s="42"/>
      <c r="C82" s="262" t="s">
        <v>451</v>
      </c>
      <c r="D82" s="37"/>
      <c r="E82" s="37"/>
      <c r="F82" s="37"/>
      <c r="G82" s="37"/>
      <c r="H82" s="42"/>
    </row>
    <row r="83" spans="1:8" s="2" customFormat="1" ht="16.899999999999999" customHeight="1">
      <c r="A83" s="37"/>
      <c r="B83" s="42"/>
      <c r="C83" s="260" t="s">
        <v>134</v>
      </c>
      <c r="D83" s="260" t="s">
        <v>460</v>
      </c>
      <c r="E83" s="20" t="s">
        <v>81</v>
      </c>
      <c r="F83" s="261">
        <v>165.7</v>
      </c>
      <c r="G83" s="37"/>
      <c r="H83" s="42"/>
    </row>
    <row r="84" spans="1:8" s="2" customFormat="1" ht="16.899999999999999" customHeight="1">
      <c r="A84" s="37"/>
      <c r="B84" s="42"/>
      <c r="C84" s="256" t="s">
        <v>461</v>
      </c>
      <c r="D84" s="257" t="s">
        <v>462</v>
      </c>
      <c r="E84" s="258" t="s">
        <v>81</v>
      </c>
      <c r="F84" s="259">
        <v>44</v>
      </c>
      <c r="G84" s="37"/>
      <c r="H84" s="42"/>
    </row>
    <row r="85" spans="1:8" s="2" customFormat="1" ht="16.899999999999999" customHeight="1">
      <c r="A85" s="37"/>
      <c r="B85" s="42"/>
      <c r="C85" s="260" t="s">
        <v>19</v>
      </c>
      <c r="D85" s="260" t="s">
        <v>432</v>
      </c>
      <c r="E85" s="20" t="s">
        <v>19</v>
      </c>
      <c r="F85" s="261">
        <v>0</v>
      </c>
      <c r="G85" s="37"/>
      <c r="H85" s="42"/>
    </row>
    <row r="86" spans="1:8" s="2" customFormat="1" ht="16.899999999999999" customHeight="1">
      <c r="A86" s="37"/>
      <c r="B86" s="42"/>
      <c r="C86" s="260" t="s">
        <v>19</v>
      </c>
      <c r="D86" s="260" t="s">
        <v>463</v>
      </c>
      <c r="E86" s="20" t="s">
        <v>19</v>
      </c>
      <c r="F86" s="261">
        <v>24</v>
      </c>
      <c r="G86" s="37"/>
      <c r="H86" s="42"/>
    </row>
    <row r="87" spans="1:8" s="2" customFormat="1" ht="16.899999999999999" customHeight="1">
      <c r="A87" s="37"/>
      <c r="B87" s="42"/>
      <c r="C87" s="260" t="s">
        <v>19</v>
      </c>
      <c r="D87" s="260" t="s">
        <v>436</v>
      </c>
      <c r="E87" s="20" t="s">
        <v>19</v>
      </c>
      <c r="F87" s="261">
        <v>0</v>
      </c>
      <c r="G87" s="37"/>
      <c r="H87" s="42"/>
    </row>
    <row r="88" spans="1:8" s="2" customFormat="1" ht="16.899999999999999" customHeight="1">
      <c r="A88" s="37"/>
      <c r="B88" s="42"/>
      <c r="C88" s="260" t="s">
        <v>19</v>
      </c>
      <c r="D88" s="260" t="s">
        <v>464</v>
      </c>
      <c r="E88" s="20" t="s">
        <v>19</v>
      </c>
      <c r="F88" s="261">
        <v>20</v>
      </c>
      <c r="G88" s="37"/>
      <c r="H88" s="42"/>
    </row>
    <row r="89" spans="1:8" s="2" customFormat="1" ht="16.899999999999999" customHeight="1">
      <c r="A89" s="37"/>
      <c r="B89" s="42"/>
      <c r="C89" s="260" t="s">
        <v>461</v>
      </c>
      <c r="D89" s="260" t="s">
        <v>148</v>
      </c>
      <c r="E89" s="20" t="s">
        <v>19</v>
      </c>
      <c r="F89" s="261">
        <v>44</v>
      </c>
      <c r="G89" s="37"/>
      <c r="H89" s="42"/>
    </row>
    <row r="90" spans="1:8" s="2" customFormat="1" ht="7.35" customHeight="1">
      <c r="A90" s="37"/>
      <c r="B90" s="125"/>
      <c r="C90" s="126"/>
      <c r="D90" s="126"/>
      <c r="E90" s="126"/>
      <c r="F90" s="126"/>
      <c r="G90" s="126"/>
      <c r="H90" s="42"/>
    </row>
    <row r="91" spans="1:8" s="2" customFormat="1" ht="11.25">
      <c r="A91" s="37"/>
      <c r="B91" s="37"/>
      <c r="C91" s="37"/>
      <c r="D91" s="37"/>
      <c r="E91" s="37"/>
      <c r="F91" s="37"/>
      <c r="G91" s="37"/>
      <c r="H91" s="37"/>
    </row>
  </sheetData>
  <sheetProtection algorithmName="SHA-512" hashValue="jH8dtqH3kvzw6y3A36ZN0qDXX7H5t5+amLRwtIFIKVzFdhyQhPLH/YFrw1MLpnHE0w02NnPHjlWsapXGIjv1DQ==" saltValue="YhedcVupRK7QNdmo5sTh85LWjR/KYWg00vHWHD2bOtFA7qSrzymmMlRMLb6armpHdBfioZ0MS9ZjnIl2UTUda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63" customWidth="1"/>
    <col min="2" max="2" width="1.6640625" style="263" customWidth="1"/>
    <col min="3" max="4" width="5" style="263" customWidth="1"/>
    <col min="5" max="5" width="11.6640625" style="263" customWidth="1"/>
    <col min="6" max="6" width="9.1640625" style="263" customWidth="1"/>
    <col min="7" max="7" width="5" style="263" customWidth="1"/>
    <col min="8" max="8" width="77.83203125" style="263" customWidth="1"/>
    <col min="9" max="10" width="20" style="263" customWidth="1"/>
    <col min="11" max="11" width="1.6640625" style="263" customWidth="1"/>
  </cols>
  <sheetData>
    <row r="1" spans="2:11" s="1" customFormat="1" ht="37.5" customHeight="1"/>
    <row r="2" spans="2:11" s="1" customFormat="1" ht="7.5" customHeight="1">
      <c r="B2" s="264"/>
      <c r="C2" s="265"/>
      <c r="D2" s="265"/>
      <c r="E2" s="265"/>
      <c r="F2" s="265"/>
      <c r="G2" s="265"/>
      <c r="H2" s="265"/>
      <c r="I2" s="265"/>
      <c r="J2" s="265"/>
      <c r="K2" s="266"/>
    </row>
    <row r="3" spans="2:11" s="17" customFormat="1" ht="45" customHeight="1">
      <c r="B3" s="267"/>
      <c r="C3" s="399" t="s">
        <v>465</v>
      </c>
      <c r="D3" s="399"/>
      <c r="E3" s="399"/>
      <c r="F3" s="399"/>
      <c r="G3" s="399"/>
      <c r="H3" s="399"/>
      <c r="I3" s="399"/>
      <c r="J3" s="399"/>
      <c r="K3" s="268"/>
    </row>
    <row r="4" spans="2:11" s="1" customFormat="1" ht="25.5" customHeight="1">
      <c r="B4" s="269"/>
      <c r="C4" s="398" t="s">
        <v>466</v>
      </c>
      <c r="D4" s="398"/>
      <c r="E4" s="398"/>
      <c r="F4" s="398"/>
      <c r="G4" s="398"/>
      <c r="H4" s="398"/>
      <c r="I4" s="398"/>
      <c r="J4" s="398"/>
      <c r="K4" s="270"/>
    </row>
    <row r="5" spans="2:11" s="1" customFormat="1" ht="5.25" customHeight="1">
      <c r="B5" s="269"/>
      <c r="C5" s="271"/>
      <c r="D5" s="271"/>
      <c r="E5" s="271"/>
      <c r="F5" s="271"/>
      <c r="G5" s="271"/>
      <c r="H5" s="271"/>
      <c r="I5" s="271"/>
      <c r="J5" s="271"/>
      <c r="K5" s="270"/>
    </row>
    <row r="6" spans="2:11" s="1" customFormat="1" ht="15" customHeight="1">
      <c r="B6" s="269"/>
      <c r="C6" s="397" t="s">
        <v>467</v>
      </c>
      <c r="D6" s="397"/>
      <c r="E6" s="397"/>
      <c r="F6" s="397"/>
      <c r="G6" s="397"/>
      <c r="H6" s="397"/>
      <c r="I6" s="397"/>
      <c r="J6" s="397"/>
      <c r="K6" s="270"/>
    </row>
    <row r="7" spans="2:11" s="1" customFormat="1" ht="15" customHeight="1">
      <c r="B7" s="273"/>
      <c r="C7" s="397" t="s">
        <v>468</v>
      </c>
      <c r="D7" s="397"/>
      <c r="E7" s="397"/>
      <c r="F7" s="397"/>
      <c r="G7" s="397"/>
      <c r="H7" s="397"/>
      <c r="I7" s="397"/>
      <c r="J7" s="397"/>
      <c r="K7" s="270"/>
    </row>
    <row r="8" spans="2:11" s="1" customFormat="1" ht="12.75" customHeight="1">
      <c r="B8" s="273"/>
      <c r="C8" s="272"/>
      <c r="D8" s="272"/>
      <c r="E8" s="272"/>
      <c r="F8" s="272"/>
      <c r="G8" s="272"/>
      <c r="H8" s="272"/>
      <c r="I8" s="272"/>
      <c r="J8" s="272"/>
      <c r="K8" s="270"/>
    </row>
    <row r="9" spans="2:11" s="1" customFormat="1" ht="15" customHeight="1">
      <c r="B9" s="273"/>
      <c r="C9" s="397" t="s">
        <v>469</v>
      </c>
      <c r="D9" s="397"/>
      <c r="E9" s="397"/>
      <c r="F9" s="397"/>
      <c r="G9" s="397"/>
      <c r="H9" s="397"/>
      <c r="I9" s="397"/>
      <c r="J9" s="397"/>
      <c r="K9" s="270"/>
    </row>
    <row r="10" spans="2:11" s="1" customFormat="1" ht="15" customHeight="1">
      <c r="B10" s="273"/>
      <c r="C10" s="272"/>
      <c r="D10" s="397" t="s">
        <v>470</v>
      </c>
      <c r="E10" s="397"/>
      <c r="F10" s="397"/>
      <c r="G10" s="397"/>
      <c r="H10" s="397"/>
      <c r="I10" s="397"/>
      <c r="J10" s="397"/>
      <c r="K10" s="270"/>
    </row>
    <row r="11" spans="2:11" s="1" customFormat="1" ht="15" customHeight="1">
      <c r="B11" s="273"/>
      <c r="C11" s="274"/>
      <c r="D11" s="397" t="s">
        <v>471</v>
      </c>
      <c r="E11" s="397"/>
      <c r="F11" s="397"/>
      <c r="G11" s="397"/>
      <c r="H11" s="397"/>
      <c r="I11" s="397"/>
      <c r="J11" s="397"/>
      <c r="K11" s="270"/>
    </row>
    <row r="12" spans="2:11" s="1" customFormat="1" ht="15" customHeight="1">
      <c r="B12" s="273"/>
      <c r="C12" s="274"/>
      <c r="D12" s="272"/>
      <c r="E12" s="272"/>
      <c r="F12" s="272"/>
      <c r="G12" s="272"/>
      <c r="H12" s="272"/>
      <c r="I12" s="272"/>
      <c r="J12" s="272"/>
      <c r="K12" s="270"/>
    </row>
    <row r="13" spans="2:11" s="1" customFormat="1" ht="15" customHeight="1">
      <c r="B13" s="273"/>
      <c r="C13" s="274"/>
      <c r="D13" s="275" t="s">
        <v>472</v>
      </c>
      <c r="E13" s="272"/>
      <c r="F13" s="272"/>
      <c r="G13" s="272"/>
      <c r="H13" s="272"/>
      <c r="I13" s="272"/>
      <c r="J13" s="272"/>
      <c r="K13" s="270"/>
    </row>
    <row r="14" spans="2:11" s="1" customFormat="1" ht="12.75" customHeight="1">
      <c r="B14" s="273"/>
      <c r="C14" s="274"/>
      <c r="D14" s="274"/>
      <c r="E14" s="274"/>
      <c r="F14" s="274"/>
      <c r="G14" s="274"/>
      <c r="H14" s="274"/>
      <c r="I14" s="274"/>
      <c r="J14" s="274"/>
      <c r="K14" s="270"/>
    </row>
    <row r="15" spans="2:11" s="1" customFormat="1" ht="15" customHeight="1">
      <c r="B15" s="273"/>
      <c r="C15" s="274"/>
      <c r="D15" s="397" t="s">
        <v>473</v>
      </c>
      <c r="E15" s="397"/>
      <c r="F15" s="397"/>
      <c r="G15" s="397"/>
      <c r="H15" s="397"/>
      <c r="I15" s="397"/>
      <c r="J15" s="397"/>
      <c r="K15" s="270"/>
    </row>
    <row r="16" spans="2:11" s="1" customFormat="1" ht="15" customHeight="1">
      <c r="B16" s="273"/>
      <c r="C16" s="274"/>
      <c r="D16" s="397" t="s">
        <v>474</v>
      </c>
      <c r="E16" s="397"/>
      <c r="F16" s="397"/>
      <c r="G16" s="397"/>
      <c r="H16" s="397"/>
      <c r="I16" s="397"/>
      <c r="J16" s="397"/>
      <c r="K16" s="270"/>
    </row>
    <row r="17" spans="2:11" s="1" customFormat="1" ht="15" customHeight="1">
      <c r="B17" s="273"/>
      <c r="C17" s="274"/>
      <c r="D17" s="397" t="s">
        <v>475</v>
      </c>
      <c r="E17" s="397"/>
      <c r="F17" s="397"/>
      <c r="G17" s="397"/>
      <c r="H17" s="397"/>
      <c r="I17" s="397"/>
      <c r="J17" s="397"/>
      <c r="K17" s="270"/>
    </row>
    <row r="18" spans="2:11" s="1" customFormat="1" ht="15" customHeight="1">
      <c r="B18" s="273"/>
      <c r="C18" s="274"/>
      <c r="D18" s="274"/>
      <c r="E18" s="276" t="s">
        <v>76</v>
      </c>
      <c r="F18" s="397" t="s">
        <v>476</v>
      </c>
      <c r="G18" s="397"/>
      <c r="H18" s="397"/>
      <c r="I18" s="397"/>
      <c r="J18" s="397"/>
      <c r="K18" s="270"/>
    </row>
    <row r="19" spans="2:11" s="1" customFormat="1" ht="15" customHeight="1">
      <c r="B19" s="273"/>
      <c r="C19" s="274"/>
      <c r="D19" s="274"/>
      <c r="E19" s="276" t="s">
        <v>477</v>
      </c>
      <c r="F19" s="397" t="s">
        <v>478</v>
      </c>
      <c r="G19" s="397"/>
      <c r="H19" s="397"/>
      <c r="I19" s="397"/>
      <c r="J19" s="397"/>
      <c r="K19" s="270"/>
    </row>
    <row r="20" spans="2:11" s="1" customFormat="1" ht="15" customHeight="1">
      <c r="B20" s="273"/>
      <c r="C20" s="274"/>
      <c r="D20" s="274"/>
      <c r="E20" s="276" t="s">
        <v>479</v>
      </c>
      <c r="F20" s="397" t="s">
        <v>480</v>
      </c>
      <c r="G20" s="397"/>
      <c r="H20" s="397"/>
      <c r="I20" s="397"/>
      <c r="J20" s="397"/>
      <c r="K20" s="270"/>
    </row>
    <row r="21" spans="2:11" s="1" customFormat="1" ht="15" customHeight="1">
      <c r="B21" s="273"/>
      <c r="C21" s="274"/>
      <c r="D21" s="274"/>
      <c r="E21" s="276" t="s">
        <v>481</v>
      </c>
      <c r="F21" s="397" t="s">
        <v>482</v>
      </c>
      <c r="G21" s="397"/>
      <c r="H21" s="397"/>
      <c r="I21" s="397"/>
      <c r="J21" s="397"/>
      <c r="K21" s="270"/>
    </row>
    <row r="22" spans="2:11" s="1" customFormat="1" ht="15" customHeight="1">
      <c r="B22" s="273"/>
      <c r="C22" s="274"/>
      <c r="D22" s="274"/>
      <c r="E22" s="276" t="s">
        <v>483</v>
      </c>
      <c r="F22" s="397" t="s">
        <v>484</v>
      </c>
      <c r="G22" s="397"/>
      <c r="H22" s="397"/>
      <c r="I22" s="397"/>
      <c r="J22" s="397"/>
      <c r="K22" s="270"/>
    </row>
    <row r="23" spans="2:11" s="1" customFormat="1" ht="15" customHeight="1">
      <c r="B23" s="273"/>
      <c r="C23" s="274"/>
      <c r="D23" s="274"/>
      <c r="E23" s="276" t="s">
        <v>485</v>
      </c>
      <c r="F23" s="397" t="s">
        <v>486</v>
      </c>
      <c r="G23" s="397"/>
      <c r="H23" s="397"/>
      <c r="I23" s="397"/>
      <c r="J23" s="397"/>
      <c r="K23" s="270"/>
    </row>
    <row r="24" spans="2:11" s="1" customFormat="1" ht="12.75" customHeight="1">
      <c r="B24" s="273"/>
      <c r="C24" s="274"/>
      <c r="D24" s="274"/>
      <c r="E24" s="274"/>
      <c r="F24" s="274"/>
      <c r="G24" s="274"/>
      <c r="H24" s="274"/>
      <c r="I24" s="274"/>
      <c r="J24" s="274"/>
      <c r="K24" s="270"/>
    </row>
    <row r="25" spans="2:11" s="1" customFormat="1" ht="15" customHeight="1">
      <c r="B25" s="273"/>
      <c r="C25" s="397" t="s">
        <v>487</v>
      </c>
      <c r="D25" s="397"/>
      <c r="E25" s="397"/>
      <c r="F25" s="397"/>
      <c r="G25" s="397"/>
      <c r="H25" s="397"/>
      <c r="I25" s="397"/>
      <c r="J25" s="397"/>
      <c r="K25" s="270"/>
    </row>
    <row r="26" spans="2:11" s="1" customFormat="1" ht="15" customHeight="1">
      <c r="B26" s="273"/>
      <c r="C26" s="397" t="s">
        <v>488</v>
      </c>
      <c r="D26" s="397"/>
      <c r="E26" s="397"/>
      <c r="F26" s="397"/>
      <c r="G26" s="397"/>
      <c r="H26" s="397"/>
      <c r="I26" s="397"/>
      <c r="J26" s="397"/>
      <c r="K26" s="270"/>
    </row>
    <row r="27" spans="2:11" s="1" customFormat="1" ht="15" customHeight="1">
      <c r="B27" s="273"/>
      <c r="C27" s="272"/>
      <c r="D27" s="397" t="s">
        <v>489</v>
      </c>
      <c r="E27" s="397"/>
      <c r="F27" s="397"/>
      <c r="G27" s="397"/>
      <c r="H27" s="397"/>
      <c r="I27" s="397"/>
      <c r="J27" s="397"/>
      <c r="K27" s="270"/>
    </row>
    <row r="28" spans="2:11" s="1" customFormat="1" ht="15" customHeight="1">
      <c r="B28" s="273"/>
      <c r="C28" s="274"/>
      <c r="D28" s="397" t="s">
        <v>490</v>
      </c>
      <c r="E28" s="397"/>
      <c r="F28" s="397"/>
      <c r="G28" s="397"/>
      <c r="H28" s="397"/>
      <c r="I28" s="397"/>
      <c r="J28" s="397"/>
      <c r="K28" s="270"/>
    </row>
    <row r="29" spans="2:11" s="1" customFormat="1" ht="12.75" customHeight="1">
      <c r="B29" s="273"/>
      <c r="C29" s="274"/>
      <c r="D29" s="274"/>
      <c r="E29" s="274"/>
      <c r="F29" s="274"/>
      <c r="G29" s="274"/>
      <c r="H29" s="274"/>
      <c r="I29" s="274"/>
      <c r="J29" s="274"/>
      <c r="K29" s="270"/>
    </row>
    <row r="30" spans="2:11" s="1" customFormat="1" ht="15" customHeight="1">
      <c r="B30" s="273"/>
      <c r="C30" s="274"/>
      <c r="D30" s="397" t="s">
        <v>491</v>
      </c>
      <c r="E30" s="397"/>
      <c r="F30" s="397"/>
      <c r="G30" s="397"/>
      <c r="H30" s="397"/>
      <c r="I30" s="397"/>
      <c r="J30" s="397"/>
      <c r="K30" s="270"/>
    </row>
    <row r="31" spans="2:11" s="1" customFormat="1" ht="15" customHeight="1">
      <c r="B31" s="273"/>
      <c r="C31" s="274"/>
      <c r="D31" s="397" t="s">
        <v>492</v>
      </c>
      <c r="E31" s="397"/>
      <c r="F31" s="397"/>
      <c r="G31" s="397"/>
      <c r="H31" s="397"/>
      <c r="I31" s="397"/>
      <c r="J31" s="397"/>
      <c r="K31" s="270"/>
    </row>
    <row r="32" spans="2:11" s="1" customFormat="1" ht="12.75" customHeight="1">
      <c r="B32" s="273"/>
      <c r="C32" s="274"/>
      <c r="D32" s="274"/>
      <c r="E32" s="274"/>
      <c r="F32" s="274"/>
      <c r="G32" s="274"/>
      <c r="H32" s="274"/>
      <c r="I32" s="274"/>
      <c r="J32" s="274"/>
      <c r="K32" s="270"/>
    </row>
    <row r="33" spans="2:11" s="1" customFormat="1" ht="15" customHeight="1">
      <c r="B33" s="273"/>
      <c r="C33" s="274"/>
      <c r="D33" s="397" t="s">
        <v>493</v>
      </c>
      <c r="E33" s="397"/>
      <c r="F33" s="397"/>
      <c r="G33" s="397"/>
      <c r="H33" s="397"/>
      <c r="I33" s="397"/>
      <c r="J33" s="397"/>
      <c r="K33" s="270"/>
    </row>
    <row r="34" spans="2:11" s="1" customFormat="1" ht="15" customHeight="1">
      <c r="B34" s="273"/>
      <c r="C34" s="274"/>
      <c r="D34" s="397" t="s">
        <v>494</v>
      </c>
      <c r="E34" s="397"/>
      <c r="F34" s="397"/>
      <c r="G34" s="397"/>
      <c r="H34" s="397"/>
      <c r="I34" s="397"/>
      <c r="J34" s="397"/>
      <c r="K34" s="270"/>
    </row>
    <row r="35" spans="2:11" s="1" customFormat="1" ht="15" customHeight="1">
      <c r="B35" s="273"/>
      <c r="C35" s="274"/>
      <c r="D35" s="397" t="s">
        <v>495</v>
      </c>
      <c r="E35" s="397"/>
      <c r="F35" s="397"/>
      <c r="G35" s="397"/>
      <c r="H35" s="397"/>
      <c r="I35" s="397"/>
      <c r="J35" s="397"/>
      <c r="K35" s="270"/>
    </row>
    <row r="36" spans="2:11" s="1" customFormat="1" ht="15" customHeight="1">
      <c r="B36" s="273"/>
      <c r="C36" s="274"/>
      <c r="D36" s="272"/>
      <c r="E36" s="275" t="s">
        <v>116</v>
      </c>
      <c r="F36" s="272"/>
      <c r="G36" s="397" t="s">
        <v>496</v>
      </c>
      <c r="H36" s="397"/>
      <c r="I36" s="397"/>
      <c r="J36" s="397"/>
      <c r="K36" s="270"/>
    </row>
    <row r="37" spans="2:11" s="1" customFormat="1" ht="30.75" customHeight="1">
      <c r="B37" s="273"/>
      <c r="C37" s="274"/>
      <c r="D37" s="272"/>
      <c r="E37" s="275" t="s">
        <v>497</v>
      </c>
      <c r="F37" s="272"/>
      <c r="G37" s="397" t="s">
        <v>498</v>
      </c>
      <c r="H37" s="397"/>
      <c r="I37" s="397"/>
      <c r="J37" s="397"/>
      <c r="K37" s="270"/>
    </row>
    <row r="38" spans="2:11" s="1" customFormat="1" ht="15" customHeight="1">
      <c r="B38" s="273"/>
      <c r="C38" s="274"/>
      <c r="D38" s="272"/>
      <c r="E38" s="275" t="s">
        <v>53</v>
      </c>
      <c r="F38" s="272"/>
      <c r="G38" s="397" t="s">
        <v>499</v>
      </c>
      <c r="H38" s="397"/>
      <c r="I38" s="397"/>
      <c r="J38" s="397"/>
      <c r="K38" s="270"/>
    </row>
    <row r="39" spans="2:11" s="1" customFormat="1" ht="15" customHeight="1">
      <c r="B39" s="273"/>
      <c r="C39" s="274"/>
      <c r="D39" s="272"/>
      <c r="E39" s="275" t="s">
        <v>54</v>
      </c>
      <c r="F39" s="272"/>
      <c r="G39" s="397" t="s">
        <v>500</v>
      </c>
      <c r="H39" s="397"/>
      <c r="I39" s="397"/>
      <c r="J39" s="397"/>
      <c r="K39" s="270"/>
    </row>
    <row r="40" spans="2:11" s="1" customFormat="1" ht="15" customHeight="1">
      <c r="B40" s="273"/>
      <c r="C40" s="274"/>
      <c r="D40" s="272"/>
      <c r="E40" s="275" t="s">
        <v>117</v>
      </c>
      <c r="F40" s="272"/>
      <c r="G40" s="397" t="s">
        <v>501</v>
      </c>
      <c r="H40" s="397"/>
      <c r="I40" s="397"/>
      <c r="J40" s="397"/>
      <c r="K40" s="270"/>
    </row>
    <row r="41" spans="2:11" s="1" customFormat="1" ht="15" customHeight="1">
      <c r="B41" s="273"/>
      <c r="C41" s="274"/>
      <c r="D41" s="272"/>
      <c r="E41" s="275" t="s">
        <v>118</v>
      </c>
      <c r="F41" s="272"/>
      <c r="G41" s="397" t="s">
        <v>502</v>
      </c>
      <c r="H41" s="397"/>
      <c r="I41" s="397"/>
      <c r="J41" s="397"/>
      <c r="K41" s="270"/>
    </row>
    <row r="42" spans="2:11" s="1" customFormat="1" ht="15" customHeight="1">
      <c r="B42" s="273"/>
      <c r="C42" s="274"/>
      <c r="D42" s="272"/>
      <c r="E42" s="275" t="s">
        <v>503</v>
      </c>
      <c r="F42" s="272"/>
      <c r="G42" s="397" t="s">
        <v>504</v>
      </c>
      <c r="H42" s="397"/>
      <c r="I42" s="397"/>
      <c r="J42" s="397"/>
      <c r="K42" s="270"/>
    </row>
    <row r="43" spans="2:11" s="1" customFormat="1" ht="15" customHeight="1">
      <c r="B43" s="273"/>
      <c r="C43" s="274"/>
      <c r="D43" s="272"/>
      <c r="E43" s="275"/>
      <c r="F43" s="272"/>
      <c r="G43" s="397" t="s">
        <v>505</v>
      </c>
      <c r="H43" s="397"/>
      <c r="I43" s="397"/>
      <c r="J43" s="397"/>
      <c r="K43" s="270"/>
    </row>
    <row r="44" spans="2:11" s="1" customFormat="1" ht="15" customHeight="1">
      <c r="B44" s="273"/>
      <c r="C44" s="274"/>
      <c r="D44" s="272"/>
      <c r="E44" s="275" t="s">
        <v>506</v>
      </c>
      <c r="F44" s="272"/>
      <c r="G44" s="397" t="s">
        <v>507</v>
      </c>
      <c r="H44" s="397"/>
      <c r="I44" s="397"/>
      <c r="J44" s="397"/>
      <c r="K44" s="270"/>
    </row>
    <row r="45" spans="2:11" s="1" customFormat="1" ht="15" customHeight="1">
      <c r="B45" s="273"/>
      <c r="C45" s="274"/>
      <c r="D45" s="272"/>
      <c r="E45" s="275" t="s">
        <v>120</v>
      </c>
      <c r="F45" s="272"/>
      <c r="G45" s="397" t="s">
        <v>508</v>
      </c>
      <c r="H45" s="397"/>
      <c r="I45" s="397"/>
      <c r="J45" s="397"/>
      <c r="K45" s="270"/>
    </row>
    <row r="46" spans="2:11" s="1" customFormat="1" ht="12.75" customHeight="1">
      <c r="B46" s="273"/>
      <c r="C46" s="274"/>
      <c r="D46" s="272"/>
      <c r="E46" s="272"/>
      <c r="F46" s="272"/>
      <c r="G46" s="272"/>
      <c r="H46" s="272"/>
      <c r="I46" s="272"/>
      <c r="J46" s="272"/>
      <c r="K46" s="270"/>
    </row>
    <row r="47" spans="2:11" s="1" customFormat="1" ht="15" customHeight="1">
      <c r="B47" s="273"/>
      <c r="C47" s="274"/>
      <c r="D47" s="397" t="s">
        <v>509</v>
      </c>
      <c r="E47" s="397"/>
      <c r="F47" s="397"/>
      <c r="G47" s="397"/>
      <c r="H47" s="397"/>
      <c r="I47" s="397"/>
      <c r="J47" s="397"/>
      <c r="K47" s="270"/>
    </row>
    <row r="48" spans="2:11" s="1" customFormat="1" ht="15" customHeight="1">
      <c r="B48" s="273"/>
      <c r="C48" s="274"/>
      <c r="D48" s="274"/>
      <c r="E48" s="397" t="s">
        <v>510</v>
      </c>
      <c r="F48" s="397"/>
      <c r="G48" s="397"/>
      <c r="H48" s="397"/>
      <c r="I48" s="397"/>
      <c r="J48" s="397"/>
      <c r="K48" s="270"/>
    </row>
    <row r="49" spans="2:11" s="1" customFormat="1" ht="15" customHeight="1">
      <c r="B49" s="273"/>
      <c r="C49" s="274"/>
      <c r="D49" s="274"/>
      <c r="E49" s="397" t="s">
        <v>511</v>
      </c>
      <c r="F49" s="397"/>
      <c r="G49" s="397"/>
      <c r="H49" s="397"/>
      <c r="I49" s="397"/>
      <c r="J49" s="397"/>
      <c r="K49" s="270"/>
    </row>
    <row r="50" spans="2:11" s="1" customFormat="1" ht="15" customHeight="1">
      <c r="B50" s="273"/>
      <c r="C50" s="274"/>
      <c r="D50" s="274"/>
      <c r="E50" s="397" t="s">
        <v>512</v>
      </c>
      <c r="F50" s="397"/>
      <c r="G50" s="397"/>
      <c r="H50" s="397"/>
      <c r="I50" s="397"/>
      <c r="J50" s="397"/>
      <c r="K50" s="270"/>
    </row>
    <row r="51" spans="2:11" s="1" customFormat="1" ht="15" customHeight="1">
      <c r="B51" s="273"/>
      <c r="C51" s="274"/>
      <c r="D51" s="397" t="s">
        <v>513</v>
      </c>
      <c r="E51" s="397"/>
      <c r="F51" s="397"/>
      <c r="G51" s="397"/>
      <c r="H51" s="397"/>
      <c r="I51" s="397"/>
      <c r="J51" s="397"/>
      <c r="K51" s="270"/>
    </row>
    <row r="52" spans="2:11" s="1" customFormat="1" ht="25.5" customHeight="1">
      <c r="B52" s="269"/>
      <c r="C52" s="398" t="s">
        <v>514</v>
      </c>
      <c r="D52" s="398"/>
      <c r="E52" s="398"/>
      <c r="F52" s="398"/>
      <c r="G52" s="398"/>
      <c r="H52" s="398"/>
      <c r="I52" s="398"/>
      <c r="J52" s="398"/>
      <c r="K52" s="270"/>
    </row>
    <row r="53" spans="2:11" s="1" customFormat="1" ht="5.25" customHeight="1">
      <c r="B53" s="269"/>
      <c r="C53" s="271"/>
      <c r="D53" s="271"/>
      <c r="E53" s="271"/>
      <c r="F53" s="271"/>
      <c r="G53" s="271"/>
      <c r="H53" s="271"/>
      <c r="I53" s="271"/>
      <c r="J53" s="271"/>
      <c r="K53" s="270"/>
    </row>
    <row r="54" spans="2:11" s="1" customFormat="1" ht="15" customHeight="1">
      <c r="B54" s="269"/>
      <c r="C54" s="397" t="s">
        <v>515</v>
      </c>
      <c r="D54" s="397"/>
      <c r="E54" s="397"/>
      <c r="F54" s="397"/>
      <c r="G54" s="397"/>
      <c r="H54" s="397"/>
      <c r="I54" s="397"/>
      <c r="J54" s="397"/>
      <c r="K54" s="270"/>
    </row>
    <row r="55" spans="2:11" s="1" customFormat="1" ht="15" customHeight="1">
      <c r="B55" s="269"/>
      <c r="C55" s="397" t="s">
        <v>516</v>
      </c>
      <c r="D55" s="397"/>
      <c r="E55" s="397"/>
      <c r="F55" s="397"/>
      <c r="G55" s="397"/>
      <c r="H55" s="397"/>
      <c r="I55" s="397"/>
      <c r="J55" s="397"/>
      <c r="K55" s="270"/>
    </row>
    <row r="56" spans="2:11" s="1" customFormat="1" ht="12.75" customHeight="1">
      <c r="B56" s="269"/>
      <c r="C56" s="272"/>
      <c r="D56" s="272"/>
      <c r="E56" s="272"/>
      <c r="F56" s="272"/>
      <c r="G56" s="272"/>
      <c r="H56" s="272"/>
      <c r="I56" s="272"/>
      <c r="J56" s="272"/>
      <c r="K56" s="270"/>
    </row>
    <row r="57" spans="2:11" s="1" customFormat="1" ht="15" customHeight="1">
      <c r="B57" s="269"/>
      <c r="C57" s="397" t="s">
        <v>517</v>
      </c>
      <c r="D57" s="397"/>
      <c r="E57" s="397"/>
      <c r="F57" s="397"/>
      <c r="G57" s="397"/>
      <c r="H57" s="397"/>
      <c r="I57" s="397"/>
      <c r="J57" s="397"/>
      <c r="K57" s="270"/>
    </row>
    <row r="58" spans="2:11" s="1" customFormat="1" ht="15" customHeight="1">
      <c r="B58" s="269"/>
      <c r="C58" s="274"/>
      <c r="D58" s="397" t="s">
        <v>518</v>
      </c>
      <c r="E58" s="397"/>
      <c r="F58" s="397"/>
      <c r="G58" s="397"/>
      <c r="H58" s="397"/>
      <c r="I58" s="397"/>
      <c r="J58" s="397"/>
      <c r="K58" s="270"/>
    </row>
    <row r="59" spans="2:11" s="1" customFormat="1" ht="15" customHeight="1">
      <c r="B59" s="269"/>
      <c r="C59" s="274"/>
      <c r="D59" s="397" t="s">
        <v>519</v>
      </c>
      <c r="E59" s="397"/>
      <c r="F59" s="397"/>
      <c r="G59" s="397"/>
      <c r="H59" s="397"/>
      <c r="I59" s="397"/>
      <c r="J59" s="397"/>
      <c r="K59" s="270"/>
    </row>
    <row r="60" spans="2:11" s="1" customFormat="1" ht="15" customHeight="1">
      <c r="B60" s="269"/>
      <c r="C60" s="274"/>
      <c r="D60" s="397" t="s">
        <v>520</v>
      </c>
      <c r="E60" s="397"/>
      <c r="F60" s="397"/>
      <c r="G60" s="397"/>
      <c r="H60" s="397"/>
      <c r="I60" s="397"/>
      <c r="J60" s="397"/>
      <c r="K60" s="270"/>
    </row>
    <row r="61" spans="2:11" s="1" customFormat="1" ht="15" customHeight="1">
      <c r="B61" s="269"/>
      <c r="C61" s="274"/>
      <c r="D61" s="397" t="s">
        <v>521</v>
      </c>
      <c r="E61" s="397"/>
      <c r="F61" s="397"/>
      <c r="G61" s="397"/>
      <c r="H61" s="397"/>
      <c r="I61" s="397"/>
      <c r="J61" s="397"/>
      <c r="K61" s="270"/>
    </row>
    <row r="62" spans="2:11" s="1" customFormat="1" ht="15" customHeight="1">
      <c r="B62" s="269"/>
      <c r="C62" s="274"/>
      <c r="D62" s="400" t="s">
        <v>522</v>
      </c>
      <c r="E62" s="400"/>
      <c r="F62" s="400"/>
      <c r="G62" s="400"/>
      <c r="H62" s="400"/>
      <c r="I62" s="400"/>
      <c r="J62" s="400"/>
      <c r="K62" s="270"/>
    </row>
    <row r="63" spans="2:11" s="1" customFormat="1" ht="15" customHeight="1">
      <c r="B63" s="269"/>
      <c r="C63" s="274"/>
      <c r="D63" s="397" t="s">
        <v>523</v>
      </c>
      <c r="E63" s="397"/>
      <c r="F63" s="397"/>
      <c r="G63" s="397"/>
      <c r="H63" s="397"/>
      <c r="I63" s="397"/>
      <c r="J63" s="397"/>
      <c r="K63" s="270"/>
    </row>
    <row r="64" spans="2:11" s="1" customFormat="1" ht="12.75" customHeight="1">
      <c r="B64" s="269"/>
      <c r="C64" s="274"/>
      <c r="D64" s="274"/>
      <c r="E64" s="277"/>
      <c r="F64" s="274"/>
      <c r="G64" s="274"/>
      <c r="H64" s="274"/>
      <c r="I64" s="274"/>
      <c r="J64" s="274"/>
      <c r="K64" s="270"/>
    </row>
    <row r="65" spans="2:11" s="1" customFormat="1" ht="15" customHeight="1">
      <c r="B65" s="269"/>
      <c r="C65" s="274"/>
      <c r="D65" s="397" t="s">
        <v>524</v>
      </c>
      <c r="E65" s="397"/>
      <c r="F65" s="397"/>
      <c r="G65" s="397"/>
      <c r="H65" s="397"/>
      <c r="I65" s="397"/>
      <c r="J65" s="397"/>
      <c r="K65" s="270"/>
    </row>
    <row r="66" spans="2:11" s="1" customFormat="1" ht="15" customHeight="1">
      <c r="B66" s="269"/>
      <c r="C66" s="274"/>
      <c r="D66" s="400" t="s">
        <v>525</v>
      </c>
      <c r="E66" s="400"/>
      <c r="F66" s="400"/>
      <c r="G66" s="400"/>
      <c r="H66" s="400"/>
      <c r="I66" s="400"/>
      <c r="J66" s="400"/>
      <c r="K66" s="270"/>
    </row>
    <row r="67" spans="2:11" s="1" customFormat="1" ht="15" customHeight="1">
      <c r="B67" s="269"/>
      <c r="C67" s="274"/>
      <c r="D67" s="397" t="s">
        <v>526</v>
      </c>
      <c r="E67" s="397"/>
      <c r="F67" s="397"/>
      <c r="G67" s="397"/>
      <c r="H67" s="397"/>
      <c r="I67" s="397"/>
      <c r="J67" s="397"/>
      <c r="K67" s="270"/>
    </row>
    <row r="68" spans="2:11" s="1" customFormat="1" ht="15" customHeight="1">
      <c r="B68" s="269"/>
      <c r="C68" s="274"/>
      <c r="D68" s="397" t="s">
        <v>527</v>
      </c>
      <c r="E68" s="397"/>
      <c r="F68" s="397"/>
      <c r="G68" s="397"/>
      <c r="H68" s="397"/>
      <c r="I68" s="397"/>
      <c r="J68" s="397"/>
      <c r="K68" s="270"/>
    </row>
    <row r="69" spans="2:11" s="1" customFormat="1" ht="15" customHeight="1">
      <c r="B69" s="269"/>
      <c r="C69" s="274"/>
      <c r="D69" s="397" t="s">
        <v>528</v>
      </c>
      <c r="E69" s="397"/>
      <c r="F69" s="397"/>
      <c r="G69" s="397"/>
      <c r="H69" s="397"/>
      <c r="I69" s="397"/>
      <c r="J69" s="397"/>
      <c r="K69" s="270"/>
    </row>
    <row r="70" spans="2:11" s="1" customFormat="1" ht="15" customHeight="1">
      <c r="B70" s="269"/>
      <c r="C70" s="274"/>
      <c r="D70" s="397" t="s">
        <v>529</v>
      </c>
      <c r="E70" s="397"/>
      <c r="F70" s="397"/>
      <c r="G70" s="397"/>
      <c r="H70" s="397"/>
      <c r="I70" s="397"/>
      <c r="J70" s="397"/>
      <c r="K70" s="270"/>
    </row>
    <row r="71" spans="2:11" s="1" customFormat="1" ht="12.75" customHeight="1">
      <c r="B71" s="278"/>
      <c r="C71" s="279"/>
      <c r="D71" s="279"/>
      <c r="E71" s="279"/>
      <c r="F71" s="279"/>
      <c r="G71" s="279"/>
      <c r="H71" s="279"/>
      <c r="I71" s="279"/>
      <c r="J71" s="279"/>
      <c r="K71" s="280"/>
    </row>
    <row r="72" spans="2:11" s="1" customFormat="1" ht="18.75" customHeight="1">
      <c r="B72" s="281"/>
      <c r="C72" s="281"/>
      <c r="D72" s="281"/>
      <c r="E72" s="281"/>
      <c r="F72" s="281"/>
      <c r="G72" s="281"/>
      <c r="H72" s="281"/>
      <c r="I72" s="281"/>
      <c r="J72" s="281"/>
      <c r="K72" s="282"/>
    </row>
    <row r="73" spans="2:11" s="1" customFormat="1" ht="18.75" customHeight="1">
      <c r="B73" s="282"/>
      <c r="C73" s="282"/>
      <c r="D73" s="282"/>
      <c r="E73" s="282"/>
      <c r="F73" s="282"/>
      <c r="G73" s="282"/>
      <c r="H73" s="282"/>
      <c r="I73" s="282"/>
      <c r="J73" s="282"/>
      <c r="K73" s="282"/>
    </row>
    <row r="74" spans="2:11" s="1" customFormat="1" ht="7.5" customHeight="1">
      <c r="B74" s="283"/>
      <c r="C74" s="284"/>
      <c r="D74" s="284"/>
      <c r="E74" s="284"/>
      <c r="F74" s="284"/>
      <c r="G74" s="284"/>
      <c r="H74" s="284"/>
      <c r="I74" s="284"/>
      <c r="J74" s="284"/>
      <c r="K74" s="285"/>
    </row>
    <row r="75" spans="2:11" s="1" customFormat="1" ht="45" customHeight="1">
      <c r="B75" s="286"/>
      <c r="C75" s="401" t="s">
        <v>530</v>
      </c>
      <c r="D75" s="401"/>
      <c r="E75" s="401"/>
      <c r="F75" s="401"/>
      <c r="G75" s="401"/>
      <c r="H75" s="401"/>
      <c r="I75" s="401"/>
      <c r="J75" s="401"/>
      <c r="K75" s="287"/>
    </row>
    <row r="76" spans="2:11" s="1" customFormat="1" ht="17.25" customHeight="1">
      <c r="B76" s="286"/>
      <c r="C76" s="288" t="s">
        <v>531</v>
      </c>
      <c r="D76" s="288"/>
      <c r="E76" s="288"/>
      <c r="F76" s="288" t="s">
        <v>532</v>
      </c>
      <c r="G76" s="289"/>
      <c r="H76" s="288" t="s">
        <v>54</v>
      </c>
      <c r="I76" s="288" t="s">
        <v>57</v>
      </c>
      <c r="J76" s="288" t="s">
        <v>533</v>
      </c>
      <c r="K76" s="287"/>
    </row>
    <row r="77" spans="2:11" s="1" customFormat="1" ht="17.25" customHeight="1">
      <c r="B77" s="286"/>
      <c r="C77" s="290" t="s">
        <v>534</v>
      </c>
      <c r="D77" s="290"/>
      <c r="E77" s="290"/>
      <c r="F77" s="291" t="s">
        <v>535</v>
      </c>
      <c r="G77" s="292"/>
      <c r="H77" s="290"/>
      <c r="I77" s="290"/>
      <c r="J77" s="290" t="s">
        <v>536</v>
      </c>
      <c r="K77" s="287"/>
    </row>
    <row r="78" spans="2:11" s="1" customFormat="1" ht="5.25" customHeight="1">
      <c r="B78" s="286"/>
      <c r="C78" s="293"/>
      <c r="D78" s="293"/>
      <c r="E78" s="293"/>
      <c r="F78" s="293"/>
      <c r="G78" s="294"/>
      <c r="H78" s="293"/>
      <c r="I78" s="293"/>
      <c r="J78" s="293"/>
      <c r="K78" s="287"/>
    </row>
    <row r="79" spans="2:11" s="1" customFormat="1" ht="15" customHeight="1">
      <c r="B79" s="286"/>
      <c r="C79" s="275" t="s">
        <v>53</v>
      </c>
      <c r="D79" s="295"/>
      <c r="E79" s="295"/>
      <c r="F79" s="296" t="s">
        <v>537</v>
      </c>
      <c r="G79" s="297"/>
      <c r="H79" s="275" t="s">
        <v>538</v>
      </c>
      <c r="I79" s="275" t="s">
        <v>539</v>
      </c>
      <c r="J79" s="275">
        <v>20</v>
      </c>
      <c r="K79" s="287"/>
    </row>
    <row r="80" spans="2:11" s="1" customFormat="1" ht="15" customHeight="1">
      <c r="B80" s="286"/>
      <c r="C80" s="275" t="s">
        <v>540</v>
      </c>
      <c r="D80" s="275"/>
      <c r="E80" s="275"/>
      <c r="F80" s="296" t="s">
        <v>537</v>
      </c>
      <c r="G80" s="297"/>
      <c r="H80" s="275" t="s">
        <v>541</v>
      </c>
      <c r="I80" s="275" t="s">
        <v>539</v>
      </c>
      <c r="J80" s="275">
        <v>120</v>
      </c>
      <c r="K80" s="287"/>
    </row>
    <row r="81" spans="2:11" s="1" customFormat="1" ht="15" customHeight="1">
      <c r="B81" s="298"/>
      <c r="C81" s="275" t="s">
        <v>542</v>
      </c>
      <c r="D81" s="275"/>
      <c r="E81" s="275"/>
      <c r="F81" s="296" t="s">
        <v>543</v>
      </c>
      <c r="G81" s="297"/>
      <c r="H81" s="275" t="s">
        <v>544</v>
      </c>
      <c r="I81" s="275" t="s">
        <v>539</v>
      </c>
      <c r="J81" s="275">
        <v>50</v>
      </c>
      <c r="K81" s="287"/>
    </row>
    <row r="82" spans="2:11" s="1" customFormat="1" ht="15" customHeight="1">
      <c r="B82" s="298"/>
      <c r="C82" s="275" t="s">
        <v>545</v>
      </c>
      <c r="D82" s="275"/>
      <c r="E82" s="275"/>
      <c r="F82" s="296" t="s">
        <v>537</v>
      </c>
      <c r="G82" s="297"/>
      <c r="H82" s="275" t="s">
        <v>546</v>
      </c>
      <c r="I82" s="275" t="s">
        <v>547</v>
      </c>
      <c r="J82" s="275"/>
      <c r="K82" s="287"/>
    </row>
    <row r="83" spans="2:11" s="1" customFormat="1" ht="15" customHeight="1">
      <c r="B83" s="298"/>
      <c r="C83" s="299" t="s">
        <v>548</v>
      </c>
      <c r="D83" s="299"/>
      <c r="E83" s="299"/>
      <c r="F83" s="300" t="s">
        <v>543</v>
      </c>
      <c r="G83" s="299"/>
      <c r="H83" s="299" t="s">
        <v>549</v>
      </c>
      <c r="I83" s="299" t="s">
        <v>539</v>
      </c>
      <c r="J83" s="299">
        <v>15</v>
      </c>
      <c r="K83" s="287"/>
    </row>
    <row r="84" spans="2:11" s="1" customFormat="1" ht="15" customHeight="1">
      <c r="B84" s="298"/>
      <c r="C84" s="299" t="s">
        <v>550</v>
      </c>
      <c r="D84" s="299"/>
      <c r="E84" s="299"/>
      <c r="F84" s="300" t="s">
        <v>543</v>
      </c>
      <c r="G84" s="299"/>
      <c r="H84" s="299" t="s">
        <v>551</v>
      </c>
      <c r="I84" s="299" t="s">
        <v>539</v>
      </c>
      <c r="J84" s="299">
        <v>15</v>
      </c>
      <c r="K84" s="287"/>
    </row>
    <row r="85" spans="2:11" s="1" customFormat="1" ht="15" customHeight="1">
      <c r="B85" s="298"/>
      <c r="C85" s="299" t="s">
        <v>552</v>
      </c>
      <c r="D85" s="299"/>
      <c r="E85" s="299"/>
      <c r="F85" s="300" t="s">
        <v>543</v>
      </c>
      <c r="G85" s="299"/>
      <c r="H85" s="299" t="s">
        <v>553</v>
      </c>
      <c r="I85" s="299" t="s">
        <v>539</v>
      </c>
      <c r="J85" s="299">
        <v>20</v>
      </c>
      <c r="K85" s="287"/>
    </row>
    <row r="86" spans="2:11" s="1" customFormat="1" ht="15" customHeight="1">
      <c r="B86" s="298"/>
      <c r="C86" s="299" t="s">
        <v>554</v>
      </c>
      <c r="D86" s="299"/>
      <c r="E86" s="299"/>
      <c r="F86" s="300" t="s">
        <v>543</v>
      </c>
      <c r="G86" s="299"/>
      <c r="H86" s="299" t="s">
        <v>555</v>
      </c>
      <c r="I86" s="299" t="s">
        <v>539</v>
      </c>
      <c r="J86" s="299">
        <v>20</v>
      </c>
      <c r="K86" s="287"/>
    </row>
    <row r="87" spans="2:11" s="1" customFormat="1" ht="15" customHeight="1">
      <c r="B87" s="298"/>
      <c r="C87" s="275" t="s">
        <v>556</v>
      </c>
      <c r="D87" s="275"/>
      <c r="E87" s="275"/>
      <c r="F87" s="296" t="s">
        <v>543</v>
      </c>
      <c r="G87" s="297"/>
      <c r="H87" s="275" t="s">
        <v>557</v>
      </c>
      <c r="I87" s="275" t="s">
        <v>539</v>
      </c>
      <c r="J87" s="275">
        <v>50</v>
      </c>
      <c r="K87" s="287"/>
    </row>
    <row r="88" spans="2:11" s="1" customFormat="1" ht="15" customHeight="1">
      <c r="B88" s="298"/>
      <c r="C88" s="275" t="s">
        <v>558</v>
      </c>
      <c r="D88" s="275"/>
      <c r="E88" s="275"/>
      <c r="F88" s="296" t="s">
        <v>543</v>
      </c>
      <c r="G88" s="297"/>
      <c r="H88" s="275" t="s">
        <v>559</v>
      </c>
      <c r="I88" s="275" t="s">
        <v>539</v>
      </c>
      <c r="J88" s="275">
        <v>20</v>
      </c>
      <c r="K88" s="287"/>
    </row>
    <row r="89" spans="2:11" s="1" customFormat="1" ht="15" customHeight="1">
      <c r="B89" s="298"/>
      <c r="C89" s="275" t="s">
        <v>560</v>
      </c>
      <c r="D89" s="275"/>
      <c r="E89" s="275"/>
      <c r="F89" s="296" t="s">
        <v>543</v>
      </c>
      <c r="G89" s="297"/>
      <c r="H89" s="275" t="s">
        <v>561</v>
      </c>
      <c r="I89" s="275" t="s">
        <v>539</v>
      </c>
      <c r="J89" s="275">
        <v>20</v>
      </c>
      <c r="K89" s="287"/>
    </row>
    <row r="90" spans="2:11" s="1" customFormat="1" ht="15" customHeight="1">
      <c r="B90" s="298"/>
      <c r="C90" s="275" t="s">
        <v>562</v>
      </c>
      <c r="D90" s="275"/>
      <c r="E90" s="275"/>
      <c r="F90" s="296" t="s">
        <v>543</v>
      </c>
      <c r="G90" s="297"/>
      <c r="H90" s="275" t="s">
        <v>563</v>
      </c>
      <c r="I90" s="275" t="s">
        <v>539</v>
      </c>
      <c r="J90" s="275">
        <v>50</v>
      </c>
      <c r="K90" s="287"/>
    </row>
    <row r="91" spans="2:11" s="1" customFormat="1" ht="15" customHeight="1">
      <c r="B91" s="298"/>
      <c r="C91" s="275" t="s">
        <v>564</v>
      </c>
      <c r="D91" s="275"/>
      <c r="E91" s="275"/>
      <c r="F91" s="296" t="s">
        <v>543</v>
      </c>
      <c r="G91" s="297"/>
      <c r="H91" s="275" t="s">
        <v>564</v>
      </c>
      <c r="I91" s="275" t="s">
        <v>539</v>
      </c>
      <c r="J91" s="275">
        <v>50</v>
      </c>
      <c r="K91" s="287"/>
    </row>
    <row r="92" spans="2:11" s="1" customFormat="1" ht="15" customHeight="1">
      <c r="B92" s="298"/>
      <c r="C92" s="275" t="s">
        <v>565</v>
      </c>
      <c r="D92" s="275"/>
      <c r="E92" s="275"/>
      <c r="F92" s="296" t="s">
        <v>543</v>
      </c>
      <c r="G92" s="297"/>
      <c r="H92" s="275" t="s">
        <v>566</v>
      </c>
      <c r="I92" s="275" t="s">
        <v>539</v>
      </c>
      <c r="J92" s="275">
        <v>255</v>
      </c>
      <c r="K92" s="287"/>
    </row>
    <row r="93" spans="2:11" s="1" customFormat="1" ht="15" customHeight="1">
      <c r="B93" s="298"/>
      <c r="C93" s="275" t="s">
        <v>567</v>
      </c>
      <c r="D93" s="275"/>
      <c r="E93" s="275"/>
      <c r="F93" s="296" t="s">
        <v>537</v>
      </c>
      <c r="G93" s="297"/>
      <c r="H93" s="275" t="s">
        <v>568</v>
      </c>
      <c r="I93" s="275" t="s">
        <v>569</v>
      </c>
      <c r="J93" s="275"/>
      <c r="K93" s="287"/>
    </row>
    <row r="94" spans="2:11" s="1" customFormat="1" ht="15" customHeight="1">
      <c r="B94" s="298"/>
      <c r="C94" s="275" t="s">
        <v>570</v>
      </c>
      <c r="D94" s="275"/>
      <c r="E94" s="275"/>
      <c r="F94" s="296" t="s">
        <v>537</v>
      </c>
      <c r="G94" s="297"/>
      <c r="H94" s="275" t="s">
        <v>571</v>
      </c>
      <c r="I94" s="275" t="s">
        <v>572</v>
      </c>
      <c r="J94" s="275"/>
      <c r="K94" s="287"/>
    </row>
    <row r="95" spans="2:11" s="1" customFormat="1" ht="15" customHeight="1">
      <c r="B95" s="298"/>
      <c r="C95" s="275" t="s">
        <v>573</v>
      </c>
      <c r="D95" s="275"/>
      <c r="E95" s="275"/>
      <c r="F95" s="296" t="s">
        <v>537</v>
      </c>
      <c r="G95" s="297"/>
      <c r="H95" s="275" t="s">
        <v>573</v>
      </c>
      <c r="I95" s="275" t="s">
        <v>572</v>
      </c>
      <c r="J95" s="275"/>
      <c r="K95" s="287"/>
    </row>
    <row r="96" spans="2:11" s="1" customFormat="1" ht="15" customHeight="1">
      <c r="B96" s="298"/>
      <c r="C96" s="275" t="s">
        <v>38</v>
      </c>
      <c r="D96" s="275"/>
      <c r="E96" s="275"/>
      <c r="F96" s="296" t="s">
        <v>537</v>
      </c>
      <c r="G96" s="297"/>
      <c r="H96" s="275" t="s">
        <v>574</v>
      </c>
      <c r="I96" s="275" t="s">
        <v>572</v>
      </c>
      <c r="J96" s="275"/>
      <c r="K96" s="287"/>
    </row>
    <row r="97" spans="2:11" s="1" customFormat="1" ht="15" customHeight="1">
      <c r="B97" s="298"/>
      <c r="C97" s="275" t="s">
        <v>48</v>
      </c>
      <c r="D97" s="275"/>
      <c r="E97" s="275"/>
      <c r="F97" s="296" t="s">
        <v>537</v>
      </c>
      <c r="G97" s="297"/>
      <c r="H97" s="275" t="s">
        <v>575</v>
      </c>
      <c r="I97" s="275" t="s">
        <v>572</v>
      </c>
      <c r="J97" s="275"/>
      <c r="K97" s="287"/>
    </row>
    <row r="98" spans="2:11" s="1" customFormat="1" ht="15" customHeight="1">
      <c r="B98" s="301"/>
      <c r="C98" s="302"/>
      <c r="D98" s="302"/>
      <c r="E98" s="302"/>
      <c r="F98" s="302"/>
      <c r="G98" s="302"/>
      <c r="H98" s="302"/>
      <c r="I98" s="302"/>
      <c r="J98" s="302"/>
      <c r="K98" s="303"/>
    </row>
    <row r="99" spans="2:11" s="1" customFormat="1" ht="18.75" customHeight="1">
      <c r="B99" s="304"/>
      <c r="C99" s="305"/>
      <c r="D99" s="305"/>
      <c r="E99" s="305"/>
      <c r="F99" s="305"/>
      <c r="G99" s="305"/>
      <c r="H99" s="305"/>
      <c r="I99" s="305"/>
      <c r="J99" s="305"/>
      <c r="K99" s="304"/>
    </row>
    <row r="100" spans="2:11" s="1" customFormat="1" ht="18.75" customHeight="1">
      <c r="B100" s="282"/>
      <c r="C100" s="282"/>
      <c r="D100" s="282"/>
      <c r="E100" s="282"/>
      <c r="F100" s="282"/>
      <c r="G100" s="282"/>
      <c r="H100" s="282"/>
      <c r="I100" s="282"/>
      <c r="J100" s="282"/>
      <c r="K100" s="282"/>
    </row>
    <row r="101" spans="2:11" s="1" customFormat="1" ht="7.5" customHeight="1">
      <c r="B101" s="283"/>
      <c r="C101" s="284"/>
      <c r="D101" s="284"/>
      <c r="E101" s="284"/>
      <c r="F101" s="284"/>
      <c r="G101" s="284"/>
      <c r="H101" s="284"/>
      <c r="I101" s="284"/>
      <c r="J101" s="284"/>
      <c r="K101" s="285"/>
    </row>
    <row r="102" spans="2:11" s="1" customFormat="1" ht="45" customHeight="1">
      <c r="B102" s="286"/>
      <c r="C102" s="401" t="s">
        <v>576</v>
      </c>
      <c r="D102" s="401"/>
      <c r="E102" s="401"/>
      <c r="F102" s="401"/>
      <c r="G102" s="401"/>
      <c r="H102" s="401"/>
      <c r="I102" s="401"/>
      <c r="J102" s="401"/>
      <c r="K102" s="287"/>
    </row>
    <row r="103" spans="2:11" s="1" customFormat="1" ht="17.25" customHeight="1">
      <c r="B103" s="286"/>
      <c r="C103" s="288" t="s">
        <v>531</v>
      </c>
      <c r="D103" s="288"/>
      <c r="E103" s="288"/>
      <c r="F103" s="288" t="s">
        <v>532</v>
      </c>
      <c r="G103" s="289"/>
      <c r="H103" s="288" t="s">
        <v>54</v>
      </c>
      <c r="I103" s="288" t="s">
        <v>57</v>
      </c>
      <c r="J103" s="288" t="s">
        <v>533</v>
      </c>
      <c r="K103" s="287"/>
    </row>
    <row r="104" spans="2:11" s="1" customFormat="1" ht="17.25" customHeight="1">
      <c r="B104" s="286"/>
      <c r="C104" s="290" t="s">
        <v>534</v>
      </c>
      <c r="D104" s="290"/>
      <c r="E104" s="290"/>
      <c r="F104" s="291" t="s">
        <v>535</v>
      </c>
      <c r="G104" s="292"/>
      <c r="H104" s="290"/>
      <c r="I104" s="290"/>
      <c r="J104" s="290" t="s">
        <v>536</v>
      </c>
      <c r="K104" s="287"/>
    </row>
    <row r="105" spans="2:11" s="1" customFormat="1" ht="5.25" customHeight="1">
      <c r="B105" s="286"/>
      <c r="C105" s="288"/>
      <c r="D105" s="288"/>
      <c r="E105" s="288"/>
      <c r="F105" s="288"/>
      <c r="G105" s="306"/>
      <c r="H105" s="288"/>
      <c r="I105" s="288"/>
      <c r="J105" s="288"/>
      <c r="K105" s="287"/>
    </row>
    <row r="106" spans="2:11" s="1" customFormat="1" ht="15" customHeight="1">
      <c r="B106" s="286"/>
      <c r="C106" s="275" t="s">
        <v>53</v>
      </c>
      <c r="D106" s="295"/>
      <c r="E106" s="295"/>
      <c r="F106" s="296" t="s">
        <v>537</v>
      </c>
      <c r="G106" s="275"/>
      <c r="H106" s="275" t="s">
        <v>577</v>
      </c>
      <c r="I106" s="275" t="s">
        <v>539</v>
      </c>
      <c r="J106" s="275">
        <v>20</v>
      </c>
      <c r="K106" s="287"/>
    </row>
    <row r="107" spans="2:11" s="1" customFormat="1" ht="15" customHeight="1">
      <c r="B107" s="286"/>
      <c r="C107" s="275" t="s">
        <v>540</v>
      </c>
      <c r="D107" s="275"/>
      <c r="E107" s="275"/>
      <c r="F107" s="296" t="s">
        <v>537</v>
      </c>
      <c r="G107" s="275"/>
      <c r="H107" s="275" t="s">
        <v>577</v>
      </c>
      <c r="I107" s="275" t="s">
        <v>539</v>
      </c>
      <c r="J107" s="275">
        <v>120</v>
      </c>
      <c r="K107" s="287"/>
    </row>
    <row r="108" spans="2:11" s="1" customFormat="1" ht="15" customHeight="1">
      <c r="B108" s="298"/>
      <c r="C108" s="275" t="s">
        <v>542</v>
      </c>
      <c r="D108" s="275"/>
      <c r="E108" s="275"/>
      <c r="F108" s="296" t="s">
        <v>543</v>
      </c>
      <c r="G108" s="275"/>
      <c r="H108" s="275" t="s">
        <v>577</v>
      </c>
      <c r="I108" s="275" t="s">
        <v>539</v>
      </c>
      <c r="J108" s="275">
        <v>50</v>
      </c>
      <c r="K108" s="287"/>
    </row>
    <row r="109" spans="2:11" s="1" customFormat="1" ht="15" customHeight="1">
      <c r="B109" s="298"/>
      <c r="C109" s="275" t="s">
        <v>545</v>
      </c>
      <c r="D109" s="275"/>
      <c r="E109" s="275"/>
      <c r="F109" s="296" t="s">
        <v>537</v>
      </c>
      <c r="G109" s="275"/>
      <c r="H109" s="275" t="s">
        <v>577</v>
      </c>
      <c r="I109" s="275" t="s">
        <v>547</v>
      </c>
      <c r="J109" s="275"/>
      <c r="K109" s="287"/>
    </row>
    <row r="110" spans="2:11" s="1" customFormat="1" ht="15" customHeight="1">
      <c r="B110" s="298"/>
      <c r="C110" s="275" t="s">
        <v>556</v>
      </c>
      <c r="D110" s="275"/>
      <c r="E110" s="275"/>
      <c r="F110" s="296" t="s">
        <v>543</v>
      </c>
      <c r="G110" s="275"/>
      <c r="H110" s="275" t="s">
        <v>577</v>
      </c>
      <c r="I110" s="275" t="s">
        <v>539</v>
      </c>
      <c r="J110" s="275">
        <v>50</v>
      </c>
      <c r="K110" s="287"/>
    </row>
    <row r="111" spans="2:11" s="1" customFormat="1" ht="15" customHeight="1">
      <c r="B111" s="298"/>
      <c r="C111" s="275" t="s">
        <v>564</v>
      </c>
      <c r="D111" s="275"/>
      <c r="E111" s="275"/>
      <c r="F111" s="296" t="s">
        <v>543</v>
      </c>
      <c r="G111" s="275"/>
      <c r="H111" s="275" t="s">
        <v>577</v>
      </c>
      <c r="I111" s="275" t="s">
        <v>539</v>
      </c>
      <c r="J111" s="275">
        <v>50</v>
      </c>
      <c r="K111" s="287"/>
    </row>
    <row r="112" spans="2:11" s="1" customFormat="1" ht="15" customHeight="1">
      <c r="B112" s="298"/>
      <c r="C112" s="275" t="s">
        <v>562</v>
      </c>
      <c r="D112" s="275"/>
      <c r="E112" s="275"/>
      <c r="F112" s="296" t="s">
        <v>543</v>
      </c>
      <c r="G112" s="275"/>
      <c r="H112" s="275" t="s">
        <v>577</v>
      </c>
      <c r="I112" s="275" t="s">
        <v>539</v>
      </c>
      <c r="J112" s="275">
        <v>50</v>
      </c>
      <c r="K112" s="287"/>
    </row>
    <row r="113" spans="2:11" s="1" customFormat="1" ht="15" customHeight="1">
      <c r="B113" s="298"/>
      <c r="C113" s="275" t="s">
        <v>53</v>
      </c>
      <c r="D113" s="275"/>
      <c r="E113" s="275"/>
      <c r="F113" s="296" t="s">
        <v>537</v>
      </c>
      <c r="G113" s="275"/>
      <c r="H113" s="275" t="s">
        <v>578</v>
      </c>
      <c r="I113" s="275" t="s">
        <v>539</v>
      </c>
      <c r="J113" s="275">
        <v>20</v>
      </c>
      <c r="K113" s="287"/>
    </row>
    <row r="114" spans="2:11" s="1" customFormat="1" ht="15" customHeight="1">
      <c r="B114" s="298"/>
      <c r="C114" s="275" t="s">
        <v>579</v>
      </c>
      <c r="D114" s="275"/>
      <c r="E114" s="275"/>
      <c r="F114" s="296" t="s">
        <v>537</v>
      </c>
      <c r="G114" s="275"/>
      <c r="H114" s="275" t="s">
        <v>580</v>
      </c>
      <c r="I114" s="275" t="s">
        <v>539</v>
      </c>
      <c r="J114" s="275">
        <v>120</v>
      </c>
      <c r="K114" s="287"/>
    </row>
    <row r="115" spans="2:11" s="1" customFormat="1" ht="15" customHeight="1">
      <c r="B115" s="298"/>
      <c r="C115" s="275" t="s">
        <v>38</v>
      </c>
      <c r="D115" s="275"/>
      <c r="E115" s="275"/>
      <c r="F115" s="296" t="s">
        <v>537</v>
      </c>
      <c r="G115" s="275"/>
      <c r="H115" s="275" t="s">
        <v>581</v>
      </c>
      <c r="I115" s="275" t="s">
        <v>572</v>
      </c>
      <c r="J115" s="275"/>
      <c r="K115" s="287"/>
    </row>
    <row r="116" spans="2:11" s="1" customFormat="1" ht="15" customHeight="1">
      <c r="B116" s="298"/>
      <c r="C116" s="275" t="s">
        <v>48</v>
      </c>
      <c r="D116" s="275"/>
      <c r="E116" s="275"/>
      <c r="F116" s="296" t="s">
        <v>537</v>
      </c>
      <c r="G116" s="275"/>
      <c r="H116" s="275" t="s">
        <v>582</v>
      </c>
      <c r="I116" s="275" t="s">
        <v>572</v>
      </c>
      <c r="J116" s="275"/>
      <c r="K116" s="287"/>
    </row>
    <row r="117" spans="2:11" s="1" customFormat="1" ht="15" customHeight="1">
      <c r="B117" s="298"/>
      <c r="C117" s="275" t="s">
        <v>57</v>
      </c>
      <c r="D117" s="275"/>
      <c r="E117" s="275"/>
      <c r="F117" s="296" t="s">
        <v>537</v>
      </c>
      <c r="G117" s="275"/>
      <c r="H117" s="275" t="s">
        <v>583</v>
      </c>
      <c r="I117" s="275" t="s">
        <v>584</v>
      </c>
      <c r="J117" s="275"/>
      <c r="K117" s="287"/>
    </row>
    <row r="118" spans="2:11" s="1" customFormat="1" ht="15" customHeight="1">
      <c r="B118" s="301"/>
      <c r="C118" s="307"/>
      <c r="D118" s="307"/>
      <c r="E118" s="307"/>
      <c r="F118" s="307"/>
      <c r="G118" s="307"/>
      <c r="H118" s="307"/>
      <c r="I118" s="307"/>
      <c r="J118" s="307"/>
      <c r="K118" s="303"/>
    </row>
    <row r="119" spans="2:11" s="1" customFormat="1" ht="18.75" customHeight="1">
      <c r="B119" s="308"/>
      <c r="C119" s="309"/>
      <c r="D119" s="309"/>
      <c r="E119" s="309"/>
      <c r="F119" s="310"/>
      <c r="G119" s="309"/>
      <c r="H119" s="309"/>
      <c r="I119" s="309"/>
      <c r="J119" s="309"/>
      <c r="K119" s="308"/>
    </row>
    <row r="120" spans="2:11" s="1" customFormat="1" ht="18.75" customHeight="1">
      <c r="B120" s="282"/>
      <c r="C120" s="282"/>
      <c r="D120" s="282"/>
      <c r="E120" s="282"/>
      <c r="F120" s="282"/>
      <c r="G120" s="282"/>
      <c r="H120" s="282"/>
      <c r="I120" s="282"/>
      <c r="J120" s="282"/>
      <c r="K120" s="282"/>
    </row>
    <row r="121" spans="2:11" s="1" customFormat="1" ht="7.5" customHeight="1">
      <c r="B121" s="311"/>
      <c r="C121" s="312"/>
      <c r="D121" s="312"/>
      <c r="E121" s="312"/>
      <c r="F121" s="312"/>
      <c r="G121" s="312"/>
      <c r="H121" s="312"/>
      <c r="I121" s="312"/>
      <c r="J121" s="312"/>
      <c r="K121" s="313"/>
    </row>
    <row r="122" spans="2:11" s="1" customFormat="1" ht="45" customHeight="1">
      <c r="B122" s="314"/>
      <c r="C122" s="399" t="s">
        <v>585</v>
      </c>
      <c r="D122" s="399"/>
      <c r="E122" s="399"/>
      <c r="F122" s="399"/>
      <c r="G122" s="399"/>
      <c r="H122" s="399"/>
      <c r="I122" s="399"/>
      <c r="J122" s="399"/>
      <c r="K122" s="315"/>
    </row>
    <row r="123" spans="2:11" s="1" customFormat="1" ht="17.25" customHeight="1">
      <c r="B123" s="316"/>
      <c r="C123" s="288" t="s">
        <v>531</v>
      </c>
      <c r="D123" s="288"/>
      <c r="E123" s="288"/>
      <c r="F123" s="288" t="s">
        <v>532</v>
      </c>
      <c r="G123" s="289"/>
      <c r="H123" s="288" t="s">
        <v>54</v>
      </c>
      <c r="I123" s="288" t="s">
        <v>57</v>
      </c>
      <c r="J123" s="288" t="s">
        <v>533</v>
      </c>
      <c r="K123" s="317"/>
    </row>
    <row r="124" spans="2:11" s="1" customFormat="1" ht="17.25" customHeight="1">
      <c r="B124" s="316"/>
      <c r="C124" s="290" t="s">
        <v>534</v>
      </c>
      <c r="D124" s="290"/>
      <c r="E124" s="290"/>
      <c r="F124" s="291" t="s">
        <v>535</v>
      </c>
      <c r="G124" s="292"/>
      <c r="H124" s="290"/>
      <c r="I124" s="290"/>
      <c r="J124" s="290" t="s">
        <v>536</v>
      </c>
      <c r="K124" s="317"/>
    </row>
    <row r="125" spans="2:11" s="1" customFormat="1" ht="5.25" customHeight="1">
      <c r="B125" s="318"/>
      <c r="C125" s="293"/>
      <c r="D125" s="293"/>
      <c r="E125" s="293"/>
      <c r="F125" s="293"/>
      <c r="G125" s="319"/>
      <c r="H125" s="293"/>
      <c r="I125" s="293"/>
      <c r="J125" s="293"/>
      <c r="K125" s="320"/>
    </row>
    <row r="126" spans="2:11" s="1" customFormat="1" ht="15" customHeight="1">
      <c r="B126" s="318"/>
      <c r="C126" s="275" t="s">
        <v>540</v>
      </c>
      <c r="D126" s="295"/>
      <c r="E126" s="295"/>
      <c r="F126" s="296" t="s">
        <v>537</v>
      </c>
      <c r="G126" s="275"/>
      <c r="H126" s="275" t="s">
        <v>577</v>
      </c>
      <c r="I126" s="275" t="s">
        <v>539</v>
      </c>
      <c r="J126" s="275">
        <v>120</v>
      </c>
      <c r="K126" s="321"/>
    </row>
    <row r="127" spans="2:11" s="1" customFormat="1" ht="15" customHeight="1">
      <c r="B127" s="318"/>
      <c r="C127" s="275" t="s">
        <v>586</v>
      </c>
      <c r="D127" s="275"/>
      <c r="E127" s="275"/>
      <c r="F127" s="296" t="s">
        <v>537</v>
      </c>
      <c r="G127" s="275"/>
      <c r="H127" s="275" t="s">
        <v>587</v>
      </c>
      <c r="I127" s="275" t="s">
        <v>539</v>
      </c>
      <c r="J127" s="275" t="s">
        <v>588</v>
      </c>
      <c r="K127" s="321"/>
    </row>
    <row r="128" spans="2:11" s="1" customFormat="1" ht="15" customHeight="1">
      <c r="B128" s="318"/>
      <c r="C128" s="275" t="s">
        <v>485</v>
      </c>
      <c r="D128" s="275"/>
      <c r="E128" s="275"/>
      <c r="F128" s="296" t="s">
        <v>537</v>
      </c>
      <c r="G128" s="275"/>
      <c r="H128" s="275" t="s">
        <v>589</v>
      </c>
      <c r="I128" s="275" t="s">
        <v>539</v>
      </c>
      <c r="J128" s="275" t="s">
        <v>588</v>
      </c>
      <c r="K128" s="321"/>
    </row>
    <row r="129" spans="2:11" s="1" customFormat="1" ht="15" customHeight="1">
      <c r="B129" s="318"/>
      <c r="C129" s="275" t="s">
        <v>548</v>
      </c>
      <c r="D129" s="275"/>
      <c r="E129" s="275"/>
      <c r="F129" s="296" t="s">
        <v>543</v>
      </c>
      <c r="G129" s="275"/>
      <c r="H129" s="275" t="s">
        <v>549</v>
      </c>
      <c r="I129" s="275" t="s">
        <v>539</v>
      </c>
      <c r="J129" s="275">
        <v>15</v>
      </c>
      <c r="K129" s="321"/>
    </row>
    <row r="130" spans="2:11" s="1" customFormat="1" ht="15" customHeight="1">
      <c r="B130" s="318"/>
      <c r="C130" s="299" t="s">
        <v>550</v>
      </c>
      <c r="D130" s="299"/>
      <c r="E130" s="299"/>
      <c r="F130" s="300" t="s">
        <v>543</v>
      </c>
      <c r="G130" s="299"/>
      <c r="H130" s="299" t="s">
        <v>551</v>
      </c>
      <c r="I130" s="299" t="s">
        <v>539</v>
      </c>
      <c r="J130" s="299">
        <v>15</v>
      </c>
      <c r="K130" s="321"/>
    </row>
    <row r="131" spans="2:11" s="1" customFormat="1" ht="15" customHeight="1">
      <c r="B131" s="318"/>
      <c r="C131" s="299" t="s">
        <v>552</v>
      </c>
      <c r="D131" s="299"/>
      <c r="E131" s="299"/>
      <c r="F131" s="300" t="s">
        <v>543</v>
      </c>
      <c r="G131" s="299"/>
      <c r="H131" s="299" t="s">
        <v>553</v>
      </c>
      <c r="I131" s="299" t="s">
        <v>539</v>
      </c>
      <c r="J131" s="299">
        <v>20</v>
      </c>
      <c r="K131" s="321"/>
    </row>
    <row r="132" spans="2:11" s="1" customFormat="1" ht="15" customHeight="1">
      <c r="B132" s="318"/>
      <c r="C132" s="299" t="s">
        <v>554</v>
      </c>
      <c r="D132" s="299"/>
      <c r="E132" s="299"/>
      <c r="F132" s="300" t="s">
        <v>543</v>
      </c>
      <c r="G132" s="299"/>
      <c r="H132" s="299" t="s">
        <v>555</v>
      </c>
      <c r="I132" s="299" t="s">
        <v>539</v>
      </c>
      <c r="J132" s="299">
        <v>20</v>
      </c>
      <c r="K132" s="321"/>
    </row>
    <row r="133" spans="2:11" s="1" customFormat="1" ht="15" customHeight="1">
      <c r="B133" s="318"/>
      <c r="C133" s="275" t="s">
        <v>542</v>
      </c>
      <c r="D133" s="275"/>
      <c r="E133" s="275"/>
      <c r="F133" s="296" t="s">
        <v>543</v>
      </c>
      <c r="G133" s="275"/>
      <c r="H133" s="275" t="s">
        <v>577</v>
      </c>
      <c r="I133" s="275" t="s">
        <v>539</v>
      </c>
      <c r="J133" s="275">
        <v>50</v>
      </c>
      <c r="K133" s="321"/>
    </row>
    <row r="134" spans="2:11" s="1" customFormat="1" ht="15" customHeight="1">
      <c r="B134" s="318"/>
      <c r="C134" s="275" t="s">
        <v>556</v>
      </c>
      <c r="D134" s="275"/>
      <c r="E134" s="275"/>
      <c r="F134" s="296" t="s">
        <v>543</v>
      </c>
      <c r="G134" s="275"/>
      <c r="H134" s="275" t="s">
        <v>577</v>
      </c>
      <c r="I134" s="275" t="s">
        <v>539</v>
      </c>
      <c r="J134" s="275">
        <v>50</v>
      </c>
      <c r="K134" s="321"/>
    </row>
    <row r="135" spans="2:11" s="1" customFormat="1" ht="15" customHeight="1">
      <c r="B135" s="318"/>
      <c r="C135" s="275" t="s">
        <v>562</v>
      </c>
      <c r="D135" s="275"/>
      <c r="E135" s="275"/>
      <c r="F135" s="296" t="s">
        <v>543</v>
      </c>
      <c r="G135" s="275"/>
      <c r="H135" s="275" t="s">
        <v>577</v>
      </c>
      <c r="I135" s="275" t="s">
        <v>539</v>
      </c>
      <c r="J135" s="275">
        <v>50</v>
      </c>
      <c r="K135" s="321"/>
    </row>
    <row r="136" spans="2:11" s="1" customFormat="1" ht="15" customHeight="1">
      <c r="B136" s="318"/>
      <c r="C136" s="275" t="s">
        <v>564</v>
      </c>
      <c r="D136" s="275"/>
      <c r="E136" s="275"/>
      <c r="F136" s="296" t="s">
        <v>543</v>
      </c>
      <c r="G136" s="275"/>
      <c r="H136" s="275" t="s">
        <v>577</v>
      </c>
      <c r="I136" s="275" t="s">
        <v>539</v>
      </c>
      <c r="J136" s="275">
        <v>50</v>
      </c>
      <c r="K136" s="321"/>
    </row>
    <row r="137" spans="2:11" s="1" customFormat="1" ht="15" customHeight="1">
      <c r="B137" s="318"/>
      <c r="C137" s="275" t="s">
        <v>565</v>
      </c>
      <c r="D137" s="275"/>
      <c r="E137" s="275"/>
      <c r="F137" s="296" t="s">
        <v>543</v>
      </c>
      <c r="G137" s="275"/>
      <c r="H137" s="275" t="s">
        <v>590</v>
      </c>
      <c r="I137" s="275" t="s">
        <v>539</v>
      </c>
      <c r="J137" s="275">
        <v>255</v>
      </c>
      <c r="K137" s="321"/>
    </row>
    <row r="138" spans="2:11" s="1" customFormat="1" ht="15" customHeight="1">
      <c r="B138" s="318"/>
      <c r="C138" s="275" t="s">
        <v>567</v>
      </c>
      <c r="D138" s="275"/>
      <c r="E138" s="275"/>
      <c r="F138" s="296" t="s">
        <v>537</v>
      </c>
      <c r="G138" s="275"/>
      <c r="H138" s="275" t="s">
        <v>591</v>
      </c>
      <c r="I138" s="275" t="s">
        <v>569</v>
      </c>
      <c r="J138" s="275"/>
      <c r="K138" s="321"/>
    </row>
    <row r="139" spans="2:11" s="1" customFormat="1" ht="15" customHeight="1">
      <c r="B139" s="318"/>
      <c r="C139" s="275" t="s">
        <v>570</v>
      </c>
      <c r="D139" s="275"/>
      <c r="E139" s="275"/>
      <c r="F139" s="296" t="s">
        <v>537</v>
      </c>
      <c r="G139" s="275"/>
      <c r="H139" s="275" t="s">
        <v>592</v>
      </c>
      <c r="I139" s="275" t="s">
        <v>572</v>
      </c>
      <c r="J139" s="275"/>
      <c r="K139" s="321"/>
    </row>
    <row r="140" spans="2:11" s="1" customFormat="1" ht="15" customHeight="1">
      <c r="B140" s="318"/>
      <c r="C140" s="275" t="s">
        <v>573</v>
      </c>
      <c r="D140" s="275"/>
      <c r="E140" s="275"/>
      <c r="F140" s="296" t="s">
        <v>537</v>
      </c>
      <c r="G140" s="275"/>
      <c r="H140" s="275" t="s">
        <v>573</v>
      </c>
      <c r="I140" s="275" t="s">
        <v>572</v>
      </c>
      <c r="J140" s="275"/>
      <c r="K140" s="321"/>
    </row>
    <row r="141" spans="2:11" s="1" customFormat="1" ht="15" customHeight="1">
      <c r="B141" s="318"/>
      <c r="C141" s="275" t="s">
        <v>38</v>
      </c>
      <c r="D141" s="275"/>
      <c r="E141" s="275"/>
      <c r="F141" s="296" t="s">
        <v>537</v>
      </c>
      <c r="G141" s="275"/>
      <c r="H141" s="275" t="s">
        <v>593</v>
      </c>
      <c r="I141" s="275" t="s">
        <v>572</v>
      </c>
      <c r="J141" s="275"/>
      <c r="K141" s="321"/>
    </row>
    <row r="142" spans="2:11" s="1" customFormat="1" ht="15" customHeight="1">
      <c r="B142" s="318"/>
      <c r="C142" s="275" t="s">
        <v>594</v>
      </c>
      <c r="D142" s="275"/>
      <c r="E142" s="275"/>
      <c r="F142" s="296" t="s">
        <v>537</v>
      </c>
      <c r="G142" s="275"/>
      <c r="H142" s="275" t="s">
        <v>595</v>
      </c>
      <c r="I142" s="275" t="s">
        <v>572</v>
      </c>
      <c r="J142" s="275"/>
      <c r="K142" s="321"/>
    </row>
    <row r="143" spans="2:11" s="1" customFormat="1" ht="15" customHeight="1">
      <c r="B143" s="322"/>
      <c r="C143" s="323"/>
      <c r="D143" s="323"/>
      <c r="E143" s="323"/>
      <c r="F143" s="323"/>
      <c r="G143" s="323"/>
      <c r="H143" s="323"/>
      <c r="I143" s="323"/>
      <c r="J143" s="323"/>
      <c r="K143" s="324"/>
    </row>
    <row r="144" spans="2:11" s="1" customFormat="1" ht="18.75" customHeight="1">
      <c r="B144" s="309"/>
      <c r="C144" s="309"/>
      <c r="D144" s="309"/>
      <c r="E144" s="309"/>
      <c r="F144" s="310"/>
      <c r="G144" s="309"/>
      <c r="H144" s="309"/>
      <c r="I144" s="309"/>
      <c r="J144" s="309"/>
      <c r="K144" s="309"/>
    </row>
    <row r="145" spans="2:11" s="1" customFormat="1" ht="18.75" customHeight="1">
      <c r="B145" s="282"/>
      <c r="C145" s="282"/>
      <c r="D145" s="282"/>
      <c r="E145" s="282"/>
      <c r="F145" s="282"/>
      <c r="G145" s="282"/>
      <c r="H145" s="282"/>
      <c r="I145" s="282"/>
      <c r="J145" s="282"/>
      <c r="K145" s="282"/>
    </row>
    <row r="146" spans="2:11" s="1" customFormat="1" ht="7.5" customHeight="1">
      <c r="B146" s="283"/>
      <c r="C146" s="284"/>
      <c r="D146" s="284"/>
      <c r="E146" s="284"/>
      <c r="F146" s="284"/>
      <c r="G146" s="284"/>
      <c r="H146" s="284"/>
      <c r="I146" s="284"/>
      <c r="J146" s="284"/>
      <c r="K146" s="285"/>
    </row>
    <row r="147" spans="2:11" s="1" customFormat="1" ht="45" customHeight="1">
      <c r="B147" s="286"/>
      <c r="C147" s="401" t="s">
        <v>596</v>
      </c>
      <c r="D147" s="401"/>
      <c r="E147" s="401"/>
      <c r="F147" s="401"/>
      <c r="G147" s="401"/>
      <c r="H147" s="401"/>
      <c r="I147" s="401"/>
      <c r="J147" s="401"/>
      <c r="K147" s="287"/>
    </row>
    <row r="148" spans="2:11" s="1" customFormat="1" ht="17.25" customHeight="1">
      <c r="B148" s="286"/>
      <c r="C148" s="288" t="s">
        <v>531</v>
      </c>
      <c r="D148" s="288"/>
      <c r="E148" s="288"/>
      <c r="F148" s="288" t="s">
        <v>532</v>
      </c>
      <c r="G148" s="289"/>
      <c r="H148" s="288" t="s">
        <v>54</v>
      </c>
      <c r="I148" s="288" t="s">
        <v>57</v>
      </c>
      <c r="J148" s="288" t="s">
        <v>533</v>
      </c>
      <c r="K148" s="287"/>
    </row>
    <row r="149" spans="2:11" s="1" customFormat="1" ht="17.25" customHeight="1">
      <c r="B149" s="286"/>
      <c r="C149" s="290" t="s">
        <v>534</v>
      </c>
      <c r="D149" s="290"/>
      <c r="E149" s="290"/>
      <c r="F149" s="291" t="s">
        <v>535</v>
      </c>
      <c r="G149" s="292"/>
      <c r="H149" s="290"/>
      <c r="I149" s="290"/>
      <c r="J149" s="290" t="s">
        <v>536</v>
      </c>
      <c r="K149" s="287"/>
    </row>
    <row r="150" spans="2:11" s="1" customFormat="1" ht="5.25" customHeight="1">
      <c r="B150" s="298"/>
      <c r="C150" s="293"/>
      <c r="D150" s="293"/>
      <c r="E150" s="293"/>
      <c r="F150" s="293"/>
      <c r="G150" s="294"/>
      <c r="H150" s="293"/>
      <c r="I150" s="293"/>
      <c r="J150" s="293"/>
      <c r="K150" s="321"/>
    </row>
    <row r="151" spans="2:11" s="1" customFormat="1" ht="15" customHeight="1">
      <c r="B151" s="298"/>
      <c r="C151" s="325" t="s">
        <v>540</v>
      </c>
      <c r="D151" s="275"/>
      <c r="E151" s="275"/>
      <c r="F151" s="326" t="s">
        <v>537</v>
      </c>
      <c r="G151" s="275"/>
      <c r="H151" s="325" t="s">
        <v>577</v>
      </c>
      <c r="I151" s="325" t="s">
        <v>539</v>
      </c>
      <c r="J151" s="325">
        <v>120</v>
      </c>
      <c r="K151" s="321"/>
    </row>
    <row r="152" spans="2:11" s="1" customFormat="1" ht="15" customHeight="1">
      <c r="B152" s="298"/>
      <c r="C152" s="325" t="s">
        <v>586</v>
      </c>
      <c r="D152" s="275"/>
      <c r="E152" s="275"/>
      <c r="F152" s="326" t="s">
        <v>537</v>
      </c>
      <c r="G152" s="275"/>
      <c r="H152" s="325" t="s">
        <v>597</v>
      </c>
      <c r="I152" s="325" t="s">
        <v>539</v>
      </c>
      <c r="J152" s="325" t="s">
        <v>588</v>
      </c>
      <c r="K152" s="321"/>
    </row>
    <row r="153" spans="2:11" s="1" customFormat="1" ht="15" customHeight="1">
      <c r="B153" s="298"/>
      <c r="C153" s="325" t="s">
        <v>485</v>
      </c>
      <c r="D153" s="275"/>
      <c r="E153" s="275"/>
      <c r="F153" s="326" t="s">
        <v>537</v>
      </c>
      <c r="G153" s="275"/>
      <c r="H153" s="325" t="s">
        <v>598</v>
      </c>
      <c r="I153" s="325" t="s">
        <v>539</v>
      </c>
      <c r="J153" s="325" t="s">
        <v>588</v>
      </c>
      <c r="K153" s="321"/>
    </row>
    <row r="154" spans="2:11" s="1" customFormat="1" ht="15" customHeight="1">
      <c r="B154" s="298"/>
      <c r="C154" s="325" t="s">
        <v>542</v>
      </c>
      <c r="D154" s="275"/>
      <c r="E154" s="275"/>
      <c r="F154" s="326" t="s">
        <v>543</v>
      </c>
      <c r="G154" s="275"/>
      <c r="H154" s="325" t="s">
        <v>577</v>
      </c>
      <c r="I154" s="325" t="s">
        <v>539</v>
      </c>
      <c r="J154" s="325">
        <v>50</v>
      </c>
      <c r="K154" s="321"/>
    </row>
    <row r="155" spans="2:11" s="1" customFormat="1" ht="15" customHeight="1">
      <c r="B155" s="298"/>
      <c r="C155" s="325" t="s">
        <v>545</v>
      </c>
      <c r="D155" s="275"/>
      <c r="E155" s="275"/>
      <c r="F155" s="326" t="s">
        <v>537</v>
      </c>
      <c r="G155" s="275"/>
      <c r="H155" s="325" t="s">
        <v>577</v>
      </c>
      <c r="I155" s="325" t="s">
        <v>547</v>
      </c>
      <c r="J155" s="325"/>
      <c r="K155" s="321"/>
    </row>
    <row r="156" spans="2:11" s="1" customFormat="1" ht="15" customHeight="1">
      <c r="B156" s="298"/>
      <c r="C156" s="325" t="s">
        <v>556</v>
      </c>
      <c r="D156" s="275"/>
      <c r="E156" s="275"/>
      <c r="F156" s="326" t="s">
        <v>543</v>
      </c>
      <c r="G156" s="275"/>
      <c r="H156" s="325" t="s">
        <v>577</v>
      </c>
      <c r="I156" s="325" t="s">
        <v>539</v>
      </c>
      <c r="J156" s="325">
        <v>50</v>
      </c>
      <c r="K156" s="321"/>
    </row>
    <row r="157" spans="2:11" s="1" customFormat="1" ht="15" customHeight="1">
      <c r="B157" s="298"/>
      <c r="C157" s="325" t="s">
        <v>564</v>
      </c>
      <c r="D157" s="275"/>
      <c r="E157" s="275"/>
      <c r="F157" s="326" t="s">
        <v>543</v>
      </c>
      <c r="G157" s="275"/>
      <c r="H157" s="325" t="s">
        <v>577</v>
      </c>
      <c r="I157" s="325" t="s">
        <v>539</v>
      </c>
      <c r="J157" s="325">
        <v>50</v>
      </c>
      <c r="K157" s="321"/>
    </row>
    <row r="158" spans="2:11" s="1" customFormat="1" ht="15" customHeight="1">
      <c r="B158" s="298"/>
      <c r="C158" s="325" t="s">
        <v>562</v>
      </c>
      <c r="D158" s="275"/>
      <c r="E158" s="275"/>
      <c r="F158" s="326" t="s">
        <v>543</v>
      </c>
      <c r="G158" s="275"/>
      <c r="H158" s="325" t="s">
        <v>577</v>
      </c>
      <c r="I158" s="325" t="s">
        <v>539</v>
      </c>
      <c r="J158" s="325">
        <v>50</v>
      </c>
      <c r="K158" s="321"/>
    </row>
    <row r="159" spans="2:11" s="1" customFormat="1" ht="15" customHeight="1">
      <c r="B159" s="298"/>
      <c r="C159" s="325" t="s">
        <v>98</v>
      </c>
      <c r="D159" s="275"/>
      <c r="E159" s="275"/>
      <c r="F159" s="326" t="s">
        <v>537</v>
      </c>
      <c r="G159" s="275"/>
      <c r="H159" s="325" t="s">
        <v>599</v>
      </c>
      <c r="I159" s="325" t="s">
        <v>539</v>
      </c>
      <c r="J159" s="325" t="s">
        <v>600</v>
      </c>
      <c r="K159" s="321"/>
    </row>
    <row r="160" spans="2:11" s="1" customFormat="1" ht="15" customHeight="1">
      <c r="B160" s="298"/>
      <c r="C160" s="325" t="s">
        <v>601</v>
      </c>
      <c r="D160" s="275"/>
      <c r="E160" s="275"/>
      <c r="F160" s="326" t="s">
        <v>537</v>
      </c>
      <c r="G160" s="275"/>
      <c r="H160" s="325" t="s">
        <v>602</v>
      </c>
      <c r="I160" s="325" t="s">
        <v>572</v>
      </c>
      <c r="J160" s="325"/>
      <c r="K160" s="321"/>
    </row>
    <row r="161" spans="2:11" s="1" customFormat="1" ht="15" customHeight="1">
      <c r="B161" s="327"/>
      <c r="C161" s="307"/>
      <c r="D161" s="307"/>
      <c r="E161" s="307"/>
      <c r="F161" s="307"/>
      <c r="G161" s="307"/>
      <c r="H161" s="307"/>
      <c r="I161" s="307"/>
      <c r="J161" s="307"/>
      <c r="K161" s="328"/>
    </row>
    <row r="162" spans="2:11" s="1" customFormat="1" ht="18.75" customHeight="1">
      <c r="B162" s="309"/>
      <c r="C162" s="319"/>
      <c r="D162" s="319"/>
      <c r="E162" s="319"/>
      <c r="F162" s="329"/>
      <c r="G162" s="319"/>
      <c r="H162" s="319"/>
      <c r="I162" s="319"/>
      <c r="J162" s="319"/>
      <c r="K162" s="309"/>
    </row>
    <row r="163" spans="2:11" s="1" customFormat="1" ht="18.75" customHeight="1">
      <c r="B163" s="282"/>
      <c r="C163" s="282"/>
      <c r="D163" s="282"/>
      <c r="E163" s="282"/>
      <c r="F163" s="282"/>
      <c r="G163" s="282"/>
      <c r="H163" s="282"/>
      <c r="I163" s="282"/>
      <c r="J163" s="282"/>
      <c r="K163" s="282"/>
    </row>
    <row r="164" spans="2:11" s="1" customFormat="1" ht="7.5" customHeight="1">
      <c r="B164" s="264"/>
      <c r="C164" s="265"/>
      <c r="D164" s="265"/>
      <c r="E164" s="265"/>
      <c r="F164" s="265"/>
      <c r="G164" s="265"/>
      <c r="H164" s="265"/>
      <c r="I164" s="265"/>
      <c r="J164" s="265"/>
      <c r="K164" s="266"/>
    </row>
    <row r="165" spans="2:11" s="1" customFormat="1" ht="45" customHeight="1">
      <c r="B165" s="267"/>
      <c r="C165" s="399" t="s">
        <v>603</v>
      </c>
      <c r="D165" s="399"/>
      <c r="E165" s="399"/>
      <c r="F165" s="399"/>
      <c r="G165" s="399"/>
      <c r="H165" s="399"/>
      <c r="I165" s="399"/>
      <c r="J165" s="399"/>
      <c r="K165" s="268"/>
    </row>
    <row r="166" spans="2:11" s="1" customFormat="1" ht="17.25" customHeight="1">
      <c r="B166" s="267"/>
      <c r="C166" s="288" t="s">
        <v>531</v>
      </c>
      <c r="D166" s="288"/>
      <c r="E166" s="288"/>
      <c r="F166" s="288" t="s">
        <v>532</v>
      </c>
      <c r="G166" s="330"/>
      <c r="H166" s="331" t="s">
        <v>54</v>
      </c>
      <c r="I166" s="331" t="s">
        <v>57</v>
      </c>
      <c r="J166" s="288" t="s">
        <v>533</v>
      </c>
      <c r="K166" s="268"/>
    </row>
    <row r="167" spans="2:11" s="1" customFormat="1" ht="17.25" customHeight="1">
      <c r="B167" s="269"/>
      <c r="C167" s="290" t="s">
        <v>534</v>
      </c>
      <c r="D167" s="290"/>
      <c r="E167" s="290"/>
      <c r="F167" s="291" t="s">
        <v>535</v>
      </c>
      <c r="G167" s="332"/>
      <c r="H167" s="333"/>
      <c r="I167" s="333"/>
      <c r="J167" s="290" t="s">
        <v>536</v>
      </c>
      <c r="K167" s="270"/>
    </row>
    <row r="168" spans="2:11" s="1" customFormat="1" ht="5.25" customHeight="1">
      <c r="B168" s="298"/>
      <c r="C168" s="293"/>
      <c r="D168" s="293"/>
      <c r="E168" s="293"/>
      <c r="F168" s="293"/>
      <c r="G168" s="294"/>
      <c r="H168" s="293"/>
      <c r="I168" s="293"/>
      <c r="J168" s="293"/>
      <c r="K168" s="321"/>
    </row>
    <row r="169" spans="2:11" s="1" customFormat="1" ht="15" customHeight="1">
      <c r="B169" s="298"/>
      <c r="C169" s="275" t="s">
        <v>540</v>
      </c>
      <c r="D169" s="275"/>
      <c r="E169" s="275"/>
      <c r="F169" s="296" t="s">
        <v>537</v>
      </c>
      <c r="G169" s="275"/>
      <c r="H169" s="275" t="s">
        <v>577</v>
      </c>
      <c r="I169" s="275" t="s">
        <v>539</v>
      </c>
      <c r="J169" s="275">
        <v>120</v>
      </c>
      <c r="K169" s="321"/>
    </row>
    <row r="170" spans="2:11" s="1" customFormat="1" ht="15" customHeight="1">
      <c r="B170" s="298"/>
      <c r="C170" s="275" t="s">
        <v>586</v>
      </c>
      <c r="D170" s="275"/>
      <c r="E170" s="275"/>
      <c r="F170" s="296" t="s">
        <v>537</v>
      </c>
      <c r="G170" s="275"/>
      <c r="H170" s="275" t="s">
        <v>587</v>
      </c>
      <c r="I170" s="275" t="s">
        <v>539</v>
      </c>
      <c r="J170" s="275" t="s">
        <v>588</v>
      </c>
      <c r="K170" s="321"/>
    </row>
    <row r="171" spans="2:11" s="1" customFormat="1" ht="15" customHeight="1">
      <c r="B171" s="298"/>
      <c r="C171" s="275" t="s">
        <v>485</v>
      </c>
      <c r="D171" s="275"/>
      <c r="E171" s="275"/>
      <c r="F171" s="296" t="s">
        <v>537</v>
      </c>
      <c r="G171" s="275"/>
      <c r="H171" s="275" t="s">
        <v>604</v>
      </c>
      <c r="I171" s="275" t="s">
        <v>539</v>
      </c>
      <c r="J171" s="275" t="s">
        <v>588</v>
      </c>
      <c r="K171" s="321"/>
    </row>
    <row r="172" spans="2:11" s="1" customFormat="1" ht="15" customHeight="1">
      <c r="B172" s="298"/>
      <c r="C172" s="275" t="s">
        <v>542</v>
      </c>
      <c r="D172" s="275"/>
      <c r="E172" s="275"/>
      <c r="F172" s="296" t="s">
        <v>543</v>
      </c>
      <c r="G172" s="275"/>
      <c r="H172" s="275" t="s">
        <v>604</v>
      </c>
      <c r="I172" s="275" t="s">
        <v>539</v>
      </c>
      <c r="J172" s="275">
        <v>50</v>
      </c>
      <c r="K172" s="321"/>
    </row>
    <row r="173" spans="2:11" s="1" customFormat="1" ht="15" customHeight="1">
      <c r="B173" s="298"/>
      <c r="C173" s="275" t="s">
        <v>545</v>
      </c>
      <c r="D173" s="275"/>
      <c r="E173" s="275"/>
      <c r="F173" s="296" t="s">
        <v>537</v>
      </c>
      <c r="G173" s="275"/>
      <c r="H173" s="275" t="s">
        <v>604</v>
      </c>
      <c r="I173" s="275" t="s">
        <v>547</v>
      </c>
      <c r="J173" s="275"/>
      <c r="K173" s="321"/>
    </row>
    <row r="174" spans="2:11" s="1" customFormat="1" ht="15" customHeight="1">
      <c r="B174" s="298"/>
      <c r="C174" s="275" t="s">
        <v>556</v>
      </c>
      <c r="D174" s="275"/>
      <c r="E174" s="275"/>
      <c r="F174" s="296" t="s">
        <v>543</v>
      </c>
      <c r="G174" s="275"/>
      <c r="H174" s="275" t="s">
        <v>604</v>
      </c>
      <c r="I174" s="275" t="s">
        <v>539</v>
      </c>
      <c r="J174" s="275">
        <v>50</v>
      </c>
      <c r="K174" s="321"/>
    </row>
    <row r="175" spans="2:11" s="1" customFormat="1" ht="15" customHeight="1">
      <c r="B175" s="298"/>
      <c r="C175" s="275" t="s">
        <v>564</v>
      </c>
      <c r="D175" s="275"/>
      <c r="E175" s="275"/>
      <c r="F175" s="296" t="s">
        <v>543</v>
      </c>
      <c r="G175" s="275"/>
      <c r="H175" s="275" t="s">
        <v>604</v>
      </c>
      <c r="I175" s="275" t="s">
        <v>539</v>
      </c>
      <c r="J175" s="275">
        <v>50</v>
      </c>
      <c r="K175" s="321"/>
    </row>
    <row r="176" spans="2:11" s="1" customFormat="1" ht="15" customHeight="1">
      <c r="B176" s="298"/>
      <c r="C176" s="275" t="s">
        <v>562</v>
      </c>
      <c r="D176" s="275"/>
      <c r="E176" s="275"/>
      <c r="F176" s="296" t="s">
        <v>543</v>
      </c>
      <c r="G176" s="275"/>
      <c r="H176" s="275" t="s">
        <v>604</v>
      </c>
      <c r="I176" s="275" t="s">
        <v>539</v>
      </c>
      <c r="J176" s="275">
        <v>50</v>
      </c>
      <c r="K176" s="321"/>
    </row>
    <row r="177" spans="2:11" s="1" customFormat="1" ht="15" customHeight="1">
      <c r="B177" s="298"/>
      <c r="C177" s="275" t="s">
        <v>116</v>
      </c>
      <c r="D177" s="275"/>
      <c r="E177" s="275"/>
      <c r="F177" s="296" t="s">
        <v>537</v>
      </c>
      <c r="G177" s="275"/>
      <c r="H177" s="275" t="s">
        <v>605</v>
      </c>
      <c r="I177" s="275" t="s">
        <v>606</v>
      </c>
      <c r="J177" s="275"/>
      <c r="K177" s="321"/>
    </row>
    <row r="178" spans="2:11" s="1" customFormat="1" ht="15" customHeight="1">
      <c r="B178" s="298"/>
      <c r="C178" s="275" t="s">
        <v>57</v>
      </c>
      <c r="D178" s="275"/>
      <c r="E178" s="275"/>
      <c r="F178" s="296" t="s">
        <v>537</v>
      </c>
      <c r="G178" s="275"/>
      <c r="H178" s="275" t="s">
        <v>607</v>
      </c>
      <c r="I178" s="275" t="s">
        <v>608</v>
      </c>
      <c r="J178" s="275">
        <v>1</v>
      </c>
      <c r="K178" s="321"/>
    </row>
    <row r="179" spans="2:11" s="1" customFormat="1" ht="15" customHeight="1">
      <c r="B179" s="298"/>
      <c r="C179" s="275" t="s">
        <v>53</v>
      </c>
      <c r="D179" s="275"/>
      <c r="E179" s="275"/>
      <c r="F179" s="296" t="s">
        <v>537</v>
      </c>
      <c r="G179" s="275"/>
      <c r="H179" s="275" t="s">
        <v>609</v>
      </c>
      <c r="I179" s="275" t="s">
        <v>539</v>
      </c>
      <c r="J179" s="275">
        <v>20</v>
      </c>
      <c r="K179" s="321"/>
    </row>
    <row r="180" spans="2:11" s="1" customFormat="1" ht="15" customHeight="1">
      <c r="B180" s="298"/>
      <c r="C180" s="275" t="s">
        <v>54</v>
      </c>
      <c r="D180" s="275"/>
      <c r="E180" s="275"/>
      <c r="F180" s="296" t="s">
        <v>537</v>
      </c>
      <c r="G180" s="275"/>
      <c r="H180" s="275" t="s">
        <v>610</v>
      </c>
      <c r="I180" s="275" t="s">
        <v>539</v>
      </c>
      <c r="J180" s="275">
        <v>255</v>
      </c>
      <c r="K180" s="321"/>
    </row>
    <row r="181" spans="2:11" s="1" customFormat="1" ht="15" customHeight="1">
      <c r="B181" s="298"/>
      <c r="C181" s="275" t="s">
        <v>117</v>
      </c>
      <c r="D181" s="275"/>
      <c r="E181" s="275"/>
      <c r="F181" s="296" t="s">
        <v>537</v>
      </c>
      <c r="G181" s="275"/>
      <c r="H181" s="275" t="s">
        <v>501</v>
      </c>
      <c r="I181" s="275" t="s">
        <v>539</v>
      </c>
      <c r="J181" s="275">
        <v>10</v>
      </c>
      <c r="K181" s="321"/>
    </row>
    <row r="182" spans="2:11" s="1" customFormat="1" ht="15" customHeight="1">
      <c r="B182" s="298"/>
      <c r="C182" s="275" t="s">
        <v>118</v>
      </c>
      <c r="D182" s="275"/>
      <c r="E182" s="275"/>
      <c r="F182" s="296" t="s">
        <v>537</v>
      </c>
      <c r="G182" s="275"/>
      <c r="H182" s="275" t="s">
        <v>611</v>
      </c>
      <c r="I182" s="275" t="s">
        <v>572</v>
      </c>
      <c r="J182" s="275"/>
      <c r="K182" s="321"/>
    </row>
    <row r="183" spans="2:11" s="1" customFormat="1" ht="15" customHeight="1">
      <c r="B183" s="298"/>
      <c r="C183" s="275" t="s">
        <v>612</v>
      </c>
      <c r="D183" s="275"/>
      <c r="E183" s="275"/>
      <c r="F183" s="296" t="s">
        <v>537</v>
      </c>
      <c r="G183" s="275"/>
      <c r="H183" s="275" t="s">
        <v>613</v>
      </c>
      <c r="I183" s="275" t="s">
        <v>572</v>
      </c>
      <c r="J183" s="275"/>
      <c r="K183" s="321"/>
    </row>
    <row r="184" spans="2:11" s="1" customFormat="1" ht="15" customHeight="1">
      <c r="B184" s="298"/>
      <c r="C184" s="275" t="s">
        <v>601</v>
      </c>
      <c r="D184" s="275"/>
      <c r="E184" s="275"/>
      <c r="F184" s="296" t="s">
        <v>537</v>
      </c>
      <c r="G184" s="275"/>
      <c r="H184" s="275" t="s">
        <v>614</v>
      </c>
      <c r="I184" s="275" t="s">
        <v>572</v>
      </c>
      <c r="J184" s="275"/>
      <c r="K184" s="321"/>
    </row>
    <row r="185" spans="2:11" s="1" customFormat="1" ht="15" customHeight="1">
      <c r="B185" s="298"/>
      <c r="C185" s="275" t="s">
        <v>120</v>
      </c>
      <c r="D185" s="275"/>
      <c r="E185" s="275"/>
      <c r="F185" s="296" t="s">
        <v>543</v>
      </c>
      <c r="G185" s="275"/>
      <c r="H185" s="275" t="s">
        <v>615</v>
      </c>
      <c r="I185" s="275" t="s">
        <v>539</v>
      </c>
      <c r="J185" s="275">
        <v>50</v>
      </c>
      <c r="K185" s="321"/>
    </row>
    <row r="186" spans="2:11" s="1" customFormat="1" ht="15" customHeight="1">
      <c r="B186" s="298"/>
      <c r="C186" s="275" t="s">
        <v>616</v>
      </c>
      <c r="D186" s="275"/>
      <c r="E186" s="275"/>
      <c r="F186" s="296" t="s">
        <v>543</v>
      </c>
      <c r="G186" s="275"/>
      <c r="H186" s="275" t="s">
        <v>617</v>
      </c>
      <c r="I186" s="275" t="s">
        <v>618</v>
      </c>
      <c r="J186" s="275"/>
      <c r="K186" s="321"/>
    </row>
    <row r="187" spans="2:11" s="1" customFormat="1" ht="15" customHeight="1">
      <c r="B187" s="298"/>
      <c r="C187" s="275" t="s">
        <v>619</v>
      </c>
      <c r="D187" s="275"/>
      <c r="E187" s="275"/>
      <c r="F187" s="296" t="s">
        <v>543</v>
      </c>
      <c r="G187" s="275"/>
      <c r="H187" s="275" t="s">
        <v>620</v>
      </c>
      <c r="I187" s="275" t="s">
        <v>618</v>
      </c>
      <c r="J187" s="275"/>
      <c r="K187" s="321"/>
    </row>
    <row r="188" spans="2:11" s="1" customFormat="1" ht="15" customHeight="1">
      <c r="B188" s="298"/>
      <c r="C188" s="275" t="s">
        <v>621</v>
      </c>
      <c r="D188" s="275"/>
      <c r="E188" s="275"/>
      <c r="F188" s="296" t="s">
        <v>543</v>
      </c>
      <c r="G188" s="275"/>
      <c r="H188" s="275" t="s">
        <v>622</v>
      </c>
      <c r="I188" s="275" t="s">
        <v>618</v>
      </c>
      <c r="J188" s="275"/>
      <c r="K188" s="321"/>
    </row>
    <row r="189" spans="2:11" s="1" customFormat="1" ht="15" customHeight="1">
      <c r="B189" s="298"/>
      <c r="C189" s="334" t="s">
        <v>623</v>
      </c>
      <c r="D189" s="275"/>
      <c r="E189" s="275"/>
      <c r="F189" s="296" t="s">
        <v>543</v>
      </c>
      <c r="G189" s="275"/>
      <c r="H189" s="275" t="s">
        <v>624</v>
      </c>
      <c r="I189" s="275" t="s">
        <v>625</v>
      </c>
      <c r="J189" s="335" t="s">
        <v>626</v>
      </c>
      <c r="K189" s="321"/>
    </row>
    <row r="190" spans="2:11" s="18" customFormat="1" ht="15" customHeight="1">
      <c r="B190" s="336"/>
      <c r="C190" s="337" t="s">
        <v>627</v>
      </c>
      <c r="D190" s="338"/>
      <c r="E190" s="338"/>
      <c r="F190" s="339" t="s">
        <v>543</v>
      </c>
      <c r="G190" s="338"/>
      <c r="H190" s="338" t="s">
        <v>628</v>
      </c>
      <c r="I190" s="338" t="s">
        <v>625</v>
      </c>
      <c r="J190" s="340" t="s">
        <v>626</v>
      </c>
      <c r="K190" s="341"/>
    </row>
    <row r="191" spans="2:11" s="1" customFormat="1" ht="15" customHeight="1">
      <c r="B191" s="298"/>
      <c r="C191" s="334" t="s">
        <v>42</v>
      </c>
      <c r="D191" s="275"/>
      <c r="E191" s="275"/>
      <c r="F191" s="296" t="s">
        <v>537</v>
      </c>
      <c r="G191" s="275"/>
      <c r="H191" s="272" t="s">
        <v>629</v>
      </c>
      <c r="I191" s="275" t="s">
        <v>630</v>
      </c>
      <c r="J191" s="275"/>
      <c r="K191" s="321"/>
    </row>
    <row r="192" spans="2:11" s="1" customFormat="1" ht="15" customHeight="1">
      <c r="B192" s="298"/>
      <c r="C192" s="334" t="s">
        <v>631</v>
      </c>
      <c r="D192" s="275"/>
      <c r="E192" s="275"/>
      <c r="F192" s="296" t="s">
        <v>537</v>
      </c>
      <c r="G192" s="275"/>
      <c r="H192" s="275" t="s">
        <v>632</v>
      </c>
      <c r="I192" s="275" t="s">
        <v>572</v>
      </c>
      <c r="J192" s="275"/>
      <c r="K192" s="321"/>
    </row>
    <row r="193" spans="2:11" s="1" customFormat="1" ht="15" customHeight="1">
      <c r="B193" s="298"/>
      <c r="C193" s="334" t="s">
        <v>633</v>
      </c>
      <c r="D193" s="275"/>
      <c r="E193" s="275"/>
      <c r="F193" s="296" t="s">
        <v>537</v>
      </c>
      <c r="G193" s="275"/>
      <c r="H193" s="275" t="s">
        <v>634</v>
      </c>
      <c r="I193" s="275" t="s">
        <v>572</v>
      </c>
      <c r="J193" s="275"/>
      <c r="K193" s="321"/>
    </row>
    <row r="194" spans="2:11" s="1" customFormat="1" ht="15" customHeight="1">
      <c r="B194" s="298"/>
      <c r="C194" s="334" t="s">
        <v>635</v>
      </c>
      <c r="D194" s="275"/>
      <c r="E194" s="275"/>
      <c r="F194" s="296" t="s">
        <v>543</v>
      </c>
      <c r="G194" s="275"/>
      <c r="H194" s="275" t="s">
        <v>636</v>
      </c>
      <c r="I194" s="275" t="s">
        <v>572</v>
      </c>
      <c r="J194" s="275"/>
      <c r="K194" s="321"/>
    </row>
    <row r="195" spans="2:11" s="1" customFormat="1" ht="15" customHeight="1">
      <c r="B195" s="327"/>
      <c r="C195" s="342"/>
      <c r="D195" s="307"/>
      <c r="E195" s="307"/>
      <c r="F195" s="307"/>
      <c r="G195" s="307"/>
      <c r="H195" s="307"/>
      <c r="I195" s="307"/>
      <c r="J195" s="307"/>
      <c r="K195" s="328"/>
    </row>
    <row r="196" spans="2:11" s="1" customFormat="1" ht="18.75" customHeight="1">
      <c r="B196" s="309"/>
      <c r="C196" s="319"/>
      <c r="D196" s="319"/>
      <c r="E196" s="319"/>
      <c r="F196" s="329"/>
      <c r="G196" s="319"/>
      <c r="H196" s="319"/>
      <c r="I196" s="319"/>
      <c r="J196" s="319"/>
      <c r="K196" s="309"/>
    </row>
    <row r="197" spans="2:11" s="1" customFormat="1" ht="18.75" customHeight="1">
      <c r="B197" s="309"/>
      <c r="C197" s="319"/>
      <c r="D197" s="319"/>
      <c r="E197" s="319"/>
      <c r="F197" s="329"/>
      <c r="G197" s="319"/>
      <c r="H197" s="319"/>
      <c r="I197" s="319"/>
      <c r="J197" s="319"/>
      <c r="K197" s="309"/>
    </row>
    <row r="198" spans="2:11" s="1" customFormat="1" ht="18.75" customHeight="1">
      <c r="B198" s="282"/>
      <c r="C198" s="282"/>
      <c r="D198" s="282"/>
      <c r="E198" s="282"/>
      <c r="F198" s="282"/>
      <c r="G198" s="282"/>
      <c r="H198" s="282"/>
      <c r="I198" s="282"/>
      <c r="J198" s="282"/>
      <c r="K198" s="282"/>
    </row>
    <row r="199" spans="2:11" s="1" customFormat="1" ht="13.5">
      <c r="B199" s="264"/>
      <c r="C199" s="265"/>
      <c r="D199" s="265"/>
      <c r="E199" s="265"/>
      <c r="F199" s="265"/>
      <c r="G199" s="265"/>
      <c r="H199" s="265"/>
      <c r="I199" s="265"/>
      <c r="J199" s="265"/>
      <c r="K199" s="266"/>
    </row>
    <row r="200" spans="2:11" s="1" customFormat="1" ht="21">
      <c r="B200" s="267"/>
      <c r="C200" s="399" t="s">
        <v>637</v>
      </c>
      <c r="D200" s="399"/>
      <c r="E200" s="399"/>
      <c r="F200" s="399"/>
      <c r="G200" s="399"/>
      <c r="H200" s="399"/>
      <c r="I200" s="399"/>
      <c r="J200" s="399"/>
      <c r="K200" s="268"/>
    </row>
    <row r="201" spans="2:11" s="1" customFormat="1" ht="25.5" customHeight="1">
      <c r="B201" s="267"/>
      <c r="C201" s="343" t="s">
        <v>638</v>
      </c>
      <c r="D201" s="343"/>
      <c r="E201" s="343"/>
      <c r="F201" s="343" t="s">
        <v>639</v>
      </c>
      <c r="G201" s="344"/>
      <c r="H201" s="402" t="s">
        <v>640</v>
      </c>
      <c r="I201" s="402"/>
      <c r="J201" s="402"/>
      <c r="K201" s="268"/>
    </row>
    <row r="202" spans="2:11" s="1" customFormat="1" ht="5.25" customHeight="1">
      <c r="B202" s="298"/>
      <c r="C202" s="293"/>
      <c r="D202" s="293"/>
      <c r="E202" s="293"/>
      <c r="F202" s="293"/>
      <c r="G202" s="319"/>
      <c r="H202" s="293"/>
      <c r="I202" s="293"/>
      <c r="J202" s="293"/>
      <c r="K202" s="321"/>
    </row>
    <row r="203" spans="2:11" s="1" customFormat="1" ht="15" customHeight="1">
      <c r="B203" s="298"/>
      <c r="C203" s="275" t="s">
        <v>630</v>
      </c>
      <c r="D203" s="275"/>
      <c r="E203" s="275"/>
      <c r="F203" s="296" t="s">
        <v>43</v>
      </c>
      <c r="G203" s="275"/>
      <c r="H203" s="403" t="s">
        <v>641</v>
      </c>
      <c r="I203" s="403"/>
      <c r="J203" s="403"/>
      <c r="K203" s="321"/>
    </row>
    <row r="204" spans="2:11" s="1" customFormat="1" ht="15" customHeight="1">
      <c r="B204" s="298"/>
      <c r="C204" s="275"/>
      <c r="D204" s="275"/>
      <c r="E204" s="275"/>
      <c r="F204" s="296" t="s">
        <v>44</v>
      </c>
      <c r="G204" s="275"/>
      <c r="H204" s="403" t="s">
        <v>642</v>
      </c>
      <c r="I204" s="403"/>
      <c r="J204" s="403"/>
      <c r="K204" s="321"/>
    </row>
    <row r="205" spans="2:11" s="1" customFormat="1" ht="15" customHeight="1">
      <c r="B205" s="298"/>
      <c r="C205" s="275"/>
      <c r="D205" s="275"/>
      <c r="E205" s="275"/>
      <c r="F205" s="296" t="s">
        <v>47</v>
      </c>
      <c r="G205" s="275"/>
      <c r="H205" s="403" t="s">
        <v>643</v>
      </c>
      <c r="I205" s="403"/>
      <c r="J205" s="403"/>
      <c r="K205" s="321"/>
    </row>
    <row r="206" spans="2:11" s="1" customFormat="1" ht="15" customHeight="1">
      <c r="B206" s="298"/>
      <c r="C206" s="275"/>
      <c r="D206" s="275"/>
      <c r="E206" s="275"/>
      <c r="F206" s="296" t="s">
        <v>45</v>
      </c>
      <c r="G206" s="275"/>
      <c r="H206" s="403" t="s">
        <v>644</v>
      </c>
      <c r="I206" s="403"/>
      <c r="J206" s="403"/>
      <c r="K206" s="321"/>
    </row>
    <row r="207" spans="2:11" s="1" customFormat="1" ht="15" customHeight="1">
      <c r="B207" s="298"/>
      <c r="C207" s="275"/>
      <c r="D207" s="275"/>
      <c r="E207" s="275"/>
      <c r="F207" s="296" t="s">
        <v>46</v>
      </c>
      <c r="G207" s="275"/>
      <c r="H207" s="403" t="s">
        <v>645</v>
      </c>
      <c r="I207" s="403"/>
      <c r="J207" s="403"/>
      <c r="K207" s="321"/>
    </row>
    <row r="208" spans="2:11" s="1" customFormat="1" ht="15" customHeight="1">
      <c r="B208" s="298"/>
      <c r="C208" s="275"/>
      <c r="D208" s="275"/>
      <c r="E208" s="275"/>
      <c r="F208" s="296"/>
      <c r="G208" s="275"/>
      <c r="H208" s="275"/>
      <c r="I208" s="275"/>
      <c r="J208" s="275"/>
      <c r="K208" s="321"/>
    </row>
    <row r="209" spans="2:11" s="1" customFormat="1" ht="15" customHeight="1">
      <c r="B209" s="298"/>
      <c r="C209" s="275" t="s">
        <v>584</v>
      </c>
      <c r="D209" s="275"/>
      <c r="E209" s="275"/>
      <c r="F209" s="296" t="s">
        <v>76</v>
      </c>
      <c r="G209" s="275"/>
      <c r="H209" s="403" t="s">
        <v>646</v>
      </c>
      <c r="I209" s="403"/>
      <c r="J209" s="403"/>
      <c r="K209" s="321"/>
    </row>
    <row r="210" spans="2:11" s="1" customFormat="1" ht="15" customHeight="1">
      <c r="B210" s="298"/>
      <c r="C210" s="275"/>
      <c r="D210" s="275"/>
      <c r="E210" s="275"/>
      <c r="F210" s="296" t="s">
        <v>479</v>
      </c>
      <c r="G210" s="275"/>
      <c r="H210" s="403" t="s">
        <v>480</v>
      </c>
      <c r="I210" s="403"/>
      <c r="J210" s="403"/>
      <c r="K210" s="321"/>
    </row>
    <row r="211" spans="2:11" s="1" customFormat="1" ht="15" customHeight="1">
      <c r="B211" s="298"/>
      <c r="C211" s="275"/>
      <c r="D211" s="275"/>
      <c r="E211" s="275"/>
      <c r="F211" s="296" t="s">
        <v>477</v>
      </c>
      <c r="G211" s="275"/>
      <c r="H211" s="403" t="s">
        <v>647</v>
      </c>
      <c r="I211" s="403"/>
      <c r="J211" s="403"/>
      <c r="K211" s="321"/>
    </row>
    <row r="212" spans="2:11" s="1" customFormat="1" ht="15" customHeight="1">
      <c r="B212" s="345"/>
      <c r="C212" s="275"/>
      <c r="D212" s="275"/>
      <c r="E212" s="275"/>
      <c r="F212" s="296" t="s">
        <v>481</v>
      </c>
      <c r="G212" s="334"/>
      <c r="H212" s="404" t="s">
        <v>482</v>
      </c>
      <c r="I212" s="404"/>
      <c r="J212" s="404"/>
      <c r="K212" s="346"/>
    </row>
    <row r="213" spans="2:11" s="1" customFormat="1" ht="15" customHeight="1">
      <c r="B213" s="345"/>
      <c r="C213" s="275"/>
      <c r="D213" s="275"/>
      <c r="E213" s="275"/>
      <c r="F213" s="296" t="s">
        <v>483</v>
      </c>
      <c r="G213" s="334"/>
      <c r="H213" s="404" t="s">
        <v>422</v>
      </c>
      <c r="I213" s="404"/>
      <c r="J213" s="404"/>
      <c r="K213" s="346"/>
    </row>
    <row r="214" spans="2:11" s="1" customFormat="1" ht="15" customHeight="1">
      <c r="B214" s="345"/>
      <c r="C214" s="275"/>
      <c r="D214" s="275"/>
      <c r="E214" s="275"/>
      <c r="F214" s="296"/>
      <c r="G214" s="334"/>
      <c r="H214" s="325"/>
      <c r="I214" s="325"/>
      <c r="J214" s="325"/>
      <c r="K214" s="346"/>
    </row>
    <row r="215" spans="2:11" s="1" customFormat="1" ht="15" customHeight="1">
      <c r="B215" s="345"/>
      <c r="C215" s="275" t="s">
        <v>608</v>
      </c>
      <c r="D215" s="275"/>
      <c r="E215" s="275"/>
      <c r="F215" s="296">
        <v>1</v>
      </c>
      <c r="G215" s="334"/>
      <c r="H215" s="404" t="s">
        <v>648</v>
      </c>
      <c r="I215" s="404"/>
      <c r="J215" s="404"/>
      <c r="K215" s="346"/>
    </row>
    <row r="216" spans="2:11" s="1" customFormat="1" ht="15" customHeight="1">
      <c r="B216" s="345"/>
      <c r="C216" s="275"/>
      <c r="D216" s="275"/>
      <c r="E216" s="275"/>
      <c r="F216" s="296">
        <v>2</v>
      </c>
      <c r="G216" s="334"/>
      <c r="H216" s="404" t="s">
        <v>649</v>
      </c>
      <c r="I216" s="404"/>
      <c r="J216" s="404"/>
      <c r="K216" s="346"/>
    </row>
    <row r="217" spans="2:11" s="1" customFormat="1" ht="15" customHeight="1">
      <c r="B217" s="345"/>
      <c r="C217" s="275"/>
      <c r="D217" s="275"/>
      <c r="E217" s="275"/>
      <c r="F217" s="296">
        <v>3</v>
      </c>
      <c r="G217" s="334"/>
      <c r="H217" s="404" t="s">
        <v>650</v>
      </c>
      <c r="I217" s="404"/>
      <c r="J217" s="404"/>
      <c r="K217" s="346"/>
    </row>
    <row r="218" spans="2:11" s="1" customFormat="1" ht="15" customHeight="1">
      <c r="B218" s="345"/>
      <c r="C218" s="275"/>
      <c r="D218" s="275"/>
      <c r="E218" s="275"/>
      <c r="F218" s="296">
        <v>4</v>
      </c>
      <c r="G218" s="334"/>
      <c r="H218" s="404" t="s">
        <v>651</v>
      </c>
      <c r="I218" s="404"/>
      <c r="J218" s="404"/>
      <c r="K218" s="346"/>
    </row>
    <row r="219" spans="2:11" s="1" customFormat="1" ht="12.75" customHeight="1">
      <c r="B219" s="347"/>
      <c r="C219" s="348"/>
      <c r="D219" s="348"/>
      <c r="E219" s="348"/>
      <c r="F219" s="348"/>
      <c r="G219" s="348"/>
      <c r="H219" s="348"/>
      <c r="I219" s="348"/>
      <c r="J219" s="348"/>
      <c r="K219" s="349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25-03_Bilina_Mir_nam - Mí...</vt:lpstr>
      <vt:lpstr>Seznam figur</vt:lpstr>
      <vt:lpstr>Pokyny pro vyplnění</vt:lpstr>
      <vt:lpstr>'25-03_Bilina_Mir_nam - Mí...'!Názvy_tisku</vt:lpstr>
      <vt:lpstr>'Rekapitulace stavby'!Názvy_tisku</vt:lpstr>
      <vt:lpstr>'Seznam figur'!Názvy_tisku</vt:lpstr>
      <vt:lpstr>'25-03_Bilina_Mir_nam - Mí...'!Oblast_tisku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Vašek</dc:creator>
  <cp:lastModifiedBy>Dušková Jaroslava Ing.</cp:lastModifiedBy>
  <dcterms:created xsi:type="dcterms:W3CDTF">2025-04-08T08:18:38Z</dcterms:created>
  <dcterms:modified xsi:type="dcterms:W3CDTF">2025-06-30T07:37:22Z</dcterms:modified>
</cp:coreProperties>
</file>