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kappa\userfiles\nodzakovag\Desktop\akce\Kostrlík\"/>
    </mc:Choice>
  </mc:AlternateContent>
  <xr:revisionPtr revIDLastSave="0" documentId="13_ncr:1_{DD5A13F9-76C6-4FD4-84BF-0B6176BA8F35}" xr6:coauthVersionLast="36" xr6:coauthVersionMax="36" xr10:uidLastSave="{00000000-0000-0000-0000-000000000000}"/>
  <bookViews>
    <workbookView xWindow="0" yWindow="0" windowWidth="25200" windowHeight="11475" activeTab="1" xr2:uid="{00000000-000D-0000-FFFF-FFFF00000000}"/>
  </bookViews>
  <sheets>
    <sheet name="Rekapitulace stavby" sheetId="1" r:id="rId1"/>
    <sheet name="030-2025 - Bílina, ulice ..." sheetId="2" r:id="rId2"/>
  </sheets>
  <definedNames>
    <definedName name="_xlnm._FilterDatabase" localSheetId="1" hidden="1">'030-2025 - Bílina, ulice ...'!$C$121:$K$296</definedName>
    <definedName name="_xlnm.Print_Titles" localSheetId="1">'030-2025 - Bílina, ulice ...'!$121:$121</definedName>
    <definedName name="_xlnm.Print_Titles" localSheetId="0">'Rekapitulace stavby'!$92:$92</definedName>
    <definedName name="_xlnm.Print_Area" localSheetId="1">'030-2025 - Bílina, ulice ...'!$C$4:$J$76,'030-2025 - Bílina, ulice ...'!$C$82:$J$105,'030-2025 - Bílina, ulice ...'!$C$111:$K$296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294" i="2"/>
  <c r="BH294" i="2"/>
  <c r="BG294" i="2"/>
  <c r="BF294" i="2"/>
  <c r="T294" i="2"/>
  <c r="T293" i="2" s="1"/>
  <c r="R294" i="2"/>
  <c r="R293" i="2" s="1"/>
  <c r="P294" i="2"/>
  <c r="P293" i="2" s="1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T269" i="2" s="1"/>
  <c r="R270" i="2"/>
  <c r="R269" i="2" s="1"/>
  <c r="P270" i="2"/>
  <c r="P269" i="2" s="1"/>
  <c r="BI266" i="2"/>
  <c r="BH266" i="2"/>
  <c r="BG266" i="2"/>
  <c r="BF266" i="2"/>
  <c r="T266" i="2"/>
  <c r="T265" i="2" s="1"/>
  <c r="R266" i="2"/>
  <c r="R265" i="2" s="1"/>
  <c r="P266" i="2"/>
  <c r="P265" i="2" s="1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J119" i="2"/>
  <c r="F119" i="2"/>
  <c r="F116" i="2"/>
  <c r="E114" i="2"/>
  <c r="J90" i="2"/>
  <c r="F90" i="2"/>
  <c r="F87" i="2"/>
  <c r="E85" i="2"/>
  <c r="J19" i="2"/>
  <c r="E19" i="2"/>
  <c r="J89" i="2" s="1"/>
  <c r="J18" i="2"/>
  <c r="J13" i="2"/>
  <c r="E13" i="2"/>
  <c r="F118" i="2" s="1"/>
  <c r="J12" i="2"/>
  <c r="J10" i="2"/>
  <c r="J87" i="2" s="1"/>
  <c r="L90" i="1"/>
  <c r="AM90" i="1"/>
  <c r="AM89" i="1"/>
  <c r="L89" i="1"/>
  <c r="AM87" i="1"/>
  <c r="L87" i="1"/>
  <c r="L85" i="1"/>
  <c r="L84" i="1"/>
  <c r="BK242" i="2"/>
  <c r="BK194" i="2"/>
  <c r="BK164" i="2"/>
  <c r="BK230" i="2"/>
  <c r="J177" i="2"/>
  <c r="BK277" i="2"/>
  <c r="J131" i="2"/>
  <c r="J224" i="2"/>
  <c r="J125" i="2"/>
  <c r="BK227" i="2"/>
  <c r="J186" i="2"/>
  <c r="BK280" i="2"/>
  <c r="BK236" i="2"/>
  <c r="J149" i="2"/>
  <c r="J290" i="2"/>
  <c r="BK218" i="2"/>
  <c r="BK155" i="2"/>
  <c r="BK252" i="2"/>
  <c r="BK283" i="2"/>
  <c r="BK221" i="2"/>
  <c r="BK158" i="2"/>
  <c r="BK192" i="2"/>
  <c r="BK172" i="2"/>
  <c r="BK233" i="2"/>
  <c r="J277" i="2"/>
  <c r="J212" i="2"/>
  <c r="J155" i="2"/>
  <c r="BK255" i="2"/>
  <c r="J172" i="2"/>
  <c r="J137" i="2"/>
  <c r="J287" i="2"/>
  <c r="J227" i="2"/>
  <c r="J192" i="2"/>
  <c r="J280" i="2"/>
  <c r="BK249" i="2"/>
  <c r="J180" i="2"/>
  <c r="BK146" i="2"/>
  <c r="J215" i="2"/>
  <c r="J164" i="2"/>
  <c r="BK186" i="2"/>
  <c r="BK270" i="2"/>
  <c r="BK215" i="2"/>
  <c r="BK137" i="2"/>
  <c r="J221" i="2"/>
  <c r="J183" i="2"/>
  <c r="J270" i="2"/>
  <c r="J218" i="2"/>
  <c r="J152" i="2"/>
  <c r="BK290" i="2"/>
  <c r="BK259" i="2"/>
  <c r="J200" i="2"/>
  <c r="BK125" i="2"/>
  <c r="J266" i="2"/>
  <c r="J169" i="2"/>
  <c r="J230" i="2"/>
  <c r="BK174" i="2"/>
  <c r="J259" i="2"/>
  <c r="J206" i="2"/>
  <c r="J146" i="2"/>
  <c r="BK287" i="2"/>
  <c r="J255" i="2"/>
  <c r="BK197" i="2"/>
  <c r="AS94" i="1"/>
  <c r="BK245" i="2"/>
  <c r="BK183" i="2"/>
  <c r="BK149" i="2"/>
  <c r="BK239" i="2"/>
  <c r="J166" i="2"/>
  <c r="BK128" i="2"/>
  <c r="J134" i="2"/>
  <c r="J197" i="2"/>
  <c r="J252" i="2"/>
  <c r="BK203" i="2"/>
  <c r="BK140" i="2"/>
  <c r="J242" i="2"/>
  <c r="J140" i="2"/>
  <c r="J294" i="2"/>
  <c r="J233" i="2"/>
  <c r="J161" i="2"/>
  <c r="J236" i="2"/>
  <c r="J203" i="2"/>
  <c r="BK169" i="2"/>
  <c r="J128" i="2"/>
  <c r="J194" i="2"/>
  <c r="BK134" i="2"/>
  <c r="BK161" i="2"/>
  <c r="J239" i="2"/>
  <c r="BK166" i="2"/>
  <c r="J245" i="2"/>
  <c r="BK180" i="2"/>
  <c r="J274" i="2"/>
  <c r="BK200" i="2"/>
  <c r="J143" i="2"/>
  <c r="J283" i="2"/>
  <c r="BK206" i="2"/>
  <c r="BK131" i="2"/>
  <c r="BK266" i="2"/>
  <c r="BK209" i="2"/>
  <c r="J174" i="2"/>
  <c r="BK212" i="2"/>
  <c r="BK152" i="2"/>
  <c r="J158" i="2"/>
  <c r="BK262" i="2"/>
  <c r="J189" i="2"/>
  <c r="BK274" i="2"/>
  <c r="J209" i="2"/>
  <c r="BK143" i="2"/>
  <c r="J249" i="2"/>
  <c r="BK189" i="2"/>
  <c r="BK294" i="2"/>
  <c r="BK224" i="2"/>
  <c r="BK177" i="2"/>
  <c r="J262" i="2"/>
  <c r="R286" i="2" l="1"/>
  <c r="BK273" i="2"/>
  <c r="J273" i="2" s="1"/>
  <c r="J102" i="2" s="1"/>
  <c r="P124" i="2"/>
  <c r="T248" i="2"/>
  <c r="T258" i="2"/>
  <c r="P286" i="2"/>
  <c r="T286" i="2"/>
  <c r="BK124" i="2"/>
  <c r="J124" i="2" s="1"/>
  <c r="J96" i="2" s="1"/>
  <c r="BK248" i="2"/>
  <c r="J248" i="2" s="1"/>
  <c r="J97" i="2" s="1"/>
  <c r="P258" i="2"/>
  <c r="P273" i="2"/>
  <c r="P248" i="2"/>
  <c r="BK258" i="2"/>
  <c r="J258" i="2" s="1"/>
  <c r="J99" i="2" s="1"/>
  <c r="R273" i="2"/>
  <c r="T124" i="2"/>
  <c r="T123" i="2" s="1"/>
  <c r="R258" i="2"/>
  <c r="T273" i="2"/>
  <c r="R124" i="2"/>
  <c r="R248" i="2"/>
  <c r="BK286" i="2"/>
  <c r="J286" i="2" s="1"/>
  <c r="J103" i="2" s="1"/>
  <c r="BK293" i="2"/>
  <c r="J293" i="2" s="1"/>
  <c r="J104" i="2" s="1"/>
  <c r="BK265" i="2"/>
  <c r="J265" i="2" s="1"/>
  <c r="J100" i="2" s="1"/>
  <c r="BK269" i="2"/>
  <c r="J269" i="2" s="1"/>
  <c r="J101" i="2" s="1"/>
  <c r="BE149" i="2"/>
  <c r="BE152" i="2"/>
  <c r="BE172" i="2"/>
  <c r="BE174" i="2"/>
  <c r="BE215" i="2"/>
  <c r="BE221" i="2"/>
  <c r="BE242" i="2"/>
  <c r="BE283" i="2"/>
  <c r="BE287" i="2"/>
  <c r="BE290" i="2"/>
  <c r="BE294" i="2"/>
  <c r="F89" i="2"/>
  <c r="J118" i="2"/>
  <c r="BE131" i="2"/>
  <c r="BE158" i="2"/>
  <c r="BE197" i="2"/>
  <c r="BE203" i="2"/>
  <c r="BE224" i="2"/>
  <c r="BE230" i="2"/>
  <c r="BE233" i="2"/>
  <c r="BE245" i="2"/>
  <c r="J116" i="2"/>
  <c r="BE125" i="2"/>
  <c r="BE137" i="2"/>
  <c r="BE161" i="2"/>
  <c r="BE164" i="2"/>
  <c r="BE166" i="2"/>
  <c r="BE169" i="2"/>
  <c r="BE200" i="2"/>
  <c r="BE266" i="2"/>
  <c r="BE280" i="2"/>
  <c r="BE128" i="2"/>
  <c r="BE177" i="2"/>
  <c r="BE186" i="2"/>
  <c r="BE206" i="2"/>
  <c r="BE209" i="2"/>
  <c r="BE212" i="2"/>
  <c r="BE227" i="2"/>
  <c r="BE252" i="2"/>
  <c r="BE180" i="2"/>
  <c r="BE183" i="2"/>
  <c r="BE194" i="2"/>
  <c r="BE255" i="2"/>
  <c r="BE140" i="2"/>
  <c r="BE143" i="2"/>
  <c r="BE146" i="2"/>
  <c r="BE218" i="2"/>
  <c r="BE236" i="2"/>
  <c r="BE249" i="2"/>
  <c r="BE259" i="2"/>
  <c r="BE262" i="2"/>
  <c r="BE270" i="2"/>
  <c r="BE274" i="2"/>
  <c r="BE277" i="2"/>
  <c r="BE134" i="2"/>
  <c r="BE155" i="2"/>
  <c r="BE189" i="2"/>
  <c r="BE192" i="2"/>
  <c r="BE239" i="2"/>
  <c r="F32" i="2"/>
  <c r="BA95" i="1" s="1"/>
  <c r="BA94" i="1" s="1"/>
  <c r="AW94" i="1" s="1"/>
  <c r="AK30" i="1" s="1"/>
  <c r="F35" i="2"/>
  <c r="BD95" i="1" s="1"/>
  <c r="BD94" i="1" s="1"/>
  <c r="W33" i="1" s="1"/>
  <c r="F33" i="2"/>
  <c r="BB95" i="1" s="1"/>
  <c r="BB94" i="1" s="1"/>
  <c r="W31" i="1" s="1"/>
  <c r="J32" i="2"/>
  <c r="AW95" i="1" s="1"/>
  <c r="F34" i="2"/>
  <c r="BC95" i="1" s="1"/>
  <c r="BC94" i="1" s="1"/>
  <c r="W32" i="1" s="1"/>
  <c r="P123" i="2" l="1"/>
  <c r="R123" i="2"/>
  <c r="P257" i="2"/>
  <c r="R257" i="2"/>
  <c r="R122" i="2" s="1"/>
  <c r="T257" i="2"/>
  <c r="T122" i="2" s="1"/>
  <c r="BK257" i="2"/>
  <c r="J257" i="2" s="1"/>
  <c r="J98" i="2" s="1"/>
  <c r="BK123" i="2"/>
  <c r="J123" i="2" s="1"/>
  <c r="J95" i="2" s="1"/>
  <c r="W30" i="1"/>
  <c r="J31" i="2"/>
  <c r="AV95" i="1" s="1"/>
  <c r="AT95" i="1" s="1"/>
  <c r="AX94" i="1"/>
  <c r="F31" i="2"/>
  <c r="AZ95" i="1" s="1"/>
  <c r="AZ94" i="1" s="1"/>
  <c r="W29" i="1" s="1"/>
  <c r="AY94" i="1"/>
  <c r="P122" i="2" l="1"/>
  <c r="AU95" i="1" s="1"/>
  <c r="AU94" i="1" s="1"/>
  <c r="BK122" i="2"/>
  <c r="J122" i="2" s="1"/>
  <c r="J94" i="2" s="1"/>
  <c r="AV94" i="1"/>
  <c r="AK29" i="1" s="1"/>
  <c r="J28" i="2" l="1"/>
  <c r="AG95" i="1" s="1"/>
  <c r="AG94" i="1" s="1"/>
  <c r="AK26" i="1" s="1"/>
  <c r="AT94" i="1"/>
  <c r="J37" i="2" l="1"/>
  <c r="AN94" i="1"/>
  <c r="AN95" i="1"/>
  <c r="AK35" i="1"/>
</calcChain>
</file>

<file path=xl/sharedStrings.xml><?xml version="1.0" encoding="utf-8"?>
<sst xmlns="http://schemas.openxmlformats.org/spreadsheetml/2006/main" count="1606" uniqueCount="445">
  <si>
    <t>Export Komplet</t>
  </si>
  <si>
    <t/>
  </si>
  <si>
    <t>2.0</t>
  </si>
  <si>
    <t>False</t>
  </si>
  <si>
    <t>{fb44f235-ed41-4472-ab0b-edda14afbfab}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</si>
  <si>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</si>
  <si>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</si>
  <si>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</si>
  <si>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</si>
  <si>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</si>
  <si>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</si>
  <si>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</si>
  <si>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</si>
  <si>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030/2025</t>
  </si>
  <si>
    <t>Stavba:</t>
  </si>
  <si>
    <t>Bílina, ulice Důlní - zajištění svahu</t>
  </si>
  <si>
    <t>KSO:</t>
  </si>
  <si>
    <t>CC-CZ:</t>
  </si>
  <si>
    <t>Místo:</t>
  </si>
  <si>
    <t>Bílina</t>
  </si>
  <si>
    <t>Datum:</t>
  </si>
  <si>
    <t>1. 4. 2025</t>
  </si>
  <si>
    <t>Zadavatel:</t>
  </si>
  <si>
    <t>IČ:</t>
  </si>
  <si>
    <t xml:space="preserve"> </t>
  </si>
  <si>
    <t>DIČ:</t>
  </si>
  <si>
    <t>Zhotovitel:</t>
  </si>
  <si>
    <t>27274535</t>
  </si>
  <si>
    <t>STRIX Chomutov a.s.</t>
  </si>
  <si>
    <t>CZ27274535</t>
  </si>
  <si>
    <t>Projektant:</t>
  </si>
  <si>
    <t>True</t>
  </si>
  <si>
    <t>Zpracovatel:</t>
  </si>
  <si>
    <t>Jaroslav Savkov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</si>
  <si>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</si>
  <si>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</si>
  <si>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</si>
  <si>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</si>
  <si>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</si>
  <si>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</si>
  <si>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</si>
  <si>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</si>
  <si>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</si>
  <si>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</si>
  <si>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</si>
  <si>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</si>
  <si>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</si>
  <si>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</si>
  <si>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</si>
  <si>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</si>
  <si>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</si>
  <si>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</si>
  <si>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</si>
  <si>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</si>
  <si>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</si>
  <si>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</si>
  <si>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</si>
  <si>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</si>
  <si>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</si>
  <si>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</si>
  <si>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</si>
  <si>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</si>
  <si>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</si>
  <si>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</si>
  <si>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</si>
  <si>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</si>
  <si>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</si>
  <si>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</si>
  <si>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</si>
  <si>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</si>
  <si>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</si>
  <si>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</si>
  <si>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</si>
  <si>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</si>
  <si>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</si>
  <si>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</si>
  <si>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</si>
  <si>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</si>
  <si>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</si>
  <si>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</si>
  <si>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</si>
  <si>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</si>
  <si>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</si>
  <si>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</si>
  <si>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</si>
  <si>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</si>
  <si>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</si>
  <si>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</si>
  <si>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</si>
  <si>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</si>
  <si>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</si>
  <si>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</si>
  <si>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</si>
  <si>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</si>
  <si>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</si>
  <si>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</si>
  <si>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</si>
  <si>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</si>
  <si>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</si>
  <si>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</si>
  <si>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</si>
  <si>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</si>
  <si>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</si>
  <si>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</si>
  <si>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</si>
  <si>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</si>
  <si>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</si>
  <si>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</si>
  <si>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</si>
  <si>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</si>
  <si>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</si>
  <si>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</si>
  <si>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</si>
  <si>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</si>
  <si>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</si>
  <si>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</si>
  <si>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3</t>
  </si>
  <si>
    <t>K</t>
  </si>
  <si>
    <t>112151112</t>
  </si>
  <si>
    <t>Směrové kácení stromů s rozřezáním a odvětvením D kmene přes 200 do 300 mm</t>
  </si>
  <si>
    <t>kus</t>
  </si>
  <si>
    <t>CS ÚRS 2025 01</t>
  </si>
  <si>
    <t>4</t>
  </si>
  <si>
    <t>-1561250230</t>
  </si>
  <si>
    <t>PP</t>
  </si>
  <si>
    <t>Pokácení stromu směrové v celku s odřezáním kmene a s odvětvením průměru kmene přes 200 do 300 mm</t>
  </si>
  <si>
    <t>Online PSC</t>
  </si>
  <si>
    <t>https://podminky.urs.cz/item/CS_URS_2025_01/112151112</t>
  </si>
  <si>
    <t>112155215</t>
  </si>
  <si>
    <t>Štěpkování solitérních stromků a větví průměru kmene do 300 mm s naložením</t>
  </si>
  <si>
    <t>1376593663</t>
  </si>
  <si>
    <t>Štěpkování s naložením na dopravní prostředek a odvozem do 20 km stromků a větví solitérů, průměru kmene do 300 mm</t>
  </si>
  <si>
    <t>https://podminky.urs.cz/item/CS_URS_2025_01/112155215</t>
  </si>
  <si>
    <t>112155315</t>
  </si>
  <si>
    <t>Štěpkování keřového porostu hustého s naložením</t>
  </si>
  <si>
    <t>m2</t>
  </si>
  <si>
    <t>1945984098</t>
  </si>
  <si>
    <t>Štěpkování s naložením na dopravní prostředek a odvozem do 20 km keřového porostu hustého</t>
  </si>
  <si>
    <t>https://podminky.urs.cz/item/CS_URS_2025_01/112155315</t>
  </si>
  <si>
    <t>9</t>
  </si>
  <si>
    <t>122311101</t>
  </si>
  <si>
    <t>Odkopávky a prokopávky v hornině třídy těžitelnosti II, skupiny 4 ručně</t>
  </si>
  <si>
    <t>m3</t>
  </si>
  <si>
    <t>214476629</t>
  </si>
  <si>
    <t>Odkopávky a prokopávky ručně zapažené i nezapažené v hornině třídy těžitelnosti II skupiny 4</t>
  </si>
  <si>
    <t>https://podminky.urs.cz/item/CS_URS_2025_01/122311101</t>
  </si>
  <si>
    <t>10</t>
  </si>
  <si>
    <t>122411101</t>
  </si>
  <si>
    <t>Odkopávky a prokopávky v hornině třídy těžitelnosti II, skupiny 5 ručně</t>
  </si>
  <si>
    <t>-1964221501</t>
  </si>
  <si>
    <t>Odkopávky a prokopávky ručně zapažené i nezapažené v hornině třídy těžitelnosti II skupiny 5</t>
  </si>
  <si>
    <t>https://podminky.urs.cz/item/CS_URS_2025_01/122411101</t>
  </si>
  <si>
    <t>11</t>
  </si>
  <si>
    <t>122861101</t>
  </si>
  <si>
    <t>Těžení jednotlivých balvanů v hornině třídy těžitelnosti III skupiny 6 a 7</t>
  </si>
  <si>
    <t>-2094168113</t>
  </si>
  <si>
    <t>Těžení a rozpojení jednotlivých balvanů velikosti přes 0,5 m z horniny třídy těžitelnosti III skupiny 6 a 7</t>
  </si>
  <si>
    <t>https://podminky.urs.cz/item/CS_URS_2025_01/122861101</t>
  </si>
  <si>
    <t>155211112</t>
  </si>
  <si>
    <t>Odstranění vegetace ze skalních ploch horolezeckou technikou včetně stažení k zemi</t>
  </si>
  <si>
    <t>-1874410222</t>
  </si>
  <si>
    <t>Očištění skalních ploch horolezeckou technikou odstranění vegetace včetně stažení k zemi, odklizení na hromady na vzdálenost do 50 m nebo na naložení na dopravní prostředek keřů a stromů do průměru 10 cm</t>
  </si>
  <si>
    <t>https://podminky.urs.cz/item/CS_URS_2025_01/155211112</t>
  </si>
  <si>
    <t>7</t>
  </si>
  <si>
    <t>155211122</t>
  </si>
  <si>
    <t>Očištění skalních ploch ručními nástroji (motykami, páčidly) horolezeckou technikou</t>
  </si>
  <si>
    <t>-224292338</t>
  </si>
  <si>
    <t>Očištění skalních ploch horolezeckou technikou očištění ručními nástroji motykami, páčidly</t>
  </si>
  <si>
    <t>https://podminky.urs.cz/item/CS_URS_2025_01/155211122</t>
  </si>
  <si>
    <t>8</t>
  </si>
  <si>
    <t>155211313</t>
  </si>
  <si>
    <t>Odtěžení nestabilních hornin ze skalních stěn horolezeckou technikou hydraulickými klíny</t>
  </si>
  <si>
    <t>1422331777</t>
  </si>
  <si>
    <t>Odtěžení nestabilních hornin ze skalních stěn horolezeckou technikou s přehozením na vzdálenost do 3 m nebo s naložením na dopravní prostředek hydraulickými klíny</t>
  </si>
  <si>
    <t>https://podminky.urs.cz/item/CS_URS_2025_01/155211313</t>
  </si>
  <si>
    <t>38</t>
  </si>
  <si>
    <t>155213611</t>
  </si>
  <si>
    <t>Trn z injekčních zavrtávacích tyčí D 32 mm l do 2 m včetně vrtu D 51 mm prováděný horolezecky</t>
  </si>
  <si>
    <t>347625683</t>
  </si>
  <si>
    <t>Trny z injekčních zavrtávacích tyčí prováděné horolezeckou technikou zainjektované cementovou maltou průměru 32 mm včetně vrtů přenosnými vrtacími kladivy na ztracenou korunku průměru 51 mm, délky do 2 m</t>
  </si>
  <si>
    <t>https://podminky.urs.cz/item/CS_URS_2025_01/155213611</t>
  </si>
  <si>
    <t>28</t>
  </si>
  <si>
    <t>155213612</t>
  </si>
  <si>
    <t>Trn z injekčních zavrtávacích tyčí D 32 mm l přes 2 do 3 m včetně vrtu D 51 mm prováděný horolezecky</t>
  </si>
  <si>
    <t>-896637228</t>
  </si>
  <si>
    <t>Trny z injekčních zavrtávacích tyčí prováděné horolezeckou technikou zainjektované cementovou maltou průměru 32 mm včetně vrtů přenosnými vrtacími kladivy na ztracenou korunku průměru 51 mm, délky přes 2 do 3 m</t>
  </si>
  <si>
    <t>https://podminky.urs.cz/item/CS_URS_2025_01/155213612</t>
  </si>
  <si>
    <t>29</t>
  </si>
  <si>
    <t>1426816447</t>
  </si>
  <si>
    <t>30</t>
  </si>
  <si>
    <t>155214111</t>
  </si>
  <si>
    <t>Montáž ocelové sítě na skalní stěnu prováděná horolezeckou technikou</t>
  </si>
  <si>
    <t>1772933853</t>
  </si>
  <si>
    <t>Síťování skalních stěn prováděné horolezeckou technikou montáž pásů ocelové sítě</t>
  </si>
  <si>
    <t>https://podminky.urs.cz/item/CS_URS_2025_01/155214111</t>
  </si>
  <si>
    <t>31</t>
  </si>
  <si>
    <t>M</t>
  </si>
  <si>
    <t>313191.R1</t>
  </si>
  <si>
    <t>HEA Panel 300x300 rozměr panelu 6x3m</t>
  </si>
  <si>
    <t>-752377758</t>
  </si>
  <si>
    <t>VV</t>
  </si>
  <si>
    <t>72*1,2 'Přepočtené koeficientem množství</t>
  </si>
  <si>
    <t>32</t>
  </si>
  <si>
    <t>155214211</t>
  </si>
  <si>
    <t>Montáž ocelového lana D do 10 mm pro uchycení sítí prováděná horolezeckou technikou</t>
  </si>
  <si>
    <t>m</t>
  </si>
  <si>
    <t>-1081926066</t>
  </si>
  <si>
    <t>Síťování skalních stěn prováděné horolezeckou technikou montáž ocelového lana pro uchycení sítě průměru do 10 mm</t>
  </si>
  <si>
    <t>https://podminky.urs.cz/item/CS_URS_2025_01/155214211</t>
  </si>
  <si>
    <t>33</t>
  </si>
  <si>
    <t>31452107</t>
  </si>
  <si>
    <t>lano ocelové šestipramenné Pz 6x19 drátů D 10,0mm</t>
  </si>
  <si>
    <t>993877186</t>
  </si>
  <si>
    <t>34</t>
  </si>
  <si>
    <t>31452183</t>
  </si>
  <si>
    <t>svorka lanová Pz D 13mm</t>
  </si>
  <si>
    <t>890150016</t>
  </si>
  <si>
    <t>39</t>
  </si>
  <si>
    <t>155214411</t>
  </si>
  <si>
    <t>Sloupky pro záchytný plot těžký z ocelové trubky D do 89/10 mm l do 3 m do vrtů horolezecky</t>
  </si>
  <si>
    <t>-409041135</t>
  </si>
  <si>
    <t>Záchytný plot prováděný horolezeckou technikou sloupky osazené do vrtů včetně vystředění a zalití cementovou injekční směsí pro plot těžký ocelová trubka délky do 3 m, průměru do 89/10 mm</t>
  </si>
  <si>
    <t>https://podminky.urs.cz/item/CS_URS_2025_01/155214411</t>
  </si>
  <si>
    <t>40</t>
  </si>
  <si>
    <t>155214511</t>
  </si>
  <si>
    <t>Ukotvení sloupku záchytného plotu lany prováděné horolezeckou technikou</t>
  </si>
  <si>
    <t>-1798783300</t>
  </si>
  <si>
    <t>Záchytný plot prováděný horolezeckou technikou ukotvení sloupků lany</t>
  </si>
  <si>
    <t>https://podminky.urs.cz/item/CS_URS_2025_01/155214511</t>
  </si>
  <si>
    <t>41</t>
  </si>
  <si>
    <t>155214521</t>
  </si>
  <si>
    <t>Montáž pletiva na sloupky záchytného plotu prováděná horolezeckou technikou</t>
  </si>
  <si>
    <t>-1152608524</t>
  </si>
  <si>
    <t>Záchytný plot prováděný horolezeckou technikou montáž pletiva na sloupky</t>
  </si>
  <si>
    <t>https://podminky.urs.cz/item/CS_URS_2025_01/155214521</t>
  </si>
  <si>
    <t>42</t>
  </si>
  <si>
    <t>31319111</t>
  </si>
  <si>
    <t>síť na skálu s oky 80x100mm povrch galfan D 2,7mm</t>
  </si>
  <si>
    <t>729565873</t>
  </si>
  <si>
    <t>60*1,2 'Přepočtené koeficientem množství</t>
  </si>
  <si>
    <t>43</t>
  </si>
  <si>
    <t>155214525</t>
  </si>
  <si>
    <t>Montáž ztužujících lan k pletivu záchytného plotu prováděná horolezeckou technikou</t>
  </si>
  <si>
    <t>-42434399</t>
  </si>
  <si>
    <t>Záchytný plot prováděný horolezeckou technikou montáž ztužujících lan k pletivu</t>
  </si>
  <si>
    <t>https://podminky.urs.cz/item/CS_URS_2025_01/155214525</t>
  </si>
  <si>
    <t>44</t>
  </si>
  <si>
    <t>172599309</t>
  </si>
  <si>
    <t>150*1,2 'Přepočtené koeficientem množství</t>
  </si>
  <si>
    <t>45</t>
  </si>
  <si>
    <t>-1960428521</t>
  </si>
  <si>
    <t>5</t>
  </si>
  <si>
    <t>162201411</t>
  </si>
  <si>
    <t>Vodorovné přemístění kmenů stromů listnatých do 1 km D kmene přes 100 do 300 mm</t>
  </si>
  <si>
    <t>163479807</t>
  </si>
  <si>
    <t>Vodorovné přemístění větví, kmenů nebo pařezů s naložením, složením a dopravou do 1000 m kmenů stromů listnatých, průměru přes 100 do 300 mm</t>
  </si>
  <si>
    <t>https://podminky.urs.cz/item/CS_URS_2025_01/162201411</t>
  </si>
  <si>
    <t>16</t>
  </si>
  <si>
    <t>162211211</t>
  </si>
  <si>
    <t>Vodorovné přemístění do 10 m nošením výkopku z horniny třídy těžitelnosti II skupiny 4 a 5</t>
  </si>
  <si>
    <t>1424243377</t>
  </si>
  <si>
    <t>Vodorovné přemístění výkopku nebo sypaniny nošením s vyprázdněním nádoby na hromady nebo do dopravního prostředku na vzdálenost do 10 m z horniny třídy těžitelnosti II, skupiny 4 a 5</t>
  </si>
  <si>
    <t>https://podminky.urs.cz/item/CS_URS_2025_01/162211211</t>
  </si>
  <si>
    <t>17</t>
  </si>
  <si>
    <t>162211221</t>
  </si>
  <si>
    <t>Vodorovné přemístění do 10 m nošením výkopku z horniny třídy těžitelnosti III skupiny 6 a 7</t>
  </si>
  <si>
    <t>1438502783</t>
  </si>
  <si>
    <t>Vodorovné přemístění výkopku nebo sypaniny nošením s vyprázdněním nádoby na hromady nebo do dopravního prostředku na vzdálenost do 10 m z horniny třídy těžitelnosti III, skupiny 6 a 7</t>
  </si>
  <si>
    <t>https://podminky.urs.cz/item/CS_URS_2025_01/162211221</t>
  </si>
  <si>
    <t>18</t>
  </si>
  <si>
    <t>162211321</t>
  </si>
  <si>
    <t>Vodorovné přemístění výkopku z horniny třídy těžitelnosti II skupiny 4 a 5 stavebním kolečkem do 10 m</t>
  </si>
  <si>
    <t>545117757</t>
  </si>
  <si>
    <t>Vodorovné přemístění výkopku nebo sypaniny stavebním kolečkem s vyprázdněním kolečka na hromady nebo do dopravního prostředku na vzdálenost do 10 m z horniny třídy těžitelnosti II, skupiny 4 a 5</t>
  </si>
  <si>
    <t>https://podminky.urs.cz/item/CS_URS_2025_01/162211321</t>
  </si>
  <si>
    <t>20</t>
  </si>
  <si>
    <t>162211329</t>
  </si>
  <si>
    <t>Příplatek k vodorovnému přemístění výkopku z horniny třídy těžitelnosti II skupiny 4 a 5 stavebním kolečkem za každých dalších 10 m</t>
  </si>
  <si>
    <t>259392455</t>
  </si>
  <si>
    <t>Vodorovné přemístění výkopku nebo sypaniny stavebním kolečkem s vyprázdněním kolečka na hromady nebo do dopravního prostředku na vzdálenost do 10 m Příplatek za každých dalších 10 m k ceně -1321</t>
  </si>
  <si>
    <t>https://podminky.urs.cz/item/CS_URS_2025_01/162211329</t>
  </si>
  <si>
    <t>19</t>
  </si>
  <si>
    <t>162211331</t>
  </si>
  <si>
    <t>Vodorovné přemístění výkopku z horniny třídy těžitelnosti III skupiny 6 a 7 stavebním kolečkem do 10 m</t>
  </si>
  <si>
    <t>438916223</t>
  </si>
  <si>
    <t>Vodorovné přemístění výkopku nebo sypaniny stavebním kolečkem s vyprázdněním kolečka na hromady nebo do dopravního prostředku na vzdálenost do 10 m z horniny třídy těžitelnosti III, skupiny 6 a 7</t>
  </si>
  <si>
    <t>https://podminky.urs.cz/item/CS_URS_2025_01/162211331</t>
  </si>
  <si>
    <t>162211339</t>
  </si>
  <si>
    <t>Příplatek k vodorovnému přemístění výkopku z horniny třídy těžitelnosti III skupiny 6 a 7 stavebním kolečkem za každých dalších 10 m</t>
  </si>
  <si>
    <t>457811799</t>
  </si>
  <si>
    <t>Vodorovné přemístění výkopku nebo sypaniny stavebním kolečkem s vyprázdněním kolečka na hromady nebo do dopravního prostředku na vzdálenost do 10 m Příplatek za každých dalších 10 m k ceně -1331</t>
  </si>
  <si>
    <t>https://podminky.urs.cz/item/CS_URS_2025_01/162211339</t>
  </si>
  <si>
    <t>6</t>
  </si>
  <si>
    <t>162301931</t>
  </si>
  <si>
    <t>Příplatek k vodorovnému přemístění větví stromů listnatých D kmene přes 100 do 300 mm ZKD 1 km</t>
  </si>
  <si>
    <t>1951515250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</si>
  <si>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</si>
  <si>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https://podminky.urs.cz/item/CS_URS_2025_01/162301931</t>
  </si>
  <si>
    <t>22</t>
  </si>
  <si>
    <t>162751137</t>
  </si>
  <si>
    <t>Vodorovné přemístění přes 9 000 do 10000 m výkopku/sypaniny z horniny třídy těžitelnosti II skupiny 4 a 5</t>
  </si>
  <si>
    <t>-557493708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</si>
  <si>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</si>
  <si>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https://podminky.urs.cz/item/CS_URS_2025_01/162751137</t>
  </si>
  <si>
    <t>23</t>
  </si>
  <si>
    <t>162751139</t>
  </si>
  <si>
    <t>Příplatek k vodorovnému přemístění výkopku/sypaniny z horniny třídy těžitelnosti II skupiny 4 a 5 ZKD 1000 m přes 10000 m</t>
  </si>
  <si>
    <t>-1985351926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</si>
  <si>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</si>
  <si>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https://podminky.urs.cz/item/CS_URS_2025_01/162751139</t>
  </si>
  <si>
    <t>24</t>
  </si>
  <si>
    <t>162751157</t>
  </si>
  <si>
    <t>Vodorovné přemístění přes 9 000 do 10000 m výkopku/sypaniny z horniny třídy těžitelnosti III skupiny 6 a 7</t>
  </si>
  <si>
    <t>2123352575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</si>
  <si>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</si>
  <si>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https://podminky.urs.cz/item/CS_URS_2025_01/162751157</t>
  </si>
  <si>
    <t>25</t>
  </si>
  <si>
    <t>162751159</t>
  </si>
  <si>
    <t>Příplatek k vodorovnému přemístění výkopku/sypaniny z horniny třídy těžitelnosti III skupiny 6 a 7 ZKD 1000 m přes 10000 m</t>
  </si>
  <si>
    <t>1772813651</t>
  </si>
  <si>
    <t>Vodorovné přemístění výkopku nebo sypaniny po suchu na obvyklém dopravním prostředku, bez naložení výkopku, avšak se složením bez rozhrnutí z horniny třídy těžitelnosti III skupiny 6 a 7 na vzdálenost Příplatek k ceně za každých dalších i započatých 1 000 m</t>
  </si>
  <si>
    <t>https://podminky.urs.cz/item/CS_URS_2025_01/162751159</t>
  </si>
  <si>
    <t>167111102</t>
  </si>
  <si>
    <t>Nakládání výkopku z hornin třídy těžitelnosti II skupiny 4 a 5 ručně</t>
  </si>
  <si>
    <t>529834570</t>
  </si>
  <si>
    <t>Nakládání, skládání a překládání neulehlého výkopku nebo sypaniny ručně nakládání, z hornin třídy těžitelnosti II, skupiny 4 a 5</t>
  </si>
  <si>
    <t>https://podminky.urs.cz/item/CS_URS_2025_01/167111102</t>
  </si>
  <si>
    <t>13</t>
  </si>
  <si>
    <t>167111103</t>
  </si>
  <si>
    <t>Nakládání výkopku z hornin třídy těžitelnosti III skupiny 6 a 7 ručně</t>
  </si>
  <si>
    <t>-520071708</t>
  </si>
  <si>
    <t>Nakládání, skládání a překládání neulehlého výkopku nebo sypaniny ručně nakládání, z hornin třídy těžitelnosti III, skupiny 6 a 7</t>
  </si>
  <si>
    <t>https://podminky.urs.cz/item/CS_URS_2025_01/167111103</t>
  </si>
  <si>
    <t>14</t>
  </si>
  <si>
    <t>167111122</t>
  </si>
  <si>
    <t>Skládání nebo překládání výkopku z horniny třídy těžitelnosti II skupiny 4 a 5 ručně</t>
  </si>
  <si>
    <t>1505216499</t>
  </si>
  <si>
    <t>Nakládání, skládání a překládání neulehlého výkopku nebo sypaniny ručně skládání nebo překládání, z hornin třídy těžitelnosti II, skupiny 4 a 5</t>
  </si>
  <si>
    <t>https://podminky.urs.cz/item/CS_URS_2025_01/167111122</t>
  </si>
  <si>
    <t>15</t>
  </si>
  <si>
    <t>167111123</t>
  </si>
  <si>
    <t>Skládání nebo překládání výkopku z horniny třídy těžitelnosti III skupiny 6 a 7 ručně</t>
  </si>
  <si>
    <t>-117945037</t>
  </si>
  <si>
    <t>Nakládání, skládání a překládání neulehlého výkopku nebo sypaniny ručně skládání nebo překládání, z hornin třídy těžitelnosti III, skupiny 6 a 7</t>
  </si>
  <si>
    <t>https://podminky.urs.cz/item/CS_URS_2025_01/167111123</t>
  </si>
  <si>
    <t>27</t>
  </si>
  <si>
    <t>171201231</t>
  </si>
  <si>
    <t>Poplatek za uložení zeminy a kamení na recyklační skládce (skládkovné) kód odpadu 17 05 04</t>
  </si>
  <si>
    <t>t</t>
  </si>
  <si>
    <t>1907702067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</si>
  <si>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</si>
  <si>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</si>
  <si>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26</t>
  </si>
  <si>
    <t>171251201</t>
  </si>
  <si>
    <t>Uložení sypaniny na skládky nebo meziskládky</t>
  </si>
  <si>
    <t>1767541603</t>
  </si>
  <si>
    <t>Uložení sypaniny na skládky nebo meziskládky bez hutnění s upravením uložené sypaniny do předepsaného tvaru</t>
  </si>
  <si>
    <t>https://podminky.urs.cz/item/CS_URS_2025_01/171251201</t>
  </si>
  <si>
    <t>Zakládání</t>
  </si>
  <si>
    <t>35</t>
  </si>
  <si>
    <t>224321116</t>
  </si>
  <si>
    <t>Vrty maloprofilové D přes 93 do 156 mm úklon do 45° hl 0 až 25 m hornina V a VI omezený prostor</t>
  </si>
  <si>
    <t>-1826839087</t>
  </si>
  <si>
    <t>Maloprofilové vrty průběžným sacím vrtáním průměru přes 93 do 156 mm v omezeném prostoru do úklonu 45° v hl 0 až 25 m v hornině tř. V a VI</t>
  </si>
  <si>
    <t>https://podminky.urs.cz/item/CS_URS_2025_01/224321116</t>
  </si>
  <si>
    <t>36</t>
  </si>
  <si>
    <t>281601111</t>
  </si>
  <si>
    <t>Injektování vrtů nízkotlaké vzestupné s jednoduchým obturátorem tlakem do 0,6 MPa</t>
  </si>
  <si>
    <t>hod</t>
  </si>
  <si>
    <t>-1528758742</t>
  </si>
  <si>
    <t>Injektování s jednoduchým obturátorem nebo bez obturátoru vzestupné, tlakem do 0,60 MPa</t>
  </si>
  <si>
    <t>https://podminky.urs.cz/item/CS_URS_2025_01/281601111</t>
  </si>
  <si>
    <t>37</t>
  </si>
  <si>
    <t>58522150</t>
  </si>
  <si>
    <t>cement portlandský směsný CEM II 32,5MPa - injektážní směs</t>
  </si>
  <si>
    <t>1112588035</t>
  </si>
  <si>
    <t>cement portlandský směsný CEM II 32,5MPa</t>
  </si>
  <si>
    <t>VRN</t>
  </si>
  <si>
    <t>Vedlejší rozpočtové náklady</t>
  </si>
  <si>
    <t>VRN1</t>
  </si>
  <si>
    <t>Průzkumné, zeměměřičské a projektové práce</t>
  </si>
  <si>
    <t>46</t>
  </si>
  <si>
    <t>011002000</t>
  </si>
  <si>
    <t>Průzkumné práce</t>
  </si>
  <si>
    <t>…</t>
  </si>
  <si>
    <t>1024</t>
  </si>
  <si>
    <t>-1801019735</t>
  </si>
  <si>
    <t>https://podminky.urs.cz/item/CS_URS_2025_01/011002000</t>
  </si>
  <si>
    <t>47</t>
  </si>
  <si>
    <t>012002000</t>
  </si>
  <si>
    <t>Zeměměřičské práce</t>
  </si>
  <si>
    <t>-237196965</t>
  </si>
  <si>
    <t>https://podminky.urs.cz/item/CS_URS_2025_01/012002000</t>
  </si>
  <si>
    <t>VRN2</t>
  </si>
  <si>
    <t>Příprava staveniště</t>
  </si>
  <si>
    <t>53</t>
  </si>
  <si>
    <t>020001000</t>
  </si>
  <si>
    <t>1128605579</t>
  </si>
  <si>
    <t>https://podminky.urs.cz/item/CS_URS_2025_01/020001000</t>
  </si>
  <si>
    <t>VRN3</t>
  </si>
  <si>
    <t>Zařízení staveniště</t>
  </si>
  <si>
    <t>54</t>
  </si>
  <si>
    <t>030001000</t>
  </si>
  <si>
    <t>504513903</t>
  </si>
  <si>
    <t>https://podminky.urs.cz/item/CS_URS_2025_01/030001000</t>
  </si>
  <si>
    <t>VRN4</t>
  </si>
  <si>
    <t>Inženýrská činnost</t>
  </si>
  <si>
    <t>55</t>
  </si>
  <si>
    <t>040001000</t>
  </si>
  <si>
    <t>-1868244795</t>
  </si>
  <si>
    <t>https://podminky.urs.cz/item/CS_URS_2025_01/040001000</t>
  </si>
  <si>
    <t>49</t>
  </si>
  <si>
    <t>041002000</t>
  </si>
  <si>
    <t>Dozory - geotechnik</t>
  </si>
  <si>
    <t>716152109</t>
  </si>
  <si>
    <t>Dozory</t>
  </si>
  <si>
    <t>https://podminky.urs.cz/item/CS_URS_2025_01/041002000</t>
  </si>
  <si>
    <t>50</t>
  </si>
  <si>
    <t>043002000</t>
  </si>
  <si>
    <t>Zkoušky a ostatní měření</t>
  </si>
  <si>
    <t>180307283</t>
  </si>
  <si>
    <t>https://podminky.urs.cz/item/CS_URS_2025_01/043002000</t>
  </si>
  <si>
    <t>51</t>
  </si>
  <si>
    <t>045002000</t>
  </si>
  <si>
    <t>Kompletační a koordinační činnost</t>
  </si>
  <si>
    <t>48281448</t>
  </si>
  <si>
    <t>https://podminky.urs.cz/item/CS_URS_2025_01/045002000</t>
  </si>
  <si>
    <t>VRN6</t>
  </si>
  <si>
    <t>Územní vlivy</t>
  </si>
  <si>
    <t>56</t>
  </si>
  <si>
    <t>060001000</t>
  </si>
  <si>
    <t>-1239390252</t>
  </si>
  <si>
    <t>https://podminky.urs.cz/item/CS_URS_2025_01/060001000</t>
  </si>
  <si>
    <t>52</t>
  </si>
  <si>
    <t>065002000</t>
  </si>
  <si>
    <t>Mimostaveništní doprava</t>
  </si>
  <si>
    <t>1860168569</t>
  </si>
  <si>
    <t>Mimostaveništní doprava materiálů, výrobků a strojů</t>
  </si>
  <si>
    <t>https://podminky.urs.cz/item/CS_URS_2025_01/065002000</t>
  </si>
  <si>
    <t>VRN7</t>
  </si>
  <si>
    <t>Provozní vlivy</t>
  </si>
  <si>
    <t>57</t>
  </si>
  <si>
    <t>070001000</t>
  </si>
  <si>
    <t>598121210</t>
  </si>
  <si>
    <t>https://podminky.urs.cz/item/CS_URS_2025_01/070001000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</si>
</sst>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4" fontId="18" fillId="0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55214111" TargetMode="External"/><Relationship Id="rId18" Type="http://schemas.openxmlformats.org/officeDocument/2006/relationships/hyperlink" Target="https://podminky.urs.cz/item/CS_URS_2025_01/155214525" TargetMode="External"/><Relationship Id="rId26" Type="http://schemas.openxmlformats.org/officeDocument/2006/relationships/hyperlink" Target="https://podminky.urs.cz/item/CS_URS_2025_01/162301931" TargetMode="External"/><Relationship Id="rId39" Type="http://schemas.openxmlformats.org/officeDocument/2006/relationships/hyperlink" Target="https://podminky.urs.cz/item/CS_URS_2025_01/011002000" TargetMode="External"/><Relationship Id="rId3" Type="http://schemas.openxmlformats.org/officeDocument/2006/relationships/hyperlink" Target="https://podminky.urs.cz/item/CS_URS_2025_01/112155315" TargetMode="External"/><Relationship Id="rId21" Type="http://schemas.openxmlformats.org/officeDocument/2006/relationships/hyperlink" Target="https://podminky.urs.cz/item/CS_URS_2025_01/162211221" TargetMode="External"/><Relationship Id="rId34" Type="http://schemas.openxmlformats.org/officeDocument/2006/relationships/hyperlink" Target="https://podminky.urs.cz/item/CS_URS_2025_01/167111123" TargetMode="External"/><Relationship Id="rId42" Type="http://schemas.openxmlformats.org/officeDocument/2006/relationships/hyperlink" Target="https://podminky.urs.cz/item/CS_URS_2025_01/030001000" TargetMode="External"/><Relationship Id="rId47" Type="http://schemas.openxmlformats.org/officeDocument/2006/relationships/hyperlink" Target="https://podminky.urs.cz/item/CS_URS_2025_01/060001000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podminky.urs.cz/item/CS_URS_2025_01/155211112" TargetMode="External"/><Relationship Id="rId12" Type="http://schemas.openxmlformats.org/officeDocument/2006/relationships/hyperlink" Target="https://podminky.urs.cz/item/CS_URS_2025_01/155213612" TargetMode="External"/><Relationship Id="rId17" Type="http://schemas.openxmlformats.org/officeDocument/2006/relationships/hyperlink" Target="https://podminky.urs.cz/item/CS_URS_2025_01/155214521" TargetMode="External"/><Relationship Id="rId25" Type="http://schemas.openxmlformats.org/officeDocument/2006/relationships/hyperlink" Target="https://podminky.urs.cz/item/CS_URS_2025_01/162211339" TargetMode="External"/><Relationship Id="rId33" Type="http://schemas.openxmlformats.org/officeDocument/2006/relationships/hyperlink" Target="https://podminky.urs.cz/item/CS_URS_2025_01/167111122" TargetMode="External"/><Relationship Id="rId38" Type="http://schemas.openxmlformats.org/officeDocument/2006/relationships/hyperlink" Target="https://podminky.urs.cz/item/CS_URS_2025_01/281601111" TargetMode="External"/><Relationship Id="rId46" Type="http://schemas.openxmlformats.org/officeDocument/2006/relationships/hyperlink" Target="https://podminky.urs.cz/item/CS_URS_2025_01/045002000" TargetMode="External"/><Relationship Id="rId2" Type="http://schemas.openxmlformats.org/officeDocument/2006/relationships/hyperlink" Target="https://podminky.urs.cz/item/CS_URS_2025_01/112155215" TargetMode="External"/><Relationship Id="rId16" Type="http://schemas.openxmlformats.org/officeDocument/2006/relationships/hyperlink" Target="https://podminky.urs.cz/item/CS_URS_2025_01/155214511" TargetMode="External"/><Relationship Id="rId20" Type="http://schemas.openxmlformats.org/officeDocument/2006/relationships/hyperlink" Target="https://podminky.urs.cz/item/CS_URS_2025_01/162211211" TargetMode="External"/><Relationship Id="rId29" Type="http://schemas.openxmlformats.org/officeDocument/2006/relationships/hyperlink" Target="https://podminky.urs.cz/item/CS_URS_2025_01/162751157" TargetMode="External"/><Relationship Id="rId41" Type="http://schemas.openxmlformats.org/officeDocument/2006/relationships/hyperlink" Target="https://podminky.urs.cz/item/CS_URS_2025_01/020001000" TargetMode="External"/><Relationship Id="rId1" Type="http://schemas.openxmlformats.org/officeDocument/2006/relationships/hyperlink" Target="https://podminky.urs.cz/item/CS_URS_2025_01/112151112" TargetMode="External"/><Relationship Id="rId6" Type="http://schemas.openxmlformats.org/officeDocument/2006/relationships/hyperlink" Target="https://podminky.urs.cz/item/CS_URS_2025_01/122861101" TargetMode="External"/><Relationship Id="rId11" Type="http://schemas.openxmlformats.org/officeDocument/2006/relationships/hyperlink" Target="https://podminky.urs.cz/item/CS_URS_2025_01/155213612" TargetMode="External"/><Relationship Id="rId24" Type="http://schemas.openxmlformats.org/officeDocument/2006/relationships/hyperlink" Target="https://podminky.urs.cz/item/CS_URS_2025_01/162211331" TargetMode="External"/><Relationship Id="rId32" Type="http://schemas.openxmlformats.org/officeDocument/2006/relationships/hyperlink" Target="https://podminky.urs.cz/item/CS_URS_2025_01/167111103" TargetMode="External"/><Relationship Id="rId37" Type="http://schemas.openxmlformats.org/officeDocument/2006/relationships/hyperlink" Target="https://podminky.urs.cz/item/CS_URS_2025_01/224321116" TargetMode="External"/><Relationship Id="rId40" Type="http://schemas.openxmlformats.org/officeDocument/2006/relationships/hyperlink" Target="https://podminky.urs.cz/item/CS_URS_2025_01/012002000" TargetMode="External"/><Relationship Id="rId45" Type="http://schemas.openxmlformats.org/officeDocument/2006/relationships/hyperlink" Target="https://podminky.urs.cz/item/CS_URS_2025_01/043002000" TargetMode="External"/><Relationship Id="rId5" Type="http://schemas.openxmlformats.org/officeDocument/2006/relationships/hyperlink" Target="https://podminky.urs.cz/item/CS_URS_2025_01/122411101" TargetMode="External"/><Relationship Id="rId15" Type="http://schemas.openxmlformats.org/officeDocument/2006/relationships/hyperlink" Target="https://podminky.urs.cz/item/CS_URS_2025_01/155214411" TargetMode="External"/><Relationship Id="rId23" Type="http://schemas.openxmlformats.org/officeDocument/2006/relationships/hyperlink" Target="https://podminky.urs.cz/item/CS_URS_2025_01/162211329" TargetMode="External"/><Relationship Id="rId28" Type="http://schemas.openxmlformats.org/officeDocument/2006/relationships/hyperlink" Target="https://podminky.urs.cz/item/CS_URS_2025_01/162751139" TargetMode="External"/><Relationship Id="rId36" Type="http://schemas.openxmlformats.org/officeDocument/2006/relationships/hyperlink" Target="https://podminky.urs.cz/item/CS_URS_2025_01/171251201" TargetMode="External"/><Relationship Id="rId49" Type="http://schemas.openxmlformats.org/officeDocument/2006/relationships/hyperlink" Target="https://podminky.urs.cz/item/CS_URS_2025_01/070001000" TargetMode="External"/><Relationship Id="rId10" Type="http://schemas.openxmlformats.org/officeDocument/2006/relationships/hyperlink" Target="https://podminky.urs.cz/item/CS_URS_2025_01/155213611" TargetMode="External"/><Relationship Id="rId19" Type="http://schemas.openxmlformats.org/officeDocument/2006/relationships/hyperlink" Target="https://podminky.urs.cz/item/CS_URS_2025_01/162201411" TargetMode="External"/><Relationship Id="rId31" Type="http://schemas.openxmlformats.org/officeDocument/2006/relationships/hyperlink" Target="https://podminky.urs.cz/item/CS_URS_2025_01/167111102" TargetMode="External"/><Relationship Id="rId44" Type="http://schemas.openxmlformats.org/officeDocument/2006/relationships/hyperlink" Target="https://podminky.urs.cz/item/CS_URS_2025_01/041002000" TargetMode="External"/><Relationship Id="rId4" Type="http://schemas.openxmlformats.org/officeDocument/2006/relationships/hyperlink" Target="https://podminky.urs.cz/item/CS_URS_2025_01/122311101" TargetMode="External"/><Relationship Id="rId9" Type="http://schemas.openxmlformats.org/officeDocument/2006/relationships/hyperlink" Target="https://podminky.urs.cz/item/CS_URS_2025_01/155211313" TargetMode="External"/><Relationship Id="rId14" Type="http://schemas.openxmlformats.org/officeDocument/2006/relationships/hyperlink" Target="https://podminky.urs.cz/item/CS_URS_2025_01/155214211" TargetMode="External"/><Relationship Id="rId22" Type="http://schemas.openxmlformats.org/officeDocument/2006/relationships/hyperlink" Target="https://podminky.urs.cz/item/CS_URS_2025_01/162211321" TargetMode="External"/><Relationship Id="rId27" Type="http://schemas.openxmlformats.org/officeDocument/2006/relationships/hyperlink" Target="https://podminky.urs.cz/item/CS_URS_2025_01/162751137" TargetMode="External"/><Relationship Id="rId30" Type="http://schemas.openxmlformats.org/officeDocument/2006/relationships/hyperlink" Target="https://podminky.urs.cz/item/CS_URS_2025_01/162751159" TargetMode="External"/><Relationship Id="rId35" Type="http://schemas.openxmlformats.org/officeDocument/2006/relationships/hyperlink" Target="https://podminky.urs.cz/item/CS_URS_2025_01/171201231" TargetMode="External"/><Relationship Id="rId43" Type="http://schemas.openxmlformats.org/officeDocument/2006/relationships/hyperlink" Target="https://podminky.urs.cz/item/CS_URS_2025_01/040001000" TargetMode="External"/><Relationship Id="rId48" Type="http://schemas.openxmlformats.org/officeDocument/2006/relationships/hyperlink" Target="https://podminky.urs.cz/item/CS_URS_2025_01/065002000" TargetMode="External"/><Relationship Id="rId8" Type="http://schemas.openxmlformats.org/officeDocument/2006/relationships/hyperlink" Target="https://podminky.urs.cz/item/CS_URS_2025_01/155211122" TargetMode="External"/><Relationship Id="rId5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22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56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84" t="s">
        <v>13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R5" s="17"/>
      <c r="BS5" s="14" t="s">
        <v>6</v>
      </c>
    </row>
    <row r="6" spans="1:74" ht="36.950000000000003" customHeight="1">
      <c r="B6" s="17"/>
      <c r="D6" s="22" t="s">
        <v>14</v>
      </c>
      <c r="K6" s="185" t="s">
        <v>15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R6" s="17"/>
      <c r="BS6" s="14" t="s">
        <v>6</v>
      </c>
    </row>
    <row r="7" spans="1:74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ht="18.399999999999999" customHeight="1">
      <c r="B11" s="17"/>
      <c r="E11" s="21" t="s">
        <v>24</v>
      </c>
      <c r="AK11" s="23" t="s">
        <v>25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26</v>
      </c>
      <c r="AK13" s="23" t="s">
        <v>23</v>
      </c>
      <c r="AN13" s="21" t="s">
        <v>27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29</v>
      </c>
      <c r="AR14" s="17"/>
      <c r="BS14" s="14" t="s">
        <v>6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30</v>
      </c>
      <c r="AK16" s="23" t="s">
        <v>23</v>
      </c>
      <c r="AN16" s="21" t="s">
        <v>1</v>
      </c>
      <c r="AR16" s="17"/>
      <c r="BS16" s="14" t="s">
        <v>3</v>
      </c>
    </row>
    <row r="17" spans="2:71" ht="18.399999999999999" customHeight="1">
      <c r="B17" s="17"/>
      <c r="E17" s="21" t="s">
        <v>24</v>
      </c>
      <c r="AK17" s="23" t="s">
        <v>25</v>
      </c>
      <c r="AN17" s="21" t="s">
        <v>1</v>
      </c>
      <c r="AR17" s="17"/>
      <c r="BS17" s="14" t="s">
        <v>31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32</v>
      </c>
      <c r="AK19" s="23" t="s">
        <v>23</v>
      </c>
      <c r="AN19" s="21" t="s">
        <v>1</v>
      </c>
      <c r="AR19" s="17"/>
      <c r="BS19" s="14" t="s">
        <v>6</v>
      </c>
    </row>
    <row r="20" spans="2:71" ht="18.399999999999999" customHeight="1">
      <c r="B20" s="17"/>
      <c r="E20" s="21" t="s">
        <v>33</v>
      </c>
      <c r="AK20" s="23" t="s">
        <v>25</v>
      </c>
      <c r="AN20" s="21" t="s">
        <v>1</v>
      </c>
      <c r="AR20" s="17"/>
      <c r="BS20" s="14" t="s">
        <v>31</v>
      </c>
    </row>
    <row r="21" spans="2:71" ht="6.95" customHeight="1">
      <c r="B21" s="17"/>
      <c r="AR21" s="17"/>
    </row>
    <row r="22" spans="2:71" ht="12" customHeight="1">
      <c r="B22" s="17"/>
      <c r="D22" s="23" t="s">
        <v>34</v>
      </c>
      <c r="AR22" s="17"/>
    </row>
    <row r="23" spans="2:71" ht="16.5" customHeight="1">
      <c r="B23" s="17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35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87">
        <f>ROUND(AG94,2)</f>
        <v>0</v>
      </c>
      <c r="AL26" s="188"/>
      <c r="AM26" s="188"/>
      <c r="AN26" s="188"/>
      <c r="AO26" s="188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89" t="s">
        <v>36</v>
      </c>
      <c r="M28" s="189"/>
      <c r="N28" s="189"/>
      <c r="O28" s="189"/>
      <c r="P28" s="189"/>
      <c r="W28" s="189" t="s">
        <v>37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38</v>
      </c>
      <c r="AL28" s="189"/>
      <c r="AM28" s="189"/>
      <c r="AN28" s="189"/>
      <c r="AO28" s="189"/>
      <c r="AR28" s="26"/>
    </row>
    <row r="29" spans="2:71" s="2" customFormat="1" ht="14.45" customHeight="1">
      <c r="B29" s="30"/>
      <c r="D29" s="23" t="s">
        <v>39</v>
      </c>
      <c r="F29" s="23" t="s">
        <v>40</v>
      </c>
      <c r="L29" s="174">
        <v>0.21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0"/>
    </row>
    <row r="30" spans="2:71" s="2" customFormat="1" ht="14.45" customHeight="1">
      <c r="B30" s="30"/>
      <c r="F30" s="23" t="s">
        <v>41</v>
      </c>
      <c r="L30" s="174">
        <v>0.12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0"/>
    </row>
    <row r="31" spans="2:71" s="2" customFormat="1" ht="14.45" hidden="1" customHeight="1">
      <c r="B31" s="30"/>
      <c r="F31" s="23" t="s">
        <v>42</v>
      </c>
      <c r="L31" s="174">
        <v>0.21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0"/>
    </row>
    <row r="32" spans="2:71" s="2" customFormat="1" ht="14.45" hidden="1" customHeight="1">
      <c r="B32" s="30"/>
      <c r="F32" s="23" t="s">
        <v>43</v>
      </c>
      <c r="L32" s="174">
        <v>0.12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0"/>
    </row>
    <row r="33" spans="2:44" s="2" customFormat="1" ht="14.45" hidden="1" customHeight="1">
      <c r="B33" s="30"/>
      <c r="F33" s="23" t="s">
        <v>44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45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46</v>
      </c>
      <c r="U35" s="33"/>
      <c r="V35" s="33"/>
      <c r="W35" s="33"/>
      <c r="X35" s="175" t="s">
        <v>47</v>
      </c>
      <c r="Y35" s="176"/>
      <c r="Z35" s="176"/>
      <c r="AA35" s="176"/>
      <c r="AB35" s="176"/>
      <c r="AC35" s="33"/>
      <c r="AD35" s="33"/>
      <c r="AE35" s="33"/>
      <c r="AF35" s="33"/>
      <c r="AG35" s="33"/>
      <c r="AH35" s="33"/>
      <c r="AI35" s="33"/>
      <c r="AJ35" s="33"/>
      <c r="AK35" s="177">
        <f>SUM(AK26:AK33)</f>
        <v>0</v>
      </c>
      <c r="AL35" s="176"/>
      <c r="AM35" s="176"/>
      <c r="AN35" s="176"/>
      <c r="AO35" s="178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48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49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50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51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50</v>
      </c>
      <c r="AI60" s="28"/>
      <c r="AJ60" s="28"/>
      <c r="AK60" s="28"/>
      <c r="AL60" s="28"/>
      <c r="AM60" s="37" t="s">
        <v>51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52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53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50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51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50</v>
      </c>
      <c r="AI75" s="28"/>
      <c r="AJ75" s="28"/>
      <c r="AK75" s="28"/>
      <c r="AL75" s="28"/>
      <c r="AM75" s="37" t="s">
        <v>51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>
      <c r="B82" s="26"/>
      <c r="C82" s="18" t="s">
        <v>54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2"/>
      <c r="C84" s="23" t="s">
        <v>12</v>
      </c>
      <c r="L84" s="3" t="str">
        <f>K5</f>
        <v>030/2025</v>
      </c>
      <c r="AR84" s="42"/>
    </row>
    <row r="85" spans="1:90" s="4" customFormat="1" ht="36.950000000000003" customHeight="1">
      <c r="B85" s="43"/>
      <c r="C85" s="44" t="s">
        <v>14</v>
      </c>
      <c r="L85" s="163" t="str">
        <f>K6</f>
        <v>Bílina, ulice Důlní - zajištění svahu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R85" s="43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3" t="s">
        <v>18</v>
      </c>
      <c r="L87" s="45" t="str">
        <f>IF(K8="","",K8)</f>
        <v>Bílina</v>
      </c>
      <c r="AI87" s="23" t="s">
        <v>20</v>
      </c>
      <c r="AM87" s="165" t="str">
        <f>IF(AN8= "","",AN8)</f>
        <v>1. 4. 2025</v>
      </c>
      <c r="AN87" s="165"/>
      <c r="AR87" s="26"/>
    </row>
    <row r="88" spans="1:90" s="1" customFormat="1" ht="6.95" customHeight="1">
      <c r="B88" s="26"/>
      <c r="AR88" s="26"/>
    </row>
    <row r="89" spans="1:90" s="1" customFormat="1" ht="15.2" customHeight="1">
      <c r="B89" s="26"/>
      <c r="C89" s="23" t="s">
        <v>22</v>
      </c>
      <c r="L89" s="3" t="str">
        <f>IF(E11= "","",E11)</f>
        <v xml:space="preserve"> </v>
      </c>
      <c r="AI89" s="23" t="s">
        <v>30</v>
      </c>
      <c r="AM89" s="166" t="str">
        <f>IF(E17="","",E17)</f>
        <v xml:space="preserve"> </v>
      </c>
      <c r="AN89" s="167"/>
      <c r="AO89" s="167"/>
      <c r="AP89" s="167"/>
      <c r="AR89" s="26"/>
      <c r="AS89" s="168" t="s">
        <v>55</v>
      </c>
      <c r="AT89" s="169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5.2" customHeight="1">
      <c r="B90" s="26"/>
      <c r="C90" s="23" t="s">
        <v>26</v>
      </c>
      <c r="L90" s="3" t="str">
        <f>IF(E14="","",E14)</f>
        <v>STRIX Chomutov a.s.</v>
      </c>
      <c r="AI90" s="23" t="s">
        <v>32</v>
      </c>
      <c r="AM90" s="166" t="str">
        <f>IF(E20="","",E20)</f>
        <v>Jaroslav Savkov</v>
      </c>
      <c r="AN90" s="167"/>
      <c r="AO90" s="167"/>
      <c r="AP90" s="167"/>
      <c r="AR90" s="26"/>
      <c r="AS90" s="170"/>
      <c r="AT90" s="171"/>
      <c r="BD90" s="50"/>
    </row>
    <row r="91" spans="1:90" s="1" customFormat="1" ht="10.9" customHeight="1">
      <c r="B91" s="26"/>
      <c r="AR91" s="26"/>
      <c r="AS91" s="170"/>
      <c r="AT91" s="171"/>
      <c r="BD91" s="50"/>
    </row>
    <row r="92" spans="1:90" s="1" customFormat="1" ht="29.25" customHeight="1">
      <c r="B92" s="26"/>
      <c r="C92" s="158" t="s">
        <v>56</v>
      </c>
      <c r="D92" s="159"/>
      <c r="E92" s="159"/>
      <c r="F92" s="159"/>
      <c r="G92" s="159"/>
      <c r="H92" s="51"/>
      <c r="I92" s="160" t="s">
        <v>57</v>
      </c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61" t="s">
        <v>58</v>
      </c>
      <c r="AH92" s="159"/>
      <c r="AI92" s="159"/>
      <c r="AJ92" s="159"/>
      <c r="AK92" s="159"/>
      <c r="AL92" s="159"/>
      <c r="AM92" s="159"/>
      <c r="AN92" s="160" t="s">
        <v>59</v>
      </c>
      <c r="AO92" s="159"/>
      <c r="AP92" s="162"/>
      <c r="AQ92" s="52" t="s">
        <v>60</v>
      </c>
      <c r="AR92" s="26"/>
      <c r="AS92" s="53" t="s">
        <v>61</v>
      </c>
      <c r="AT92" s="54" t="s">
        <v>62</v>
      </c>
      <c r="AU92" s="54" t="s">
        <v>63</v>
      </c>
      <c r="AV92" s="54" t="s">
        <v>64</v>
      </c>
      <c r="AW92" s="54" t="s">
        <v>65</v>
      </c>
      <c r="AX92" s="54" t="s">
        <v>66</v>
      </c>
      <c r="AY92" s="54" t="s">
        <v>67</v>
      </c>
      <c r="AZ92" s="54" t="s">
        <v>68</v>
      </c>
      <c r="BA92" s="54" t="s">
        <v>69</v>
      </c>
      <c r="BB92" s="54" t="s">
        <v>70</v>
      </c>
      <c r="BC92" s="54" t="s">
        <v>71</v>
      </c>
      <c r="BD92" s="55" t="s">
        <v>72</v>
      </c>
    </row>
    <row r="93" spans="1:90" s="1" customFormat="1" ht="10.9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50000000000003" customHeight="1">
      <c r="B94" s="57"/>
      <c r="C94" s="58" t="s">
        <v>73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82">
        <f>ROUND(AG95,2)</f>
        <v>0</v>
      </c>
      <c r="AH94" s="182"/>
      <c r="AI94" s="182"/>
      <c r="AJ94" s="182"/>
      <c r="AK94" s="182"/>
      <c r="AL94" s="182"/>
      <c r="AM94" s="182"/>
      <c r="AN94" s="183">
        <f>SUM(AG94,AT94)</f>
        <v>0</v>
      </c>
      <c r="AO94" s="183"/>
      <c r="AP94" s="183"/>
      <c r="AQ94" s="61" t="s">
        <v>1</v>
      </c>
      <c r="AR94" s="57"/>
      <c r="AS94" s="62">
        <f>ROUND(AS95,2)</f>
        <v>0</v>
      </c>
      <c r="AT94" s="63">
        <f>ROUND(SUM(AV94:AW94),2)</f>
        <v>0</v>
      </c>
      <c r="AU94" s="64">
        <f>ROUND(AU95,5)</f>
        <v>1851.9996000000001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0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74</v>
      </c>
      <c r="BT94" s="66" t="s">
        <v>75</v>
      </c>
      <c r="BV94" s="66" t="s">
        <v>76</v>
      </c>
      <c r="BW94" s="66" t="s">
        <v>4</v>
      </c>
      <c r="BX94" s="66" t="s">
        <v>77</v>
      </c>
      <c r="CL94" s="66" t="s">
        <v>1</v>
      </c>
    </row>
    <row r="95" spans="1:90" s="6" customFormat="1" ht="24.75" customHeight="1">
      <c r="A95" s="67" t="s">
        <v>78</v>
      </c>
      <c r="B95" s="68"/>
      <c r="C95" s="69"/>
      <c r="D95" s="181" t="s">
        <v>13</v>
      </c>
      <c r="E95" s="181"/>
      <c r="F95" s="181"/>
      <c r="G95" s="181"/>
      <c r="H95" s="181"/>
      <c r="I95" s="70"/>
      <c r="J95" s="181" t="s">
        <v>15</v>
      </c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79">
        <f>'030-2025 - Bílina, ulice ...'!J28</f>
        <v>0</v>
      </c>
      <c r="AH95" s="180"/>
      <c r="AI95" s="180"/>
      <c r="AJ95" s="180"/>
      <c r="AK95" s="180"/>
      <c r="AL95" s="180"/>
      <c r="AM95" s="180"/>
      <c r="AN95" s="179">
        <f>SUM(AG95,AT95)</f>
        <v>0</v>
      </c>
      <c r="AO95" s="180"/>
      <c r="AP95" s="180"/>
      <c r="AQ95" s="71" t="s">
        <v>79</v>
      </c>
      <c r="AR95" s="68"/>
      <c r="AS95" s="72">
        <v>0</v>
      </c>
      <c r="AT95" s="73">
        <f>ROUND(SUM(AV95:AW95),2)</f>
        <v>0</v>
      </c>
      <c r="AU95" s="74">
        <f>'030-2025 - Bílina, ulice ...'!P122</f>
        <v>1851.9996000000008</v>
      </c>
      <c r="AV95" s="73">
        <f>'030-2025 - Bílina, ulice ...'!J31</f>
        <v>0</v>
      </c>
      <c r="AW95" s="73">
        <f>'030-2025 - Bílina, ulice ...'!J32</f>
        <v>0</v>
      </c>
      <c r="AX95" s="73">
        <f>'030-2025 - Bílina, ulice ...'!J33</f>
        <v>0</v>
      </c>
      <c r="AY95" s="73">
        <f>'030-2025 - Bílina, ulice ...'!J34</f>
        <v>0</v>
      </c>
      <c r="AZ95" s="73">
        <f>'030-2025 - Bílina, ulice ...'!F31</f>
        <v>0</v>
      </c>
      <c r="BA95" s="73">
        <f>'030-2025 - Bílina, ulice ...'!F32</f>
        <v>0</v>
      </c>
      <c r="BB95" s="73">
        <f>'030-2025 - Bílina, ulice ...'!F33</f>
        <v>0</v>
      </c>
      <c r="BC95" s="73">
        <f>'030-2025 - Bílina, ulice ...'!F34</f>
        <v>0</v>
      </c>
      <c r="BD95" s="75">
        <f>'030-2025 - Bílina, ulice ...'!F35</f>
        <v>0</v>
      </c>
      <c r="BT95" s="76" t="s">
        <v>80</v>
      </c>
      <c r="BU95" s="76" t="s">
        <v>81</v>
      </c>
      <c r="BV95" s="76" t="s">
        <v>76</v>
      </c>
      <c r="BW95" s="76" t="s">
        <v>4</v>
      </c>
      <c r="BX95" s="76" t="s">
        <v>77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30-2025 - Bílina, ulice ...'!C2" display="/" xr:uid="{00000000-0004-0000-0000-000000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7"/>
  <sheetViews>
    <sheetView showGridLines="0" tabSelected="1" topLeftCell="A25" zoomScale="145" zoomScaleNormal="145" workbookViewId="0">
      <selection activeCell="J267" sqref="J26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6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83</v>
      </c>
      <c r="L4" s="17"/>
      <c r="M4" s="77" t="s">
        <v>10</v>
      </c>
      <c r="AT4" s="14" t="s">
        <v>3</v>
      </c>
    </row>
    <row r="5" spans="2:46" ht="6.95" customHeight="1">
      <c r="B5" s="17"/>
      <c r="L5" s="17"/>
    </row>
    <row r="6" spans="2:46" s="1" customFormat="1" ht="12" customHeight="1">
      <c r="B6" s="26"/>
      <c r="D6" s="23" t="s">
        <v>14</v>
      </c>
      <c r="L6" s="26"/>
    </row>
    <row r="7" spans="2:46" s="1" customFormat="1" ht="16.5" customHeight="1">
      <c r="B7" s="26"/>
      <c r="E7" s="163" t="s">
        <v>15</v>
      </c>
      <c r="F7" s="190"/>
      <c r="G7" s="190"/>
      <c r="H7" s="190"/>
      <c r="L7" s="26"/>
    </row>
    <row r="8" spans="2:46" s="1" customFormat="1">
      <c r="B8" s="26"/>
      <c r="L8" s="26"/>
    </row>
    <row r="9" spans="2:46" s="1" customFormat="1" ht="12" customHeight="1">
      <c r="B9" s="26"/>
      <c r="D9" s="23" t="s">
        <v>16</v>
      </c>
      <c r="F9" s="21" t="s">
        <v>1</v>
      </c>
      <c r="I9" s="23" t="s">
        <v>17</v>
      </c>
      <c r="J9" s="21" t="s">
        <v>1</v>
      </c>
      <c r="L9" s="26"/>
    </row>
    <row r="10" spans="2:46" s="1" customFormat="1" ht="12" customHeight="1">
      <c r="B10" s="26"/>
      <c r="D10" s="23" t="s">
        <v>18</v>
      </c>
      <c r="F10" s="21" t="s">
        <v>19</v>
      </c>
      <c r="I10" s="23" t="s">
        <v>20</v>
      </c>
      <c r="J10" s="46" t="str">
        <f>'Rekapitulace stavby'!AN8</f>
        <v>1. 4. 2025</v>
      </c>
      <c r="L10" s="26"/>
    </row>
    <row r="11" spans="2:46" s="1" customFormat="1" ht="10.9" customHeight="1">
      <c r="B11" s="26"/>
      <c r="L11" s="26"/>
    </row>
    <row r="12" spans="2:46" s="1" customFormat="1" ht="12" customHeight="1">
      <c r="B12" s="26"/>
      <c r="D12" s="23" t="s">
        <v>22</v>
      </c>
      <c r="I12" s="23" t="s">
        <v>23</v>
      </c>
      <c r="J12" s="21" t="str">
        <f>IF('Rekapitulace stavby'!AN10="","",'Rekapitulace stavby'!AN10)</f>
        <v/>
      </c>
      <c r="L12" s="26"/>
    </row>
    <row r="13" spans="2:46" s="1" customFormat="1" ht="18" customHeight="1">
      <c r="B13" s="26"/>
      <c r="E13" s="21" t="str">
        <f>IF('Rekapitulace stavby'!E11="","",'Rekapitulace stavby'!E11)</f>
        <v xml:space="preserve"> </v>
      </c>
      <c r="I13" s="23" t="s">
        <v>25</v>
      </c>
      <c r="J13" s="21" t="str">
        <f>IF('Rekapitulace stavby'!AN11="","",'Rekapitulace stavby'!AN11)</f>
        <v/>
      </c>
      <c r="L13" s="26"/>
    </row>
    <row r="14" spans="2:46" s="1" customFormat="1" ht="6.95" customHeight="1">
      <c r="B14" s="26"/>
      <c r="L14" s="26"/>
    </row>
    <row r="15" spans="2:46" s="1" customFormat="1" ht="12" customHeight="1">
      <c r="B15" s="26"/>
      <c r="D15" s="23" t="s">
        <v>26</v>
      </c>
      <c r="I15" s="23" t="s">
        <v>23</v>
      </c>
      <c r="J15" s="21" t="s">
        <v>27</v>
      </c>
      <c r="L15" s="26"/>
    </row>
    <row r="16" spans="2:46" s="1" customFormat="1" ht="18" customHeight="1">
      <c r="B16" s="26"/>
      <c r="E16" s="21" t="s">
        <v>28</v>
      </c>
      <c r="I16" s="23" t="s">
        <v>25</v>
      </c>
      <c r="J16" s="21" t="s">
        <v>29</v>
      </c>
      <c r="L16" s="26"/>
    </row>
    <row r="17" spans="2:12" s="1" customFormat="1" ht="6.95" customHeight="1">
      <c r="B17" s="26"/>
      <c r="L17" s="26"/>
    </row>
    <row r="18" spans="2:12" s="1" customFormat="1" ht="12" customHeight="1">
      <c r="B18" s="26"/>
      <c r="D18" s="23" t="s">
        <v>30</v>
      </c>
      <c r="I18" s="23" t="s">
        <v>23</v>
      </c>
      <c r="J18" s="21" t="str">
        <f>IF('Rekapitulace stavby'!AN16="","",'Rekapitulace stavby'!AN16)</f>
        <v/>
      </c>
      <c r="L18" s="26"/>
    </row>
    <row r="19" spans="2:12" s="1" customFormat="1" ht="18" customHeight="1">
      <c r="B19" s="26"/>
      <c r="E19" s="21" t="str">
        <f>IF('Rekapitulace stavby'!E17="","",'Rekapitulace stavby'!E17)</f>
        <v xml:space="preserve"> </v>
      </c>
      <c r="I19" s="23" t="s">
        <v>25</v>
      </c>
      <c r="J19" s="21" t="str">
        <f>IF('Rekapitulace stavby'!AN17="","",'Rekapitulace stavby'!AN17)</f>
        <v/>
      </c>
      <c r="L19" s="26"/>
    </row>
    <row r="20" spans="2:12" s="1" customFormat="1" ht="6.95" customHeight="1">
      <c r="B20" s="26"/>
      <c r="L20" s="26"/>
    </row>
    <row r="21" spans="2:12" s="1" customFormat="1" ht="12" customHeight="1">
      <c r="B21" s="26"/>
      <c r="D21" s="23" t="s">
        <v>32</v>
      </c>
      <c r="I21" s="23" t="s">
        <v>23</v>
      </c>
      <c r="J21" s="21" t="s">
        <v>1</v>
      </c>
      <c r="L21" s="26"/>
    </row>
    <row r="22" spans="2:12" s="1" customFormat="1" ht="18" customHeight="1">
      <c r="B22" s="26"/>
      <c r="E22" s="21" t="s">
        <v>33</v>
      </c>
      <c r="I22" s="23" t="s">
        <v>25</v>
      </c>
      <c r="J22" s="21" t="s">
        <v>1</v>
      </c>
      <c r="L22" s="26"/>
    </row>
    <row r="23" spans="2:12" s="1" customFormat="1" ht="6.95" customHeight="1">
      <c r="B23" s="26"/>
      <c r="L23" s="26"/>
    </row>
    <row r="24" spans="2:12" s="1" customFormat="1" ht="12" customHeight="1">
      <c r="B24" s="26"/>
      <c r="D24" s="23" t="s">
        <v>34</v>
      </c>
      <c r="L24" s="26"/>
    </row>
    <row r="25" spans="2:12" s="7" customFormat="1" ht="16.5" customHeight="1">
      <c r="B25" s="78"/>
      <c r="E25" s="186" t="s">
        <v>1</v>
      </c>
      <c r="F25" s="186"/>
      <c r="G25" s="186"/>
      <c r="H25" s="186"/>
      <c r="L25" s="78"/>
    </row>
    <row r="26" spans="2:12" s="1" customFormat="1" ht="6.95" customHeight="1">
      <c r="B26" s="26"/>
      <c r="L26" s="26"/>
    </row>
    <row r="27" spans="2:12" s="1" customFormat="1" ht="6.95" customHeigh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>
      <c r="B28" s="26"/>
      <c r="D28" s="79" t="s">
        <v>35</v>
      </c>
      <c r="J28" s="60">
        <f>ROUND(J122, 2)</f>
        <v>0</v>
      </c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5" customHeight="1">
      <c r="B30" s="26"/>
      <c r="F30" s="29" t="s">
        <v>37</v>
      </c>
      <c r="I30" s="29" t="s">
        <v>36</v>
      </c>
      <c r="J30" s="29" t="s">
        <v>38</v>
      </c>
      <c r="L30" s="26"/>
    </row>
    <row r="31" spans="2:12" s="1" customFormat="1" ht="14.45" customHeight="1">
      <c r="B31" s="26"/>
      <c r="D31" s="49" t="s">
        <v>39</v>
      </c>
      <c r="E31" s="23" t="s">
        <v>40</v>
      </c>
      <c r="F31" s="80">
        <f>ROUND((SUM(BE122:BE296)),  2)</f>
        <v>0</v>
      </c>
      <c r="I31" s="81">
        <v>0.21</v>
      </c>
      <c r="J31" s="80">
        <f>ROUND(((SUM(BE122:BE296))*I31),  2)</f>
        <v>0</v>
      </c>
      <c r="L31" s="26"/>
    </row>
    <row r="32" spans="2:12" s="1" customFormat="1" ht="14.45" customHeight="1">
      <c r="B32" s="26"/>
      <c r="E32" s="23" t="s">
        <v>41</v>
      </c>
      <c r="F32" s="80">
        <f>ROUND((SUM(BF122:BF296)),  2)</f>
        <v>0</v>
      </c>
      <c r="I32" s="81">
        <v>0.12</v>
      </c>
      <c r="J32" s="80">
        <f>ROUND(((SUM(BF122:BF296))*I32),  2)</f>
        <v>0</v>
      </c>
      <c r="L32" s="26"/>
    </row>
    <row r="33" spans="2:12" s="1" customFormat="1" ht="14.45" hidden="1" customHeight="1">
      <c r="B33" s="26"/>
      <c r="E33" s="23" t="s">
        <v>42</v>
      </c>
      <c r="F33" s="80">
        <f>ROUND((SUM(BG122:BG296)),  2)</f>
        <v>0</v>
      </c>
      <c r="I33" s="81">
        <v>0.21</v>
      </c>
      <c r="J33" s="80">
        <f>0</f>
        <v>0</v>
      </c>
      <c r="L33" s="26"/>
    </row>
    <row r="34" spans="2:12" s="1" customFormat="1" ht="14.45" hidden="1" customHeight="1">
      <c r="B34" s="26"/>
      <c r="E34" s="23" t="s">
        <v>43</v>
      </c>
      <c r="F34" s="80">
        <f>ROUND((SUM(BH122:BH296)),  2)</f>
        <v>0</v>
      </c>
      <c r="I34" s="81">
        <v>0.12</v>
      </c>
      <c r="J34" s="80">
        <f>0</f>
        <v>0</v>
      </c>
      <c r="L34" s="26"/>
    </row>
    <row r="35" spans="2:12" s="1" customFormat="1" ht="14.45" hidden="1" customHeight="1">
      <c r="B35" s="26"/>
      <c r="E35" s="23" t="s">
        <v>44</v>
      </c>
      <c r="F35" s="80">
        <f>ROUND((SUM(BI122:BI296)),  2)</f>
        <v>0</v>
      </c>
      <c r="I35" s="81">
        <v>0</v>
      </c>
      <c r="J35" s="80">
        <f>0</f>
        <v>0</v>
      </c>
      <c r="L35" s="26"/>
    </row>
    <row r="36" spans="2:12" s="1" customFormat="1" ht="6.95" customHeight="1">
      <c r="B36" s="26"/>
      <c r="L36" s="26"/>
    </row>
    <row r="37" spans="2:12" s="1" customFormat="1" ht="25.35" customHeight="1">
      <c r="B37" s="26"/>
      <c r="C37" s="82"/>
      <c r="D37" s="83" t="s">
        <v>45</v>
      </c>
      <c r="E37" s="51"/>
      <c r="F37" s="51"/>
      <c r="G37" s="84" t="s">
        <v>46</v>
      </c>
      <c r="H37" s="85" t="s">
        <v>47</v>
      </c>
      <c r="I37" s="51"/>
      <c r="J37" s="86">
        <f>SUM(J28:J35)</f>
        <v>0</v>
      </c>
      <c r="K37" s="87"/>
      <c r="L37" s="26"/>
    </row>
    <row r="38" spans="2:12" s="1" customFormat="1" ht="14.45" customHeight="1">
      <c r="B38" s="26"/>
      <c r="L38" s="26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48</v>
      </c>
      <c r="E50" s="36"/>
      <c r="F50" s="36"/>
      <c r="G50" s="35" t="s">
        <v>49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50</v>
      </c>
      <c r="E61" s="28"/>
      <c r="F61" s="88" t="s">
        <v>51</v>
      </c>
      <c r="G61" s="37" t="s">
        <v>50</v>
      </c>
      <c r="H61" s="28"/>
      <c r="I61" s="28"/>
      <c r="J61" s="89" t="s">
        <v>51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52</v>
      </c>
      <c r="E65" s="36"/>
      <c r="F65" s="36"/>
      <c r="G65" s="35" t="s">
        <v>53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50</v>
      </c>
      <c r="E76" s="28"/>
      <c r="F76" s="88" t="s">
        <v>51</v>
      </c>
      <c r="G76" s="37" t="s">
        <v>50</v>
      </c>
      <c r="H76" s="28"/>
      <c r="I76" s="28"/>
      <c r="J76" s="89" t="s">
        <v>51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customHeight="1">
      <c r="B82" s="26"/>
      <c r="C82" s="18" t="s">
        <v>84</v>
      </c>
      <c r="L82" s="26"/>
    </row>
    <row r="83" spans="2:47" s="1" customFormat="1" ht="6.9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6.5" customHeight="1">
      <c r="B85" s="26"/>
      <c r="E85" s="163" t="str">
        <f>E7</f>
        <v>Bílina, ulice Důlní - zajištění svahu</v>
      </c>
      <c r="F85" s="190"/>
      <c r="G85" s="190"/>
      <c r="H85" s="190"/>
      <c r="L85" s="26"/>
    </row>
    <row r="86" spans="2:47" s="1" customFormat="1" ht="6.95" customHeight="1">
      <c r="B86" s="26"/>
      <c r="L86" s="26"/>
    </row>
    <row r="87" spans="2:47" s="1" customFormat="1" ht="12" customHeight="1">
      <c r="B87" s="26"/>
      <c r="C87" s="23" t="s">
        <v>18</v>
      </c>
      <c r="F87" s="21" t="str">
        <f>F10</f>
        <v>Bílina</v>
      </c>
      <c r="I87" s="23" t="s">
        <v>20</v>
      </c>
      <c r="J87" s="46" t="str">
        <f>IF(J10="","",J10)</f>
        <v>1. 4. 2025</v>
      </c>
      <c r="L87" s="26"/>
    </row>
    <row r="88" spans="2:47" s="1" customFormat="1" ht="6.95" customHeight="1">
      <c r="B88" s="26"/>
      <c r="L88" s="26"/>
    </row>
    <row r="89" spans="2:47" s="1" customFormat="1" ht="15.2" customHeight="1">
      <c r="B89" s="26"/>
      <c r="C89" s="23" t="s">
        <v>22</v>
      </c>
      <c r="F89" s="21" t="str">
        <f>E13</f>
        <v xml:space="preserve"> </v>
      </c>
      <c r="I89" s="23" t="s">
        <v>30</v>
      </c>
      <c r="J89" s="24" t="str">
        <f>E19</f>
        <v xml:space="preserve"> </v>
      </c>
      <c r="L89" s="26"/>
    </row>
    <row r="90" spans="2:47" s="1" customFormat="1" ht="15.2" customHeight="1">
      <c r="B90" s="26"/>
      <c r="C90" s="23" t="s">
        <v>26</v>
      </c>
      <c r="F90" s="21" t="str">
        <f>IF(E16="","",E16)</f>
        <v>STRIX Chomutov a.s.</v>
      </c>
      <c r="I90" s="23" t="s">
        <v>32</v>
      </c>
      <c r="J90" s="24" t="str">
        <f>E22</f>
        <v>Jaroslav Savkov</v>
      </c>
      <c r="L90" s="26"/>
    </row>
    <row r="91" spans="2:47" s="1" customFormat="1" ht="10.35" customHeight="1">
      <c r="B91" s="26"/>
      <c r="L91" s="26"/>
    </row>
    <row r="92" spans="2:47" s="1" customFormat="1" ht="29.25" customHeight="1">
      <c r="B92" s="26"/>
      <c r="C92" s="90" t="s">
        <v>85</v>
      </c>
      <c r="D92" s="82"/>
      <c r="E92" s="82"/>
      <c r="F92" s="82"/>
      <c r="G92" s="82"/>
      <c r="H92" s="82"/>
      <c r="I92" s="82"/>
      <c r="J92" s="91" t="s">
        <v>86</v>
      </c>
      <c r="K92" s="82"/>
      <c r="L92" s="26"/>
    </row>
    <row r="93" spans="2:47" s="1" customFormat="1" ht="10.35" customHeight="1">
      <c r="B93" s="26"/>
      <c r="L93" s="26"/>
    </row>
    <row r="94" spans="2:47" s="1" customFormat="1" ht="22.9" customHeight="1">
      <c r="B94" s="26"/>
      <c r="C94" s="92" t="s">
        <v>87</v>
      </c>
      <c r="J94" s="60">
        <f>J122</f>
        <v>0</v>
      </c>
      <c r="L94" s="26"/>
      <c r="AU94" s="14" t="s">
        <v>88</v>
      </c>
    </row>
    <row r="95" spans="2:47" s="8" customFormat="1" ht="24.95" customHeight="1">
      <c r="B95" s="93"/>
      <c r="D95" s="94" t="s">
        <v>89</v>
      </c>
      <c r="E95" s="95"/>
      <c r="F95" s="95"/>
      <c r="G95" s="95"/>
      <c r="H95" s="95"/>
      <c r="I95" s="95"/>
      <c r="J95" s="96">
        <f>J123</f>
        <v>0</v>
      </c>
      <c r="L95" s="93"/>
    </row>
    <row r="96" spans="2:47" s="9" customFormat="1" ht="19.899999999999999" customHeight="1">
      <c r="B96" s="97"/>
      <c r="D96" s="98" t="s">
        <v>90</v>
      </c>
      <c r="E96" s="99"/>
      <c r="F96" s="99"/>
      <c r="G96" s="99"/>
      <c r="H96" s="99"/>
      <c r="I96" s="99"/>
      <c r="J96" s="100">
        <f>J124</f>
        <v>0</v>
      </c>
      <c r="L96" s="97"/>
    </row>
    <row r="97" spans="2:12" s="9" customFormat="1" ht="19.899999999999999" customHeight="1">
      <c r="B97" s="97"/>
      <c r="D97" s="98" t="s">
        <v>91</v>
      </c>
      <c r="E97" s="99"/>
      <c r="F97" s="99"/>
      <c r="G97" s="99"/>
      <c r="H97" s="99"/>
      <c r="I97" s="99"/>
      <c r="J97" s="100">
        <f>J248</f>
        <v>0</v>
      </c>
      <c r="L97" s="97"/>
    </row>
    <row r="98" spans="2:12" s="8" customFormat="1" ht="24.95" customHeight="1">
      <c r="B98" s="93"/>
      <c r="D98" s="94" t="s">
        <v>92</v>
      </c>
      <c r="E98" s="95"/>
      <c r="F98" s="95"/>
      <c r="G98" s="95"/>
      <c r="H98" s="95"/>
      <c r="I98" s="95"/>
      <c r="J98" s="96">
        <f>J257</f>
        <v>0</v>
      </c>
      <c r="L98" s="93"/>
    </row>
    <row r="99" spans="2:12" s="9" customFormat="1" ht="19.899999999999999" customHeight="1">
      <c r="B99" s="97"/>
      <c r="D99" s="98" t="s">
        <v>93</v>
      </c>
      <c r="E99" s="99"/>
      <c r="F99" s="99"/>
      <c r="G99" s="99"/>
      <c r="H99" s="99"/>
      <c r="I99" s="99"/>
      <c r="J99" s="100">
        <f>J258</f>
        <v>0</v>
      </c>
      <c r="L99" s="97"/>
    </row>
    <row r="100" spans="2:12" s="9" customFormat="1" ht="19.899999999999999" customHeight="1">
      <c r="B100" s="97"/>
      <c r="D100" s="98" t="s">
        <v>94</v>
      </c>
      <c r="E100" s="99"/>
      <c r="F100" s="99"/>
      <c r="G100" s="99"/>
      <c r="H100" s="99"/>
      <c r="I100" s="99"/>
      <c r="J100" s="100">
        <f>J265</f>
        <v>0</v>
      </c>
      <c r="L100" s="97"/>
    </row>
    <row r="101" spans="2:12" s="9" customFormat="1" ht="19.899999999999999" customHeight="1">
      <c r="B101" s="97"/>
      <c r="D101" s="98" t="s">
        <v>95</v>
      </c>
      <c r="E101" s="99"/>
      <c r="F101" s="99"/>
      <c r="G101" s="99"/>
      <c r="H101" s="99"/>
      <c r="I101" s="99"/>
      <c r="J101" s="100">
        <f>J269</f>
        <v>0</v>
      </c>
      <c r="L101" s="97"/>
    </row>
    <row r="102" spans="2:12" s="9" customFormat="1" ht="19.899999999999999" customHeight="1">
      <c r="B102" s="97"/>
      <c r="D102" s="98" t="s">
        <v>96</v>
      </c>
      <c r="E102" s="99"/>
      <c r="F102" s="99"/>
      <c r="G102" s="99"/>
      <c r="H102" s="99"/>
      <c r="I102" s="99"/>
      <c r="J102" s="100">
        <f>J273</f>
        <v>0</v>
      </c>
      <c r="L102" s="97"/>
    </row>
    <row r="103" spans="2:12" s="9" customFormat="1" ht="19.899999999999999" customHeight="1">
      <c r="B103" s="97"/>
      <c r="D103" s="98" t="s">
        <v>97</v>
      </c>
      <c r="E103" s="99"/>
      <c r="F103" s="99"/>
      <c r="G103" s="99"/>
      <c r="H103" s="99"/>
      <c r="I103" s="99"/>
      <c r="J103" s="100">
        <f>J286</f>
        <v>0</v>
      </c>
      <c r="L103" s="97"/>
    </row>
    <row r="104" spans="2:12" s="9" customFormat="1" ht="19.899999999999999" customHeight="1">
      <c r="B104" s="97"/>
      <c r="D104" s="98" t="s">
        <v>98</v>
      </c>
      <c r="E104" s="99"/>
      <c r="F104" s="99"/>
      <c r="G104" s="99"/>
      <c r="H104" s="99"/>
      <c r="I104" s="99"/>
      <c r="J104" s="100">
        <f>J293</f>
        <v>0</v>
      </c>
      <c r="L104" s="97"/>
    </row>
    <row r="105" spans="2:12" s="1" customFormat="1" ht="21.75" customHeight="1">
      <c r="B105" s="26"/>
      <c r="L105" s="26"/>
    </row>
    <row r="106" spans="2:12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6"/>
    </row>
    <row r="110" spans="2:12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6"/>
    </row>
    <row r="111" spans="2:12" s="1" customFormat="1" ht="24.95" customHeight="1">
      <c r="B111" s="26"/>
      <c r="C111" s="18" t="s">
        <v>99</v>
      </c>
      <c r="L111" s="26"/>
    </row>
    <row r="112" spans="2:12" s="1" customFormat="1" ht="6.95" customHeight="1">
      <c r="B112" s="26"/>
      <c r="L112" s="26"/>
    </row>
    <row r="113" spans="2:65" s="1" customFormat="1" ht="12" customHeight="1">
      <c r="B113" s="26"/>
      <c r="C113" s="23" t="s">
        <v>14</v>
      </c>
      <c r="L113" s="26"/>
    </row>
    <row r="114" spans="2:65" s="1" customFormat="1" ht="16.5" customHeight="1">
      <c r="B114" s="26"/>
      <c r="E114" s="163" t="str">
        <f>E7</f>
        <v>Bílina, ulice Důlní - zajištění svahu</v>
      </c>
      <c r="F114" s="190"/>
      <c r="G114" s="190"/>
      <c r="H114" s="190"/>
      <c r="L114" s="26"/>
    </row>
    <row r="115" spans="2:65" s="1" customFormat="1" ht="6.95" customHeight="1">
      <c r="B115" s="26"/>
      <c r="L115" s="26"/>
    </row>
    <row r="116" spans="2:65" s="1" customFormat="1" ht="12" customHeight="1">
      <c r="B116" s="26"/>
      <c r="C116" s="23" t="s">
        <v>18</v>
      </c>
      <c r="F116" s="21" t="str">
        <f>F10</f>
        <v>Bílina</v>
      </c>
      <c r="I116" s="23" t="s">
        <v>20</v>
      </c>
      <c r="J116" s="46" t="str">
        <f>IF(J10="","",J10)</f>
        <v>1. 4. 2025</v>
      </c>
      <c r="L116" s="26"/>
    </row>
    <row r="117" spans="2:65" s="1" customFormat="1" ht="6.95" customHeight="1">
      <c r="B117" s="26"/>
      <c r="L117" s="26"/>
    </row>
    <row r="118" spans="2:65" s="1" customFormat="1" ht="15.2" customHeight="1">
      <c r="B118" s="26"/>
      <c r="C118" s="23" t="s">
        <v>22</v>
      </c>
      <c r="F118" s="21" t="str">
        <f>E13</f>
        <v xml:space="preserve"> </v>
      </c>
      <c r="I118" s="23" t="s">
        <v>30</v>
      </c>
      <c r="J118" s="24" t="str">
        <f>E19</f>
        <v xml:space="preserve"> </v>
      </c>
      <c r="L118" s="26"/>
    </row>
    <row r="119" spans="2:65" s="1" customFormat="1" ht="15.2" customHeight="1">
      <c r="B119" s="26"/>
      <c r="C119" s="23" t="s">
        <v>26</v>
      </c>
      <c r="F119" s="21" t="str">
        <f>IF(E16="","",E16)</f>
        <v>STRIX Chomutov a.s.</v>
      </c>
      <c r="I119" s="23" t="s">
        <v>32</v>
      </c>
      <c r="J119" s="24" t="str">
        <f>E22</f>
        <v>Jaroslav Savkov</v>
      </c>
      <c r="L119" s="26"/>
    </row>
    <row r="120" spans="2:65" s="1" customFormat="1" ht="10.35" customHeight="1">
      <c r="B120" s="26"/>
      <c r="L120" s="26"/>
    </row>
    <row r="121" spans="2:65" s="10" customFormat="1" ht="29.25" customHeight="1">
      <c r="B121" s="101"/>
      <c r="C121" s="102" t="s">
        <v>100</v>
      </c>
      <c r="D121" s="103" t="s">
        <v>60</v>
      </c>
      <c r="E121" s="103" t="s">
        <v>56</v>
      </c>
      <c r="F121" s="103" t="s">
        <v>57</v>
      </c>
      <c r="G121" s="103" t="s">
        <v>101</v>
      </c>
      <c r="H121" s="103" t="s">
        <v>102</v>
      </c>
      <c r="I121" s="103" t="s">
        <v>103</v>
      </c>
      <c r="J121" s="103" t="s">
        <v>86</v>
      </c>
      <c r="K121" s="104" t="s">
        <v>104</v>
      </c>
      <c r="L121" s="101"/>
      <c r="M121" s="53" t="s">
        <v>1</v>
      </c>
      <c r="N121" s="54" t="s">
        <v>39</v>
      </c>
      <c r="O121" s="54" t="s">
        <v>105</v>
      </c>
      <c r="P121" s="54" t="s">
        <v>106</v>
      </c>
      <c r="Q121" s="54" t="s">
        <v>107</v>
      </c>
      <c r="R121" s="54" t="s">
        <v>108</v>
      </c>
      <c r="S121" s="54" t="s">
        <v>109</v>
      </c>
      <c r="T121" s="55" t="s">
        <v>110</v>
      </c>
    </row>
    <row r="122" spans="2:65" s="1" customFormat="1" ht="22.9" customHeight="1">
      <c r="B122" s="26"/>
      <c r="C122" s="58" t="s">
        <v>111</v>
      </c>
      <c r="J122" s="105">
        <f>BK122</f>
        <v>0</v>
      </c>
      <c r="L122" s="26"/>
      <c r="M122" s="56"/>
      <c r="N122" s="47"/>
      <c r="O122" s="47"/>
      <c r="P122" s="106">
        <f>P123+P257</f>
        <v>1851.9996000000008</v>
      </c>
      <c r="Q122" s="47"/>
      <c r="R122" s="106">
        <f>R123+R257</f>
        <v>4.5709499999999998</v>
      </c>
      <c r="S122" s="47"/>
      <c r="T122" s="107">
        <f>T123+T257</f>
        <v>0</v>
      </c>
      <c r="AT122" s="14" t="s">
        <v>74</v>
      </c>
      <c r="AU122" s="14" t="s">
        <v>88</v>
      </c>
      <c r="BK122" s="108">
        <f>BK123+BK257</f>
        <v>0</v>
      </c>
    </row>
    <row r="123" spans="2:65" s="11" customFormat="1" ht="25.9" customHeight="1">
      <c r="B123" s="109"/>
      <c r="D123" s="110" t="s">
        <v>74</v>
      </c>
      <c r="E123" s="111" t="s">
        <v>112</v>
      </c>
      <c r="F123" s="111" t="s">
        <v>113</v>
      </c>
      <c r="J123" s="112">
        <f>BK123</f>
        <v>0</v>
      </c>
      <c r="L123" s="109"/>
      <c r="M123" s="113"/>
      <c r="P123" s="114">
        <f>P124+P248</f>
        <v>1851.9996000000008</v>
      </c>
      <c r="R123" s="114">
        <f>R124+R248</f>
        <v>4.5709499999999998</v>
      </c>
      <c r="T123" s="115">
        <f>T124+T248</f>
        <v>0</v>
      </c>
      <c r="AR123" s="110" t="s">
        <v>80</v>
      </c>
      <c r="AT123" s="116" t="s">
        <v>74</v>
      </c>
      <c r="AU123" s="116" t="s">
        <v>75</v>
      </c>
      <c r="AY123" s="110" t="s">
        <v>114</v>
      </c>
      <c r="BK123" s="117">
        <f>BK124+BK248</f>
        <v>0</v>
      </c>
    </row>
    <row r="124" spans="2:65" s="11" customFormat="1" ht="22.9" customHeight="1">
      <c r="B124" s="109"/>
      <c r="D124" s="110" t="s">
        <v>74</v>
      </c>
      <c r="E124" s="118" t="s">
        <v>80</v>
      </c>
      <c r="F124" s="118" t="s">
        <v>115</v>
      </c>
      <c r="J124" s="119">
        <f>BK124</f>
        <v>0</v>
      </c>
      <c r="L124" s="109"/>
      <c r="M124" s="113"/>
      <c r="P124" s="114">
        <f>SUM(P125:P247)</f>
        <v>1823.6400000000008</v>
      </c>
      <c r="R124" s="114">
        <f>SUM(R125:R247)</f>
        <v>3.9547179999999997</v>
      </c>
      <c r="T124" s="115">
        <f>SUM(T125:T247)</f>
        <v>0</v>
      </c>
      <c r="AR124" s="110" t="s">
        <v>80</v>
      </c>
      <c r="AT124" s="116" t="s">
        <v>74</v>
      </c>
      <c r="AU124" s="116" t="s">
        <v>80</v>
      </c>
      <c r="AY124" s="110" t="s">
        <v>114</v>
      </c>
      <c r="BK124" s="117">
        <f>SUM(BK125:BK247)</f>
        <v>0</v>
      </c>
    </row>
    <row r="125" spans="2:65" s="1" customFormat="1" ht="24.2" customHeight="1">
      <c r="B125" s="120"/>
      <c r="C125" s="121" t="s">
        <v>116</v>
      </c>
      <c r="D125" s="121" t="s">
        <v>117</v>
      </c>
      <c r="E125" s="122" t="s">
        <v>118</v>
      </c>
      <c r="F125" s="123" t="s">
        <v>119</v>
      </c>
      <c r="G125" s="124" t="s">
        <v>120</v>
      </c>
      <c r="H125" s="125">
        <v>12</v>
      </c>
      <c r="I125" s="126"/>
      <c r="J125" s="126">
        <f>ROUND(I125*H125,2)</f>
        <v>0</v>
      </c>
      <c r="K125" s="123" t="s">
        <v>121</v>
      </c>
      <c r="L125" s="26"/>
      <c r="M125" s="127" t="s">
        <v>1</v>
      </c>
      <c r="N125" s="128" t="s">
        <v>40</v>
      </c>
      <c r="O125" s="129">
        <v>0.95599999999999996</v>
      </c>
      <c r="P125" s="129">
        <f>O125*H125</f>
        <v>11.472</v>
      </c>
      <c r="Q125" s="129">
        <v>0</v>
      </c>
      <c r="R125" s="129">
        <f>Q125*H125</f>
        <v>0</v>
      </c>
      <c r="S125" s="129">
        <v>0</v>
      </c>
      <c r="T125" s="130">
        <f>S125*H125</f>
        <v>0</v>
      </c>
      <c r="AR125" s="131" t="s">
        <v>122</v>
      </c>
      <c r="AT125" s="131" t="s">
        <v>117</v>
      </c>
      <c r="AU125" s="131" t="s">
        <v>82</v>
      </c>
      <c r="AY125" s="14" t="s">
        <v>114</v>
      </c>
      <c r="BE125" s="132">
        <f>IF(N125="základní",J125,0)</f>
        <v>0</v>
      </c>
      <c r="BF125" s="132">
        <f>IF(N125="snížená",J125,0)</f>
        <v>0</v>
      </c>
      <c r="BG125" s="132">
        <f>IF(N125="zákl. přenesená",J125,0)</f>
        <v>0</v>
      </c>
      <c r="BH125" s="132">
        <f>IF(N125="sníž. přenesená",J125,0)</f>
        <v>0</v>
      </c>
      <c r="BI125" s="132">
        <f>IF(N125="nulová",J125,0)</f>
        <v>0</v>
      </c>
      <c r="BJ125" s="14" t="s">
        <v>80</v>
      </c>
      <c r="BK125" s="132">
        <f>ROUND(I125*H125,2)</f>
        <v>0</v>
      </c>
      <c r="BL125" s="14" t="s">
        <v>122</v>
      </c>
      <c r="BM125" s="131" t="s">
        <v>123</v>
      </c>
    </row>
    <row r="126" spans="2:65" s="1" customFormat="1" ht="19.5">
      <c r="B126" s="26"/>
      <c r="D126" s="133" t="s">
        <v>124</v>
      </c>
      <c r="F126" s="134" t="s">
        <v>125</v>
      </c>
      <c r="L126" s="26"/>
      <c r="M126" s="135"/>
      <c r="T126" s="50"/>
      <c r="AT126" s="14" t="s">
        <v>124</v>
      </c>
      <c r="AU126" s="14" t="s">
        <v>82</v>
      </c>
    </row>
    <row r="127" spans="2:65" s="1" customFormat="1">
      <c r="B127" s="26"/>
      <c r="D127" s="136" t="s">
        <v>126</v>
      </c>
      <c r="F127" s="137" t="s">
        <v>127</v>
      </c>
      <c r="L127" s="26"/>
      <c r="M127" s="135"/>
      <c r="T127" s="50"/>
      <c r="AT127" s="14" t="s">
        <v>126</v>
      </c>
      <c r="AU127" s="14" t="s">
        <v>82</v>
      </c>
    </row>
    <row r="128" spans="2:65" s="1" customFormat="1" ht="24.2" customHeight="1">
      <c r="B128" s="120"/>
      <c r="C128" s="121" t="s">
        <v>122</v>
      </c>
      <c r="D128" s="121" t="s">
        <v>117</v>
      </c>
      <c r="E128" s="122" t="s">
        <v>128</v>
      </c>
      <c r="F128" s="123" t="s">
        <v>129</v>
      </c>
      <c r="G128" s="124" t="s">
        <v>120</v>
      </c>
      <c r="H128" s="125">
        <v>12</v>
      </c>
      <c r="I128" s="126"/>
      <c r="J128" s="126">
        <f>ROUND(I128*H128,2)</f>
        <v>0</v>
      </c>
      <c r="K128" s="123" t="s">
        <v>121</v>
      </c>
      <c r="L128" s="26"/>
      <c r="M128" s="127" t="s">
        <v>1</v>
      </c>
      <c r="N128" s="128" t="s">
        <v>40</v>
      </c>
      <c r="O128" s="129">
        <v>0.27</v>
      </c>
      <c r="P128" s="129">
        <f>O128*H128</f>
        <v>3.24</v>
      </c>
      <c r="Q128" s="129">
        <v>0</v>
      </c>
      <c r="R128" s="129">
        <f>Q128*H128</f>
        <v>0</v>
      </c>
      <c r="S128" s="129">
        <v>0</v>
      </c>
      <c r="T128" s="130">
        <f>S128*H128</f>
        <v>0</v>
      </c>
      <c r="AR128" s="131" t="s">
        <v>122</v>
      </c>
      <c r="AT128" s="131" t="s">
        <v>117</v>
      </c>
      <c r="AU128" s="131" t="s">
        <v>82</v>
      </c>
      <c r="AY128" s="14" t="s">
        <v>114</v>
      </c>
      <c r="BE128" s="132">
        <f>IF(N128="základní",J128,0)</f>
        <v>0</v>
      </c>
      <c r="BF128" s="132">
        <f>IF(N128="snížená",J128,0)</f>
        <v>0</v>
      </c>
      <c r="BG128" s="132">
        <f>IF(N128="zákl. přenesená",J128,0)</f>
        <v>0</v>
      </c>
      <c r="BH128" s="132">
        <f>IF(N128="sníž. přenesená",J128,0)</f>
        <v>0</v>
      </c>
      <c r="BI128" s="132">
        <f>IF(N128="nulová",J128,0)</f>
        <v>0</v>
      </c>
      <c r="BJ128" s="14" t="s">
        <v>80</v>
      </c>
      <c r="BK128" s="132">
        <f>ROUND(I128*H128,2)</f>
        <v>0</v>
      </c>
      <c r="BL128" s="14" t="s">
        <v>122</v>
      </c>
      <c r="BM128" s="131" t="s">
        <v>130</v>
      </c>
    </row>
    <row r="129" spans="2:65" s="1" customFormat="1" ht="19.5">
      <c r="B129" s="26"/>
      <c r="D129" s="133" t="s">
        <v>124</v>
      </c>
      <c r="F129" s="134" t="s">
        <v>131</v>
      </c>
      <c r="L129" s="26"/>
      <c r="M129" s="135"/>
      <c r="T129" s="50"/>
      <c r="AT129" s="14" t="s">
        <v>124</v>
      </c>
      <c r="AU129" s="14" t="s">
        <v>82</v>
      </c>
    </row>
    <row r="130" spans="2:65" s="1" customFormat="1">
      <c r="B130" s="26"/>
      <c r="D130" s="136" t="s">
        <v>126</v>
      </c>
      <c r="F130" s="137" t="s">
        <v>132</v>
      </c>
      <c r="L130" s="26"/>
      <c r="M130" s="135"/>
      <c r="T130" s="50"/>
      <c r="AT130" s="14" t="s">
        <v>126</v>
      </c>
      <c r="AU130" s="14" t="s">
        <v>82</v>
      </c>
    </row>
    <row r="131" spans="2:65" s="1" customFormat="1" ht="21.75" customHeight="1">
      <c r="B131" s="120"/>
      <c r="C131" s="121" t="s">
        <v>82</v>
      </c>
      <c r="D131" s="121" t="s">
        <v>117</v>
      </c>
      <c r="E131" s="122" t="s">
        <v>133</v>
      </c>
      <c r="F131" s="123" t="s">
        <v>134</v>
      </c>
      <c r="G131" s="124" t="s">
        <v>135</v>
      </c>
      <c r="H131" s="125">
        <v>590</v>
      </c>
      <c r="I131" s="126"/>
      <c r="J131" s="126">
        <f>ROUND(I131*H131,2)</f>
        <v>0</v>
      </c>
      <c r="K131" s="123" t="s">
        <v>121</v>
      </c>
      <c r="L131" s="26"/>
      <c r="M131" s="127" t="s">
        <v>1</v>
      </c>
      <c r="N131" s="128" t="s">
        <v>40</v>
      </c>
      <c r="O131" s="129">
        <v>1.7999999999999999E-2</v>
      </c>
      <c r="P131" s="129">
        <f>O131*H131</f>
        <v>10.62</v>
      </c>
      <c r="Q131" s="129">
        <v>0</v>
      </c>
      <c r="R131" s="129">
        <f>Q131*H131</f>
        <v>0</v>
      </c>
      <c r="S131" s="129">
        <v>0</v>
      </c>
      <c r="T131" s="130">
        <f>S131*H131</f>
        <v>0</v>
      </c>
      <c r="AR131" s="131" t="s">
        <v>122</v>
      </c>
      <c r="AT131" s="131" t="s">
        <v>117</v>
      </c>
      <c r="AU131" s="131" t="s">
        <v>82</v>
      </c>
      <c r="AY131" s="14" t="s">
        <v>114</v>
      </c>
      <c r="BE131" s="132">
        <f>IF(N131="základní",J131,0)</f>
        <v>0</v>
      </c>
      <c r="BF131" s="132">
        <f>IF(N131="snížená",J131,0)</f>
        <v>0</v>
      </c>
      <c r="BG131" s="132">
        <f>IF(N131="zákl. přenesená",J131,0)</f>
        <v>0</v>
      </c>
      <c r="BH131" s="132">
        <f>IF(N131="sníž. přenesená",J131,0)</f>
        <v>0</v>
      </c>
      <c r="BI131" s="132">
        <f>IF(N131="nulová",J131,0)</f>
        <v>0</v>
      </c>
      <c r="BJ131" s="14" t="s">
        <v>80</v>
      </c>
      <c r="BK131" s="132">
        <f>ROUND(I131*H131,2)</f>
        <v>0</v>
      </c>
      <c r="BL131" s="14" t="s">
        <v>122</v>
      </c>
      <c r="BM131" s="131" t="s">
        <v>136</v>
      </c>
    </row>
    <row r="132" spans="2:65" s="1" customFormat="1" ht="19.5">
      <c r="B132" s="26"/>
      <c r="D132" s="133" t="s">
        <v>124</v>
      </c>
      <c r="F132" s="134" t="s">
        <v>137</v>
      </c>
      <c r="L132" s="26"/>
      <c r="M132" s="135"/>
      <c r="T132" s="50"/>
      <c r="AT132" s="14" t="s">
        <v>124</v>
      </c>
      <c r="AU132" s="14" t="s">
        <v>82</v>
      </c>
    </row>
    <row r="133" spans="2:65" s="1" customFormat="1">
      <c r="B133" s="26"/>
      <c r="D133" s="136" t="s">
        <v>126</v>
      </c>
      <c r="F133" s="137" t="s">
        <v>138</v>
      </c>
      <c r="L133" s="26"/>
      <c r="M133" s="135"/>
      <c r="T133" s="50"/>
      <c r="AT133" s="14" t="s">
        <v>126</v>
      </c>
      <c r="AU133" s="14" t="s">
        <v>82</v>
      </c>
    </row>
    <row r="134" spans="2:65" s="1" customFormat="1" ht="24.2" customHeight="1">
      <c r="B134" s="120"/>
      <c r="C134" s="121" t="s">
        <v>139</v>
      </c>
      <c r="D134" s="121" t="s">
        <v>117</v>
      </c>
      <c r="E134" s="122" t="s">
        <v>140</v>
      </c>
      <c r="F134" s="123" t="s">
        <v>141</v>
      </c>
      <c r="G134" s="124" t="s">
        <v>142</v>
      </c>
      <c r="H134" s="125">
        <v>20</v>
      </c>
      <c r="I134" s="126"/>
      <c r="J134" s="126">
        <f>ROUND(I134*H134,2)</f>
        <v>0</v>
      </c>
      <c r="K134" s="123" t="s">
        <v>121</v>
      </c>
      <c r="L134" s="26"/>
      <c r="M134" s="127" t="s">
        <v>1</v>
      </c>
      <c r="N134" s="128" t="s">
        <v>40</v>
      </c>
      <c r="O134" s="129">
        <v>4.1390000000000002</v>
      </c>
      <c r="P134" s="129">
        <f>O134*H134</f>
        <v>82.78</v>
      </c>
      <c r="Q134" s="129">
        <v>0</v>
      </c>
      <c r="R134" s="129">
        <f>Q134*H134</f>
        <v>0</v>
      </c>
      <c r="S134" s="129">
        <v>0</v>
      </c>
      <c r="T134" s="130">
        <f>S134*H134</f>
        <v>0</v>
      </c>
      <c r="AR134" s="131" t="s">
        <v>122</v>
      </c>
      <c r="AT134" s="131" t="s">
        <v>117</v>
      </c>
      <c r="AU134" s="131" t="s">
        <v>82</v>
      </c>
      <c r="AY134" s="14" t="s">
        <v>114</v>
      </c>
      <c r="BE134" s="132">
        <f>IF(N134="základní",J134,0)</f>
        <v>0</v>
      </c>
      <c r="BF134" s="132">
        <f>IF(N134="snížená",J134,0)</f>
        <v>0</v>
      </c>
      <c r="BG134" s="132">
        <f>IF(N134="zákl. přenesená",J134,0)</f>
        <v>0</v>
      </c>
      <c r="BH134" s="132">
        <f>IF(N134="sníž. přenesená",J134,0)</f>
        <v>0</v>
      </c>
      <c r="BI134" s="132">
        <f>IF(N134="nulová",J134,0)</f>
        <v>0</v>
      </c>
      <c r="BJ134" s="14" t="s">
        <v>80</v>
      </c>
      <c r="BK134" s="132">
        <f>ROUND(I134*H134,2)</f>
        <v>0</v>
      </c>
      <c r="BL134" s="14" t="s">
        <v>122</v>
      </c>
      <c r="BM134" s="131" t="s">
        <v>143</v>
      </c>
    </row>
    <row r="135" spans="2:65" s="1" customFormat="1" ht="19.5">
      <c r="B135" s="26"/>
      <c r="D135" s="133" t="s">
        <v>124</v>
      </c>
      <c r="F135" s="134" t="s">
        <v>144</v>
      </c>
      <c r="L135" s="26"/>
      <c r="M135" s="135"/>
      <c r="T135" s="50"/>
      <c r="AT135" s="14" t="s">
        <v>124</v>
      </c>
      <c r="AU135" s="14" t="s">
        <v>82</v>
      </c>
    </row>
    <row r="136" spans="2:65" s="1" customFormat="1">
      <c r="B136" s="26"/>
      <c r="D136" s="136" t="s">
        <v>126</v>
      </c>
      <c r="F136" s="137" t="s">
        <v>145</v>
      </c>
      <c r="L136" s="26"/>
      <c r="M136" s="135"/>
      <c r="T136" s="50"/>
      <c r="AT136" s="14" t="s">
        <v>126</v>
      </c>
      <c r="AU136" s="14" t="s">
        <v>82</v>
      </c>
    </row>
    <row r="137" spans="2:65" s="1" customFormat="1" ht="24.2" customHeight="1">
      <c r="B137" s="120"/>
      <c r="C137" s="121" t="s">
        <v>146</v>
      </c>
      <c r="D137" s="121" t="s">
        <v>117</v>
      </c>
      <c r="E137" s="122" t="s">
        <v>147</v>
      </c>
      <c r="F137" s="123" t="s">
        <v>148</v>
      </c>
      <c r="G137" s="124" t="s">
        <v>142</v>
      </c>
      <c r="H137" s="125">
        <v>16</v>
      </c>
      <c r="I137" s="126"/>
      <c r="J137" s="126">
        <f>ROUND(I137*H137,2)</f>
        <v>0</v>
      </c>
      <c r="K137" s="123" t="s">
        <v>121</v>
      </c>
      <c r="L137" s="26"/>
      <c r="M137" s="127" t="s">
        <v>1</v>
      </c>
      <c r="N137" s="128" t="s">
        <v>40</v>
      </c>
      <c r="O137" s="129">
        <v>5.641</v>
      </c>
      <c r="P137" s="129">
        <f>O137*H137</f>
        <v>90.256</v>
      </c>
      <c r="Q137" s="129">
        <v>0</v>
      </c>
      <c r="R137" s="129">
        <f>Q137*H137</f>
        <v>0</v>
      </c>
      <c r="S137" s="129">
        <v>0</v>
      </c>
      <c r="T137" s="130">
        <f>S137*H137</f>
        <v>0</v>
      </c>
      <c r="AR137" s="131" t="s">
        <v>122</v>
      </c>
      <c r="AT137" s="131" t="s">
        <v>117</v>
      </c>
      <c r="AU137" s="131" t="s">
        <v>82</v>
      </c>
      <c r="AY137" s="14" t="s">
        <v>114</v>
      </c>
      <c r="BE137" s="132">
        <f>IF(N137="základní",J137,0)</f>
        <v>0</v>
      </c>
      <c r="BF137" s="132">
        <f>IF(N137="snížená",J137,0)</f>
        <v>0</v>
      </c>
      <c r="BG137" s="132">
        <f>IF(N137="zákl. přenesená",J137,0)</f>
        <v>0</v>
      </c>
      <c r="BH137" s="132">
        <f>IF(N137="sníž. přenesená",J137,0)</f>
        <v>0</v>
      </c>
      <c r="BI137" s="132">
        <f>IF(N137="nulová",J137,0)</f>
        <v>0</v>
      </c>
      <c r="BJ137" s="14" t="s">
        <v>80</v>
      </c>
      <c r="BK137" s="132">
        <f>ROUND(I137*H137,2)</f>
        <v>0</v>
      </c>
      <c r="BL137" s="14" t="s">
        <v>122</v>
      </c>
      <c r="BM137" s="131" t="s">
        <v>149</v>
      </c>
    </row>
    <row r="138" spans="2:65" s="1" customFormat="1" ht="19.5">
      <c r="B138" s="26"/>
      <c r="D138" s="133" t="s">
        <v>124</v>
      </c>
      <c r="F138" s="134" t="s">
        <v>150</v>
      </c>
      <c r="L138" s="26"/>
      <c r="M138" s="135"/>
      <c r="T138" s="50"/>
      <c r="AT138" s="14" t="s">
        <v>124</v>
      </c>
      <c r="AU138" s="14" t="s">
        <v>82</v>
      </c>
    </row>
    <row r="139" spans="2:65" s="1" customFormat="1">
      <c r="B139" s="26"/>
      <c r="D139" s="136" t="s">
        <v>126</v>
      </c>
      <c r="F139" s="137" t="s">
        <v>151</v>
      </c>
      <c r="L139" s="26"/>
      <c r="M139" s="135"/>
      <c r="T139" s="50"/>
      <c r="AT139" s="14" t="s">
        <v>126</v>
      </c>
      <c r="AU139" s="14" t="s">
        <v>82</v>
      </c>
    </row>
    <row r="140" spans="2:65" s="1" customFormat="1" ht="24.2" customHeight="1">
      <c r="B140" s="120"/>
      <c r="C140" s="121" t="s">
        <v>152</v>
      </c>
      <c r="D140" s="121" t="s">
        <v>117</v>
      </c>
      <c r="E140" s="122" t="s">
        <v>153</v>
      </c>
      <c r="F140" s="123" t="s">
        <v>154</v>
      </c>
      <c r="G140" s="124" t="s">
        <v>142</v>
      </c>
      <c r="H140" s="125">
        <v>4</v>
      </c>
      <c r="I140" s="126"/>
      <c r="J140" s="126">
        <f>ROUND(I140*H140,2)</f>
        <v>0</v>
      </c>
      <c r="K140" s="123" t="s">
        <v>121</v>
      </c>
      <c r="L140" s="26"/>
      <c r="M140" s="127" t="s">
        <v>1</v>
      </c>
      <c r="N140" s="128" t="s">
        <v>40</v>
      </c>
      <c r="O140" s="129">
        <v>2.2349999999999999</v>
      </c>
      <c r="P140" s="129">
        <f>O140*H140</f>
        <v>8.94</v>
      </c>
      <c r="Q140" s="129">
        <v>1.23E-3</v>
      </c>
      <c r="R140" s="129">
        <f>Q140*H140</f>
        <v>4.9199999999999999E-3</v>
      </c>
      <c r="S140" s="129">
        <v>0</v>
      </c>
      <c r="T140" s="130">
        <f>S140*H140</f>
        <v>0</v>
      </c>
      <c r="AR140" s="131" t="s">
        <v>122</v>
      </c>
      <c r="AT140" s="131" t="s">
        <v>117</v>
      </c>
      <c r="AU140" s="131" t="s">
        <v>82</v>
      </c>
      <c r="AY140" s="14" t="s">
        <v>114</v>
      </c>
      <c r="BE140" s="132">
        <f>IF(N140="základní",J140,0)</f>
        <v>0</v>
      </c>
      <c r="BF140" s="132">
        <f>IF(N140="snížená",J140,0)</f>
        <v>0</v>
      </c>
      <c r="BG140" s="132">
        <f>IF(N140="zákl. přenesená",J140,0)</f>
        <v>0</v>
      </c>
      <c r="BH140" s="132">
        <f>IF(N140="sníž. přenesená",J140,0)</f>
        <v>0</v>
      </c>
      <c r="BI140" s="132">
        <f>IF(N140="nulová",J140,0)</f>
        <v>0</v>
      </c>
      <c r="BJ140" s="14" t="s">
        <v>80</v>
      </c>
      <c r="BK140" s="132">
        <f>ROUND(I140*H140,2)</f>
        <v>0</v>
      </c>
      <c r="BL140" s="14" t="s">
        <v>122</v>
      </c>
      <c r="BM140" s="131" t="s">
        <v>155</v>
      </c>
    </row>
    <row r="141" spans="2:65" s="1" customFormat="1" ht="19.5">
      <c r="B141" s="26"/>
      <c r="D141" s="133" t="s">
        <v>124</v>
      </c>
      <c r="F141" s="134" t="s">
        <v>156</v>
      </c>
      <c r="L141" s="26"/>
      <c r="M141" s="135"/>
      <c r="T141" s="50"/>
      <c r="AT141" s="14" t="s">
        <v>124</v>
      </c>
      <c r="AU141" s="14" t="s">
        <v>82</v>
      </c>
    </row>
    <row r="142" spans="2:65" s="1" customFormat="1">
      <c r="B142" s="26"/>
      <c r="D142" s="136" t="s">
        <v>126</v>
      </c>
      <c r="F142" s="137" t="s">
        <v>157</v>
      </c>
      <c r="L142" s="26"/>
      <c r="M142" s="135"/>
      <c r="T142" s="50"/>
      <c r="AT142" s="14" t="s">
        <v>126</v>
      </c>
      <c r="AU142" s="14" t="s">
        <v>82</v>
      </c>
    </row>
    <row r="143" spans="2:65" s="1" customFormat="1" ht="24.2" customHeight="1">
      <c r="B143" s="120"/>
      <c r="C143" s="121" t="s">
        <v>80</v>
      </c>
      <c r="D143" s="121" t="s">
        <v>117</v>
      </c>
      <c r="E143" s="122" t="s">
        <v>158</v>
      </c>
      <c r="F143" s="123" t="s">
        <v>159</v>
      </c>
      <c r="G143" s="124" t="s">
        <v>135</v>
      </c>
      <c r="H143" s="125">
        <v>590</v>
      </c>
      <c r="I143" s="126"/>
      <c r="J143" s="126">
        <f>ROUND(I143*H143,2)</f>
        <v>0</v>
      </c>
      <c r="K143" s="123" t="s">
        <v>121</v>
      </c>
      <c r="L143" s="26"/>
      <c r="M143" s="127" t="s">
        <v>1</v>
      </c>
      <c r="N143" s="128" t="s">
        <v>40</v>
      </c>
      <c r="O143" s="129">
        <v>0.245</v>
      </c>
      <c r="P143" s="129">
        <f>O143*H143</f>
        <v>144.55000000000001</v>
      </c>
      <c r="Q143" s="129">
        <v>0</v>
      </c>
      <c r="R143" s="129">
        <f>Q143*H143</f>
        <v>0</v>
      </c>
      <c r="S143" s="129">
        <v>0</v>
      </c>
      <c r="T143" s="130">
        <f>S143*H143</f>
        <v>0</v>
      </c>
      <c r="AR143" s="131" t="s">
        <v>122</v>
      </c>
      <c r="AT143" s="131" t="s">
        <v>117</v>
      </c>
      <c r="AU143" s="131" t="s">
        <v>82</v>
      </c>
      <c r="AY143" s="14" t="s">
        <v>114</v>
      </c>
      <c r="BE143" s="132">
        <f>IF(N143="základní",J143,0)</f>
        <v>0</v>
      </c>
      <c r="BF143" s="132">
        <f>IF(N143="snížená",J143,0)</f>
        <v>0</v>
      </c>
      <c r="BG143" s="132">
        <f>IF(N143="zákl. přenesená",J143,0)</f>
        <v>0</v>
      </c>
      <c r="BH143" s="132">
        <f>IF(N143="sníž. přenesená",J143,0)</f>
        <v>0</v>
      </c>
      <c r="BI143" s="132">
        <f>IF(N143="nulová",J143,0)</f>
        <v>0</v>
      </c>
      <c r="BJ143" s="14" t="s">
        <v>80</v>
      </c>
      <c r="BK143" s="132">
        <f>ROUND(I143*H143,2)</f>
        <v>0</v>
      </c>
      <c r="BL143" s="14" t="s">
        <v>122</v>
      </c>
      <c r="BM143" s="131" t="s">
        <v>160</v>
      </c>
    </row>
    <row r="144" spans="2:65" s="1" customFormat="1" ht="39">
      <c r="B144" s="26"/>
      <c r="D144" s="133" t="s">
        <v>124</v>
      </c>
      <c r="F144" s="134" t="s">
        <v>161</v>
      </c>
      <c r="L144" s="26"/>
      <c r="M144" s="135"/>
      <c r="T144" s="50"/>
      <c r="AT144" s="14" t="s">
        <v>124</v>
      </c>
      <c r="AU144" s="14" t="s">
        <v>82</v>
      </c>
    </row>
    <row r="145" spans="2:65" s="1" customFormat="1">
      <c r="B145" s="26"/>
      <c r="D145" s="136" t="s">
        <v>126</v>
      </c>
      <c r="F145" s="137" t="s">
        <v>162</v>
      </c>
      <c r="L145" s="26"/>
      <c r="M145" s="135"/>
      <c r="T145" s="50"/>
      <c r="AT145" s="14" t="s">
        <v>126</v>
      </c>
      <c r="AU145" s="14" t="s">
        <v>82</v>
      </c>
    </row>
    <row r="146" spans="2:65" s="1" customFormat="1" ht="24.2" customHeight="1">
      <c r="B146" s="120"/>
      <c r="C146" s="121" t="s">
        <v>163</v>
      </c>
      <c r="D146" s="121" t="s">
        <v>117</v>
      </c>
      <c r="E146" s="122" t="s">
        <v>164</v>
      </c>
      <c r="F146" s="123" t="s">
        <v>165</v>
      </c>
      <c r="G146" s="124" t="s">
        <v>142</v>
      </c>
      <c r="H146" s="125">
        <v>48</v>
      </c>
      <c r="I146" s="126"/>
      <c r="J146" s="126">
        <f>ROUND(I146*H146,2)</f>
        <v>0</v>
      </c>
      <c r="K146" s="123" t="s">
        <v>121</v>
      </c>
      <c r="L146" s="26"/>
      <c r="M146" s="127" t="s">
        <v>1</v>
      </c>
      <c r="N146" s="128" t="s">
        <v>40</v>
      </c>
      <c r="O146" s="129">
        <v>7.4</v>
      </c>
      <c r="P146" s="129">
        <f>O146*H146</f>
        <v>355.20000000000005</v>
      </c>
      <c r="Q146" s="129">
        <v>0</v>
      </c>
      <c r="R146" s="129">
        <f>Q146*H146</f>
        <v>0</v>
      </c>
      <c r="S146" s="129">
        <v>0</v>
      </c>
      <c r="T146" s="130">
        <f>S146*H146</f>
        <v>0</v>
      </c>
      <c r="AR146" s="131" t="s">
        <v>122</v>
      </c>
      <c r="AT146" s="131" t="s">
        <v>117</v>
      </c>
      <c r="AU146" s="131" t="s">
        <v>82</v>
      </c>
      <c r="AY146" s="14" t="s">
        <v>114</v>
      </c>
      <c r="BE146" s="132">
        <f>IF(N146="základní",J146,0)</f>
        <v>0</v>
      </c>
      <c r="BF146" s="132">
        <f>IF(N146="snížená",J146,0)</f>
        <v>0</v>
      </c>
      <c r="BG146" s="132">
        <f>IF(N146="zákl. přenesená",J146,0)</f>
        <v>0</v>
      </c>
      <c r="BH146" s="132">
        <f>IF(N146="sníž. přenesená",J146,0)</f>
        <v>0</v>
      </c>
      <c r="BI146" s="132">
        <f>IF(N146="nulová",J146,0)</f>
        <v>0</v>
      </c>
      <c r="BJ146" s="14" t="s">
        <v>80</v>
      </c>
      <c r="BK146" s="132">
        <f>ROUND(I146*H146,2)</f>
        <v>0</v>
      </c>
      <c r="BL146" s="14" t="s">
        <v>122</v>
      </c>
      <c r="BM146" s="131" t="s">
        <v>166</v>
      </c>
    </row>
    <row r="147" spans="2:65" s="1" customFormat="1" ht="19.5">
      <c r="B147" s="26"/>
      <c r="D147" s="133" t="s">
        <v>124</v>
      </c>
      <c r="F147" s="134" t="s">
        <v>167</v>
      </c>
      <c r="L147" s="26"/>
      <c r="M147" s="135"/>
      <c r="T147" s="50"/>
      <c r="AT147" s="14" t="s">
        <v>124</v>
      </c>
      <c r="AU147" s="14" t="s">
        <v>82</v>
      </c>
    </row>
    <row r="148" spans="2:65" s="1" customFormat="1">
      <c r="B148" s="26"/>
      <c r="D148" s="136" t="s">
        <v>126</v>
      </c>
      <c r="F148" s="137" t="s">
        <v>168</v>
      </c>
      <c r="L148" s="26"/>
      <c r="M148" s="135"/>
      <c r="T148" s="50"/>
      <c r="AT148" s="14" t="s">
        <v>126</v>
      </c>
      <c r="AU148" s="14" t="s">
        <v>82</v>
      </c>
    </row>
    <row r="149" spans="2:65" s="1" customFormat="1" ht="24.2" customHeight="1">
      <c r="B149" s="120"/>
      <c r="C149" s="121" t="s">
        <v>169</v>
      </c>
      <c r="D149" s="121" t="s">
        <v>117</v>
      </c>
      <c r="E149" s="122" t="s">
        <v>170</v>
      </c>
      <c r="F149" s="123" t="s">
        <v>171</v>
      </c>
      <c r="G149" s="124" t="s">
        <v>142</v>
      </c>
      <c r="H149" s="125">
        <v>10</v>
      </c>
      <c r="I149" s="126"/>
      <c r="J149" s="126">
        <f>ROUND(I149*H149,2)</f>
        <v>0</v>
      </c>
      <c r="K149" s="123" t="s">
        <v>121</v>
      </c>
      <c r="L149" s="26"/>
      <c r="M149" s="127" t="s">
        <v>1</v>
      </c>
      <c r="N149" s="128" t="s">
        <v>40</v>
      </c>
      <c r="O149" s="129">
        <v>16.649999999999999</v>
      </c>
      <c r="P149" s="129">
        <f>O149*H149</f>
        <v>166.5</v>
      </c>
      <c r="Q149" s="129">
        <v>1.58E-3</v>
      </c>
      <c r="R149" s="129">
        <f>Q149*H149</f>
        <v>1.5800000000000002E-2</v>
      </c>
      <c r="S149" s="129">
        <v>0</v>
      </c>
      <c r="T149" s="130">
        <f>S149*H149</f>
        <v>0</v>
      </c>
      <c r="AR149" s="131" t="s">
        <v>122</v>
      </c>
      <c r="AT149" s="131" t="s">
        <v>117</v>
      </c>
      <c r="AU149" s="131" t="s">
        <v>82</v>
      </c>
      <c r="AY149" s="14" t="s">
        <v>114</v>
      </c>
      <c r="BE149" s="132">
        <f>IF(N149="základní",J149,0)</f>
        <v>0</v>
      </c>
      <c r="BF149" s="132">
        <f>IF(N149="snížená",J149,0)</f>
        <v>0</v>
      </c>
      <c r="BG149" s="132">
        <f>IF(N149="zákl. přenesená",J149,0)</f>
        <v>0</v>
      </c>
      <c r="BH149" s="132">
        <f>IF(N149="sníž. přenesená",J149,0)</f>
        <v>0</v>
      </c>
      <c r="BI149" s="132">
        <f>IF(N149="nulová",J149,0)</f>
        <v>0</v>
      </c>
      <c r="BJ149" s="14" t="s">
        <v>80</v>
      </c>
      <c r="BK149" s="132">
        <f>ROUND(I149*H149,2)</f>
        <v>0</v>
      </c>
      <c r="BL149" s="14" t="s">
        <v>122</v>
      </c>
      <c r="BM149" s="131" t="s">
        <v>172</v>
      </c>
    </row>
    <row r="150" spans="2:65" s="1" customFormat="1" ht="29.25">
      <c r="B150" s="26"/>
      <c r="D150" s="133" t="s">
        <v>124</v>
      </c>
      <c r="F150" s="134" t="s">
        <v>173</v>
      </c>
      <c r="L150" s="26"/>
      <c r="M150" s="135"/>
      <c r="T150" s="50"/>
      <c r="AT150" s="14" t="s">
        <v>124</v>
      </c>
      <c r="AU150" s="14" t="s">
        <v>82</v>
      </c>
    </row>
    <row r="151" spans="2:65" s="1" customFormat="1">
      <c r="B151" s="26"/>
      <c r="D151" s="136" t="s">
        <v>126</v>
      </c>
      <c r="F151" s="137" t="s">
        <v>174</v>
      </c>
      <c r="L151" s="26"/>
      <c r="M151" s="135"/>
      <c r="T151" s="50"/>
      <c r="AT151" s="14" t="s">
        <v>126</v>
      </c>
      <c r="AU151" s="14" t="s">
        <v>82</v>
      </c>
    </row>
    <row r="152" spans="2:65" s="1" customFormat="1" ht="33" customHeight="1">
      <c r="B152" s="120"/>
      <c r="C152" s="121" t="s">
        <v>175</v>
      </c>
      <c r="D152" s="121" t="s">
        <v>117</v>
      </c>
      <c r="E152" s="122" t="s">
        <v>176</v>
      </c>
      <c r="F152" s="123" t="s">
        <v>177</v>
      </c>
      <c r="G152" s="124" t="s">
        <v>120</v>
      </c>
      <c r="H152" s="125">
        <v>8</v>
      </c>
      <c r="I152" s="126"/>
      <c r="J152" s="126">
        <f>ROUND(I152*H152,2)</f>
        <v>0</v>
      </c>
      <c r="K152" s="123" t="s">
        <v>121</v>
      </c>
      <c r="L152" s="26"/>
      <c r="M152" s="127" t="s">
        <v>1</v>
      </c>
      <c r="N152" s="128" t="s">
        <v>40</v>
      </c>
      <c r="O152" s="129">
        <v>1.7789999999999999</v>
      </c>
      <c r="P152" s="129">
        <f>O152*H152</f>
        <v>14.231999999999999</v>
      </c>
      <c r="Q152" s="129">
        <v>2.64E-2</v>
      </c>
      <c r="R152" s="129">
        <f>Q152*H152</f>
        <v>0.2112</v>
      </c>
      <c r="S152" s="129">
        <v>0</v>
      </c>
      <c r="T152" s="130">
        <f>S152*H152</f>
        <v>0</v>
      </c>
      <c r="AR152" s="131" t="s">
        <v>122</v>
      </c>
      <c r="AT152" s="131" t="s">
        <v>117</v>
      </c>
      <c r="AU152" s="131" t="s">
        <v>82</v>
      </c>
      <c r="AY152" s="14" t="s">
        <v>114</v>
      </c>
      <c r="BE152" s="132">
        <f>IF(N152="základní",J152,0)</f>
        <v>0</v>
      </c>
      <c r="BF152" s="132">
        <f>IF(N152="snížená",J152,0)</f>
        <v>0</v>
      </c>
      <c r="BG152" s="132">
        <f>IF(N152="zákl. přenesená",J152,0)</f>
        <v>0</v>
      </c>
      <c r="BH152" s="132">
        <f>IF(N152="sníž. přenesená",J152,0)</f>
        <v>0</v>
      </c>
      <c r="BI152" s="132">
        <f>IF(N152="nulová",J152,0)</f>
        <v>0</v>
      </c>
      <c r="BJ152" s="14" t="s">
        <v>80</v>
      </c>
      <c r="BK152" s="132">
        <f>ROUND(I152*H152,2)</f>
        <v>0</v>
      </c>
      <c r="BL152" s="14" t="s">
        <v>122</v>
      </c>
      <c r="BM152" s="131" t="s">
        <v>178</v>
      </c>
    </row>
    <row r="153" spans="2:65" s="1" customFormat="1" ht="39">
      <c r="B153" s="26"/>
      <c r="D153" s="133" t="s">
        <v>124</v>
      </c>
      <c r="F153" s="134" t="s">
        <v>179</v>
      </c>
      <c r="L153" s="26"/>
      <c r="M153" s="135"/>
      <c r="T153" s="50"/>
      <c r="AT153" s="14" t="s">
        <v>124</v>
      </c>
      <c r="AU153" s="14" t="s">
        <v>82</v>
      </c>
    </row>
    <row r="154" spans="2:65" s="1" customFormat="1">
      <c r="B154" s="26"/>
      <c r="D154" s="136" t="s">
        <v>126</v>
      </c>
      <c r="F154" s="137" t="s">
        <v>180</v>
      </c>
      <c r="L154" s="26"/>
      <c r="M154" s="135"/>
      <c r="T154" s="50"/>
      <c r="AT154" s="14" t="s">
        <v>126</v>
      </c>
      <c r="AU154" s="14" t="s">
        <v>82</v>
      </c>
    </row>
    <row r="155" spans="2:65" s="1" customFormat="1" ht="33" customHeight="1">
      <c r="B155" s="120"/>
      <c r="C155" s="121" t="s">
        <v>181</v>
      </c>
      <c r="D155" s="121" t="s">
        <v>117</v>
      </c>
      <c r="E155" s="122" t="s">
        <v>182</v>
      </c>
      <c r="F155" s="123" t="s">
        <v>183</v>
      </c>
      <c r="G155" s="124" t="s">
        <v>120</v>
      </c>
      <c r="H155" s="125">
        <v>20</v>
      </c>
      <c r="I155" s="126"/>
      <c r="J155" s="126">
        <f>ROUND(I155*H155,2)</f>
        <v>0</v>
      </c>
      <c r="K155" s="123" t="s">
        <v>121</v>
      </c>
      <c r="L155" s="26"/>
      <c r="M155" s="127" t="s">
        <v>1</v>
      </c>
      <c r="N155" s="128" t="s">
        <v>40</v>
      </c>
      <c r="O155" s="129">
        <v>2.0049999999999999</v>
      </c>
      <c r="P155" s="129">
        <f>O155*H155</f>
        <v>40.099999999999994</v>
      </c>
      <c r="Q155" s="129">
        <v>3.7100000000000001E-2</v>
      </c>
      <c r="R155" s="129">
        <f>Q155*H155</f>
        <v>0.74199999999999999</v>
      </c>
      <c r="S155" s="129">
        <v>0</v>
      </c>
      <c r="T155" s="130">
        <f>S155*H155</f>
        <v>0</v>
      </c>
      <c r="AR155" s="131" t="s">
        <v>122</v>
      </c>
      <c r="AT155" s="131" t="s">
        <v>117</v>
      </c>
      <c r="AU155" s="131" t="s">
        <v>82</v>
      </c>
      <c r="AY155" s="14" t="s">
        <v>114</v>
      </c>
      <c r="BE155" s="132">
        <f>IF(N155="základní",J155,0)</f>
        <v>0</v>
      </c>
      <c r="BF155" s="132">
        <f>IF(N155="snížená",J155,0)</f>
        <v>0</v>
      </c>
      <c r="BG155" s="132">
        <f>IF(N155="zákl. přenesená",J155,0)</f>
        <v>0</v>
      </c>
      <c r="BH155" s="132">
        <f>IF(N155="sníž. přenesená",J155,0)</f>
        <v>0</v>
      </c>
      <c r="BI155" s="132">
        <f>IF(N155="nulová",J155,0)</f>
        <v>0</v>
      </c>
      <c r="BJ155" s="14" t="s">
        <v>80</v>
      </c>
      <c r="BK155" s="132">
        <f>ROUND(I155*H155,2)</f>
        <v>0</v>
      </c>
      <c r="BL155" s="14" t="s">
        <v>122</v>
      </c>
      <c r="BM155" s="131" t="s">
        <v>184</v>
      </c>
    </row>
    <row r="156" spans="2:65" s="1" customFormat="1" ht="39">
      <c r="B156" s="26"/>
      <c r="D156" s="133" t="s">
        <v>124</v>
      </c>
      <c r="F156" s="134" t="s">
        <v>185</v>
      </c>
      <c r="L156" s="26"/>
      <c r="M156" s="135"/>
      <c r="T156" s="50"/>
      <c r="AT156" s="14" t="s">
        <v>124</v>
      </c>
      <c r="AU156" s="14" t="s">
        <v>82</v>
      </c>
    </row>
    <row r="157" spans="2:65" s="1" customFormat="1">
      <c r="B157" s="26"/>
      <c r="D157" s="136" t="s">
        <v>126</v>
      </c>
      <c r="F157" s="137" t="s">
        <v>186</v>
      </c>
      <c r="L157" s="26"/>
      <c r="M157" s="135"/>
      <c r="T157" s="50"/>
      <c r="AT157" s="14" t="s">
        <v>126</v>
      </c>
      <c r="AU157" s="14" t="s">
        <v>82</v>
      </c>
    </row>
    <row r="158" spans="2:65" s="1" customFormat="1" ht="33" customHeight="1">
      <c r="B158" s="120"/>
      <c r="C158" s="121" t="s">
        <v>187</v>
      </c>
      <c r="D158" s="121" t="s">
        <v>117</v>
      </c>
      <c r="E158" s="122" t="s">
        <v>182</v>
      </c>
      <c r="F158" s="123" t="s">
        <v>183</v>
      </c>
      <c r="G158" s="124" t="s">
        <v>120</v>
      </c>
      <c r="H158" s="125">
        <v>32</v>
      </c>
      <c r="I158" s="126"/>
      <c r="J158" s="126">
        <f>ROUND(I158*H158,2)</f>
        <v>0</v>
      </c>
      <c r="K158" s="123" t="s">
        <v>121</v>
      </c>
      <c r="L158" s="26"/>
      <c r="M158" s="127" t="s">
        <v>1</v>
      </c>
      <c r="N158" s="128" t="s">
        <v>40</v>
      </c>
      <c r="O158" s="129">
        <v>2.0049999999999999</v>
      </c>
      <c r="P158" s="129">
        <f>O158*H158</f>
        <v>64.16</v>
      </c>
      <c r="Q158" s="129">
        <v>3.7100000000000001E-2</v>
      </c>
      <c r="R158" s="129">
        <f>Q158*H158</f>
        <v>1.1872</v>
      </c>
      <c r="S158" s="129">
        <v>0</v>
      </c>
      <c r="T158" s="130">
        <f>S158*H158</f>
        <v>0</v>
      </c>
      <c r="AR158" s="131" t="s">
        <v>122</v>
      </c>
      <c r="AT158" s="131" t="s">
        <v>117</v>
      </c>
      <c r="AU158" s="131" t="s">
        <v>82</v>
      </c>
      <c r="AY158" s="14" t="s">
        <v>114</v>
      </c>
      <c r="BE158" s="132">
        <f>IF(N158="základní",J158,0)</f>
        <v>0</v>
      </c>
      <c r="BF158" s="132">
        <f>IF(N158="snížená",J158,0)</f>
        <v>0</v>
      </c>
      <c r="BG158" s="132">
        <f>IF(N158="zákl. přenesená",J158,0)</f>
        <v>0</v>
      </c>
      <c r="BH158" s="132">
        <f>IF(N158="sníž. přenesená",J158,0)</f>
        <v>0</v>
      </c>
      <c r="BI158" s="132">
        <f>IF(N158="nulová",J158,0)</f>
        <v>0</v>
      </c>
      <c r="BJ158" s="14" t="s">
        <v>80</v>
      </c>
      <c r="BK158" s="132">
        <f>ROUND(I158*H158,2)</f>
        <v>0</v>
      </c>
      <c r="BL158" s="14" t="s">
        <v>122</v>
      </c>
      <c r="BM158" s="131" t="s">
        <v>188</v>
      </c>
    </row>
    <row r="159" spans="2:65" s="1" customFormat="1" ht="39">
      <c r="B159" s="26"/>
      <c r="D159" s="133" t="s">
        <v>124</v>
      </c>
      <c r="F159" s="134" t="s">
        <v>185</v>
      </c>
      <c r="L159" s="26"/>
      <c r="M159" s="135"/>
      <c r="T159" s="50"/>
      <c r="AT159" s="14" t="s">
        <v>124</v>
      </c>
      <c r="AU159" s="14" t="s">
        <v>82</v>
      </c>
    </row>
    <row r="160" spans="2:65" s="1" customFormat="1">
      <c r="B160" s="26"/>
      <c r="D160" s="136" t="s">
        <v>126</v>
      </c>
      <c r="F160" s="137" t="s">
        <v>186</v>
      </c>
      <c r="L160" s="26"/>
      <c r="M160" s="135"/>
      <c r="T160" s="50"/>
      <c r="AT160" s="14" t="s">
        <v>126</v>
      </c>
      <c r="AU160" s="14" t="s">
        <v>82</v>
      </c>
    </row>
    <row r="161" spans="2:65" s="1" customFormat="1" ht="24.2" customHeight="1">
      <c r="B161" s="120"/>
      <c r="C161" s="121" t="s">
        <v>189</v>
      </c>
      <c r="D161" s="121" t="s">
        <v>117</v>
      </c>
      <c r="E161" s="122" t="s">
        <v>190</v>
      </c>
      <c r="F161" s="123" t="s">
        <v>191</v>
      </c>
      <c r="G161" s="124" t="s">
        <v>135</v>
      </c>
      <c r="H161" s="125">
        <v>72</v>
      </c>
      <c r="I161" s="126"/>
      <c r="J161" s="126">
        <f>ROUND(I161*H161,2)</f>
        <v>0</v>
      </c>
      <c r="K161" s="123" t="s">
        <v>121</v>
      </c>
      <c r="L161" s="26"/>
      <c r="M161" s="127" t="s">
        <v>1</v>
      </c>
      <c r="N161" s="128" t="s">
        <v>40</v>
      </c>
      <c r="O161" s="129">
        <v>1.34</v>
      </c>
      <c r="P161" s="129">
        <f>O161*H161</f>
        <v>96.48</v>
      </c>
      <c r="Q161" s="129">
        <v>0</v>
      </c>
      <c r="R161" s="129">
        <f>Q161*H161</f>
        <v>0</v>
      </c>
      <c r="S161" s="129">
        <v>0</v>
      </c>
      <c r="T161" s="130">
        <f>S161*H161</f>
        <v>0</v>
      </c>
      <c r="AR161" s="131" t="s">
        <v>122</v>
      </c>
      <c r="AT161" s="131" t="s">
        <v>117</v>
      </c>
      <c r="AU161" s="131" t="s">
        <v>82</v>
      </c>
      <c r="AY161" s="14" t="s">
        <v>114</v>
      </c>
      <c r="BE161" s="132">
        <f>IF(N161="základní",J161,0)</f>
        <v>0</v>
      </c>
      <c r="BF161" s="132">
        <f>IF(N161="snížená",J161,0)</f>
        <v>0</v>
      </c>
      <c r="BG161" s="132">
        <f>IF(N161="zákl. přenesená",J161,0)</f>
        <v>0</v>
      </c>
      <c r="BH161" s="132">
        <f>IF(N161="sníž. přenesená",J161,0)</f>
        <v>0</v>
      </c>
      <c r="BI161" s="132">
        <f>IF(N161="nulová",J161,0)</f>
        <v>0</v>
      </c>
      <c r="BJ161" s="14" t="s">
        <v>80</v>
      </c>
      <c r="BK161" s="132">
        <f>ROUND(I161*H161,2)</f>
        <v>0</v>
      </c>
      <c r="BL161" s="14" t="s">
        <v>122</v>
      </c>
      <c r="BM161" s="131" t="s">
        <v>192</v>
      </c>
    </row>
    <row r="162" spans="2:65" s="1" customFormat="1" ht="19.5">
      <c r="B162" s="26"/>
      <c r="D162" s="133" t="s">
        <v>124</v>
      </c>
      <c r="F162" s="134" t="s">
        <v>193</v>
      </c>
      <c r="L162" s="26"/>
      <c r="M162" s="135"/>
      <c r="T162" s="50"/>
      <c r="AT162" s="14" t="s">
        <v>124</v>
      </c>
      <c r="AU162" s="14" t="s">
        <v>82</v>
      </c>
    </row>
    <row r="163" spans="2:65" s="1" customFormat="1">
      <c r="B163" s="26"/>
      <c r="D163" s="136" t="s">
        <v>126</v>
      </c>
      <c r="F163" s="137" t="s">
        <v>194</v>
      </c>
      <c r="L163" s="26"/>
      <c r="M163" s="135"/>
      <c r="T163" s="50"/>
      <c r="AT163" s="14" t="s">
        <v>126</v>
      </c>
      <c r="AU163" s="14" t="s">
        <v>82</v>
      </c>
    </row>
    <row r="164" spans="2:65" s="1" customFormat="1" ht="16.5" customHeight="1">
      <c r="B164" s="120"/>
      <c r="C164" s="138" t="s">
        <v>195</v>
      </c>
      <c r="D164" s="138" t="s">
        <v>196</v>
      </c>
      <c r="E164" s="139" t="s">
        <v>197</v>
      </c>
      <c r="F164" s="140" t="s">
        <v>198</v>
      </c>
      <c r="G164" s="141" t="s">
        <v>135</v>
      </c>
      <c r="H164" s="142">
        <v>72</v>
      </c>
      <c r="I164" s="143"/>
      <c r="J164" s="143">
        <f>ROUND(I164*H164,2)</f>
        <v>0</v>
      </c>
      <c r="K164" s="140" t="s">
        <v>1</v>
      </c>
      <c r="L164" s="144"/>
      <c r="M164" s="145" t="s">
        <v>1</v>
      </c>
      <c r="N164" s="146" t="s">
        <v>40</v>
      </c>
      <c r="O164" s="129">
        <v>0</v>
      </c>
      <c r="P164" s="129">
        <f>O164*H164</f>
        <v>0</v>
      </c>
      <c r="Q164" s="129">
        <v>6.4999999999999997E-4</v>
      </c>
      <c r="R164" s="129">
        <f>Q164*H164</f>
        <v>4.6799999999999994E-2</v>
      </c>
      <c r="S164" s="129">
        <v>0</v>
      </c>
      <c r="T164" s="130">
        <f>S164*H164</f>
        <v>0</v>
      </c>
      <c r="AR164" s="131" t="s">
        <v>169</v>
      </c>
      <c r="AT164" s="131" t="s">
        <v>196</v>
      </c>
      <c r="AU164" s="131" t="s">
        <v>82</v>
      </c>
      <c r="AY164" s="14" t="s">
        <v>114</v>
      </c>
      <c r="BE164" s="132">
        <f>IF(N164="základní",J164,0)</f>
        <v>0</v>
      </c>
      <c r="BF164" s="132">
        <f>IF(N164="snížená",J164,0)</f>
        <v>0</v>
      </c>
      <c r="BG164" s="132">
        <f>IF(N164="zákl. přenesená",J164,0)</f>
        <v>0</v>
      </c>
      <c r="BH164" s="132">
        <f>IF(N164="sníž. přenesená",J164,0)</f>
        <v>0</v>
      </c>
      <c r="BI164" s="132">
        <f>IF(N164="nulová",J164,0)</f>
        <v>0</v>
      </c>
      <c r="BJ164" s="14" t="s">
        <v>80</v>
      </c>
      <c r="BK164" s="132">
        <f>ROUND(I164*H164,2)</f>
        <v>0</v>
      </c>
      <c r="BL164" s="14" t="s">
        <v>122</v>
      </c>
      <c r="BM164" s="131" t="s">
        <v>199</v>
      </c>
    </row>
    <row r="165" spans="2:65" s="12" customFormat="1">
      <c r="B165" s="147"/>
      <c r="D165" s="133" t="s">
        <v>200</v>
      </c>
      <c r="F165" s="148"/>
      <c r="H165" s="149"/>
      <c r="L165" s="147"/>
      <c r="M165" s="150"/>
      <c r="T165" s="151"/>
      <c r="AT165" s="152" t="s">
        <v>200</v>
      </c>
      <c r="AU165" s="152" t="s">
        <v>82</v>
      </c>
      <c r="AV165" s="12" t="s">
        <v>82</v>
      </c>
      <c r="AW165" s="12" t="s">
        <v>3</v>
      </c>
      <c r="AX165" s="12" t="s">
        <v>80</v>
      </c>
      <c r="AY165" s="152" t="s">
        <v>114</v>
      </c>
    </row>
    <row r="166" spans="2:65" s="1" customFormat="1" ht="24.2" customHeight="1">
      <c r="B166" s="120"/>
      <c r="C166" s="121" t="s">
        <v>202</v>
      </c>
      <c r="D166" s="121" t="s">
        <v>117</v>
      </c>
      <c r="E166" s="122" t="s">
        <v>203</v>
      </c>
      <c r="F166" s="123" t="s">
        <v>204</v>
      </c>
      <c r="G166" s="124" t="s">
        <v>205</v>
      </c>
      <c r="H166" s="125">
        <v>72</v>
      </c>
      <c r="I166" s="126"/>
      <c r="J166" s="126">
        <f>ROUND(I166*H166,2)</f>
        <v>0</v>
      </c>
      <c r="K166" s="123" t="s">
        <v>121</v>
      </c>
      <c r="L166" s="26"/>
      <c r="M166" s="127" t="s">
        <v>1</v>
      </c>
      <c r="N166" s="128" t="s">
        <v>40</v>
      </c>
      <c r="O166" s="129">
        <v>0.08</v>
      </c>
      <c r="P166" s="129">
        <f>O166*H166</f>
        <v>5.76</v>
      </c>
      <c r="Q166" s="129">
        <v>1.0000000000000001E-5</v>
      </c>
      <c r="R166" s="129">
        <f>Q166*H166</f>
        <v>7.2000000000000005E-4</v>
      </c>
      <c r="S166" s="129">
        <v>0</v>
      </c>
      <c r="T166" s="130">
        <f>S166*H166</f>
        <v>0</v>
      </c>
      <c r="AR166" s="131" t="s">
        <v>122</v>
      </c>
      <c r="AT166" s="131" t="s">
        <v>117</v>
      </c>
      <c r="AU166" s="131" t="s">
        <v>82</v>
      </c>
      <c r="AY166" s="14" t="s">
        <v>114</v>
      </c>
      <c r="BE166" s="132">
        <f>IF(N166="základní",J166,0)</f>
        <v>0</v>
      </c>
      <c r="BF166" s="132">
        <f>IF(N166="snížená",J166,0)</f>
        <v>0</v>
      </c>
      <c r="BG166" s="132">
        <f>IF(N166="zákl. přenesená",J166,0)</f>
        <v>0</v>
      </c>
      <c r="BH166" s="132">
        <f>IF(N166="sníž. přenesená",J166,0)</f>
        <v>0</v>
      </c>
      <c r="BI166" s="132">
        <f>IF(N166="nulová",J166,0)</f>
        <v>0</v>
      </c>
      <c r="BJ166" s="14" t="s">
        <v>80</v>
      </c>
      <c r="BK166" s="132">
        <f>ROUND(I166*H166,2)</f>
        <v>0</v>
      </c>
      <c r="BL166" s="14" t="s">
        <v>122</v>
      </c>
      <c r="BM166" s="131" t="s">
        <v>206</v>
      </c>
    </row>
    <row r="167" spans="2:65" s="1" customFormat="1" ht="19.5">
      <c r="B167" s="26"/>
      <c r="D167" s="133" t="s">
        <v>124</v>
      </c>
      <c r="F167" s="134" t="s">
        <v>207</v>
      </c>
      <c r="L167" s="26"/>
      <c r="M167" s="135"/>
      <c r="T167" s="50"/>
      <c r="AT167" s="14" t="s">
        <v>124</v>
      </c>
      <c r="AU167" s="14" t="s">
        <v>82</v>
      </c>
    </row>
    <row r="168" spans="2:65" s="1" customFormat="1">
      <c r="B168" s="26"/>
      <c r="D168" s="136" t="s">
        <v>126</v>
      </c>
      <c r="F168" s="137" t="s">
        <v>208</v>
      </c>
      <c r="L168" s="26"/>
      <c r="M168" s="135"/>
      <c r="T168" s="50"/>
      <c r="AT168" s="14" t="s">
        <v>126</v>
      </c>
      <c r="AU168" s="14" t="s">
        <v>82</v>
      </c>
    </row>
    <row r="169" spans="2:65" s="1" customFormat="1" ht="21.75" customHeight="1">
      <c r="B169" s="120"/>
      <c r="C169" s="138" t="s">
        <v>209</v>
      </c>
      <c r="D169" s="138" t="s">
        <v>196</v>
      </c>
      <c r="E169" s="139" t="s">
        <v>210</v>
      </c>
      <c r="F169" s="140" t="s">
        <v>211</v>
      </c>
      <c r="G169" s="141" t="s">
        <v>205</v>
      </c>
      <c r="H169" s="142">
        <v>86.4</v>
      </c>
      <c r="I169" s="143"/>
      <c r="J169" s="143">
        <f>ROUND(I169*H169,2)</f>
        <v>0</v>
      </c>
      <c r="K169" s="140" t="s">
        <v>121</v>
      </c>
      <c r="L169" s="144"/>
      <c r="M169" s="145" t="s">
        <v>1</v>
      </c>
      <c r="N169" s="146" t="s">
        <v>40</v>
      </c>
      <c r="O169" s="129">
        <v>0</v>
      </c>
      <c r="P169" s="129">
        <f>O169*H169</f>
        <v>0</v>
      </c>
      <c r="Q169" s="129">
        <v>3.2000000000000003E-4</v>
      </c>
      <c r="R169" s="129">
        <f>Q169*H169</f>
        <v>2.7648000000000002E-2</v>
      </c>
      <c r="S169" s="129">
        <v>0</v>
      </c>
      <c r="T169" s="130">
        <f>S169*H169</f>
        <v>0</v>
      </c>
      <c r="AR169" s="131" t="s">
        <v>169</v>
      </c>
      <c r="AT169" s="131" t="s">
        <v>196</v>
      </c>
      <c r="AU169" s="131" t="s">
        <v>82</v>
      </c>
      <c r="AY169" s="14" t="s">
        <v>114</v>
      </c>
      <c r="BE169" s="132">
        <f>IF(N169="základní",J169,0)</f>
        <v>0</v>
      </c>
      <c r="BF169" s="132">
        <f>IF(N169="snížená",J169,0)</f>
        <v>0</v>
      </c>
      <c r="BG169" s="132">
        <f>IF(N169="zákl. přenesená",J169,0)</f>
        <v>0</v>
      </c>
      <c r="BH169" s="132">
        <f>IF(N169="sníž. přenesená",J169,0)</f>
        <v>0</v>
      </c>
      <c r="BI169" s="132">
        <f>IF(N169="nulová",J169,0)</f>
        <v>0</v>
      </c>
      <c r="BJ169" s="14" t="s">
        <v>80</v>
      </c>
      <c r="BK169" s="132">
        <f>ROUND(I169*H169,2)</f>
        <v>0</v>
      </c>
      <c r="BL169" s="14" t="s">
        <v>122</v>
      </c>
      <c r="BM169" s="131" t="s">
        <v>212</v>
      </c>
    </row>
    <row r="170" spans="2:65" s="1" customFormat="1">
      <c r="B170" s="26"/>
      <c r="D170" s="133" t="s">
        <v>124</v>
      </c>
      <c r="F170" s="134" t="s">
        <v>211</v>
      </c>
      <c r="L170" s="26"/>
      <c r="M170" s="135"/>
      <c r="T170" s="50"/>
      <c r="AT170" s="14" t="s">
        <v>124</v>
      </c>
      <c r="AU170" s="14" t="s">
        <v>82</v>
      </c>
    </row>
    <row r="171" spans="2:65" s="12" customFormat="1">
      <c r="B171" s="147"/>
      <c r="D171" s="133" t="s">
        <v>200</v>
      </c>
      <c r="F171" s="148" t="s">
        <v>201</v>
      </c>
      <c r="H171" s="149">
        <v>86.4</v>
      </c>
      <c r="L171" s="147"/>
      <c r="M171" s="150"/>
      <c r="T171" s="151"/>
      <c r="AT171" s="152" t="s">
        <v>200</v>
      </c>
      <c r="AU171" s="152" t="s">
        <v>82</v>
      </c>
      <c r="AV171" s="12" t="s">
        <v>82</v>
      </c>
      <c r="AW171" s="12" t="s">
        <v>3</v>
      </c>
      <c r="AX171" s="12" t="s">
        <v>80</v>
      </c>
      <c r="AY171" s="152" t="s">
        <v>114</v>
      </c>
    </row>
    <row r="172" spans="2:65" s="1" customFormat="1" ht="16.5" customHeight="1">
      <c r="B172" s="120"/>
      <c r="C172" s="138" t="s">
        <v>213</v>
      </c>
      <c r="D172" s="138" t="s">
        <v>196</v>
      </c>
      <c r="E172" s="139" t="s">
        <v>214</v>
      </c>
      <c r="F172" s="140" t="s">
        <v>215</v>
      </c>
      <c r="G172" s="141" t="s">
        <v>120</v>
      </c>
      <c r="H172" s="142">
        <v>48</v>
      </c>
      <c r="I172" s="143"/>
      <c r="J172" s="143">
        <f>ROUND(I172*H172,2)</f>
        <v>0</v>
      </c>
      <c r="K172" s="140" t="s">
        <v>121</v>
      </c>
      <c r="L172" s="144"/>
      <c r="M172" s="145" t="s">
        <v>1</v>
      </c>
      <c r="N172" s="146" t="s">
        <v>40</v>
      </c>
      <c r="O172" s="129">
        <v>0</v>
      </c>
      <c r="P172" s="129">
        <f>O172*H172</f>
        <v>0</v>
      </c>
      <c r="Q172" s="129">
        <v>1.2999999999999999E-4</v>
      </c>
      <c r="R172" s="129">
        <f>Q172*H172</f>
        <v>6.239999999999999E-3</v>
      </c>
      <c r="S172" s="129">
        <v>0</v>
      </c>
      <c r="T172" s="130">
        <f>S172*H172</f>
        <v>0</v>
      </c>
      <c r="AR172" s="131" t="s">
        <v>169</v>
      </c>
      <c r="AT172" s="131" t="s">
        <v>196</v>
      </c>
      <c r="AU172" s="131" t="s">
        <v>82</v>
      </c>
      <c r="AY172" s="14" t="s">
        <v>114</v>
      </c>
      <c r="BE172" s="132">
        <f>IF(N172="základní",J172,0)</f>
        <v>0</v>
      </c>
      <c r="BF172" s="132">
        <f>IF(N172="snížená",J172,0)</f>
        <v>0</v>
      </c>
      <c r="BG172" s="132">
        <f>IF(N172="zákl. přenesená",J172,0)</f>
        <v>0</v>
      </c>
      <c r="BH172" s="132">
        <f>IF(N172="sníž. přenesená",J172,0)</f>
        <v>0</v>
      </c>
      <c r="BI172" s="132">
        <f>IF(N172="nulová",J172,0)</f>
        <v>0</v>
      </c>
      <c r="BJ172" s="14" t="s">
        <v>80</v>
      </c>
      <c r="BK172" s="132">
        <f>ROUND(I172*H172,2)</f>
        <v>0</v>
      </c>
      <c r="BL172" s="14" t="s">
        <v>122</v>
      </c>
      <c r="BM172" s="131" t="s">
        <v>216</v>
      </c>
    </row>
    <row r="173" spans="2:65" s="1" customFormat="1">
      <c r="B173" s="26"/>
      <c r="D173" s="133" t="s">
        <v>124</v>
      </c>
      <c r="F173" s="134" t="s">
        <v>215</v>
      </c>
      <c r="L173" s="26"/>
      <c r="M173" s="135"/>
      <c r="T173" s="50"/>
      <c r="AT173" s="14" t="s">
        <v>124</v>
      </c>
      <c r="AU173" s="14" t="s">
        <v>82</v>
      </c>
    </row>
    <row r="174" spans="2:65" s="1" customFormat="1" ht="33" customHeight="1">
      <c r="B174" s="120"/>
      <c r="C174" s="121" t="s">
        <v>217</v>
      </c>
      <c r="D174" s="121" t="s">
        <v>117</v>
      </c>
      <c r="E174" s="122" t="s">
        <v>218</v>
      </c>
      <c r="F174" s="123" t="s">
        <v>219</v>
      </c>
      <c r="G174" s="124" t="s">
        <v>120</v>
      </c>
      <c r="H174" s="125">
        <v>11</v>
      </c>
      <c r="I174" s="126"/>
      <c r="J174" s="126">
        <f>ROUND(I174*H174,2)</f>
        <v>0</v>
      </c>
      <c r="K174" s="123" t="s">
        <v>121</v>
      </c>
      <c r="L174" s="26"/>
      <c r="M174" s="127" t="s">
        <v>1</v>
      </c>
      <c r="N174" s="128" t="s">
        <v>40</v>
      </c>
      <c r="O174" s="129">
        <v>3.93</v>
      </c>
      <c r="P174" s="129">
        <f>O174*H174</f>
        <v>43.230000000000004</v>
      </c>
      <c r="Q174" s="129">
        <v>0.1371</v>
      </c>
      <c r="R174" s="129">
        <f>Q174*H174</f>
        <v>1.5081</v>
      </c>
      <c r="S174" s="129">
        <v>0</v>
      </c>
      <c r="T174" s="130">
        <f>S174*H174</f>
        <v>0</v>
      </c>
      <c r="AR174" s="131" t="s">
        <v>122</v>
      </c>
      <c r="AT174" s="131" t="s">
        <v>117</v>
      </c>
      <c r="AU174" s="131" t="s">
        <v>82</v>
      </c>
      <c r="AY174" s="14" t="s">
        <v>114</v>
      </c>
      <c r="BE174" s="132">
        <f>IF(N174="základní",J174,0)</f>
        <v>0</v>
      </c>
      <c r="BF174" s="132">
        <f>IF(N174="snížená",J174,0)</f>
        <v>0</v>
      </c>
      <c r="BG174" s="132">
        <f>IF(N174="zákl. přenesená",J174,0)</f>
        <v>0</v>
      </c>
      <c r="BH174" s="132">
        <f>IF(N174="sníž. přenesená",J174,0)</f>
        <v>0</v>
      </c>
      <c r="BI174" s="132">
        <f>IF(N174="nulová",J174,0)</f>
        <v>0</v>
      </c>
      <c r="BJ174" s="14" t="s">
        <v>80</v>
      </c>
      <c r="BK174" s="132">
        <f>ROUND(I174*H174,2)</f>
        <v>0</v>
      </c>
      <c r="BL174" s="14" t="s">
        <v>122</v>
      </c>
      <c r="BM174" s="131" t="s">
        <v>220</v>
      </c>
    </row>
    <row r="175" spans="2:65" s="1" customFormat="1" ht="29.25">
      <c r="B175" s="26"/>
      <c r="D175" s="133" t="s">
        <v>124</v>
      </c>
      <c r="F175" s="134" t="s">
        <v>221</v>
      </c>
      <c r="L175" s="26"/>
      <c r="M175" s="135"/>
      <c r="T175" s="50"/>
      <c r="AT175" s="14" t="s">
        <v>124</v>
      </c>
      <c r="AU175" s="14" t="s">
        <v>82</v>
      </c>
    </row>
    <row r="176" spans="2:65" s="1" customFormat="1">
      <c r="B176" s="26"/>
      <c r="D176" s="136" t="s">
        <v>126</v>
      </c>
      <c r="F176" s="137" t="s">
        <v>222</v>
      </c>
      <c r="L176" s="26"/>
      <c r="M176" s="135"/>
      <c r="T176" s="50"/>
      <c r="AT176" s="14" t="s">
        <v>126</v>
      </c>
      <c r="AU176" s="14" t="s">
        <v>82</v>
      </c>
    </row>
    <row r="177" spans="2:65" s="1" customFormat="1" ht="24.2" customHeight="1">
      <c r="B177" s="120"/>
      <c r="C177" s="121" t="s">
        <v>223</v>
      </c>
      <c r="D177" s="121" t="s">
        <v>117</v>
      </c>
      <c r="E177" s="122" t="s">
        <v>224</v>
      </c>
      <c r="F177" s="123" t="s">
        <v>225</v>
      </c>
      <c r="G177" s="124" t="s">
        <v>120</v>
      </c>
      <c r="H177" s="125">
        <v>8</v>
      </c>
      <c r="I177" s="126"/>
      <c r="J177" s="126">
        <f>ROUND(I177*H177,2)</f>
        <v>0</v>
      </c>
      <c r="K177" s="123" t="s">
        <v>121</v>
      </c>
      <c r="L177" s="26"/>
      <c r="M177" s="127" t="s">
        <v>1</v>
      </c>
      <c r="N177" s="128" t="s">
        <v>40</v>
      </c>
      <c r="O177" s="129">
        <v>0.27</v>
      </c>
      <c r="P177" s="129">
        <f>O177*H177</f>
        <v>2.16</v>
      </c>
      <c r="Q177" s="129">
        <v>1.4400000000000001E-3</v>
      </c>
      <c r="R177" s="129">
        <f>Q177*H177</f>
        <v>1.1520000000000001E-2</v>
      </c>
      <c r="S177" s="129">
        <v>0</v>
      </c>
      <c r="T177" s="130">
        <f>S177*H177</f>
        <v>0</v>
      </c>
      <c r="AR177" s="131" t="s">
        <v>122</v>
      </c>
      <c r="AT177" s="131" t="s">
        <v>117</v>
      </c>
      <c r="AU177" s="131" t="s">
        <v>82</v>
      </c>
      <c r="AY177" s="14" t="s">
        <v>114</v>
      </c>
      <c r="BE177" s="132">
        <f>IF(N177="základní",J177,0)</f>
        <v>0</v>
      </c>
      <c r="BF177" s="132">
        <f>IF(N177="snížená",J177,0)</f>
        <v>0</v>
      </c>
      <c r="BG177" s="132">
        <f>IF(N177="zákl. přenesená",J177,0)</f>
        <v>0</v>
      </c>
      <c r="BH177" s="132">
        <f>IF(N177="sníž. přenesená",J177,0)</f>
        <v>0</v>
      </c>
      <c r="BI177" s="132">
        <f>IF(N177="nulová",J177,0)</f>
        <v>0</v>
      </c>
      <c r="BJ177" s="14" t="s">
        <v>80</v>
      </c>
      <c r="BK177" s="132">
        <f>ROUND(I177*H177,2)</f>
        <v>0</v>
      </c>
      <c r="BL177" s="14" t="s">
        <v>122</v>
      </c>
      <c r="BM177" s="131" t="s">
        <v>226</v>
      </c>
    </row>
    <row r="178" spans="2:65" s="1" customFormat="1" ht="19.5">
      <c r="B178" s="26"/>
      <c r="D178" s="133" t="s">
        <v>124</v>
      </c>
      <c r="F178" s="134" t="s">
        <v>227</v>
      </c>
      <c r="L178" s="26"/>
      <c r="M178" s="135"/>
      <c r="T178" s="50"/>
      <c r="AT178" s="14" t="s">
        <v>124</v>
      </c>
      <c r="AU178" s="14" t="s">
        <v>82</v>
      </c>
    </row>
    <row r="179" spans="2:65" s="1" customFormat="1">
      <c r="B179" s="26"/>
      <c r="D179" s="136" t="s">
        <v>126</v>
      </c>
      <c r="F179" s="137" t="s">
        <v>228</v>
      </c>
      <c r="L179" s="26"/>
      <c r="M179" s="135"/>
      <c r="T179" s="50"/>
      <c r="AT179" s="14" t="s">
        <v>126</v>
      </c>
      <c r="AU179" s="14" t="s">
        <v>82</v>
      </c>
    </row>
    <row r="180" spans="2:65" s="1" customFormat="1" ht="24.2" customHeight="1">
      <c r="B180" s="120"/>
      <c r="C180" s="121" t="s">
        <v>229</v>
      </c>
      <c r="D180" s="121" t="s">
        <v>117</v>
      </c>
      <c r="E180" s="122" t="s">
        <v>230</v>
      </c>
      <c r="F180" s="123" t="s">
        <v>231</v>
      </c>
      <c r="G180" s="124" t="s">
        <v>135</v>
      </c>
      <c r="H180" s="125">
        <v>60</v>
      </c>
      <c r="I180" s="126"/>
      <c r="J180" s="126">
        <f>ROUND(I180*H180,2)</f>
        <v>0</v>
      </c>
      <c r="K180" s="123" t="s">
        <v>121</v>
      </c>
      <c r="L180" s="26"/>
      <c r="M180" s="127" t="s">
        <v>1</v>
      </c>
      <c r="N180" s="128" t="s">
        <v>40</v>
      </c>
      <c r="O180" s="129">
        <v>0.95</v>
      </c>
      <c r="P180" s="129">
        <f>O180*H180</f>
        <v>57</v>
      </c>
      <c r="Q180" s="129">
        <v>0</v>
      </c>
      <c r="R180" s="129">
        <f>Q180*H180</f>
        <v>0</v>
      </c>
      <c r="S180" s="129">
        <v>0</v>
      </c>
      <c r="T180" s="130">
        <f>S180*H180</f>
        <v>0</v>
      </c>
      <c r="AR180" s="131" t="s">
        <v>122</v>
      </c>
      <c r="AT180" s="131" t="s">
        <v>117</v>
      </c>
      <c r="AU180" s="131" t="s">
        <v>82</v>
      </c>
      <c r="AY180" s="14" t="s">
        <v>114</v>
      </c>
      <c r="BE180" s="132">
        <f>IF(N180="základní",J180,0)</f>
        <v>0</v>
      </c>
      <c r="BF180" s="132">
        <f>IF(N180="snížená",J180,0)</f>
        <v>0</v>
      </c>
      <c r="BG180" s="132">
        <f>IF(N180="zákl. přenesená",J180,0)</f>
        <v>0</v>
      </c>
      <c r="BH180" s="132">
        <f>IF(N180="sníž. přenesená",J180,0)</f>
        <v>0</v>
      </c>
      <c r="BI180" s="132">
        <f>IF(N180="nulová",J180,0)</f>
        <v>0</v>
      </c>
      <c r="BJ180" s="14" t="s">
        <v>80</v>
      </c>
      <c r="BK180" s="132">
        <f>ROUND(I180*H180,2)</f>
        <v>0</v>
      </c>
      <c r="BL180" s="14" t="s">
        <v>122</v>
      </c>
      <c r="BM180" s="131" t="s">
        <v>232</v>
      </c>
    </row>
    <row r="181" spans="2:65" s="1" customFormat="1" ht="19.5">
      <c r="B181" s="26"/>
      <c r="D181" s="133" t="s">
        <v>124</v>
      </c>
      <c r="F181" s="134" t="s">
        <v>233</v>
      </c>
      <c r="L181" s="26"/>
      <c r="M181" s="135"/>
      <c r="T181" s="50"/>
      <c r="AT181" s="14" t="s">
        <v>124</v>
      </c>
      <c r="AU181" s="14" t="s">
        <v>82</v>
      </c>
    </row>
    <row r="182" spans="2:65" s="1" customFormat="1">
      <c r="B182" s="26"/>
      <c r="D182" s="136" t="s">
        <v>126</v>
      </c>
      <c r="F182" s="137" t="s">
        <v>234</v>
      </c>
      <c r="L182" s="26"/>
      <c r="M182" s="135"/>
      <c r="T182" s="50"/>
      <c r="AT182" s="14" t="s">
        <v>126</v>
      </c>
      <c r="AU182" s="14" t="s">
        <v>82</v>
      </c>
    </row>
    <row r="183" spans="2:65" s="1" customFormat="1" ht="21.75" customHeight="1">
      <c r="B183" s="120"/>
      <c r="C183" s="138" t="s">
        <v>235</v>
      </c>
      <c r="D183" s="138" t="s">
        <v>196</v>
      </c>
      <c r="E183" s="139" t="s">
        <v>236</v>
      </c>
      <c r="F183" s="140" t="s">
        <v>237</v>
      </c>
      <c r="G183" s="141" t="s">
        <v>135</v>
      </c>
      <c r="H183" s="142">
        <v>72</v>
      </c>
      <c r="I183" s="143"/>
      <c r="J183" s="143">
        <f>ROUND(I183*H183,2)</f>
        <v>0</v>
      </c>
      <c r="K183" s="140" t="s">
        <v>121</v>
      </c>
      <c r="L183" s="144"/>
      <c r="M183" s="145" t="s">
        <v>1</v>
      </c>
      <c r="N183" s="146" t="s">
        <v>40</v>
      </c>
      <c r="O183" s="129">
        <v>0</v>
      </c>
      <c r="P183" s="129">
        <f>O183*H183</f>
        <v>0</v>
      </c>
      <c r="Q183" s="129">
        <v>1.74E-3</v>
      </c>
      <c r="R183" s="129">
        <f>Q183*H183</f>
        <v>0.12528</v>
      </c>
      <c r="S183" s="129">
        <v>0</v>
      </c>
      <c r="T183" s="130">
        <f>S183*H183</f>
        <v>0</v>
      </c>
      <c r="AR183" s="131" t="s">
        <v>169</v>
      </c>
      <c r="AT183" s="131" t="s">
        <v>196</v>
      </c>
      <c r="AU183" s="131" t="s">
        <v>82</v>
      </c>
      <c r="AY183" s="14" t="s">
        <v>114</v>
      </c>
      <c r="BE183" s="132">
        <f>IF(N183="základní",J183,0)</f>
        <v>0</v>
      </c>
      <c r="BF183" s="132">
        <f>IF(N183="snížená",J183,0)</f>
        <v>0</v>
      </c>
      <c r="BG183" s="132">
        <f>IF(N183="zákl. přenesená",J183,0)</f>
        <v>0</v>
      </c>
      <c r="BH183" s="132">
        <f>IF(N183="sníž. přenesená",J183,0)</f>
        <v>0</v>
      </c>
      <c r="BI183" s="132">
        <f>IF(N183="nulová",J183,0)</f>
        <v>0</v>
      </c>
      <c r="BJ183" s="14" t="s">
        <v>80</v>
      </c>
      <c r="BK183" s="132">
        <f>ROUND(I183*H183,2)</f>
        <v>0</v>
      </c>
      <c r="BL183" s="14" t="s">
        <v>122</v>
      </c>
      <c r="BM183" s="131" t="s">
        <v>238</v>
      </c>
    </row>
    <row r="184" spans="2:65" s="1" customFormat="1">
      <c r="B184" s="26"/>
      <c r="D184" s="133" t="s">
        <v>124</v>
      </c>
      <c r="F184" s="134" t="s">
        <v>237</v>
      </c>
      <c r="L184" s="26"/>
      <c r="M184" s="135"/>
      <c r="T184" s="50"/>
      <c r="AT184" s="14" t="s">
        <v>124</v>
      </c>
      <c r="AU184" s="14" t="s">
        <v>82</v>
      </c>
    </row>
    <row r="185" spans="2:65" s="12" customFormat="1">
      <c r="B185" s="147"/>
      <c r="D185" s="133" t="s">
        <v>200</v>
      </c>
      <c r="F185" s="148" t="s">
        <v>239</v>
      </c>
      <c r="H185" s="149">
        <v>72</v>
      </c>
      <c r="L185" s="147"/>
      <c r="M185" s="150"/>
      <c r="T185" s="151"/>
      <c r="AT185" s="152" t="s">
        <v>200</v>
      </c>
      <c r="AU185" s="152" t="s">
        <v>82</v>
      </c>
      <c r="AV185" s="12" t="s">
        <v>82</v>
      </c>
      <c r="AW185" s="12" t="s">
        <v>3</v>
      </c>
      <c r="AX185" s="12" t="s">
        <v>80</v>
      </c>
      <c r="AY185" s="152" t="s">
        <v>114</v>
      </c>
    </row>
    <row r="186" spans="2:65" s="1" customFormat="1" ht="24.2" customHeight="1">
      <c r="B186" s="120"/>
      <c r="C186" s="121" t="s">
        <v>240</v>
      </c>
      <c r="D186" s="121" t="s">
        <v>117</v>
      </c>
      <c r="E186" s="122" t="s">
        <v>241</v>
      </c>
      <c r="F186" s="123" t="s">
        <v>242</v>
      </c>
      <c r="G186" s="124" t="s">
        <v>205</v>
      </c>
      <c r="H186" s="125">
        <v>150</v>
      </c>
      <c r="I186" s="126"/>
      <c r="J186" s="126">
        <f>ROUND(I186*H186,2)</f>
        <v>0</v>
      </c>
      <c r="K186" s="123" t="s">
        <v>121</v>
      </c>
      <c r="L186" s="26"/>
      <c r="M186" s="127" t="s">
        <v>1</v>
      </c>
      <c r="N186" s="128" t="s">
        <v>40</v>
      </c>
      <c r="O186" s="129">
        <v>6.6000000000000003E-2</v>
      </c>
      <c r="P186" s="129">
        <f>O186*H186</f>
        <v>9.9</v>
      </c>
      <c r="Q186" s="129">
        <v>1.0000000000000001E-5</v>
      </c>
      <c r="R186" s="129">
        <f>Q186*H186</f>
        <v>1.5E-3</v>
      </c>
      <c r="S186" s="129">
        <v>0</v>
      </c>
      <c r="T186" s="130">
        <f>S186*H186</f>
        <v>0</v>
      </c>
      <c r="AR186" s="131" t="s">
        <v>122</v>
      </c>
      <c r="AT186" s="131" t="s">
        <v>117</v>
      </c>
      <c r="AU186" s="131" t="s">
        <v>82</v>
      </c>
      <c r="AY186" s="14" t="s">
        <v>114</v>
      </c>
      <c r="BE186" s="132">
        <f>IF(N186="základní",J186,0)</f>
        <v>0</v>
      </c>
      <c r="BF186" s="132">
        <f>IF(N186="snížená",J186,0)</f>
        <v>0</v>
      </c>
      <c r="BG186" s="132">
        <f>IF(N186="zákl. přenesená",J186,0)</f>
        <v>0</v>
      </c>
      <c r="BH186" s="132">
        <f>IF(N186="sníž. přenesená",J186,0)</f>
        <v>0</v>
      </c>
      <c r="BI186" s="132">
        <f>IF(N186="nulová",J186,0)</f>
        <v>0</v>
      </c>
      <c r="BJ186" s="14" t="s">
        <v>80</v>
      </c>
      <c r="BK186" s="132">
        <f>ROUND(I186*H186,2)</f>
        <v>0</v>
      </c>
      <c r="BL186" s="14" t="s">
        <v>122</v>
      </c>
      <c r="BM186" s="131" t="s">
        <v>243</v>
      </c>
    </row>
    <row r="187" spans="2:65" s="1" customFormat="1" ht="19.5">
      <c r="B187" s="26"/>
      <c r="D187" s="133" t="s">
        <v>124</v>
      </c>
      <c r="F187" s="134" t="s">
        <v>244</v>
      </c>
      <c r="L187" s="26"/>
      <c r="M187" s="135"/>
      <c r="T187" s="50"/>
      <c r="AT187" s="14" t="s">
        <v>124</v>
      </c>
      <c r="AU187" s="14" t="s">
        <v>82</v>
      </c>
    </row>
    <row r="188" spans="2:65" s="1" customFormat="1">
      <c r="B188" s="26"/>
      <c r="D188" s="136" t="s">
        <v>126</v>
      </c>
      <c r="F188" s="137" t="s">
        <v>245</v>
      </c>
      <c r="L188" s="26"/>
      <c r="M188" s="135"/>
      <c r="T188" s="50"/>
      <c r="AT188" s="14" t="s">
        <v>126</v>
      </c>
      <c r="AU188" s="14" t="s">
        <v>82</v>
      </c>
    </row>
    <row r="189" spans="2:65" s="1" customFormat="1" ht="21.75" customHeight="1">
      <c r="B189" s="120"/>
      <c r="C189" s="138" t="s">
        <v>246</v>
      </c>
      <c r="D189" s="138" t="s">
        <v>196</v>
      </c>
      <c r="E189" s="139" t="s">
        <v>210</v>
      </c>
      <c r="F189" s="140" t="s">
        <v>211</v>
      </c>
      <c r="G189" s="141" t="s">
        <v>205</v>
      </c>
      <c r="H189" s="142">
        <v>180</v>
      </c>
      <c r="I189" s="143"/>
      <c r="J189" s="143">
        <f>ROUND(I189*H189,2)</f>
        <v>0</v>
      </c>
      <c r="K189" s="140" t="s">
        <v>121</v>
      </c>
      <c r="L189" s="144"/>
      <c r="M189" s="145" t="s">
        <v>1</v>
      </c>
      <c r="N189" s="146" t="s">
        <v>40</v>
      </c>
      <c r="O189" s="129">
        <v>0</v>
      </c>
      <c r="P189" s="129">
        <f>O189*H189</f>
        <v>0</v>
      </c>
      <c r="Q189" s="129">
        <v>3.2000000000000003E-4</v>
      </c>
      <c r="R189" s="129">
        <f>Q189*H189</f>
        <v>5.7600000000000005E-2</v>
      </c>
      <c r="S189" s="129">
        <v>0</v>
      </c>
      <c r="T189" s="130">
        <f>S189*H189</f>
        <v>0</v>
      </c>
      <c r="AR189" s="131" t="s">
        <v>169</v>
      </c>
      <c r="AT189" s="131" t="s">
        <v>196</v>
      </c>
      <c r="AU189" s="131" t="s">
        <v>82</v>
      </c>
      <c r="AY189" s="14" t="s">
        <v>114</v>
      </c>
      <c r="BE189" s="132">
        <f>IF(N189="základní",J189,0)</f>
        <v>0</v>
      </c>
      <c r="BF189" s="132">
        <f>IF(N189="snížená",J189,0)</f>
        <v>0</v>
      </c>
      <c r="BG189" s="132">
        <f>IF(N189="zákl. přenesená",J189,0)</f>
        <v>0</v>
      </c>
      <c r="BH189" s="132">
        <f>IF(N189="sníž. přenesená",J189,0)</f>
        <v>0</v>
      </c>
      <c r="BI189" s="132">
        <f>IF(N189="nulová",J189,0)</f>
        <v>0</v>
      </c>
      <c r="BJ189" s="14" t="s">
        <v>80</v>
      </c>
      <c r="BK189" s="132">
        <f>ROUND(I189*H189,2)</f>
        <v>0</v>
      </c>
      <c r="BL189" s="14" t="s">
        <v>122</v>
      </c>
      <c r="BM189" s="131" t="s">
        <v>247</v>
      </c>
    </row>
    <row r="190" spans="2:65" s="1" customFormat="1">
      <c r="B190" s="26"/>
      <c r="D190" s="133" t="s">
        <v>124</v>
      </c>
      <c r="F190" s="134" t="s">
        <v>211</v>
      </c>
      <c r="L190" s="26"/>
      <c r="M190" s="135"/>
      <c r="T190" s="50"/>
      <c r="AT190" s="14" t="s">
        <v>124</v>
      </c>
      <c r="AU190" s="14" t="s">
        <v>82</v>
      </c>
    </row>
    <row r="191" spans="2:65" s="12" customFormat="1">
      <c r="B191" s="147"/>
      <c r="D191" s="133" t="s">
        <v>200</v>
      </c>
      <c r="F191" s="148" t="s">
        <v>248</v>
      </c>
      <c r="H191" s="149">
        <v>180</v>
      </c>
      <c r="L191" s="147"/>
      <c r="M191" s="150"/>
      <c r="T191" s="151"/>
      <c r="AT191" s="152" t="s">
        <v>200</v>
      </c>
      <c r="AU191" s="152" t="s">
        <v>82</v>
      </c>
      <c r="AV191" s="12" t="s">
        <v>82</v>
      </c>
      <c r="AW191" s="12" t="s">
        <v>3</v>
      </c>
      <c r="AX191" s="12" t="s">
        <v>80</v>
      </c>
      <c r="AY191" s="152" t="s">
        <v>114</v>
      </c>
    </row>
    <row r="192" spans="2:65" s="1" customFormat="1" ht="16.5" customHeight="1">
      <c r="B192" s="120"/>
      <c r="C192" s="138" t="s">
        <v>249</v>
      </c>
      <c r="D192" s="138" t="s">
        <v>196</v>
      </c>
      <c r="E192" s="139" t="s">
        <v>214</v>
      </c>
      <c r="F192" s="140" t="s">
        <v>215</v>
      </c>
      <c r="G192" s="141" t="s">
        <v>120</v>
      </c>
      <c r="H192" s="142">
        <v>63</v>
      </c>
      <c r="I192" s="143"/>
      <c r="J192" s="143">
        <f>ROUND(I192*H192,2)</f>
        <v>0</v>
      </c>
      <c r="K192" s="140" t="s">
        <v>121</v>
      </c>
      <c r="L192" s="144"/>
      <c r="M192" s="145" t="s">
        <v>1</v>
      </c>
      <c r="N192" s="146" t="s">
        <v>40</v>
      </c>
      <c r="O192" s="129">
        <v>0</v>
      </c>
      <c r="P192" s="129">
        <f>O192*H192</f>
        <v>0</v>
      </c>
      <c r="Q192" s="129">
        <v>1.2999999999999999E-4</v>
      </c>
      <c r="R192" s="129">
        <f>Q192*H192</f>
        <v>8.1899999999999994E-3</v>
      </c>
      <c r="S192" s="129">
        <v>0</v>
      </c>
      <c r="T192" s="130">
        <f>S192*H192</f>
        <v>0</v>
      </c>
      <c r="AR192" s="131" t="s">
        <v>169</v>
      </c>
      <c r="AT192" s="131" t="s">
        <v>196</v>
      </c>
      <c r="AU192" s="131" t="s">
        <v>82</v>
      </c>
      <c r="AY192" s="14" t="s">
        <v>114</v>
      </c>
      <c r="BE192" s="132">
        <f>IF(N192="základní",J192,0)</f>
        <v>0</v>
      </c>
      <c r="BF192" s="132">
        <f>IF(N192="snížená",J192,0)</f>
        <v>0</v>
      </c>
      <c r="BG192" s="132">
        <f>IF(N192="zákl. přenesená",J192,0)</f>
        <v>0</v>
      </c>
      <c r="BH192" s="132">
        <f>IF(N192="sníž. přenesená",J192,0)</f>
        <v>0</v>
      </c>
      <c r="BI192" s="132">
        <f>IF(N192="nulová",J192,0)</f>
        <v>0</v>
      </c>
      <c r="BJ192" s="14" t="s">
        <v>80</v>
      </c>
      <c r="BK192" s="132">
        <f>ROUND(I192*H192,2)</f>
        <v>0</v>
      </c>
      <c r="BL192" s="14" t="s">
        <v>122</v>
      </c>
      <c r="BM192" s="131" t="s">
        <v>250</v>
      </c>
    </row>
    <row r="193" spans="2:65" s="1" customFormat="1">
      <c r="B193" s="26"/>
      <c r="D193" s="133" t="s">
        <v>124</v>
      </c>
      <c r="F193" s="134" t="s">
        <v>215</v>
      </c>
      <c r="L193" s="26"/>
      <c r="M193" s="135"/>
      <c r="T193" s="50"/>
      <c r="AT193" s="14" t="s">
        <v>124</v>
      </c>
      <c r="AU193" s="14" t="s">
        <v>82</v>
      </c>
    </row>
    <row r="194" spans="2:65" s="1" customFormat="1" ht="24.2" customHeight="1">
      <c r="B194" s="120"/>
      <c r="C194" s="121" t="s">
        <v>251</v>
      </c>
      <c r="D194" s="121" t="s">
        <v>117</v>
      </c>
      <c r="E194" s="122" t="s">
        <v>252</v>
      </c>
      <c r="F194" s="123" t="s">
        <v>253</v>
      </c>
      <c r="G194" s="124" t="s">
        <v>120</v>
      </c>
      <c r="H194" s="125">
        <v>12</v>
      </c>
      <c r="I194" s="126"/>
      <c r="J194" s="126">
        <f>ROUND(I194*H194,2)</f>
        <v>0</v>
      </c>
      <c r="K194" s="123" t="s">
        <v>121</v>
      </c>
      <c r="L194" s="26"/>
      <c r="M194" s="127" t="s">
        <v>1</v>
      </c>
      <c r="N194" s="128" t="s">
        <v>40</v>
      </c>
      <c r="O194" s="129">
        <v>0.62</v>
      </c>
      <c r="P194" s="129">
        <f>O194*H194</f>
        <v>7.4399999999999995</v>
      </c>
      <c r="Q194" s="129">
        <v>0</v>
      </c>
      <c r="R194" s="129">
        <f>Q194*H194</f>
        <v>0</v>
      </c>
      <c r="S194" s="129">
        <v>0</v>
      </c>
      <c r="T194" s="130">
        <f>S194*H194</f>
        <v>0</v>
      </c>
      <c r="AR194" s="131" t="s">
        <v>122</v>
      </c>
      <c r="AT194" s="131" t="s">
        <v>117</v>
      </c>
      <c r="AU194" s="131" t="s">
        <v>82</v>
      </c>
      <c r="AY194" s="14" t="s">
        <v>114</v>
      </c>
      <c r="BE194" s="132">
        <f>IF(N194="základní",J194,0)</f>
        <v>0</v>
      </c>
      <c r="BF194" s="132">
        <f>IF(N194="snížená",J194,0)</f>
        <v>0</v>
      </c>
      <c r="BG194" s="132">
        <f>IF(N194="zákl. přenesená",J194,0)</f>
        <v>0</v>
      </c>
      <c r="BH194" s="132">
        <f>IF(N194="sníž. přenesená",J194,0)</f>
        <v>0</v>
      </c>
      <c r="BI194" s="132">
        <f>IF(N194="nulová",J194,0)</f>
        <v>0</v>
      </c>
      <c r="BJ194" s="14" t="s">
        <v>80</v>
      </c>
      <c r="BK194" s="132">
        <f>ROUND(I194*H194,2)</f>
        <v>0</v>
      </c>
      <c r="BL194" s="14" t="s">
        <v>122</v>
      </c>
      <c r="BM194" s="131" t="s">
        <v>254</v>
      </c>
    </row>
    <row r="195" spans="2:65" s="1" customFormat="1" ht="29.25">
      <c r="B195" s="26"/>
      <c r="D195" s="133" t="s">
        <v>124</v>
      </c>
      <c r="F195" s="134" t="s">
        <v>255</v>
      </c>
      <c r="L195" s="26"/>
      <c r="M195" s="135"/>
      <c r="T195" s="50"/>
      <c r="AT195" s="14" t="s">
        <v>124</v>
      </c>
      <c r="AU195" s="14" t="s">
        <v>82</v>
      </c>
    </row>
    <row r="196" spans="2:65" s="1" customFormat="1">
      <c r="B196" s="26"/>
      <c r="D196" s="136" t="s">
        <v>126</v>
      </c>
      <c r="F196" s="137" t="s">
        <v>256</v>
      </c>
      <c r="L196" s="26"/>
      <c r="M196" s="135"/>
      <c r="T196" s="50"/>
      <c r="AT196" s="14" t="s">
        <v>126</v>
      </c>
      <c r="AU196" s="14" t="s">
        <v>82</v>
      </c>
    </row>
    <row r="197" spans="2:65" s="1" customFormat="1" ht="33" customHeight="1">
      <c r="B197" s="120"/>
      <c r="C197" s="121" t="s">
        <v>257</v>
      </c>
      <c r="D197" s="121" t="s">
        <v>117</v>
      </c>
      <c r="E197" s="122" t="s">
        <v>258</v>
      </c>
      <c r="F197" s="123" t="s">
        <v>259</v>
      </c>
      <c r="G197" s="124" t="s">
        <v>142</v>
      </c>
      <c r="H197" s="125">
        <v>84</v>
      </c>
      <c r="I197" s="126"/>
      <c r="J197" s="126">
        <f>ROUND(I197*H197,2)</f>
        <v>0</v>
      </c>
      <c r="K197" s="123" t="s">
        <v>121</v>
      </c>
      <c r="L197" s="26"/>
      <c r="M197" s="127" t="s">
        <v>1</v>
      </c>
      <c r="N197" s="128" t="s">
        <v>40</v>
      </c>
      <c r="O197" s="129">
        <v>1.123</v>
      </c>
      <c r="P197" s="129">
        <f>O197*H197</f>
        <v>94.331999999999994</v>
      </c>
      <c r="Q197" s="129">
        <v>0</v>
      </c>
      <c r="R197" s="129">
        <f>Q197*H197</f>
        <v>0</v>
      </c>
      <c r="S197" s="129">
        <v>0</v>
      </c>
      <c r="T197" s="130">
        <f>S197*H197</f>
        <v>0</v>
      </c>
      <c r="AR197" s="131" t="s">
        <v>122</v>
      </c>
      <c r="AT197" s="131" t="s">
        <v>117</v>
      </c>
      <c r="AU197" s="131" t="s">
        <v>82</v>
      </c>
      <c r="AY197" s="14" t="s">
        <v>114</v>
      </c>
      <c r="BE197" s="132">
        <f>IF(N197="základní",J197,0)</f>
        <v>0</v>
      </c>
      <c r="BF197" s="132">
        <f>IF(N197="snížená",J197,0)</f>
        <v>0</v>
      </c>
      <c r="BG197" s="132">
        <f>IF(N197="zákl. přenesená",J197,0)</f>
        <v>0</v>
      </c>
      <c r="BH197" s="132">
        <f>IF(N197="sníž. přenesená",J197,0)</f>
        <v>0</v>
      </c>
      <c r="BI197" s="132">
        <f>IF(N197="nulová",J197,0)</f>
        <v>0</v>
      </c>
      <c r="BJ197" s="14" t="s">
        <v>80</v>
      </c>
      <c r="BK197" s="132">
        <f>ROUND(I197*H197,2)</f>
        <v>0</v>
      </c>
      <c r="BL197" s="14" t="s">
        <v>122</v>
      </c>
      <c r="BM197" s="131" t="s">
        <v>260</v>
      </c>
    </row>
    <row r="198" spans="2:65" s="1" customFormat="1" ht="29.25">
      <c r="B198" s="26"/>
      <c r="D198" s="133" t="s">
        <v>124</v>
      </c>
      <c r="F198" s="134" t="s">
        <v>261</v>
      </c>
      <c r="L198" s="26"/>
      <c r="M198" s="135"/>
      <c r="T198" s="50"/>
      <c r="AT198" s="14" t="s">
        <v>124</v>
      </c>
      <c r="AU198" s="14" t="s">
        <v>82</v>
      </c>
    </row>
    <row r="199" spans="2:65" s="1" customFormat="1">
      <c r="B199" s="26"/>
      <c r="D199" s="136" t="s">
        <v>126</v>
      </c>
      <c r="F199" s="137" t="s">
        <v>262</v>
      </c>
      <c r="L199" s="26"/>
      <c r="M199" s="135"/>
      <c r="T199" s="50"/>
      <c r="AT199" s="14" t="s">
        <v>126</v>
      </c>
      <c r="AU199" s="14" t="s">
        <v>82</v>
      </c>
    </row>
    <row r="200" spans="2:65" s="1" customFormat="1" ht="33" customHeight="1">
      <c r="B200" s="120"/>
      <c r="C200" s="121" t="s">
        <v>263</v>
      </c>
      <c r="D200" s="121" t="s">
        <v>117</v>
      </c>
      <c r="E200" s="122" t="s">
        <v>264</v>
      </c>
      <c r="F200" s="123" t="s">
        <v>265</v>
      </c>
      <c r="G200" s="124" t="s">
        <v>142</v>
      </c>
      <c r="H200" s="125">
        <v>14</v>
      </c>
      <c r="I200" s="126"/>
      <c r="J200" s="126">
        <f>ROUND(I200*H200,2)</f>
        <v>0</v>
      </c>
      <c r="K200" s="123" t="s">
        <v>121</v>
      </c>
      <c r="L200" s="26"/>
      <c r="M200" s="127" t="s">
        <v>1</v>
      </c>
      <c r="N200" s="128" t="s">
        <v>40</v>
      </c>
      <c r="O200" s="129">
        <v>1.304</v>
      </c>
      <c r="P200" s="129">
        <f>O200*H200</f>
        <v>18.256</v>
      </c>
      <c r="Q200" s="129">
        <v>0</v>
      </c>
      <c r="R200" s="129">
        <f>Q200*H200</f>
        <v>0</v>
      </c>
      <c r="S200" s="129">
        <v>0</v>
      </c>
      <c r="T200" s="130">
        <f>S200*H200</f>
        <v>0</v>
      </c>
      <c r="AR200" s="131" t="s">
        <v>122</v>
      </c>
      <c r="AT200" s="131" t="s">
        <v>117</v>
      </c>
      <c r="AU200" s="131" t="s">
        <v>82</v>
      </c>
      <c r="AY200" s="14" t="s">
        <v>114</v>
      </c>
      <c r="BE200" s="132">
        <f>IF(N200="základní",J200,0)</f>
        <v>0</v>
      </c>
      <c r="BF200" s="132">
        <f>IF(N200="snížená",J200,0)</f>
        <v>0</v>
      </c>
      <c r="BG200" s="132">
        <f>IF(N200="zákl. přenesená",J200,0)</f>
        <v>0</v>
      </c>
      <c r="BH200" s="132">
        <f>IF(N200="sníž. přenesená",J200,0)</f>
        <v>0</v>
      </c>
      <c r="BI200" s="132">
        <f>IF(N200="nulová",J200,0)</f>
        <v>0</v>
      </c>
      <c r="BJ200" s="14" t="s">
        <v>80</v>
      </c>
      <c r="BK200" s="132">
        <f>ROUND(I200*H200,2)</f>
        <v>0</v>
      </c>
      <c r="BL200" s="14" t="s">
        <v>122</v>
      </c>
      <c r="BM200" s="131" t="s">
        <v>266</v>
      </c>
    </row>
    <row r="201" spans="2:65" s="1" customFormat="1" ht="29.25">
      <c r="B201" s="26"/>
      <c r="D201" s="133" t="s">
        <v>124</v>
      </c>
      <c r="F201" s="134" t="s">
        <v>267</v>
      </c>
      <c r="L201" s="26"/>
      <c r="M201" s="135"/>
      <c r="T201" s="50"/>
      <c r="AT201" s="14" t="s">
        <v>124</v>
      </c>
      <c r="AU201" s="14" t="s">
        <v>82</v>
      </c>
    </row>
    <row r="202" spans="2:65" s="1" customFormat="1">
      <c r="B202" s="26"/>
      <c r="D202" s="136" t="s">
        <v>126</v>
      </c>
      <c r="F202" s="137" t="s">
        <v>268</v>
      </c>
      <c r="L202" s="26"/>
      <c r="M202" s="135"/>
      <c r="T202" s="50"/>
      <c r="AT202" s="14" t="s">
        <v>126</v>
      </c>
      <c r="AU202" s="14" t="s">
        <v>82</v>
      </c>
    </row>
    <row r="203" spans="2:65" s="1" customFormat="1" ht="37.9" customHeight="1">
      <c r="B203" s="120"/>
      <c r="C203" s="121" t="s">
        <v>269</v>
      </c>
      <c r="D203" s="121" t="s">
        <v>117</v>
      </c>
      <c r="E203" s="122" t="s">
        <v>270</v>
      </c>
      <c r="F203" s="123" t="s">
        <v>271</v>
      </c>
      <c r="G203" s="124" t="s">
        <v>142</v>
      </c>
      <c r="H203" s="125">
        <v>84</v>
      </c>
      <c r="I203" s="126"/>
      <c r="J203" s="126">
        <f>ROUND(I203*H203,2)</f>
        <v>0</v>
      </c>
      <c r="K203" s="123" t="s">
        <v>121</v>
      </c>
      <c r="L203" s="26"/>
      <c r="M203" s="127" t="s">
        <v>1</v>
      </c>
      <c r="N203" s="128" t="s">
        <v>40</v>
      </c>
      <c r="O203" s="129">
        <v>0.48799999999999999</v>
      </c>
      <c r="P203" s="129">
        <f>O203*H203</f>
        <v>40.991999999999997</v>
      </c>
      <c r="Q203" s="129">
        <v>0</v>
      </c>
      <c r="R203" s="129">
        <f>Q203*H203</f>
        <v>0</v>
      </c>
      <c r="S203" s="129">
        <v>0</v>
      </c>
      <c r="T203" s="130">
        <f>S203*H203</f>
        <v>0</v>
      </c>
      <c r="AR203" s="131" t="s">
        <v>122</v>
      </c>
      <c r="AT203" s="131" t="s">
        <v>117</v>
      </c>
      <c r="AU203" s="131" t="s">
        <v>82</v>
      </c>
      <c r="AY203" s="14" t="s">
        <v>114</v>
      </c>
      <c r="BE203" s="132">
        <f>IF(N203="základní",J203,0)</f>
        <v>0</v>
      </c>
      <c r="BF203" s="132">
        <f>IF(N203="snížená",J203,0)</f>
        <v>0</v>
      </c>
      <c r="BG203" s="132">
        <f>IF(N203="zákl. přenesená",J203,0)</f>
        <v>0</v>
      </c>
      <c r="BH203" s="132">
        <f>IF(N203="sníž. přenesená",J203,0)</f>
        <v>0</v>
      </c>
      <c r="BI203" s="132">
        <f>IF(N203="nulová",J203,0)</f>
        <v>0</v>
      </c>
      <c r="BJ203" s="14" t="s">
        <v>80</v>
      </c>
      <c r="BK203" s="132">
        <f>ROUND(I203*H203,2)</f>
        <v>0</v>
      </c>
      <c r="BL203" s="14" t="s">
        <v>122</v>
      </c>
      <c r="BM203" s="131" t="s">
        <v>272</v>
      </c>
    </row>
    <row r="204" spans="2:65" s="1" customFormat="1" ht="29.25">
      <c r="B204" s="26"/>
      <c r="D204" s="133" t="s">
        <v>124</v>
      </c>
      <c r="F204" s="134" t="s">
        <v>273</v>
      </c>
      <c r="L204" s="26"/>
      <c r="M204" s="135"/>
      <c r="T204" s="50"/>
      <c r="AT204" s="14" t="s">
        <v>124</v>
      </c>
      <c r="AU204" s="14" t="s">
        <v>82</v>
      </c>
    </row>
    <row r="205" spans="2:65" s="1" customFormat="1">
      <c r="B205" s="26"/>
      <c r="D205" s="136" t="s">
        <v>126</v>
      </c>
      <c r="F205" s="137" t="s">
        <v>274</v>
      </c>
      <c r="L205" s="26"/>
      <c r="M205" s="135"/>
      <c r="T205" s="50"/>
      <c r="AT205" s="14" t="s">
        <v>126</v>
      </c>
      <c r="AU205" s="14" t="s">
        <v>82</v>
      </c>
    </row>
    <row r="206" spans="2:65" s="1" customFormat="1" ht="37.9" customHeight="1">
      <c r="B206" s="120"/>
      <c r="C206" s="121" t="s">
        <v>275</v>
      </c>
      <c r="D206" s="121" t="s">
        <v>117</v>
      </c>
      <c r="E206" s="122" t="s">
        <v>276</v>
      </c>
      <c r="F206" s="123" t="s">
        <v>277</v>
      </c>
      <c r="G206" s="124" t="s">
        <v>142</v>
      </c>
      <c r="H206" s="125">
        <v>336</v>
      </c>
      <c r="I206" s="126"/>
      <c r="J206" s="126">
        <f>ROUND(I206*H206,2)</f>
        <v>0</v>
      </c>
      <c r="K206" s="123" t="s">
        <v>121</v>
      </c>
      <c r="L206" s="26"/>
      <c r="M206" s="127" t="s">
        <v>1</v>
      </c>
      <c r="N206" s="128" t="s">
        <v>40</v>
      </c>
      <c r="O206" s="129">
        <v>0.45</v>
      </c>
      <c r="P206" s="129">
        <f>O206*H206</f>
        <v>151.20000000000002</v>
      </c>
      <c r="Q206" s="129">
        <v>0</v>
      </c>
      <c r="R206" s="129">
        <f>Q206*H206</f>
        <v>0</v>
      </c>
      <c r="S206" s="129">
        <v>0</v>
      </c>
      <c r="T206" s="130">
        <f>S206*H206</f>
        <v>0</v>
      </c>
      <c r="AR206" s="131" t="s">
        <v>122</v>
      </c>
      <c r="AT206" s="131" t="s">
        <v>117</v>
      </c>
      <c r="AU206" s="131" t="s">
        <v>82</v>
      </c>
      <c r="AY206" s="14" t="s">
        <v>114</v>
      </c>
      <c r="BE206" s="132">
        <f>IF(N206="základní",J206,0)</f>
        <v>0</v>
      </c>
      <c r="BF206" s="132">
        <f>IF(N206="snížená",J206,0)</f>
        <v>0</v>
      </c>
      <c r="BG206" s="132">
        <f>IF(N206="zákl. přenesená",J206,0)</f>
        <v>0</v>
      </c>
      <c r="BH206" s="132">
        <f>IF(N206="sníž. přenesená",J206,0)</f>
        <v>0</v>
      </c>
      <c r="BI206" s="132">
        <f>IF(N206="nulová",J206,0)</f>
        <v>0</v>
      </c>
      <c r="BJ206" s="14" t="s">
        <v>80</v>
      </c>
      <c r="BK206" s="132">
        <f>ROUND(I206*H206,2)</f>
        <v>0</v>
      </c>
      <c r="BL206" s="14" t="s">
        <v>122</v>
      </c>
      <c r="BM206" s="131" t="s">
        <v>278</v>
      </c>
    </row>
    <row r="207" spans="2:65" s="1" customFormat="1" ht="39">
      <c r="B207" s="26"/>
      <c r="D207" s="133" t="s">
        <v>124</v>
      </c>
      <c r="F207" s="134" t="s">
        <v>279</v>
      </c>
      <c r="L207" s="26"/>
      <c r="M207" s="135"/>
      <c r="T207" s="50"/>
      <c r="AT207" s="14" t="s">
        <v>124</v>
      </c>
      <c r="AU207" s="14" t="s">
        <v>82</v>
      </c>
    </row>
    <row r="208" spans="2:65" s="1" customFormat="1">
      <c r="B208" s="26"/>
      <c r="D208" s="136" t="s">
        <v>126</v>
      </c>
      <c r="F208" s="137" t="s">
        <v>280</v>
      </c>
      <c r="L208" s="26"/>
      <c r="M208" s="135"/>
      <c r="T208" s="50"/>
      <c r="AT208" s="14" t="s">
        <v>126</v>
      </c>
      <c r="AU208" s="14" t="s">
        <v>82</v>
      </c>
    </row>
    <row r="209" spans="2:65" s="1" customFormat="1" ht="37.9" customHeight="1">
      <c r="B209" s="120"/>
      <c r="C209" s="121" t="s">
        <v>281</v>
      </c>
      <c r="D209" s="121" t="s">
        <v>117</v>
      </c>
      <c r="E209" s="122" t="s">
        <v>282</v>
      </c>
      <c r="F209" s="123" t="s">
        <v>283</v>
      </c>
      <c r="G209" s="124" t="s">
        <v>142</v>
      </c>
      <c r="H209" s="125">
        <v>14</v>
      </c>
      <c r="I209" s="126"/>
      <c r="J209" s="126">
        <f>ROUND(I209*H209,2)</f>
        <v>0</v>
      </c>
      <c r="K209" s="123" t="s">
        <v>121</v>
      </c>
      <c r="L209" s="26"/>
      <c r="M209" s="127" t="s">
        <v>1</v>
      </c>
      <c r="N209" s="128" t="s">
        <v>40</v>
      </c>
      <c r="O209" s="129">
        <v>0.53300000000000003</v>
      </c>
      <c r="P209" s="129">
        <f>O209*H209</f>
        <v>7.4620000000000006</v>
      </c>
      <c r="Q209" s="129">
        <v>0</v>
      </c>
      <c r="R209" s="129">
        <f>Q209*H209</f>
        <v>0</v>
      </c>
      <c r="S209" s="129">
        <v>0</v>
      </c>
      <c r="T209" s="130">
        <f>S209*H209</f>
        <v>0</v>
      </c>
      <c r="AR209" s="131" t="s">
        <v>122</v>
      </c>
      <c r="AT209" s="131" t="s">
        <v>117</v>
      </c>
      <c r="AU209" s="131" t="s">
        <v>82</v>
      </c>
      <c r="AY209" s="14" t="s">
        <v>114</v>
      </c>
      <c r="BE209" s="132">
        <f>IF(N209="základní",J209,0)</f>
        <v>0</v>
      </c>
      <c r="BF209" s="132">
        <f>IF(N209="snížená",J209,0)</f>
        <v>0</v>
      </c>
      <c r="BG209" s="132">
        <f>IF(N209="zákl. přenesená",J209,0)</f>
        <v>0</v>
      </c>
      <c r="BH209" s="132">
        <f>IF(N209="sníž. přenesená",J209,0)</f>
        <v>0</v>
      </c>
      <c r="BI209" s="132">
        <f>IF(N209="nulová",J209,0)</f>
        <v>0</v>
      </c>
      <c r="BJ209" s="14" t="s">
        <v>80</v>
      </c>
      <c r="BK209" s="132">
        <f>ROUND(I209*H209,2)</f>
        <v>0</v>
      </c>
      <c r="BL209" s="14" t="s">
        <v>122</v>
      </c>
      <c r="BM209" s="131" t="s">
        <v>284</v>
      </c>
    </row>
    <row r="210" spans="2:65" s="1" customFormat="1" ht="29.25">
      <c r="B210" s="26"/>
      <c r="D210" s="133" t="s">
        <v>124</v>
      </c>
      <c r="F210" s="134" t="s">
        <v>285</v>
      </c>
      <c r="L210" s="26"/>
      <c r="M210" s="135"/>
      <c r="T210" s="50"/>
      <c r="AT210" s="14" t="s">
        <v>124</v>
      </c>
      <c r="AU210" s="14" t="s">
        <v>82</v>
      </c>
    </row>
    <row r="211" spans="2:65" s="1" customFormat="1">
      <c r="B211" s="26"/>
      <c r="D211" s="136" t="s">
        <v>126</v>
      </c>
      <c r="F211" s="137" t="s">
        <v>286</v>
      </c>
      <c r="L211" s="26"/>
      <c r="M211" s="135"/>
      <c r="T211" s="50"/>
      <c r="AT211" s="14" t="s">
        <v>126</v>
      </c>
      <c r="AU211" s="14" t="s">
        <v>82</v>
      </c>
    </row>
    <row r="212" spans="2:65" s="1" customFormat="1" ht="37.9" customHeight="1">
      <c r="B212" s="120"/>
      <c r="C212" s="121" t="s">
        <v>7</v>
      </c>
      <c r="D212" s="121" t="s">
        <v>117</v>
      </c>
      <c r="E212" s="122" t="s">
        <v>287</v>
      </c>
      <c r="F212" s="123" t="s">
        <v>288</v>
      </c>
      <c r="G212" s="124" t="s">
        <v>142</v>
      </c>
      <c r="H212" s="125">
        <v>56</v>
      </c>
      <c r="I212" s="126"/>
      <c r="J212" s="126">
        <f>ROUND(I212*H212,2)</f>
        <v>0</v>
      </c>
      <c r="K212" s="123" t="s">
        <v>121</v>
      </c>
      <c r="L212" s="26"/>
      <c r="M212" s="127" t="s">
        <v>1</v>
      </c>
      <c r="N212" s="128" t="s">
        <v>40</v>
      </c>
      <c r="O212" s="129">
        <v>0.497</v>
      </c>
      <c r="P212" s="129">
        <f>O212*H212</f>
        <v>27.832000000000001</v>
      </c>
      <c r="Q212" s="129">
        <v>0</v>
      </c>
      <c r="R212" s="129">
        <f>Q212*H212</f>
        <v>0</v>
      </c>
      <c r="S212" s="129">
        <v>0</v>
      </c>
      <c r="T212" s="130">
        <f>S212*H212</f>
        <v>0</v>
      </c>
      <c r="AR212" s="131" t="s">
        <v>122</v>
      </c>
      <c r="AT212" s="131" t="s">
        <v>117</v>
      </c>
      <c r="AU212" s="131" t="s">
        <v>82</v>
      </c>
      <c r="AY212" s="14" t="s">
        <v>114</v>
      </c>
      <c r="BE212" s="132">
        <f>IF(N212="základní",J212,0)</f>
        <v>0</v>
      </c>
      <c r="BF212" s="132">
        <f>IF(N212="snížená",J212,0)</f>
        <v>0</v>
      </c>
      <c r="BG212" s="132">
        <f>IF(N212="zákl. přenesená",J212,0)</f>
        <v>0</v>
      </c>
      <c r="BH212" s="132">
        <f>IF(N212="sníž. přenesená",J212,0)</f>
        <v>0</v>
      </c>
      <c r="BI212" s="132">
        <f>IF(N212="nulová",J212,0)</f>
        <v>0</v>
      </c>
      <c r="BJ212" s="14" t="s">
        <v>80</v>
      </c>
      <c r="BK212" s="132">
        <f>ROUND(I212*H212,2)</f>
        <v>0</v>
      </c>
      <c r="BL212" s="14" t="s">
        <v>122</v>
      </c>
      <c r="BM212" s="131" t="s">
        <v>289</v>
      </c>
    </row>
    <row r="213" spans="2:65" s="1" customFormat="1" ht="39">
      <c r="B213" s="26"/>
      <c r="D213" s="133" t="s">
        <v>124</v>
      </c>
      <c r="F213" s="134" t="s">
        <v>290</v>
      </c>
      <c r="L213" s="26"/>
      <c r="M213" s="135"/>
      <c r="T213" s="50"/>
      <c r="AT213" s="14" t="s">
        <v>124</v>
      </c>
      <c r="AU213" s="14" t="s">
        <v>82</v>
      </c>
    </row>
    <row r="214" spans="2:65" s="1" customFormat="1">
      <c r="B214" s="26"/>
      <c r="D214" s="136" t="s">
        <v>126</v>
      </c>
      <c r="F214" s="137" t="s">
        <v>291</v>
      </c>
      <c r="L214" s="26"/>
      <c r="M214" s="135"/>
      <c r="T214" s="50"/>
      <c r="AT214" s="14" t="s">
        <v>126</v>
      </c>
      <c r="AU214" s="14" t="s">
        <v>82</v>
      </c>
    </row>
    <row r="215" spans="2:65" s="1" customFormat="1" ht="33" customHeight="1">
      <c r="B215" s="120"/>
      <c r="C215" s="121" t="s">
        <v>292</v>
      </c>
      <c r="D215" s="121" t="s">
        <v>117</v>
      </c>
      <c r="E215" s="122" t="s">
        <v>293</v>
      </c>
      <c r="F215" s="123" t="s">
        <v>294</v>
      </c>
      <c r="G215" s="124" t="s">
        <v>120</v>
      </c>
      <c r="H215" s="125">
        <v>228</v>
      </c>
      <c r="I215" s="126"/>
      <c r="J215" s="126">
        <f>ROUND(I215*H215,2)</f>
        <v>0</v>
      </c>
      <c r="K215" s="123" t="s">
        <v>121</v>
      </c>
      <c r="L215" s="26"/>
      <c r="M215" s="127" t="s">
        <v>1</v>
      </c>
      <c r="N215" s="128" t="s">
        <v>40</v>
      </c>
      <c r="O215" s="129">
        <v>1E-3</v>
      </c>
      <c r="P215" s="129">
        <f>O215*H215</f>
        <v>0.22800000000000001</v>
      </c>
      <c r="Q215" s="129">
        <v>0</v>
      </c>
      <c r="R215" s="129">
        <f>Q215*H215</f>
        <v>0</v>
      </c>
      <c r="S215" s="129">
        <v>0</v>
      </c>
      <c r="T215" s="130">
        <f>S215*H215</f>
        <v>0</v>
      </c>
      <c r="AR215" s="131" t="s">
        <v>122</v>
      </c>
      <c r="AT215" s="131" t="s">
        <v>117</v>
      </c>
      <c r="AU215" s="131" t="s">
        <v>82</v>
      </c>
      <c r="AY215" s="14" t="s">
        <v>114</v>
      </c>
      <c r="BE215" s="132">
        <f>IF(N215="základní",J215,0)</f>
        <v>0</v>
      </c>
      <c r="BF215" s="132">
        <f>IF(N215="snížená",J215,0)</f>
        <v>0</v>
      </c>
      <c r="BG215" s="132">
        <f>IF(N215="zákl. přenesená",J215,0)</f>
        <v>0</v>
      </c>
      <c r="BH215" s="132">
        <f>IF(N215="sníž. přenesená",J215,0)</f>
        <v>0</v>
      </c>
      <c r="BI215" s="132">
        <f>IF(N215="nulová",J215,0)</f>
        <v>0</v>
      </c>
      <c r="BJ215" s="14" t="s">
        <v>80</v>
      </c>
      <c r="BK215" s="132">
        <f>ROUND(I215*H215,2)</f>
        <v>0</v>
      </c>
      <c r="BL215" s="14" t="s">
        <v>122</v>
      </c>
      <c r="BM215" s="131" t="s">
        <v>295</v>
      </c>
    </row>
    <row r="216" spans="2:65" s="1" customFormat="1" ht="39">
      <c r="B216" s="26"/>
      <c r="D216" s="133" t="s">
        <v>124</v>
      </c>
      <c r="F216" s="134" t="s">
        <v>296</v>
      </c>
      <c r="L216" s="26"/>
      <c r="M216" s="135"/>
      <c r="T216" s="50"/>
      <c r="AT216" s="14" t="s">
        <v>124</v>
      </c>
      <c r="AU216" s="14" t="s">
        <v>82</v>
      </c>
    </row>
    <row r="217" spans="2:65" s="1" customFormat="1">
      <c r="B217" s="26"/>
      <c r="D217" s="136" t="s">
        <v>126</v>
      </c>
      <c r="F217" s="137" t="s">
        <v>297</v>
      </c>
      <c r="L217" s="26"/>
      <c r="M217" s="135"/>
      <c r="T217" s="50"/>
      <c r="AT217" s="14" t="s">
        <v>126</v>
      </c>
      <c r="AU217" s="14" t="s">
        <v>82</v>
      </c>
    </row>
    <row r="218" spans="2:65" s="1" customFormat="1" ht="37.9" customHeight="1">
      <c r="B218" s="120"/>
      <c r="C218" s="121" t="s">
        <v>298</v>
      </c>
      <c r="D218" s="121" t="s">
        <v>117</v>
      </c>
      <c r="E218" s="122" t="s">
        <v>299</v>
      </c>
      <c r="F218" s="123" t="s">
        <v>300</v>
      </c>
      <c r="G218" s="124" t="s">
        <v>142</v>
      </c>
      <c r="H218" s="125">
        <v>84</v>
      </c>
      <c r="I218" s="126"/>
      <c r="J218" s="126">
        <f>ROUND(I218*H218,2)</f>
        <v>0</v>
      </c>
      <c r="K218" s="123" t="s">
        <v>121</v>
      </c>
      <c r="L218" s="26"/>
      <c r="M218" s="127" t="s">
        <v>1</v>
      </c>
      <c r="N218" s="128" t="s">
        <v>40</v>
      </c>
      <c r="O218" s="129">
        <v>9.9000000000000005E-2</v>
      </c>
      <c r="P218" s="129">
        <f>O218*H218</f>
        <v>8.3160000000000007</v>
      </c>
      <c r="Q218" s="129">
        <v>0</v>
      </c>
      <c r="R218" s="129">
        <f>Q218*H218</f>
        <v>0</v>
      </c>
      <c r="S218" s="129">
        <v>0</v>
      </c>
      <c r="T218" s="130">
        <f>S218*H218</f>
        <v>0</v>
      </c>
      <c r="AR218" s="131" t="s">
        <v>122</v>
      </c>
      <c r="AT218" s="131" t="s">
        <v>117</v>
      </c>
      <c r="AU218" s="131" t="s">
        <v>82</v>
      </c>
      <c r="AY218" s="14" t="s">
        <v>114</v>
      </c>
      <c r="BE218" s="132">
        <f>IF(N218="základní",J218,0)</f>
        <v>0</v>
      </c>
      <c r="BF218" s="132">
        <f>IF(N218="snížená",J218,0)</f>
        <v>0</v>
      </c>
      <c r="BG218" s="132">
        <f>IF(N218="zákl. přenesená",J218,0)</f>
        <v>0</v>
      </c>
      <c r="BH218" s="132">
        <f>IF(N218="sníž. přenesená",J218,0)</f>
        <v>0</v>
      </c>
      <c r="BI218" s="132">
        <f>IF(N218="nulová",J218,0)</f>
        <v>0</v>
      </c>
      <c r="BJ218" s="14" t="s">
        <v>80</v>
      </c>
      <c r="BK218" s="132">
        <f>ROUND(I218*H218,2)</f>
        <v>0</v>
      </c>
      <c r="BL218" s="14" t="s">
        <v>122</v>
      </c>
      <c r="BM218" s="131" t="s">
        <v>301</v>
      </c>
    </row>
    <row r="219" spans="2:65" s="1" customFormat="1" ht="39">
      <c r="B219" s="26"/>
      <c r="D219" s="133" t="s">
        <v>124</v>
      </c>
      <c r="F219" s="134" t="s">
        <v>302</v>
      </c>
      <c r="L219" s="26"/>
      <c r="M219" s="135"/>
      <c r="T219" s="50"/>
      <c r="AT219" s="14" t="s">
        <v>124</v>
      </c>
      <c r="AU219" s="14" t="s">
        <v>82</v>
      </c>
    </row>
    <row r="220" spans="2:65" s="1" customFormat="1">
      <c r="B220" s="26"/>
      <c r="D220" s="136" t="s">
        <v>126</v>
      </c>
      <c r="F220" s="137" t="s">
        <v>303</v>
      </c>
      <c r="L220" s="26"/>
      <c r="M220" s="135"/>
      <c r="T220" s="50"/>
      <c r="AT220" s="14" t="s">
        <v>126</v>
      </c>
      <c r="AU220" s="14" t="s">
        <v>82</v>
      </c>
    </row>
    <row r="221" spans="2:65" s="1" customFormat="1" ht="37.9" customHeight="1">
      <c r="B221" s="120"/>
      <c r="C221" s="121" t="s">
        <v>304</v>
      </c>
      <c r="D221" s="121" t="s">
        <v>117</v>
      </c>
      <c r="E221" s="122" t="s">
        <v>305</v>
      </c>
      <c r="F221" s="123" t="s">
        <v>306</v>
      </c>
      <c r="G221" s="124" t="s">
        <v>142</v>
      </c>
      <c r="H221" s="125">
        <v>420</v>
      </c>
      <c r="I221" s="126"/>
      <c r="J221" s="126">
        <f>ROUND(I221*H221,2)</f>
        <v>0</v>
      </c>
      <c r="K221" s="123" t="s">
        <v>121</v>
      </c>
      <c r="L221" s="26"/>
      <c r="M221" s="127" t="s">
        <v>1</v>
      </c>
      <c r="N221" s="128" t="s">
        <v>40</v>
      </c>
      <c r="O221" s="129">
        <v>6.0000000000000001E-3</v>
      </c>
      <c r="P221" s="129">
        <f>O221*H221</f>
        <v>2.52</v>
      </c>
      <c r="Q221" s="129">
        <v>0</v>
      </c>
      <c r="R221" s="129">
        <f>Q221*H221</f>
        <v>0</v>
      </c>
      <c r="S221" s="129">
        <v>0</v>
      </c>
      <c r="T221" s="130">
        <f>S221*H221</f>
        <v>0</v>
      </c>
      <c r="AR221" s="131" t="s">
        <v>122</v>
      </c>
      <c r="AT221" s="131" t="s">
        <v>117</v>
      </c>
      <c r="AU221" s="131" t="s">
        <v>82</v>
      </c>
      <c r="AY221" s="14" t="s">
        <v>114</v>
      </c>
      <c r="BE221" s="132">
        <f>IF(N221="základní",J221,0)</f>
        <v>0</v>
      </c>
      <c r="BF221" s="132">
        <f>IF(N221="snížená",J221,0)</f>
        <v>0</v>
      </c>
      <c r="BG221" s="132">
        <f>IF(N221="zákl. přenesená",J221,0)</f>
        <v>0</v>
      </c>
      <c r="BH221" s="132">
        <f>IF(N221="sníž. přenesená",J221,0)</f>
        <v>0</v>
      </c>
      <c r="BI221" s="132">
        <f>IF(N221="nulová",J221,0)</f>
        <v>0</v>
      </c>
      <c r="BJ221" s="14" t="s">
        <v>80</v>
      </c>
      <c r="BK221" s="132">
        <f>ROUND(I221*H221,2)</f>
        <v>0</v>
      </c>
      <c r="BL221" s="14" t="s">
        <v>122</v>
      </c>
      <c r="BM221" s="131" t="s">
        <v>307</v>
      </c>
    </row>
    <row r="222" spans="2:65" s="1" customFormat="1" ht="39">
      <c r="B222" s="26"/>
      <c r="D222" s="133" t="s">
        <v>124</v>
      </c>
      <c r="F222" s="134" t="s">
        <v>308</v>
      </c>
      <c r="L222" s="26"/>
      <c r="M222" s="135"/>
      <c r="T222" s="50"/>
      <c r="AT222" s="14" t="s">
        <v>124</v>
      </c>
      <c r="AU222" s="14" t="s">
        <v>82</v>
      </c>
    </row>
    <row r="223" spans="2:65" s="1" customFormat="1">
      <c r="B223" s="26"/>
      <c r="D223" s="136" t="s">
        <v>126</v>
      </c>
      <c r="F223" s="137" t="s">
        <v>309</v>
      </c>
      <c r="L223" s="26"/>
      <c r="M223" s="135"/>
      <c r="T223" s="50"/>
      <c r="AT223" s="14" t="s">
        <v>126</v>
      </c>
      <c r="AU223" s="14" t="s">
        <v>82</v>
      </c>
    </row>
    <row r="224" spans="2:65" s="1" customFormat="1" ht="37.9" customHeight="1">
      <c r="B224" s="120"/>
      <c r="C224" s="121" t="s">
        <v>310</v>
      </c>
      <c r="D224" s="121" t="s">
        <v>117</v>
      </c>
      <c r="E224" s="122" t="s">
        <v>311</v>
      </c>
      <c r="F224" s="123" t="s">
        <v>312</v>
      </c>
      <c r="G224" s="124" t="s">
        <v>142</v>
      </c>
      <c r="H224" s="125">
        <v>14</v>
      </c>
      <c r="I224" s="126"/>
      <c r="J224" s="126">
        <f>ROUND(I224*H224,2)</f>
        <v>0</v>
      </c>
      <c r="K224" s="123" t="s">
        <v>121</v>
      </c>
      <c r="L224" s="26"/>
      <c r="M224" s="127" t="s">
        <v>1</v>
      </c>
      <c r="N224" s="128" t="s">
        <v>40</v>
      </c>
      <c r="O224" s="129">
        <v>0.113</v>
      </c>
      <c r="P224" s="129">
        <f>O224*H224</f>
        <v>1.5820000000000001</v>
      </c>
      <c r="Q224" s="129">
        <v>0</v>
      </c>
      <c r="R224" s="129">
        <f>Q224*H224</f>
        <v>0</v>
      </c>
      <c r="S224" s="129">
        <v>0</v>
      </c>
      <c r="T224" s="130">
        <f>S224*H224</f>
        <v>0</v>
      </c>
      <c r="AR224" s="131" t="s">
        <v>122</v>
      </c>
      <c r="AT224" s="131" t="s">
        <v>117</v>
      </c>
      <c r="AU224" s="131" t="s">
        <v>82</v>
      </c>
      <c r="AY224" s="14" t="s">
        <v>114</v>
      </c>
      <c r="BE224" s="132">
        <f>IF(N224="základní",J224,0)</f>
        <v>0</v>
      </c>
      <c r="BF224" s="132">
        <f>IF(N224="snížená",J224,0)</f>
        <v>0</v>
      </c>
      <c r="BG224" s="132">
        <f>IF(N224="zákl. přenesená",J224,0)</f>
        <v>0</v>
      </c>
      <c r="BH224" s="132">
        <f>IF(N224="sníž. přenesená",J224,0)</f>
        <v>0</v>
      </c>
      <c r="BI224" s="132">
        <f>IF(N224="nulová",J224,0)</f>
        <v>0</v>
      </c>
      <c r="BJ224" s="14" t="s">
        <v>80</v>
      </c>
      <c r="BK224" s="132">
        <f>ROUND(I224*H224,2)</f>
        <v>0</v>
      </c>
      <c r="BL224" s="14" t="s">
        <v>122</v>
      </c>
      <c r="BM224" s="131" t="s">
        <v>313</v>
      </c>
    </row>
    <row r="225" spans="2:65" s="1" customFormat="1" ht="39">
      <c r="B225" s="26"/>
      <c r="D225" s="133" t="s">
        <v>124</v>
      </c>
      <c r="F225" s="134" t="s">
        <v>314</v>
      </c>
      <c r="L225" s="26"/>
      <c r="M225" s="135"/>
      <c r="T225" s="50"/>
      <c r="AT225" s="14" t="s">
        <v>124</v>
      </c>
      <c r="AU225" s="14" t="s">
        <v>82</v>
      </c>
    </row>
    <row r="226" spans="2:65" s="1" customFormat="1">
      <c r="B226" s="26"/>
      <c r="D226" s="136" t="s">
        <v>126</v>
      </c>
      <c r="F226" s="137" t="s">
        <v>315</v>
      </c>
      <c r="L226" s="26"/>
      <c r="M226" s="135"/>
      <c r="T226" s="50"/>
      <c r="AT226" s="14" t="s">
        <v>126</v>
      </c>
      <c r="AU226" s="14" t="s">
        <v>82</v>
      </c>
    </row>
    <row r="227" spans="2:65" s="1" customFormat="1" ht="37.9" customHeight="1">
      <c r="B227" s="120"/>
      <c r="C227" s="121" t="s">
        <v>316</v>
      </c>
      <c r="D227" s="121" t="s">
        <v>117</v>
      </c>
      <c r="E227" s="122" t="s">
        <v>317</v>
      </c>
      <c r="F227" s="123" t="s">
        <v>318</v>
      </c>
      <c r="G227" s="124" t="s">
        <v>142</v>
      </c>
      <c r="H227" s="125">
        <v>70</v>
      </c>
      <c r="I227" s="126"/>
      <c r="J227" s="126">
        <f>ROUND(I227*H227,2)</f>
        <v>0</v>
      </c>
      <c r="K227" s="123" t="s">
        <v>121</v>
      </c>
      <c r="L227" s="26"/>
      <c r="M227" s="127" t="s">
        <v>1</v>
      </c>
      <c r="N227" s="128" t="s">
        <v>40</v>
      </c>
      <c r="O227" s="129">
        <v>6.0000000000000001E-3</v>
      </c>
      <c r="P227" s="129">
        <f>O227*H227</f>
        <v>0.42</v>
      </c>
      <c r="Q227" s="129">
        <v>0</v>
      </c>
      <c r="R227" s="129">
        <f>Q227*H227</f>
        <v>0</v>
      </c>
      <c r="S227" s="129">
        <v>0</v>
      </c>
      <c r="T227" s="130">
        <f>S227*H227</f>
        <v>0</v>
      </c>
      <c r="AR227" s="131" t="s">
        <v>122</v>
      </c>
      <c r="AT227" s="131" t="s">
        <v>117</v>
      </c>
      <c r="AU227" s="131" t="s">
        <v>82</v>
      </c>
      <c r="AY227" s="14" t="s">
        <v>114</v>
      </c>
      <c r="BE227" s="132">
        <f>IF(N227="základní",J227,0)</f>
        <v>0</v>
      </c>
      <c r="BF227" s="132">
        <f>IF(N227="snížená",J227,0)</f>
        <v>0</v>
      </c>
      <c r="BG227" s="132">
        <f>IF(N227="zákl. přenesená",J227,0)</f>
        <v>0</v>
      </c>
      <c r="BH227" s="132">
        <f>IF(N227="sníž. přenesená",J227,0)</f>
        <v>0</v>
      </c>
      <c r="BI227" s="132">
        <f>IF(N227="nulová",J227,0)</f>
        <v>0</v>
      </c>
      <c r="BJ227" s="14" t="s">
        <v>80</v>
      </c>
      <c r="BK227" s="132">
        <f>ROUND(I227*H227,2)</f>
        <v>0</v>
      </c>
      <c r="BL227" s="14" t="s">
        <v>122</v>
      </c>
      <c r="BM227" s="131" t="s">
        <v>319</v>
      </c>
    </row>
    <row r="228" spans="2:65" s="1" customFormat="1" ht="39">
      <c r="B228" s="26"/>
      <c r="D228" s="133" t="s">
        <v>124</v>
      </c>
      <c r="F228" s="134" t="s">
        <v>320</v>
      </c>
      <c r="L228" s="26"/>
      <c r="M228" s="135"/>
      <c r="T228" s="50"/>
      <c r="AT228" s="14" t="s">
        <v>124</v>
      </c>
      <c r="AU228" s="14" t="s">
        <v>82</v>
      </c>
    </row>
    <row r="229" spans="2:65" s="1" customFormat="1">
      <c r="B229" s="26"/>
      <c r="D229" s="136" t="s">
        <v>126</v>
      </c>
      <c r="F229" s="137" t="s">
        <v>321</v>
      </c>
      <c r="L229" s="26"/>
      <c r="M229" s="135"/>
      <c r="T229" s="50"/>
      <c r="AT229" s="14" t="s">
        <v>126</v>
      </c>
      <c r="AU229" s="14" t="s">
        <v>82</v>
      </c>
    </row>
    <row r="230" spans="2:65" s="1" customFormat="1" ht="24.2" customHeight="1">
      <c r="B230" s="120"/>
      <c r="C230" s="121" t="s">
        <v>8</v>
      </c>
      <c r="D230" s="121" t="s">
        <v>117</v>
      </c>
      <c r="E230" s="122" t="s">
        <v>322</v>
      </c>
      <c r="F230" s="123" t="s">
        <v>323</v>
      </c>
      <c r="G230" s="124" t="s">
        <v>142</v>
      </c>
      <c r="H230" s="125">
        <v>84</v>
      </c>
      <c r="I230" s="126"/>
      <c r="J230" s="126">
        <f>ROUND(I230*H230,2)</f>
        <v>0</v>
      </c>
      <c r="K230" s="123" t="s">
        <v>121</v>
      </c>
      <c r="L230" s="26"/>
      <c r="M230" s="127" t="s">
        <v>1</v>
      </c>
      <c r="N230" s="128" t="s">
        <v>40</v>
      </c>
      <c r="O230" s="129">
        <v>1.468</v>
      </c>
      <c r="P230" s="129">
        <f>O230*H230</f>
        <v>123.312</v>
      </c>
      <c r="Q230" s="129">
        <v>0</v>
      </c>
      <c r="R230" s="129">
        <f>Q230*H230</f>
        <v>0</v>
      </c>
      <c r="S230" s="129">
        <v>0</v>
      </c>
      <c r="T230" s="130">
        <f>S230*H230</f>
        <v>0</v>
      </c>
      <c r="AR230" s="131" t="s">
        <v>122</v>
      </c>
      <c r="AT230" s="131" t="s">
        <v>117</v>
      </c>
      <c r="AU230" s="131" t="s">
        <v>82</v>
      </c>
      <c r="AY230" s="14" t="s">
        <v>114</v>
      </c>
      <c r="BE230" s="132">
        <f>IF(N230="základní",J230,0)</f>
        <v>0</v>
      </c>
      <c r="BF230" s="132">
        <f>IF(N230="snížená",J230,0)</f>
        <v>0</v>
      </c>
      <c r="BG230" s="132">
        <f>IF(N230="zákl. přenesená",J230,0)</f>
        <v>0</v>
      </c>
      <c r="BH230" s="132">
        <f>IF(N230="sníž. přenesená",J230,0)</f>
        <v>0</v>
      </c>
      <c r="BI230" s="132">
        <f>IF(N230="nulová",J230,0)</f>
        <v>0</v>
      </c>
      <c r="BJ230" s="14" t="s">
        <v>80</v>
      </c>
      <c r="BK230" s="132">
        <f>ROUND(I230*H230,2)</f>
        <v>0</v>
      </c>
      <c r="BL230" s="14" t="s">
        <v>122</v>
      </c>
      <c r="BM230" s="131" t="s">
        <v>324</v>
      </c>
    </row>
    <row r="231" spans="2:65" s="1" customFormat="1" ht="19.5">
      <c r="B231" s="26"/>
      <c r="D231" s="133" t="s">
        <v>124</v>
      </c>
      <c r="F231" s="134" t="s">
        <v>325</v>
      </c>
      <c r="L231" s="26"/>
      <c r="M231" s="135"/>
      <c r="T231" s="50"/>
      <c r="AT231" s="14" t="s">
        <v>124</v>
      </c>
      <c r="AU231" s="14" t="s">
        <v>82</v>
      </c>
    </row>
    <row r="232" spans="2:65" s="1" customFormat="1">
      <c r="B232" s="26"/>
      <c r="D232" s="136" t="s">
        <v>126</v>
      </c>
      <c r="F232" s="137" t="s">
        <v>326</v>
      </c>
      <c r="L232" s="26"/>
      <c r="M232" s="135"/>
      <c r="T232" s="50"/>
      <c r="AT232" s="14" t="s">
        <v>126</v>
      </c>
      <c r="AU232" s="14" t="s">
        <v>82</v>
      </c>
    </row>
    <row r="233" spans="2:65" s="1" customFormat="1" ht="24.2" customHeight="1">
      <c r="B233" s="120"/>
      <c r="C233" s="121" t="s">
        <v>327</v>
      </c>
      <c r="D233" s="121" t="s">
        <v>117</v>
      </c>
      <c r="E233" s="122" t="s">
        <v>328</v>
      </c>
      <c r="F233" s="123" t="s">
        <v>329</v>
      </c>
      <c r="G233" s="124" t="s">
        <v>142</v>
      </c>
      <c r="H233" s="125">
        <v>14</v>
      </c>
      <c r="I233" s="126"/>
      <c r="J233" s="126">
        <f>ROUND(I233*H233,2)</f>
        <v>0</v>
      </c>
      <c r="K233" s="123" t="s">
        <v>121</v>
      </c>
      <c r="L233" s="26"/>
      <c r="M233" s="127" t="s">
        <v>1</v>
      </c>
      <c r="N233" s="128" t="s">
        <v>40</v>
      </c>
      <c r="O233" s="129">
        <v>1.8340000000000001</v>
      </c>
      <c r="P233" s="129">
        <f>O233*H233</f>
        <v>25.676000000000002</v>
      </c>
      <c r="Q233" s="129">
        <v>0</v>
      </c>
      <c r="R233" s="129">
        <f>Q233*H233</f>
        <v>0</v>
      </c>
      <c r="S233" s="129">
        <v>0</v>
      </c>
      <c r="T233" s="130">
        <f>S233*H233</f>
        <v>0</v>
      </c>
      <c r="AR233" s="131" t="s">
        <v>122</v>
      </c>
      <c r="AT233" s="131" t="s">
        <v>117</v>
      </c>
      <c r="AU233" s="131" t="s">
        <v>82</v>
      </c>
      <c r="AY233" s="14" t="s">
        <v>114</v>
      </c>
      <c r="BE233" s="132">
        <f>IF(N233="základní",J233,0)</f>
        <v>0</v>
      </c>
      <c r="BF233" s="132">
        <f>IF(N233="snížená",J233,0)</f>
        <v>0</v>
      </c>
      <c r="BG233" s="132">
        <f>IF(N233="zákl. přenesená",J233,0)</f>
        <v>0</v>
      </c>
      <c r="BH233" s="132">
        <f>IF(N233="sníž. přenesená",J233,0)</f>
        <v>0</v>
      </c>
      <c r="BI233" s="132">
        <f>IF(N233="nulová",J233,0)</f>
        <v>0</v>
      </c>
      <c r="BJ233" s="14" t="s">
        <v>80</v>
      </c>
      <c r="BK233" s="132">
        <f>ROUND(I233*H233,2)</f>
        <v>0</v>
      </c>
      <c r="BL233" s="14" t="s">
        <v>122</v>
      </c>
      <c r="BM233" s="131" t="s">
        <v>330</v>
      </c>
    </row>
    <row r="234" spans="2:65" s="1" customFormat="1" ht="19.5">
      <c r="B234" s="26"/>
      <c r="D234" s="133" t="s">
        <v>124</v>
      </c>
      <c r="F234" s="134" t="s">
        <v>331</v>
      </c>
      <c r="L234" s="26"/>
      <c r="M234" s="135"/>
      <c r="T234" s="50"/>
      <c r="AT234" s="14" t="s">
        <v>124</v>
      </c>
      <c r="AU234" s="14" t="s">
        <v>82</v>
      </c>
    </row>
    <row r="235" spans="2:65" s="1" customFormat="1">
      <c r="B235" s="26"/>
      <c r="D235" s="136" t="s">
        <v>126</v>
      </c>
      <c r="F235" s="137" t="s">
        <v>332</v>
      </c>
      <c r="L235" s="26"/>
      <c r="M235" s="135"/>
      <c r="T235" s="50"/>
      <c r="AT235" s="14" t="s">
        <v>126</v>
      </c>
      <c r="AU235" s="14" t="s">
        <v>82</v>
      </c>
    </row>
    <row r="236" spans="2:65" s="1" customFormat="1" ht="24.2" customHeight="1">
      <c r="B236" s="120"/>
      <c r="C236" s="121" t="s">
        <v>333</v>
      </c>
      <c r="D236" s="121" t="s">
        <v>117</v>
      </c>
      <c r="E236" s="122" t="s">
        <v>334</v>
      </c>
      <c r="F236" s="123" t="s">
        <v>335</v>
      </c>
      <c r="G236" s="124" t="s">
        <v>142</v>
      </c>
      <c r="H236" s="125">
        <v>84</v>
      </c>
      <c r="I236" s="126"/>
      <c r="J236" s="126">
        <f>ROUND(I236*H236,2)</f>
        <v>0</v>
      </c>
      <c r="K236" s="123" t="s">
        <v>121</v>
      </c>
      <c r="L236" s="26"/>
      <c r="M236" s="127" t="s">
        <v>1</v>
      </c>
      <c r="N236" s="128" t="s">
        <v>40</v>
      </c>
      <c r="O236" s="129">
        <v>1.073</v>
      </c>
      <c r="P236" s="129">
        <f>O236*H236</f>
        <v>90.131999999999991</v>
      </c>
      <c r="Q236" s="129">
        <v>0</v>
      </c>
      <c r="R236" s="129">
        <f>Q236*H236</f>
        <v>0</v>
      </c>
      <c r="S236" s="129">
        <v>0</v>
      </c>
      <c r="T236" s="130">
        <f>S236*H236</f>
        <v>0</v>
      </c>
      <c r="AR236" s="131" t="s">
        <v>122</v>
      </c>
      <c r="AT236" s="131" t="s">
        <v>117</v>
      </c>
      <c r="AU236" s="131" t="s">
        <v>82</v>
      </c>
      <c r="AY236" s="14" t="s">
        <v>114</v>
      </c>
      <c r="BE236" s="132">
        <f>IF(N236="základní",J236,0)</f>
        <v>0</v>
      </c>
      <c r="BF236" s="132">
        <f>IF(N236="snížená",J236,0)</f>
        <v>0</v>
      </c>
      <c r="BG236" s="132">
        <f>IF(N236="zákl. přenesená",J236,0)</f>
        <v>0</v>
      </c>
      <c r="BH236" s="132">
        <f>IF(N236="sníž. přenesená",J236,0)</f>
        <v>0</v>
      </c>
      <c r="BI236" s="132">
        <f>IF(N236="nulová",J236,0)</f>
        <v>0</v>
      </c>
      <c r="BJ236" s="14" t="s">
        <v>80</v>
      </c>
      <c r="BK236" s="132">
        <f>ROUND(I236*H236,2)</f>
        <v>0</v>
      </c>
      <c r="BL236" s="14" t="s">
        <v>122</v>
      </c>
      <c r="BM236" s="131" t="s">
        <v>336</v>
      </c>
    </row>
    <row r="237" spans="2:65" s="1" customFormat="1" ht="29.25">
      <c r="B237" s="26"/>
      <c r="D237" s="133" t="s">
        <v>124</v>
      </c>
      <c r="F237" s="134" t="s">
        <v>337</v>
      </c>
      <c r="L237" s="26"/>
      <c r="M237" s="135"/>
      <c r="T237" s="50"/>
      <c r="AT237" s="14" t="s">
        <v>124</v>
      </c>
      <c r="AU237" s="14" t="s">
        <v>82</v>
      </c>
    </row>
    <row r="238" spans="2:65" s="1" customFormat="1">
      <c r="B238" s="26"/>
      <c r="D238" s="136" t="s">
        <v>126</v>
      </c>
      <c r="F238" s="137" t="s">
        <v>338</v>
      </c>
      <c r="L238" s="26"/>
      <c r="M238" s="135"/>
      <c r="T238" s="50"/>
      <c r="AT238" s="14" t="s">
        <v>126</v>
      </c>
      <c r="AU238" s="14" t="s">
        <v>82</v>
      </c>
    </row>
    <row r="239" spans="2:65" s="1" customFormat="1" ht="24.2" customHeight="1">
      <c r="B239" s="120"/>
      <c r="C239" s="121" t="s">
        <v>339</v>
      </c>
      <c r="D239" s="121" t="s">
        <v>117</v>
      </c>
      <c r="E239" s="122" t="s">
        <v>340</v>
      </c>
      <c r="F239" s="123" t="s">
        <v>341</v>
      </c>
      <c r="G239" s="124" t="s">
        <v>142</v>
      </c>
      <c r="H239" s="125">
        <v>14</v>
      </c>
      <c r="I239" s="126"/>
      <c r="J239" s="126">
        <f>ROUND(I239*H239,2)</f>
        <v>0</v>
      </c>
      <c r="K239" s="123" t="s">
        <v>121</v>
      </c>
      <c r="L239" s="26"/>
      <c r="M239" s="127" t="s">
        <v>1</v>
      </c>
      <c r="N239" s="128" t="s">
        <v>40</v>
      </c>
      <c r="O239" s="129">
        <v>1.177</v>
      </c>
      <c r="P239" s="129">
        <f>O239*H239</f>
        <v>16.478000000000002</v>
      </c>
      <c r="Q239" s="129">
        <v>0</v>
      </c>
      <c r="R239" s="129">
        <f>Q239*H239</f>
        <v>0</v>
      </c>
      <c r="S239" s="129">
        <v>0</v>
      </c>
      <c r="T239" s="130">
        <f>S239*H239</f>
        <v>0</v>
      </c>
      <c r="AR239" s="131" t="s">
        <v>122</v>
      </c>
      <c r="AT239" s="131" t="s">
        <v>117</v>
      </c>
      <c r="AU239" s="131" t="s">
        <v>82</v>
      </c>
      <c r="AY239" s="14" t="s">
        <v>114</v>
      </c>
      <c r="BE239" s="132">
        <f>IF(N239="základní",J239,0)</f>
        <v>0</v>
      </c>
      <c r="BF239" s="132">
        <f>IF(N239="snížená",J239,0)</f>
        <v>0</v>
      </c>
      <c r="BG239" s="132">
        <f>IF(N239="zákl. přenesená",J239,0)</f>
        <v>0</v>
      </c>
      <c r="BH239" s="132">
        <f>IF(N239="sníž. přenesená",J239,0)</f>
        <v>0</v>
      </c>
      <c r="BI239" s="132">
        <f>IF(N239="nulová",J239,0)</f>
        <v>0</v>
      </c>
      <c r="BJ239" s="14" t="s">
        <v>80</v>
      </c>
      <c r="BK239" s="132">
        <f>ROUND(I239*H239,2)</f>
        <v>0</v>
      </c>
      <c r="BL239" s="14" t="s">
        <v>122</v>
      </c>
      <c r="BM239" s="131" t="s">
        <v>342</v>
      </c>
    </row>
    <row r="240" spans="2:65" s="1" customFormat="1" ht="29.25">
      <c r="B240" s="26"/>
      <c r="D240" s="133" t="s">
        <v>124</v>
      </c>
      <c r="F240" s="134" t="s">
        <v>343</v>
      </c>
      <c r="L240" s="26"/>
      <c r="M240" s="135"/>
      <c r="T240" s="50"/>
      <c r="AT240" s="14" t="s">
        <v>124</v>
      </c>
      <c r="AU240" s="14" t="s">
        <v>82</v>
      </c>
    </row>
    <row r="241" spans="2:65" s="1" customFormat="1">
      <c r="B241" s="26"/>
      <c r="D241" s="136" t="s">
        <v>126</v>
      </c>
      <c r="F241" s="137" t="s">
        <v>344</v>
      </c>
      <c r="L241" s="26"/>
      <c r="M241" s="135"/>
      <c r="T241" s="50"/>
      <c r="AT241" s="14" t="s">
        <v>126</v>
      </c>
      <c r="AU241" s="14" t="s">
        <v>82</v>
      </c>
    </row>
    <row r="242" spans="2:65" s="1" customFormat="1" ht="33" customHeight="1">
      <c r="B242" s="120"/>
      <c r="C242" s="121" t="s">
        <v>345</v>
      </c>
      <c r="D242" s="121" t="s">
        <v>117</v>
      </c>
      <c r="E242" s="122" t="s">
        <v>346</v>
      </c>
      <c r="F242" s="123" t="s">
        <v>347</v>
      </c>
      <c r="G242" s="124" t="s">
        <v>348</v>
      </c>
      <c r="H242" s="125">
        <v>196</v>
      </c>
      <c r="I242" s="126"/>
      <c r="J242" s="126">
        <f>ROUND(I242*H242,2)</f>
        <v>0</v>
      </c>
      <c r="K242" s="123" t="s">
        <v>121</v>
      </c>
      <c r="L242" s="26"/>
      <c r="M242" s="127" t="s">
        <v>1</v>
      </c>
      <c r="N242" s="128" t="s">
        <v>40</v>
      </c>
      <c r="O242" s="129">
        <v>0</v>
      </c>
      <c r="P242" s="129">
        <f>O242*H242</f>
        <v>0</v>
      </c>
      <c r="Q242" s="129">
        <v>0</v>
      </c>
      <c r="R242" s="129">
        <f>Q242*H242</f>
        <v>0</v>
      </c>
      <c r="S242" s="129">
        <v>0</v>
      </c>
      <c r="T242" s="130">
        <f>S242*H242</f>
        <v>0</v>
      </c>
      <c r="AR242" s="131" t="s">
        <v>122</v>
      </c>
      <c r="AT242" s="131" t="s">
        <v>117</v>
      </c>
      <c r="AU242" s="131" t="s">
        <v>82</v>
      </c>
      <c r="AY242" s="14" t="s">
        <v>114</v>
      </c>
      <c r="BE242" s="132">
        <f>IF(N242="základní",J242,0)</f>
        <v>0</v>
      </c>
      <c r="BF242" s="132">
        <f>IF(N242="snížená",J242,0)</f>
        <v>0</v>
      </c>
      <c r="BG242" s="132">
        <f>IF(N242="zákl. přenesená",J242,0)</f>
        <v>0</v>
      </c>
      <c r="BH242" s="132">
        <f>IF(N242="sníž. přenesená",J242,0)</f>
        <v>0</v>
      </c>
      <c r="BI242" s="132">
        <f>IF(N242="nulová",J242,0)</f>
        <v>0</v>
      </c>
      <c r="BJ242" s="14" t="s">
        <v>80</v>
      </c>
      <c r="BK242" s="132">
        <f>ROUND(I242*H242,2)</f>
        <v>0</v>
      </c>
      <c r="BL242" s="14" t="s">
        <v>122</v>
      </c>
      <c r="BM242" s="131" t="s">
        <v>349</v>
      </c>
    </row>
    <row r="243" spans="2:65" s="1" customFormat="1" ht="29.25">
      <c r="B243" s="26"/>
      <c r="D243" s="133" t="s">
        <v>124</v>
      </c>
      <c r="F243" s="134" t="s">
        <v>350</v>
      </c>
      <c r="L243" s="26"/>
      <c r="M243" s="135"/>
      <c r="T243" s="50"/>
      <c r="AT243" s="14" t="s">
        <v>124</v>
      </c>
      <c r="AU243" s="14" t="s">
        <v>82</v>
      </c>
    </row>
    <row r="244" spans="2:65" s="1" customFormat="1">
      <c r="B244" s="26"/>
      <c r="D244" s="136" t="s">
        <v>126</v>
      </c>
      <c r="F244" s="137" t="s">
        <v>351</v>
      </c>
      <c r="L244" s="26"/>
      <c r="M244" s="135"/>
      <c r="T244" s="50"/>
      <c r="AT244" s="14" t="s">
        <v>126</v>
      </c>
      <c r="AU244" s="14" t="s">
        <v>82</v>
      </c>
    </row>
    <row r="245" spans="2:65" s="1" customFormat="1" ht="16.5" customHeight="1">
      <c r="B245" s="120"/>
      <c r="C245" s="121" t="s">
        <v>352</v>
      </c>
      <c r="D245" s="121" t="s">
        <v>117</v>
      </c>
      <c r="E245" s="122" t="s">
        <v>353</v>
      </c>
      <c r="F245" s="123" t="s">
        <v>354</v>
      </c>
      <c r="G245" s="124" t="s">
        <v>142</v>
      </c>
      <c r="H245" s="125">
        <v>98</v>
      </c>
      <c r="I245" s="126"/>
      <c r="J245" s="126">
        <f>ROUND(I245*H245,2)</f>
        <v>0</v>
      </c>
      <c r="K245" s="123" t="s">
        <v>121</v>
      </c>
      <c r="L245" s="26"/>
      <c r="M245" s="127" t="s">
        <v>1</v>
      </c>
      <c r="N245" s="128" t="s">
        <v>40</v>
      </c>
      <c r="O245" s="129">
        <v>8.9999999999999993E-3</v>
      </c>
      <c r="P245" s="129">
        <f>O245*H245</f>
        <v>0.8819999999999999</v>
      </c>
      <c r="Q245" s="129">
        <v>0</v>
      </c>
      <c r="R245" s="129">
        <f>Q245*H245</f>
        <v>0</v>
      </c>
      <c r="S245" s="129">
        <v>0</v>
      </c>
      <c r="T245" s="130">
        <f>S245*H245</f>
        <v>0</v>
      </c>
      <c r="AR245" s="131" t="s">
        <v>122</v>
      </c>
      <c r="AT245" s="131" t="s">
        <v>117</v>
      </c>
      <c r="AU245" s="131" t="s">
        <v>82</v>
      </c>
      <c r="AY245" s="14" t="s">
        <v>114</v>
      </c>
      <c r="BE245" s="132">
        <f>IF(N245="základní",J245,0)</f>
        <v>0</v>
      </c>
      <c r="BF245" s="132">
        <f>IF(N245="snížená",J245,0)</f>
        <v>0</v>
      </c>
      <c r="BG245" s="132">
        <f>IF(N245="zákl. přenesená",J245,0)</f>
        <v>0</v>
      </c>
      <c r="BH245" s="132">
        <f>IF(N245="sníž. přenesená",J245,0)</f>
        <v>0</v>
      </c>
      <c r="BI245" s="132">
        <f>IF(N245="nulová",J245,0)</f>
        <v>0</v>
      </c>
      <c r="BJ245" s="14" t="s">
        <v>80</v>
      </c>
      <c r="BK245" s="132">
        <f>ROUND(I245*H245,2)</f>
        <v>0</v>
      </c>
      <c r="BL245" s="14" t="s">
        <v>122</v>
      </c>
      <c r="BM245" s="131" t="s">
        <v>355</v>
      </c>
    </row>
    <row r="246" spans="2:65" s="1" customFormat="1" ht="19.5">
      <c r="B246" s="26"/>
      <c r="D246" s="133" t="s">
        <v>124</v>
      </c>
      <c r="F246" s="134" t="s">
        <v>356</v>
      </c>
      <c r="L246" s="26"/>
      <c r="M246" s="135"/>
      <c r="T246" s="50"/>
      <c r="AT246" s="14" t="s">
        <v>124</v>
      </c>
      <c r="AU246" s="14" t="s">
        <v>82</v>
      </c>
    </row>
    <row r="247" spans="2:65" s="1" customFormat="1">
      <c r="B247" s="26"/>
      <c r="D247" s="136" t="s">
        <v>126</v>
      </c>
      <c r="F247" s="137" t="s">
        <v>357</v>
      </c>
      <c r="L247" s="26"/>
      <c r="M247" s="135"/>
      <c r="T247" s="50"/>
      <c r="AT247" s="14" t="s">
        <v>126</v>
      </c>
      <c r="AU247" s="14" t="s">
        <v>82</v>
      </c>
    </row>
    <row r="248" spans="2:65" s="11" customFormat="1" ht="22.9" customHeight="1">
      <c r="B248" s="109"/>
      <c r="D248" s="110" t="s">
        <v>74</v>
      </c>
      <c r="E248" s="118" t="s">
        <v>82</v>
      </c>
      <c r="F248" s="118" t="s">
        <v>358</v>
      </c>
      <c r="J248" s="119">
        <f>BK248</f>
        <v>0</v>
      </c>
      <c r="L248" s="109"/>
      <c r="M248" s="113"/>
      <c r="P248" s="114">
        <f>SUM(P249:P256)</f>
        <v>28.3596</v>
      </c>
      <c r="R248" s="114">
        <f>SUM(R249:R256)</f>
        <v>0.616232</v>
      </c>
      <c r="T248" s="115">
        <f>SUM(T249:T256)</f>
        <v>0</v>
      </c>
      <c r="AR248" s="110" t="s">
        <v>80</v>
      </c>
      <c r="AT248" s="116" t="s">
        <v>74</v>
      </c>
      <c r="AU248" s="116" t="s">
        <v>80</v>
      </c>
      <c r="AY248" s="110" t="s">
        <v>114</v>
      </c>
      <c r="BK248" s="117">
        <f>SUM(BK249:BK256)</f>
        <v>0</v>
      </c>
    </row>
    <row r="249" spans="2:65" s="1" customFormat="1" ht="33" customHeight="1">
      <c r="B249" s="120"/>
      <c r="C249" s="121" t="s">
        <v>359</v>
      </c>
      <c r="D249" s="121" t="s">
        <v>117</v>
      </c>
      <c r="E249" s="122" t="s">
        <v>360</v>
      </c>
      <c r="F249" s="123" t="s">
        <v>361</v>
      </c>
      <c r="G249" s="124" t="s">
        <v>205</v>
      </c>
      <c r="H249" s="125">
        <v>13.2</v>
      </c>
      <c r="I249" s="126"/>
      <c r="J249" s="126">
        <f>ROUND(I249*H249,2)</f>
        <v>0</v>
      </c>
      <c r="K249" s="123" t="s">
        <v>121</v>
      </c>
      <c r="L249" s="26"/>
      <c r="M249" s="127" t="s">
        <v>1</v>
      </c>
      <c r="N249" s="128" t="s">
        <v>40</v>
      </c>
      <c r="O249" s="129">
        <v>1.5429999999999999</v>
      </c>
      <c r="P249" s="129">
        <f>O249*H249</f>
        <v>20.367599999999999</v>
      </c>
      <c r="Q249" s="129">
        <v>4.6000000000000001E-4</v>
      </c>
      <c r="R249" s="129">
        <f>Q249*H249</f>
        <v>6.0720000000000001E-3</v>
      </c>
      <c r="S249" s="129">
        <v>0</v>
      </c>
      <c r="T249" s="130">
        <f>S249*H249</f>
        <v>0</v>
      </c>
      <c r="AR249" s="131" t="s">
        <v>122</v>
      </c>
      <c r="AT249" s="131" t="s">
        <v>117</v>
      </c>
      <c r="AU249" s="131" t="s">
        <v>82</v>
      </c>
      <c r="AY249" s="14" t="s">
        <v>114</v>
      </c>
      <c r="BE249" s="132">
        <f>IF(N249="základní",J249,0)</f>
        <v>0</v>
      </c>
      <c r="BF249" s="132">
        <f>IF(N249="snížená",J249,0)</f>
        <v>0</v>
      </c>
      <c r="BG249" s="132">
        <f>IF(N249="zákl. přenesená",J249,0)</f>
        <v>0</v>
      </c>
      <c r="BH249" s="132">
        <f>IF(N249="sníž. přenesená",J249,0)</f>
        <v>0</v>
      </c>
      <c r="BI249" s="132">
        <f>IF(N249="nulová",J249,0)</f>
        <v>0</v>
      </c>
      <c r="BJ249" s="14" t="s">
        <v>80</v>
      </c>
      <c r="BK249" s="132">
        <f>ROUND(I249*H249,2)</f>
        <v>0</v>
      </c>
      <c r="BL249" s="14" t="s">
        <v>122</v>
      </c>
      <c r="BM249" s="131" t="s">
        <v>362</v>
      </c>
    </row>
    <row r="250" spans="2:65" s="1" customFormat="1" ht="29.25">
      <c r="B250" s="26"/>
      <c r="D250" s="133" t="s">
        <v>124</v>
      </c>
      <c r="F250" s="134" t="s">
        <v>363</v>
      </c>
      <c r="L250" s="26"/>
      <c r="M250" s="135"/>
      <c r="T250" s="50"/>
      <c r="AT250" s="14" t="s">
        <v>124</v>
      </c>
      <c r="AU250" s="14" t="s">
        <v>82</v>
      </c>
    </row>
    <row r="251" spans="2:65" s="1" customFormat="1">
      <c r="B251" s="26"/>
      <c r="D251" s="136" t="s">
        <v>126</v>
      </c>
      <c r="F251" s="137" t="s">
        <v>364</v>
      </c>
      <c r="L251" s="26"/>
      <c r="M251" s="135"/>
      <c r="T251" s="50"/>
      <c r="AT251" s="14" t="s">
        <v>126</v>
      </c>
      <c r="AU251" s="14" t="s">
        <v>82</v>
      </c>
    </row>
    <row r="252" spans="2:65" s="1" customFormat="1" ht="24.2" customHeight="1">
      <c r="B252" s="120"/>
      <c r="C252" s="121" t="s">
        <v>365</v>
      </c>
      <c r="D252" s="121" t="s">
        <v>117</v>
      </c>
      <c r="E252" s="122" t="s">
        <v>366</v>
      </c>
      <c r="F252" s="123" t="s">
        <v>367</v>
      </c>
      <c r="G252" s="124" t="s">
        <v>368</v>
      </c>
      <c r="H252" s="125">
        <v>4</v>
      </c>
      <c r="I252" s="126"/>
      <c r="J252" s="126">
        <f>ROUND(I252*H252,2)</f>
        <v>0</v>
      </c>
      <c r="K252" s="123" t="s">
        <v>121</v>
      </c>
      <c r="L252" s="26"/>
      <c r="M252" s="127" t="s">
        <v>1</v>
      </c>
      <c r="N252" s="128" t="s">
        <v>40</v>
      </c>
      <c r="O252" s="129">
        <v>1.998</v>
      </c>
      <c r="P252" s="129">
        <f>O252*H252</f>
        <v>7.992</v>
      </c>
      <c r="Q252" s="129">
        <v>4.0000000000000003E-5</v>
      </c>
      <c r="R252" s="129">
        <f>Q252*H252</f>
        <v>1.6000000000000001E-4</v>
      </c>
      <c r="S252" s="129">
        <v>0</v>
      </c>
      <c r="T252" s="130">
        <f>S252*H252</f>
        <v>0</v>
      </c>
      <c r="AR252" s="131" t="s">
        <v>122</v>
      </c>
      <c r="AT252" s="131" t="s">
        <v>117</v>
      </c>
      <c r="AU252" s="131" t="s">
        <v>82</v>
      </c>
      <c r="AY252" s="14" t="s">
        <v>114</v>
      </c>
      <c r="BE252" s="132">
        <f>IF(N252="základní",J252,0)</f>
        <v>0</v>
      </c>
      <c r="BF252" s="132">
        <f>IF(N252="snížená",J252,0)</f>
        <v>0</v>
      </c>
      <c r="BG252" s="132">
        <f>IF(N252="zákl. přenesená",J252,0)</f>
        <v>0</v>
      </c>
      <c r="BH252" s="132">
        <f>IF(N252="sníž. přenesená",J252,0)</f>
        <v>0</v>
      </c>
      <c r="BI252" s="132">
        <f>IF(N252="nulová",J252,0)</f>
        <v>0</v>
      </c>
      <c r="BJ252" s="14" t="s">
        <v>80</v>
      </c>
      <c r="BK252" s="132">
        <f>ROUND(I252*H252,2)</f>
        <v>0</v>
      </c>
      <c r="BL252" s="14" t="s">
        <v>122</v>
      </c>
      <c r="BM252" s="131" t="s">
        <v>369</v>
      </c>
    </row>
    <row r="253" spans="2:65" s="1" customFormat="1" ht="19.5">
      <c r="B253" s="26"/>
      <c r="D253" s="133" t="s">
        <v>124</v>
      </c>
      <c r="F253" s="134" t="s">
        <v>370</v>
      </c>
      <c r="L253" s="26"/>
      <c r="M253" s="135"/>
      <c r="T253" s="50"/>
      <c r="AT253" s="14" t="s">
        <v>124</v>
      </c>
      <c r="AU253" s="14" t="s">
        <v>82</v>
      </c>
    </row>
    <row r="254" spans="2:65" s="1" customFormat="1">
      <c r="B254" s="26"/>
      <c r="D254" s="136" t="s">
        <v>126</v>
      </c>
      <c r="F254" s="137" t="s">
        <v>371</v>
      </c>
      <c r="L254" s="26"/>
      <c r="M254" s="135"/>
      <c r="T254" s="50"/>
      <c r="AT254" s="14" t="s">
        <v>126</v>
      </c>
      <c r="AU254" s="14" t="s">
        <v>82</v>
      </c>
    </row>
    <row r="255" spans="2:65" s="1" customFormat="1" ht="24.2" customHeight="1">
      <c r="B255" s="120"/>
      <c r="C255" s="138" t="s">
        <v>372</v>
      </c>
      <c r="D255" s="138" t="s">
        <v>196</v>
      </c>
      <c r="E255" s="139" t="s">
        <v>373</v>
      </c>
      <c r="F255" s="140" t="s">
        <v>374</v>
      </c>
      <c r="G255" s="141" t="s">
        <v>348</v>
      </c>
      <c r="H255" s="142">
        <v>0.61</v>
      </c>
      <c r="I255" s="143"/>
      <c r="J255" s="143">
        <f>ROUND(I255*H255,2)</f>
        <v>0</v>
      </c>
      <c r="K255" s="140" t="s">
        <v>121</v>
      </c>
      <c r="L255" s="144"/>
      <c r="M255" s="145" t="s">
        <v>1</v>
      </c>
      <c r="N255" s="146" t="s">
        <v>40</v>
      </c>
      <c r="O255" s="129">
        <v>0</v>
      </c>
      <c r="P255" s="129">
        <f>O255*H255</f>
        <v>0</v>
      </c>
      <c r="Q255" s="129">
        <v>1</v>
      </c>
      <c r="R255" s="129">
        <f>Q255*H255</f>
        <v>0.61</v>
      </c>
      <c r="S255" s="129">
        <v>0</v>
      </c>
      <c r="T255" s="130">
        <f>S255*H255</f>
        <v>0</v>
      </c>
      <c r="AR255" s="131" t="s">
        <v>169</v>
      </c>
      <c r="AT255" s="131" t="s">
        <v>196</v>
      </c>
      <c r="AU255" s="131" t="s">
        <v>82</v>
      </c>
      <c r="AY255" s="14" t="s">
        <v>114</v>
      </c>
      <c r="BE255" s="132">
        <f>IF(N255="základní",J255,0)</f>
        <v>0</v>
      </c>
      <c r="BF255" s="132">
        <f>IF(N255="snížená",J255,0)</f>
        <v>0</v>
      </c>
      <c r="BG255" s="132">
        <f>IF(N255="zákl. přenesená",J255,0)</f>
        <v>0</v>
      </c>
      <c r="BH255" s="132">
        <f>IF(N255="sníž. přenesená",J255,0)</f>
        <v>0</v>
      </c>
      <c r="BI255" s="132">
        <f>IF(N255="nulová",J255,0)</f>
        <v>0</v>
      </c>
      <c r="BJ255" s="14" t="s">
        <v>80</v>
      </c>
      <c r="BK255" s="132">
        <f>ROUND(I255*H255,2)</f>
        <v>0</v>
      </c>
      <c r="BL255" s="14" t="s">
        <v>122</v>
      </c>
      <c r="BM255" s="131" t="s">
        <v>375</v>
      </c>
    </row>
    <row r="256" spans="2:65" s="1" customFormat="1">
      <c r="B256" s="26"/>
      <c r="D256" s="133" t="s">
        <v>124</v>
      </c>
      <c r="F256" s="134" t="s">
        <v>376</v>
      </c>
      <c r="L256" s="26"/>
      <c r="M256" s="135"/>
      <c r="T256" s="50"/>
      <c r="AT256" s="14" t="s">
        <v>124</v>
      </c>
      <c r="AU256" s="14" t="s">
        <v>82</v>
      </c>
    </row>
    <row r="257" spans="2:65" s="11" customFormat="1" ht="25.9" customHeight="1">
      <c r="B257" s="109"/>
      <c r="D257" s="110" t="s">
        <v>74</v>
      </c>
      <c r="E257" s="111" t="s">
        <v>377</v>
      </c>
      <c r="F257" s="111" t="s">
        <v>378</v>
      </c>
      <c r="J257" s="112">
        <f>BK257</f>
        <v>0</v>
      </c>
      <c r="L257" s="109"/>
      <c r="M257" s="113"/>
      <c r="P257" s="114">
        <f>P258+P265+P269+P273+P286+P293</f>
        <v>0</v>
      </c>
      <c r="R257" s="114">
        <f>R258+R265+R269+R273+R286+R293</f>
        <v>0</v>
      </c>
      <c r="T257" s="115">
        <f>T258+T265+T269+T273+T286+T293</f>
        <v>0</v>
      </c>
      <c r="AR257" s="110" t="s">
        <v>251</v>
      </c>
      <c r="AT257" s="116" t="s">
        <v>74</v>
      </c>
      <c r="AU257" s="116" t="s">
        <v>75</v>
      </c>
      <c r="AY257" s="110" t="s">
        <v>114</v>
      </c>
      <c r="BK257" s="117">
        <f>BK258+BK265+BK269+BK273+BK286+BK293</f>
        <v>0</v>
      </c>
    </row>
    <row r="258" spans="2:65" s="11" customFormat="1" ht="22.9" customHeight="1">
      <c r="B258" s="109"/>
      <c r="D258" s="110" t="s">
        <v>74</v>
      </c>
      <c r="E258" s="118" t="s">
        <v>379</v>
      </c>
      <c r="F258" s="118" t="s">
        <v>380</v>
      </c>
      <c r="J258" s="119">
        <f>BK258</f>
        <v>0</v>
      </c>
      <c r="L258" s="109"/>
      <c r="M258" s="113"/>
      <c r="P258" s="114">
        <f>SUM(P259:P264)</f>
        <v>0</v>
      </c>
      <c r="R258" s="114">
        <f>SUM(R259:R264)</f>
        <v>0</v>
      </c>
      <c r="T258" s="115">
        <f>SUM(T259:T264)</f>
        <v>0</v>
      </c>
      <c r="AR258" s="110" t="s">
        <v>251</v>
      </c>
      <c r="AT258" s="116" t="s">
        <v>74</v>
      </c>
      <c r="AU258" s="116" t="s">
        <v>80</v>
      </c>
      <c r="AY258" s="110" t="s">
        <v>114</v>
      </c>
      <c r="BK258" s="117">
        <f>SUM(BK259:BK264)</f>
        <v>0</v>
      </c>
    </row>
    <row r="259" spans="2:65" s="1" customFormat="1" ht="16.5" customHeight="1">
      <c r="B259" s="120"/>
      <c r="C259" s="121" t="s">
        <v>381</v>
      </c>
      <c r="D259" s="121" t="s">
        <v>117</v>
      </c>
      <c r="E259" s="122" t="s">
        <v>382</v>
      </c>
      <c r="F259" s="123" t="s">
        <v>383</v>
      </c>
      <c r="G259" s="124" t="s">
        <v>384</v>
      </c>
      <c r="H259" s="125">
        <v>1</v>
      </c>
      <c r="I259" s="191"/>
      <c r="J259" s="126">
        <f>ROUND(I259*H259,2)</f>
        <v>0</v>
      </c>
      <c r="K259" s="123" t="s">
        <v>121</v>
      </c>
      <c r="L259" s="26"/>
      <c r="M259" s="127" t="s">
        <v>1</v>
      </c>
      <c r="N259" s="128" t="s">
        <v>40</v>
      </c>
      <c r="O259" s="129">
        <v>0</v>
      </c>
      <c r="P259" s="129">
        <f>O259*H259</f>
        <v>0</v>
      </c>
      <c r="Q259" s="129">
        <v>0</v>
      </c>
      <c r="R259" s="129">
        <f>Q259*H259</f>
        <v>0</v>
      </c>
      <c r="S259" s="129">
        <v>0</v>
      </c>
      <c r="T259" s="130">
        <f>S259*H259</f>
        <v>0</v>
      </c>
      <c r="AR259" s="131" t="s">
        <v>385</v>
      </c>
      <c r="AT259" s="131" t="s">
        <v>117</v>
      </c>
      <c r="AU259" s="131" t="s">
        <v>82</v>
      </c>
      <c r="AY259" s="14" t="s">
        <v>114</v>
      </c>
      <c r="BE259" s="132">
        <f>IF(N259="základní",J259,0)</f>
        <v>0</v>
      </c>
      <c r="BF259" s="132">
        <f>IF(N259="snížená",J259,0)</f>
        <v>0</v>
      </c>
      <c r="BG259" s="132">
        <f>IF(N259="zákl. přenesená",J259,0)</f>
        <v>0</v>
      </c>
      <c r="BH259" s="132">
        <f>IF(N259="sníž. přenesená",J259,0)</f>
        <v>0</v>
      </c>
      <c r="BI259" s="132">
        <f>IF(N259="nulová",J259,0)</f>
        <v>0</v>
      </c>
      <c r="BJ259" s="14" t="s">
        <v>80</v>
      </c>
      <c r="BK259" s="132">
        <f>ROUND(I259*H259,2)</f>
        <v>0</v>
      </c>
      <c r="BL259" s="14" t="s">
        <v>385</v>
      </c>
      <c r="BM259" s="131" t="s">
        <v>386</v>
      </c>
    </row>
    <row r="260" spans="2:65" s="1" customFormat="1">
      <c r="B260" s="26"/>
      <c r="D260" s="133" t="s">
        <v>124</v>
      </c>
      <c r="F260" s="134" t="s">
        <v>383</v>
      </c>
      <c r="I260" s="192"/>
      <c r="L260" s="26"/>
      <c r="M260" s="135"/>
      <c r="T260" s="50"/>
      <c r="AT260" s="14" t="s">
        <v>124</v>
      </c>
      <c r="AU260" s="14" t="s">
        <v>82</v>
      </c>
    </row>
    <row r="261" spans="2:65" s="1" customFormat="1">
      <c r="B261" s="26"/>
      <c r="D261" s="136" t="s">
        <v>126</v>
      </c>
      <c r="F261" s="137" t="s">
        <v>387</v>
      </c>
      <c r="I261" s="192"/>
      <c r="L261" s="26"/>
      <c r="M261" s="135"/>
      <c r="T261" s="50"/>
      <c r="AT261" s="14" t="s">
        <v>126</v>
      </c>
      <c r="AU261" s="14" t="s">
        <v>82</v>
      </c>
    </row>
    <row r="262" spans="2:65" s="1" customFormat="1" ht="16.5" customHeight="1">
      <c r="B262" s="120"/>
      <c r="C262" s="121" t="s">
        <v>388</v>
      </c>
      <c r="D262" s="121" t="s">
        <v>117</v>
      </c>
      <c r="E262" s="122" t="s">
        <v>389</v>
      </c>
      <c r="F262" s="123" t="s">
        <v>390</v>
      </c>
      <c r="G262" s="124" t="s">
        <v>384</v>
      </c>
      <c r="H262" s="125">
        <v>1</v>
      </c>
      <c r="I262" s="191"/>
      <c r="J262" s="126">
        <f>ROUND(I262*H262,2)</f>
        <v>0</v>
      </c>
      <c r="K262" s="123" t="s">
        <v>121</v>
      </c>
      <c r="L262" s="26"/>
      <c r="M262" s="127" t="s">
        <v>1</v>
      </c>
      <c r="N262" s="128" t="s">
        <v>40</v>
      </c>
      <c r="O262" s="129">
        <v>0</v>
      </c>
      <c r="P262" s="129">
        <f>O262*H262</f>
        <v>0</v>
      </c>
      <c r="Q262" s="129">
        <v>0</v>
      </c>
      <c r="R262" s="129">
        <f>Q262*H262</f>
        <v>0</v>
      </c>
      <c r="S262" s="129">
        <v>0</v>
      </c>
      <c r="T262" s="130">
        <f>S262*H262</f>
        <v>0</v>
      </c>
      <c r="AR262" s="131" t="s">
        <v>385</v>
      </c>
      <c r="AT262" s="131" t="s">
        <v>117</v>
      </c>
      <c r="AU262" s="131" t="s">
        <v>82</v>
      </c>
      <c r="AY262" s="14" t="s">
        <v>114</v>
      </c>
      <c r="BE262" s="132">
        <f>IF(N262="základní",J262,0)</f>
        <v>0</v>
      </c>
      <c r="BF262" s="132">
        <f>IF(N262="snížená",J262,0)</f>
        <v>0</v>
      </c>
      <c r="BG262" s="132">
        <f>IF(N262="zákl. přenesená",J262,0)</f>
        <v>0</v>
      </c>
      <c r="BH262" s="132">
        <f>IF(N262="sníž. přenesená",J262,0)</f>
        <v>0</v>
      </c>
      <c r="BI262" s="132">
        <f>IF(N262="nulová",J262,0)</f>
        <v>0</v>
      </c>
      <c r="BJ262" s="14" t="s">
        <v>80</v>
      </c>
      <c r="BK262" s="132">
        <f>ROUND(I262*H262,2)</f>
        <v>0</v>
      </c>
      <c r="BL262" s="14" t="s">
        <v>385</v>
      </c>
      <c r="BM262" s="131" t="s">
        <v>391</v>
      </c>
    </row>
    <row r="263" spans="2:65" s="1" customFormat="1">
      <c r="B263" s="26"/>
      <c r="D263" s="133" t="s">
        <v>124</v>
      </c>
      <c r="F263" s="134" t="s">
        <v>390</v>
      </c>
      <c r="L263" s="26"/>
      <c r="M263" s="135"/>
      <c r="T263" s="50"/>
      <c r="AT263" s="14" t="s">
        <v>124</v>
      </c>
      <c r="AU263" s="14" t="s">
        <v>82</v>
      </c>
    </row>
    <row r="264" spans="2:65" s="1" customFormat="1">
      <c r="B264" s="26"/>
      <c r="D264" s="136" t="s">
        <v>126</v>
      </c>
      <c r="F264" s="137" t="s">
        <v>392</v>
      </c>
      <c r="L264" s="26"/>
      <c r="M264" s="135"/>
      <c r="T264" s="50"/>
      <c r="AT264" s="14" t="s">
        <v>126</v>
      </c>
      <c r="AU264" s="14" t="s">
        <v>82</v>
      </c>
    </row>
    <row r="265" spans="2:65" s="11" customFormat="1" ht="22.9" customHeight="1">
      <c r="B265" s="109"/>
      <c r="D265" s="110" t="s">
        <v>74</v>
      </c>
      <c r="E265" s="118" t="s">
        <v>393</v>
      </c>
      <c r="F265" s="118" t="s">
        <v>394</v>
      </c>
      <c r="J265" s="119">
        <f>BK265</f>
        <v>0</v>
      </c>
      <c r="L265" s="109"/>
      <c r="M265" s="113"/>
      <c r="P265" s="114">
        <f>SUM(P266:P268)</f>
        <v>0</v>
      </c>
      <c r="R265" s="114">
        <f>SUM(R266:R268)</f>
        <v>0</v>
      </c>
      <c r="T265" s="115">
        <f>SUM(T266:T268)</f>
        <v>0</v>
      </c>
      <c r="AR265" s="110" t="s">
        <v>251</v>
      </c>
      <c r="AT265" s="116" t="s">
        <v>74</v>
      </c>
      <c r="AU265" s="116" t="s">
        <v>80</v>
      </c>
      <c r="AY265" s="110" t="s">
        <v>114</v>
      </c>
      <c r="BK265" s="117">
        <f>SUM(BK266:BK268)</f>
        <v>0</v>
      </c>
    </row>
    <row r="266" spans="2:65" s="1" customFormat="1" ht="16.5" customHeight="1">
      <c r="B266" s="120"/>
      <c r="C266" s="121" t="s">
        <v>395</v>
      </c>
      <c r="D266" s="121" t="s">
        <v>117</v>
      </c>
      <c r="E266" s="122" t="s">
        <v>396</v>
      </c>
      <c r="F266" s="123" t="s">
        <v>394</v>
      </c>
      <c r="G266" s="124" t="s">
        <v>384</v>
      </c>
      <c r="H266" s="125">
        <v>1</v>
      </c>
      <c r="I266" s="126"/>
      <c r="J266" s="126">
        <f>ROUND(I266*H266,2)</f>
        <v>0</v>
      </c>
      <c r="K266" s="123" t="s">
        <v>121</v>
      </c>
      <c r="L266" s="26"/>
      <c r="M266" s="127" t="s">
        <v>1</v>
      </c>
      <c r="N266" s="128" t="s">
        <v>40</v>
      </c>
      <c r="O266" s="129">
        <v>0</v>
      </c>
      <c r="P266" s="129">
        <f>O266*H266</f>
        <v>0</v>
      </c>
      <c r="Q266" s="129">
        <v>0</v>
      </c>
      <c r="R266" s="129">
        <f>Q266*H266</f>
        <v>0</v>
      </c>
      <c r="S266" s="129">
        <v>0</v>
      </c>
      <c r="T266" s="130">
        <f>S266*H266</f>
        <v>0</v>
      </c>
      <c r="AR266" s="131" t="s">
        <v>385</v>
      </c>
      <c r="AT266" s="131" t="s">
        <v>117</v>
      </c>
      <c r="AU266" s="131" t="s">
        <v>82</v>
      </c>
      <c r="AY266" s="14" t="s">
        <v>114</v>
      </c>
      <c r="BE266" s="132">
        <f>IF(N266="základní",J266,0)</f>
        <v>0</v>
      </c>
      <c r="BF266" s="132">
        <f>IF(N266="snížená",J266,0)</f>
        <v>0</v>
      </c>
      <c r="BG266" s="132">
        <f>IF(N266="zákl. přenesená",J266,0)</f>
        <v>0</v>
      </c>
      <c r="BH266" s="132">
        <f>IF(N266="sníž. přenesená",J266,0)</f>
        <v>0</v>
      </c>
      <c r="BI266" s="132">
        <f>IF(N266="nulová",J266,0)</f>
        <v>0</v>
      </c>
      <c r="BJ266" s="14" t="s">
        <v>80</v>
      </c>
      <c r="BK266" s="132">
        <f>ROUND(I266*H266,2)</f>
        <v>0</v>
      </c>
      <c r="BL266" s="14" t="s">
        <v>385</v>
      </c>
      <c r="BM266" s="131" t="s">
        <v>397</v>
      </c>
    </row>
    <row r="267" spans="2:65" s="1" customFormat="1">
      <c r="B267" s="26"/>
      <c r="D267" s="133" t="s">
        <v>124</v>
      </c>
      <c r="F267" s="134" t="s">
        <v>394</v>
      </c>
      <c r="L267" s="26"/>
      <c r="M267" s="135"/>
      <c r="T267" s="50"/>
      <c r="AT267" s="14" t="s">
        <v>124</v>
      </c>
      <c r="AU267" s="14" t="s">
        <v>82</v>
      </c>
    </row>
    <row r="268" spans="2:65" s="1" customFormat="1">
      <c r="B268" s="26"/>
      <c r="D268" s="136" t="s">
        <v>126</v>
      </c>
      <c r="F268" s="137" t="s">
        <v>398</v>
      </c>
      <c r="L268" s="26"/>
      <c r="M268" s="135"/>
      <c r="T268" s="50"/>
      <c r="AT268" s="14" t="s">
        <v>126</v>
      </c>
      <c r="AU268" s="14" t="s">
        <v>82</v>
      </c>
    </row>
    <row r="269" spans="2:65" s="11" customFormat="1" ht="22.9" customHeight="1">
      <c r="B269" s="109"/>
      <c r="D269" s="110" t="s">
        <v>74</v>
      </c>
      <c r="E269" s="118" t="s">
        <v>399</v>
      </c>
      <c r="F269" s="118" t="s">
        <v>400</v>
      </c>
      <c r="J269" s="119">
        <f>BK269</f>
        <v>0</v>
      </c>
      <c r="L269" s="109"/>
      <c r="M269" s="113"/>
      <c r="P269" s="114">
        <f>SUM(P270:P272)</f>
        <v>0</v>
      </c>
      <c r="R269" s="114">
        <f>SUM(R270:R272)</f>
        <v>0</v>
      </c>
      <c r="T269" s="115">
        <f>SUM(T270:T272)</f>
        <v>0</v>
      </c>
      <c r="AR269" s="110" t="s">
        <v>251</v>
      </c>
      <c r="AT269" s="116" t="s">
        <v>74</v>
      </c>
      <c r="AU269" s="116" t="s">
        <v>80</v>
      </c>
      <c r="AY269" s="110" t="s">
        <v>114</v>
      </c>
      <c r="BK269" s="117">
        <f>SUM(BK270:BK272)</f>
        <v>0</v>
      </c>
    </row>
    <row r="270" spans="2:65" s="1" customFormat="1" ht="16.5" customHeight="1">
      <c r="B270" s="120"/>
      <c r="C270" s="121" t="s">
        <v>401</v>
      </c>
      <c r="D270" s="121" t="s">
        <v>117</v>
      </c>
      <c r="E270" s="122" t="s">
        <v>402</v>
      </c>
      <c r="F270" s="123" t="s">
        <v>400</v>
      </c>
      <c r="G270" s="124" t="s">
        <v>384</v>
      </c>
      <c r="H270" s="125">
        <v>1</v>
      </c>
      <c r="I270" s="126"/>
      <c r="J270" s="126">
        <f>ROUND(I270*H270,2)</f>
        <v>0</v>
      </c>
      <c r="K270" s="123" t="s">
        <v>121</v>
      </c>
      <c r="L270" s="26"/>
      <c r="M270" s="127" t="s">
        <v>1</v>
      </c>
      <c r="N270" s="128" t="s">
        <v>40</v>
      </c>
      <c r="O270" s="129">
        <v>0</v>
      </c>
      <c r="P270" s="129">
        <f>O270*H270</f>
        <v>0</v>
      </c>
      <c r="Q270" s="129">
        <v>0</v>
      </c>
      <c r="R270" s="129">
        <f>Q270*H270</f>
        <v>0</v>
      </c>
      <c r="S270" s="129">
        <v>0</v>
      </c>
      <c r="T270" s="130">
        <f>S270*H270</f>
        <v>0</v>
      </c>
      <c r="AR270" s="131" t="s">
        <v>385</v>
      </c>
      <c r="AT270" s="131" t="s">
        <v>117</v>
      </c>
      <c r="AU270" s="131" t="s">
        <v>82</v>
      </c>
      <c r="AY270" s="14" t="s">
        <v>114</v>
      </c>
      <c r="BE270" s="132">
        <f>IF(N270="základní",J270,0)</f>
        <v>0</v>
      </c>
      <c r="BF270" s="132">
        <f>IF(N270="snížená",J270,0)</f>
        <v>0</v>
      </c>
      <c r="BG270" s="132">
        <f>IF(N270="zákl. přenesená",J270,0)</f>
        <v>0</v>
      </c>
      <c r="BH270" s="132">
        <f>IF(N270="sníž. přenesená",J270,0)</f>
        <v>0</v>
      </c>
      <c r="BI270" s="132">
        <f>IF(N270="nulová",J270,0)</f>
        <v>0</v>
      </c>
      <c r="BJ270" s="14" t="s">
        <v>80</v>
      </c>
      <c r="BK270" s="132">
        <f>ROUND(I270*H270,2)</f>
        <v>0</v>
      </c>
      <c r="BL270" s="14" t="s">
        <v>385</v>
      </c>
      <c r="BM270" s="131" t="s">
        <v>403</v>
      </c>
    </row>
    <row r="271" spans="2:65" s="1" customFormat="1">
      <c r="B271" s="26"/>
      <c r="D271" s="133" t="s">
        <v>124</v>
      </c>
      <c r="F271" s="134" t="s">
        <v>400</v>
      </c>
      <c r="L271" s="26"/>
      <c r="M271" s="135"/>
      <c r="T271" s="50"/>
      <c r="AT271" s="14" t="s">
        <v>124</v>
      </c>
      <c r="AU271" s="14" t="s">
        <v>82</v>
      </c>
    </row>
    <row r="272" spans="2:65" s="1" customFormat="1">
      <c r="B272" s="26"/>
      <c r="D272" s="136" t="s">
        <v>126</v>
      </c>
      <c r="F272" s="137" t="s">
        <v>404</v>
      </c>
      <c r="L272" s="26"/>
      <c r="M272" s="135"/>
      <c r="T272" s="50"/>
      <c r="AT272" s="14" t="s">
        <v>126</v>
      </c>
      <c r="AU272" s="14" t="s">
        <v>82</v>
      </c>
    </row>
    <row r="273" spans="2:65" s="11" customFormat="1" ht="22.9" customHeight="1">
      <c r="B273" s="109"/>
      <c r="D273" s="110" t="s">
        <v>74</v>
      </c>
      <c r="E273" s="118" t="s">
        <v>405</v>
      </c>
      <c r="F273" s="118" t="s">
        <v>406</v>
      </c>
      <c r="J273" s="119">
        <f>BK273</f>
        <v>0</v>
      </c>
      <c r="L273" s="109"/>
      <c r="M273" s="113"/>
      <c r="P273" s="114">
        <f>SUM(P274:P285)</f>
        <v>0</v>
      </c>
      <c r="R273" s="114">
        <f>SUM(R274:R285)</f>
        <v>0</v>
      </c>
      <c r="T273" s="115">
        <f>SUM(T274:T285)</f>
        <v>0</v>
      </c>
      <c r="AR273" s="110" t="s">
        <v>251</v>
      </c>
      <c r="AT273" s="116" t="s">
        <v>74</v>
      </c>
      <c r="AU273" s="116" t="s">
        <v>80</v>
      </c>
      <c r="AY273" s="110" t="s">
        <v>114</v>
      </c>
      <c r="BK273" s="117">
        <f>SUM(BK274:BK285)</f>
        <v>0</v>
      </c>
    </row>
    <row r="274" spans="2:65" s="1" customFormat="1" ht="16.5" customHeight="1">
      <c r="B274" s="120"/>
      <c r="C274" s="121" t="s">
        <v>407</v>
      </c>
      <c r="D274" s="121" t="s">
        <v>117</v>
      </c>
      <c r="E274" s="122" t="s">
        <v>408</v>
      </c>
      <c r="F274" s="123" t="s">
        <v>406</v>
      </c>
      <c r="G274" s="124" t="s">
        <v>384</v>
      </c>
      <c r="H274" s="125">
        <v>1</v>
      </c>
      <c r="I274" s="126"/>
      <c r="J274" s="126">
        <f>ROUND(I274*H274,2)</f>
        <v>0</v>
      </c>
      <c r="K274" s="123" t="s">
        <v>121</v>
      </c>
      <c r="L274" s="26"/>
      <c r="M274" s="127" t="s">
        <v>1</v>
      </c>
      <c r="N274" s="128" t="s">
        <v>40</v>
      </c>
      <c r="O274" s="129">
        <v>0</v>
      </c>
      <c r="P274" s="129">
        <f>O274*H274</f>
        <v>0</v>
      </c>
      <c r="Q274" s="129">
        <v>0</v>
      </c>
      <c r="R274" s="129">
        <f>Q274*H274</f>
        <v>0</v>
      </c>
      <c r="S274" s="129">
        <v>0</v>
      </c>
      <c r="T274" s="130">
        <f>S274*H274</f>
        <v>0</v>
      </c>
      <c r="AR274" s="131" t="s">
        <v>385</v>
      </c>
      <c r="AT274" s="131" t="s">
        <v>117</v>
      </c>
      <c r="AU274" s="131" t="s">
        <v>82</v>
      </c>
      <c r="AY274" s="14" t="s">
        <v>114</v>
      </c>
      <c r="BE274" s="132">
        <f>IF(N274="základní",J274,0)</f>
        <v>0</v>
      </c>
      <c r="BF274" s="132">
        <f>IF(N274="snížená",J274,0)</f>
        <v>0</v>
      </c>
      <c r="BG274" s="132">
        <f>IF(N274="zákl. přenesená",J274,0)</f>
        <v>0</v>
      </c>
      <c r="BH274" s="132">
        <f>IF(N274="sníž. přenesená",J274,0)</f>
        <v>0</v>
      </c>
      <c r="BI274" s="132">
        <f>IF(N274="nulová",J274,0)</f>
        <v>0</v>
      </c>
      <c r="BJ274" s="14" t="s">
        <v>80</v>
      </c>
      <c r="BK274" s="132">
        <f>ROUND(I274*H274,2)</f>
        <v>0</v>
      </c>
      <c r="BL274" s="14" t="s">
        <v>385</v>
      </c>
      <c r="BM274" s="131" t="s">
        <v>409</v>
      </c>
    </row>
    <row r="275" spans="2:65" s="1" customFormat="1">
      <c r="B275" s="26"/>
      <c r="D275" s="133" t="s">
        <v>124</v>
      </c>
      <c r="F275" s="134" t="s">
        <v>406</v>
      </c>
      <c r="L275" s="26"/>
      <c r="M275" s="135"/>
      <c r="T275" s="50"/>
      <c r="AT275" s="14" t="s">
        <v>124</v>
      </c>
      <c r="AU275" s="14" t="s">
        <v>82</v>
      </c>
    </row>
    <row r="276" spans="2:65" s="1" customFormat="1">
      <c r="B276" s="26"/>
      <c r="D276" s="136" t="s">
        <v>126</v>
      </c>
      <c r="F276" s="137" t="s">
        <v>410</v>
      </c>
      <c r="L276" s="26"/>
      <c r="M276" s="135"/>
      <c r="T276" s="50"/>
      <c r="AT276" s="14" t="s">
        <v>126</v>
      </c>
      <c r="AU276" s="14" t="s">
        <v>82</v>
      </c>
    </row>
    <row r="277" spans="2:65" s="1" customFormat="1" ht="16.5" customHeight="1">
      <c r="B277" s="120"/>
      <c r="C277" s="121" t="s">
        <v>411</v>
      </c>
      <c r="D277" s="121" t="s">
        <v>117</v>
      </c>
      <c r="E277" s="122" t="s">
        <v>412</v>
      </c>
      <c r="F277" s="123" t="s">
        <v>413</v>
      </c>
      <c r="G277" s="124" t="s">
        <v>384</v>
      </c>
      <c r="H277" s="125">
        <v>1</v>
      </c>
      <c r="I277" s="126"/>
      <c r="J277" s="126">
        <f>ROUND(I277*H277,2)</f>
        <v>0</v>
      </c>
      <c r="K277" s="123" t="s">
        <v>121</v>
      </c>
      <c r="L277" s="26"/>
      <c r="M277" s="127" t="s">
        <v>1</v>
      </c>
      <c r="N277" s="128" t="s">
        <v>40</v>
      </c>
      <c r="O277" s="129">
        <v>0</v>
      </c>
      <c r="P277" s="129">
        <f>O277*H277</f>
        <v>0</v>
      </c>
      <c r="Q277" s="129">
        <v>0</v>
      </c>
      <c r="R277" s="129">
        <f>Q277*H277</f>
        <v>0</v>
      </c>
      <c r="S277" s="129">
        <v>0</v>
      </c>
      <c r="T277" s="130">
        <f>S277*H277</f>
        <v>0</v>
      </c>
      <c r="AR277" s="131" t="s">
        <v>385</v>
      </c>
      <c r="AT277" s="131" t="s">
        <v>117</v>
      </c>
      <c r="AU277" s="131" t="s">
        <v>82</v>
      </c>
      <c r="AY277" s="14" t="s">
        <v>114</v>
      </c>
      <c r="BE277" s="132">
        <f>IF(N277="základní",J277,0)</f>
        <v>0</v>
      </c>
      <c r="BF277" s="132">
        <f>IF(N277="snížená",J277,0)</f>
        <v>0</v>
      </c>
      <c r="BG277" s="132">
        <f>IF(N277="zákl. přenesená",J277,0)</f>
        <v>0</v>
      </c>
      <c r="BH277" s="132">
        <f>IF(N277="sníž. přenesená",J277,0)</f>
        <v>0</v>
      </c>
      <c r="BI277" s="132">
        <f>IF(N277="nulová",J277,0)</f>
        <v>0</v>
      </c>
      <c r="BJ277" s="14" t="s">
        <v>80</v>
      </c>
      <c r="BK277" s="132">
        <f>ROUND(I277*H277,2)</f>
        <v>0</v>
      </c>
      <c r="BL277" s="14" t="s">
        <v>385</v>
      </c>
      <c r="BM277" s="131" t="s">
        <v>414</v>
      </c>
    </row>
    <row r="278" spans="2:65" s="1" customFormat="1">
      <c r="B278" s="26"/>
      <c r="D278" s="133" t="s">
        <v>124</v>
      </c>
      <c r="F278" s="134" t="s">
        <v>415</v>
      </c>
      <c r="L278" s="26"/>
      <c r="M278" s="135"/>
      <c r="T278" s="50"/>
      <c r="AT278" s="14" t="s">
        <v>124</v>
      </c>
      <c r="AU278" s="14" t="s">
        <v>82</v>
      </c>
    </row>
    <row r="279" spans="2:65" s="1" customFormat="1">
      <c r="B279" s="26"/>
      <c r="D279" s="136" t="s">
        <v>126</v>
      </c>
      <c r="F279" s="137" t="s">
        <v>416</v>
      </c>
      <c r="L279" s="26"/>
      <c r="M279" s="135"/>
      <c r="T279" s="50"/>
      <c r="AT279" s="14" t="s">
        <v>126</v>
      </c>
      <c r="AU279" s="14" t="s">
        <v>82</v>
      </c>
    </row>
    <row r="280" spans="2:65" s="1" customFormat="1" ht="16.5" customHeight="1">
      <c r="B280" s="120"/>
      <c r="C280" s="121" t="s">
        <v>417</v>
      </c>
      <c r="D280" s="121" t="s">
        <v>117</v>
      </c>
      <c r="E280" s="122" t="s">
        <v>418</v>
      </c>
      <c r="F280" s="123" t="s">
        <v>419</v>
      </c>
      <c r="G280" s="124" t="s">
        <v>384</v>
      </c>
      <c r="H280" s="125">
        <v>1</v>
      </c>
      <c r="I280" s="126"/>
      <c r="J280" s="126">
        <f>ROUND(I280*H280,2)</f>
        <v>0</v>
      </c>
      <c r="K280" s="123" t="s">
        <v>121</v>
      </c>
      <c r="L280" s="26"/>
      <c r="M280" s="127" t="s">
        <v>1</v>
      </c>
      <c r="N280" s="128" t="s">
        <v>40</v>
      </c>
      <c r="O280" s="129">
        <v>0</v>
      </c>
      <c r="P280" s="129">
        <f>O280*H280</f>
        <v>0</v>
      </c>
      <c r="Q280" s="129">
        <v>0</v>
      </c>
      <c r="R280" s="129">
        <f>Q280*H280</f>
        <v>0</v>
      </c>
      <c r="S280" s="129">
        <v>0</v>
      </c>
      <c r="T280" s="130">
        <f>S280*H280</f>
        <v>0</v>
      </c>
      <c r="AR280" s="131" t="s">
        <v>385</v>
      </c>
      <c r="AT280" s="131" t="s">
        <v>117</v>
      </c>
      <c r="AU280" s="131" t="s">
        <v>82</v>
      </c>
      <c r="AY280" s="14" t="s">
        <v>114</v>
      </c>
      <c r="BE280" s="132">
        <f>IF(N280="základní",J280,0)</f>
        <v>0</v>
      </c>
      <c r="BF280" s="132">
        <f>IF(N280="snížená",J280,0)</f>
        <v>0</v>
      </c>
      <c r="BG280" s="132">
        <f>IF(N280="zákl. přenesená",J280,0)</f>
        <v>0</v>
      </c>
      <c r="BH280" s="132">
        <f>IF(N280="sníž. přenesená",J280,0)</f>
        <v>0</v>
      </c>
      <c r="BI280" s="132">
        <f>IF(N280="nulová",J280,0)</f>
        <v>0</v>
      </c>
      <c r="BJ280" s="14" t="s">
        <v>80</v>
      </c>
      <c r="BK280" s="132">
        <f>ROUND(I280*H280,2)</f>
        <v>0</v>
      </c>
      <c r="BL280" s="14" t="s">
        <v>385</v>
      </c>
      <c r="BM280" s="131" t="s">
        <v>420</v>
      </c>
    </row>
    <row r="281" spans="2:65" s="1" customFormat="1">
      <c r="B281" s="26"/>
      <c r="D281" s="133" t="s">
        <v>124</v>
      </c>
      <c r="F281" s="134" t="s">
        <v>419</v>
      </c>
      <c r="L281" s="26"/>
      <c r="M281" s="135"/>
      <c r="T281" s="50"/>
      <c r="AT281" s="14" t="s">
        <v>124</v>
      </c>
      <c r="AU281" s="14" t="s">
        <v>82</v>
      </c>
    </row>
    <row r="282" spans="2:65" s="1" customFormat="1">
      <c r="B282" s="26"/>
      <c r="D282" s="136" t="s">
        <v>126</v>
      </c>
      <c r="F282" s="137" t="s">
        <v>421</v>
      </c>
      <c r="L282" s="26"/>
      <c r="M282" s="135"/>
      <c r="T282" s="50"/>
      <c r="AT282" s="14" t="s">
        <v>126</v>
      </c>
      <c r="AU282" s="14" t="s">
        <v>82</v>
      </c>
    </row>
    <row r="283" spans="2:65" s="1" customFormat="1" ht="16.5" customHeight="1">
      <c r="B283" s="120"/>
      <c r="C283" s="121" t="s">
        <v>422</v>
      </c>
      <c r="D283" s="121" t="s">
        <v>117</v>
      </c>
      <c r="E283" s="122" t="s">
        <v>423</v>
      </c>
      <c r="F283" s="123" t="s">
        <v>424</v>
      </c>
      <c r="G283" s="124" t="s">
        <v>384</v>
      </c>
      <c r="H283" s="125">
        <v>1</v>
      </c>
      <c r="I283" s="126"/>
      <c r="J283" s="126">
        <f>ROUND(I283*H283,2)</f>
        <v>0</v>
      </c>
      <c r="K283" s="123" t="s">
        <v>121</v>
      </c>
      <c r="L283" s="26"/>
      <c r="M283" s="127" t="s">
        <v>1</v>
      </c>
      <c r="N283" s="128" t="s">
        <v>40</v>
      </c>
      <c r="O283" s="129">
        <v>0</v>
      </c>
      <c r="P283" s="129">
        <f>O283*H283</f>
        <v>0</v>
      </c>
      <c r="Q283" s="129">
        <v>0</v>
      </c>
      <c r="R283" s="129">
        <f>Q283*H283</f>
        <v>0</v>
      </c>
      <c r="S283" s="129">
        <v>0</v>
      </c>
      <c r="T283" s="130">
        <f>S283*H283</f>
        <v>0</v>
      </c>
      <c r="AR283" s="131" t="s">
        <v>385</v>
      </c>
      <c r="AT283" s="131" t="s">
        <v>117</v>
      </c>
      <c r="AU283" s="131" t="s">
        <v>82</v>
      </c>
      <c r="AY283" s="14" t="s">
        <v>114</v>
      </c>
      <c r="BE283" s="132">
        <f>IF(N283="základní",J283,0)</f>
        <v>0</v>
      </c>
      <c r="BF283" s="132">
        <f>IF(N283="snížená",J283,0)</f>
        <v>0</v>
      </c>
      <c r="BG283" s="132">
        <f>IF(N283="zákl. přenesená",J283,0)</f>
        <v>0</v>
      </c>
      <c r="BH283" s="132">
        <f>IF(N283="sníž. přenesená",J283,0)</f>
        <v>0</v>
      </c>
      <c r="BI283" s="132">
        <f>IF(N283="nulová",J283,0)</f>
        <v>0</v>
      </c>
      <c r="BJ283" s="14" t="s">
        <v>80</v>
      </c>
      <c r="BK283" s="132">
        <f>ROUND(I283*H283,2)</f>
        <v>0</v>
      </c>
      <c r="BL283" s="14" t="s">
        <v>385</v>
      </c>
      <c r="BM283" s="131" t="s">
        <v>425</v>
      </c>
    </row>
    <row r="284" spans="2:65" s="1" customFormat="1">
      <c r="B284" s="26"/>
      <c r="D284" s="133" t="s">
        <v>124</v>
      </c>
      <c r="F284" s="134" t="s">
        <v>424</v>
      </c>
      <c r="L284" s="26"/>
      <c r="M284" s="135"/>
      <c r="T284" s="50"/>
      <c r="AT284" s="14" t="s">
        <v>124</v>
      </c>
      <c r="AU284" s="14" t="s">
        <v>82</v>
      </c>
    </row>
    <row r="285" spans="2:65" s="1" customFormat="1">
      <c r="B285" s="26"/>
      <c r="D285" s="136" t="s">
        <v>126</v>
      </c>
      <c r="F285" s="137" t="s">
        <v>426</v>
      </c>
      <c r="L285" s="26"/>
      <c r="M285" s="135"/>
      <c r="T285" s="50"/>
      <c r="AT285" s="14" t="s">
        <v>126</v>
      </c>
      <c r="AU285" s="14" t="s">
        <v>82</v>
      </c>
    </row>
    <row r="286" spans="2:65" s="11" customFormat="1" ht="22.9" customHeight="1">
      <c r="B286" s="109"/>
      <c r="D286" s="110" t="s">
        <v>74</v>
      </c>
      <c r="E286" s="118" t="s">
        <v>427</v>
      </c>
      <c r="F286" s="118" t="s">
        <v>428</v>
      </c>
      <c r="J286" s="119">
        <f>BK286</f>
        <v>0</v>
      </c>
      <c r="L286" s="109"/>
      <c r="M286" s="113"/>
      <c r="P286" s="114">
        <f>SUM(P287:P292)</f>
        <v>0</v>
      </c>
      <c r="R286" s="114">
        <f>SUM(R287:R292)</f>
        <v>0</v>
      </c>
      <c r="T286" s="115">
        <f>SUM(T287:T292)</f>
        <v>0</v>
      </c>
      <c r="AR286" s="110" t="s">
        <v>251</v>
      </c>
      <c r="AT286" s="116" t="s">
        <v>74</v>
      </c>
      <c r="AU286" s="116" t="s">
        <v>80</v>
      </c>
      <c r="AY286" s="110" t="s">
        <v>114</v>
      </c>
      <c r="BK286" s="117">
        <f>SUM(BK287:BK292)</f>
        <v>0</v>
      </c>
    </row>
    <row r="287" spans="2:65" s="1" customFormat="1" ht="16.5" customHeight="1">
      <c r="B287" s="120"/>
      <c r="C287" s="121" t="s">
        <v>429</v>
      </c>
      <c r="D287" s="121" t="s">
        <v>117</v>
      </c>
      <c r="E287" s="122" t="s">
        <v>430</v>
      </c>
      <c r="F287" s="123" t="s">
        <v>428</v>
      </c>
      <c r="G287" s="124" t="s">
        <v>384</v>
      </c>
      <c r="H287" s="125">
        <v>1</v>
      </c>
      <c r="I287" s="126"/>
      <c r="J287" s="126">
        <f>ROUND(I287*H287,2)</f>
        <v>0</v>
      </c>
      <c r="K287" s="123" t="s">
        <v>121</v>
      </c>
      <c r="L287" s="26"/>
      <c r="M287" s="127" t="s">
        <v>1</v>
      </c>
      <c r="N287" s="128" t="s">
        <v>40</v>
      </c>
      <c r="O287" s="129">
        <v>0</v>
      </c>
      <c r="P287" s="129">
        <f>O287*H287</f>
        <v>0</v>
      </c>
      <c r="Q287" s="129">
        <v>0</v>
      </c>
      <c r="R287" s="129">
        <f>Q287*H287</f>
        <v>0</v>
      </c>
      <c r="S287" s="129">
        <v>0</v>
      </c>
      <c r="T287" s="130">
        <f>S287*H287</f>
        <v>0</v>
      </c>
      <c r="AR287" s="131" t="s">
        <v>385</v>
      </c>
      <c r="AT287" s="131" t="s">
        <v>117</v>
      </c>
      <c r="AU287" s="131" t="s">
        <v>82</v>
      </c>
      <c r="AY287" s="14" t="s">
        <v>114</v>
      </c>
      <c r="BE287" s="132">
        <f>IF(N287="základní",J287,0)</f>
        <v>0</v>
      </c>
      <c r="BF287" s="132">
        <f>IF(N287="snížená",J287,0)</f>
        <v>0</v>
      </c>
      <c r="BG287" s="132">
        <f>IF(N287="zákl. přenesená",J287,0)</f>
        <v>0</v>
      </c>
      <c r="BH287" s="132">
        <f>IF(N287="sníž. přenesená",J287,0)</f>
        <v>0</v>
      </c>
      <c r="BI287" s="132">
        <f>IF(N287="nulová",J287,0)</f>
        <v>0</v>
      </c>
      <c r="BJ287" s="14" t="s">
        <v>80</v>
      </c>
      <c r="BK287" s="132">
        <f>ROUND(I287*H287,2)</f>
        <v>0</v>
      </c>
      <c r="BL287" s="14" t="s">
        <v>385</v>
      </c>
      <c r="BM287" s="131" t="s">
        <v>431</v>
      </c>
    </row>
    <row r="288" spans="2:65" s="1" customFormat="1">
      <c r="B288" s="26"/>
      <c r="D288" s="133" t="s">
        <v>124</v>
      </c>
      <c r="F288" s="134" t="s">
        <v>428</v>
      </c>
      <c r="L288" s="26"/>
      <c r="M288" s="135"/>
      <c r="T288" s="50"/>
      <c r="AT288" s="14" t="s">
        <v>124</v>
      </c>
      <c r="AU288" s="14" t="s">
        <v>82</v>
      </c>
    </row>
    <row r="289" spans="2:65" s="1" customFormat="1">
      <c r="B289" s="26"/>
      <c r="D289" s="136" t="s">
        <v>126</v>
      </c>
      <c r="F289" s="137" t="s">
        <v>432</v>
      </c>
      <c r="L289" s="26"/>
      <c r="M289" s="135"/>
      <c r="T289" s="50"/>
      <c r="AT289" s="14" t="s">
        <v>126</v>
      </c>
      <c r="AU289" s="14" t="s">
        <v>82</v>
      </c>
    </row>
    <row r="290" spans="2:65" s="1" customFormat="1" ht="16.5" customHeight="1">
      <c r="B290" s="120"/>
      <c r="C290" s="121" t="s">
        <v>433</v>
      </c>
      <c r="D290" s="121" t="s">
        <v>117</v>
      </c>
      <c r="E290" s="122" t="s">
        <v>434</v>
      </c>
      <c r="F290" s="123" t="s">
        <v>435</v>
      </c>
      <c r="G290" s="124" t="s">
        <v>384</v>
      </c>
      <c r="H290" s="125">
        <v>1</v>
      </c>
      <c r="I290" s="126"/>
      <c r="J290" s="126">
        <f>ROUND(I290*H290,2)</f>
        <v>0</v>
      </c>
      <c r="K290" s="123" t="s">
        <v>121</v>
      </c>
      <c r="L290" s="26"/>
      <c r="M290" s="127" t="s">
        <v>1</v>
      </c>
      <c r="N290" s="128" t="s">
        <v>40</v>
      </c>
      <c r="O290" s="129">
        <v>0</v>
      </c>
      <c r="P290" s="129">
        <f>O290*H290</f>
        <v>0</v>
      </c>
      <c r="Q290" s="129">
        <v>0</v>
      </c>
      <c r="R290" s="129">
        <f>Q290*H290</f>
        <v>0</v>
      </c>
      <c r="S290" s="129">
        <v>0</v>
      </c>
      <c r="T290" s="130">
        <f>S290*H290</f>
        <v>0</v>
      </c>
      <c r="AR290" s="131" t="s">
        <v>385</v>
      </c>
      <c r="AT290" s="131" t="s">
        <v>117</v>
      </c>
      <c r="AU290" s="131" t="s">
        <v>82</v>
      </c>
      <c r="AY290" s="14" t="s">
        <v>114</v>
      </c>
      <c r="BE290" s="132">
        <f>IF(N290="základní",J290,0)</f>
        <v>0</v>
      </c>
      <c r="BF290" s="132">
        <f>IF(N290="snížená",J290,0)</f>
        <v>0</v>
      </c>
      <c r="BG290" s="132">
        <f>IF(N290="zákl. přenesená",J290,0)</f>
        <v>0</v>
      </c>
      <c r="BH290" s="132">
        <f>IF(N290="sníž. přenesená",J290,0)</f>
        <v>0</v>
      </c>
      <c r="BI290" s="132">
        <f>IF(N290="nulová",J290,0)</f>
        <v>0</v>
      </c>
      <c r="BJ290" s="14" t="s">
        <v>80</v>
      </c>
      <c r="BK290" s="132">
        <f>ROUND(I290*H290,2)</f>
        <v>0</v>
      </c>
      <c r="BL290" s="14" t="s">
        <v>385</v>
      </c>
      <c r="BM290" s="131" t="s">
        <v>436</v>
      </c>
    </row>
    <row r="291" spans="2:65" s="1" customFormat="1">
      <c r="B291" s="26"/>
      <c r="D291" s="133" t="s">
        <v>124</v>
      </c>
      <c r="F291" s="134" t="s">
        <v>437</v>
      </c>
      <c r="L291" s="26"/>
      <c r="M291" s="135"/>
      <c r="T291" s="50"/>
      <c r="AT291" s="14" t="s">
        <v>124</v>
      </c>
      <c r="AU291" s="14" t="s">
        <v>82</v>
      </c>
    </row>
    <row r="292" spans="2:65" s="1" customFormat="1">
      <c r="B292" s="26"/>
      <c r="D292" s="136" t="s">
        <v>126</v>
      </c>
      <c r="F292" s="137" t="s">
        <v>438</v>
      </c>
      <c r="L292" s="26"/>
      <c r="M292" s="135"/>
      <c r="T292" s="50"/>
      <c r="AT292" s="14" t="s">
        <v>126</v>
      </c>
      <c r="AU292" s="14" t="s">
        <v>82</v>
      </c>
    </row>
    <row r="293" spans="2:65" s="11" customFormat="1" ht="22.9" customHeight="1">
      <c r="B293" s="109"/>
      <c r="D293" s="110" t="s">
        <v>74</v>
      </c>
      <c r="E293" s="118" t="s">
        <v>439</v>
      </c>
      <c r="F293" s="118" t="s">
        <v>440</v>
      </c>
      <c r="J293" s="119">
        <f>BK293</f>
        <v>0</v>
      </c>
      <c r="L293" s="109"/>
      <c r="M293" s="113"/>
      <c r="P293" s="114">
        <f>SUM(P294:P296)</f>
        <v>0</v>
      </c>
      <c r="R293" s="114">
        <f>SUM(R294:R296)</f>
        <v>0</v>
      </c>
      <c r="T293" s="115">
        <f>SUM(T294:T296)</f>
        <v>0</v>
      </c>
      <c r="AR293" s="110" t="s">
        <v>251</v>
      </c>
      <c r="AT293" s="116" t="s">
        <v>74</v>
      </c>
      <c r="AU293" s="116" t="s">
        <v>80</v>
      </c>
      <c r="AY293" s="110" t="s">
        <v>114</v>
      </c>
      <c r="BK293" s="117">
        <f>SUM(BK294:BK296)</f>
        <v>0</v>
      </c>
    </row>
    <row r="294" spans="2:65" s="1" customFormat="1" ht="16.5" customHeight="1">
      <c r="B294" s="120"/>
      <c r="C294" s="121" t="s">
        <v>441</v>
      </c>
      <c r="D294" s="121" t="s">
        <v>117</v>
      </c>
      <c r="E294" s="122" t="s">
        <v>442</v>
      </c>
      <c r="F294" s="123" t="s">
        <v>440</v>
      </c>
      <c r="G294" s="124" t="s">
        <v>384</v>
      </c>
      <c r="H294" s="125">
        <v>1</v>
      </c>
      <c r="I294" s="126"/>
      <c r="J294" s="126">
        <f>ROUND(I294*H294,2)</f>
        <v>0</v>
      </c>
      <c r="K294" s="123" t="s">
        <v>121</v>
      </c>
      <c r="L294" s="26"/>
      <c r="M294" s="127" t="s">
        <v>1</v>
      </c>
      <c r="N294" s="128" t="s">
        <v>40</v>
      </c>
      <c r="O294" s="129">
        <v>0</v>
      </c>
      <c r="P294" s="129">
        <f>O294*H294</f>
        <v>0</v>
      </c>
      <c r="Q294" s="129">
        <v>0</v>
      </c>
      <c r="R294" s="129">
        <f>Q294*H294</f>
        <v>0</v>
      </c>
      <c r="S294" s="129">
        <v>0</v>
      </c>
      <c r="T294" s="130">
        <f>S294*H294</f>
        <v>0</v>
      </c>
      <c r="AR294" s="131" t="s">
        <v>385</v>
      </c>
      <c r="AT294" s="131" t="s">
        <v>117</v>
      </c>
      <c r="AU294" s="131" t="s">
        <v>82</v>
      </c>
      <c r="AY294" s="14" t="s">
        <v>114</v>
      </c>
      <c r="BE294" s="132">
        <f>IF(N294="základní",J294,0)</f>
        <v>0</v>
      </c>
      <c r="BF294" s="132">
        <f>IF(N294="snížená",J294,0)</f>
        <v>0</v>
      </c>
      <c r="BG294" s="132">
        <f>IF(N294="zákl. přenesená",J294,0)</f>
        <v>0</v>
      </c>
      <c r="BH294" s="132">
        <f>IF(N294="sníž. přenesená",J294,0)</f>
        <v>0</v>
      </c>
      <c r="BI294" s="132">
        <f>IF(N294="nulová",J294,0)</f>
        <v>0</v>
      </c>
      <c r="BJ294" s="14" t="s">
        <v>80</v>
      </c>
      <c r="BK294" s="132">
        <f>ROUND(I294*H294,2)</f>
        <v>0</v>
      </c>
      <c r="BL294" s="14" t="s">
        <v>385</v>
      </c>
      <c r="BM294" s="131" t="s">
        <v>443</v>
      </c>
    </row>
    <row r="295" spans="2:65" s="1" customFormat="1">
      <c r="B295" s="26"/>
      <c r="D295" s="133" t="s">
        <v>124</v>
      </c>
      <c r="F295" s="134" t="s">
        <v>440</v>
      </c>
      <c r="L295" s="26"/>
      <c r="M295" s="135"/>
      <c r="T295" s="50"/>
      <c r="AT295" s="14" t="s">
        <v>124</v>
      </c>
      <c r="AU295" s="14" t="s">
        <v>82</v>
      </c>
    </row>
    <row r="296" spans="2:65" s="1" customFormat="1">
      <c r="B296" s="26"/>
      <c r="D296" s="136" t="s">
        <v>126</v>
      </c>
      <c r="F296" s="137" t="s">
        <v>444</v>
      </c>
      <c r="L296" s="26"/>
      <c r="M296" s="153"/>
      <c r="N296" s="154"/>
      <c r="O296" s="154"/>
      <c r="P296" s="154"/>
      <c r="Q296" s="154"/>
      <c r="R296" s="154"/>
      <c r="S296" s="154"/>
      <c r="T296" s="155"/>
      <c r="AT296" s="14" t="s">
        <v>126</v>
      </c>
      <c r="AU296" s="14" t="s">
        <v>82</v>
      </c>
    </row>
    <row r="297" spans="2:65" s="1" customFormat="1" ht="6.95" customHeight="1">
      <c r="B297" s="38"/>
      <c r="C297" s="39"/>
      <c r="D297" s="39"/>
      <c r="E297" s="39"/>
      <c r="F297" s="39"/>
      <c r="G297" s="39"/>
      <c r="H297" s="39"/>
      <c r="I297" s="39"/>
      <c r="J297" s="39"/>
      <c r="K297" s="39"/>
      <c r="L297" s="26"/>
    </row>
  </sheetData>
  <autoFilter ref="C121:K296" xr:uid="{00000000-0009-0000-0000-000001000000}"/>
  <mergeCells count="5">
    <mergeCell ref="E7:H7"/>
    <mergeCell ref="E25:H25"/>
    <mergeCell ref="E85:H85"/>
    <mergeCell ref="E114:H114"/>
    <mergeCell ref="L2:V2"/>
  </mergeCells>
  <hyperlinks>
    <hyperlink ref="F127" r:id="rId1" xr:uid="{00000000-0004-0000-0100-000000000000}"/>
    <hyperlink ref="F130" r:id="rId2" xr:uid="{00000000-0004-0000-0100-000001000000}"/>
    <hyperlink ref="F133" r:id="rId3" xr:uid="{00000000-0004-0000-0100-000002000000}"/>
    <hyperlink ref="F136" r:id="rId4" xr:uid="{00000000-0004-0000-0100-000003000000}"/>
    <hyperlink ref="F139" r:id="rId5" xr:uid="{00000000-0004-0000-0100-000004000000}"/>
    <hyperlink ref="F142" r:id="rId6" xr:uid="{00000000-0004-0000-0100-000005000000}"/>
    <hyperlink ref="F145" r:id="rId7" xr:uid="{00000000-0004-0000-0100-000006000000}"/>
    <hyperlink ref="F148" r:id="rId8" xr:uid="{00000000-0004-0000-0100-000007000000}"/>
    <hyperlink ref="F151" r:id="rId9" xr:uid="{00000000-0004-0000-0100-000008000000}"/>
    <hyperlink ref="F154" r:id="rId10" xr:uid="{00000000-0004-0000-0100-000009000000}"/>
    <hyperlink ref="F157" r:id="rId11" xr:uid="{00000000-0004-0000-0100-00000A000000}"/>
    <hyperlink ref="F160" r:id="rId12" xr:uid="{00000000-0004-0000-0100-00000B000000}"/>
    <hyperlink ref="F163" r:id="rId13" xr:uid="{00000000-0004-0000-0100-00000C000000}"/>
    <hyperlink ref="F168" r:id="rId14" xr:uid="{00000000-0004-0000-0100-00000D000000}"/>
    <hyperlink ref="F176" r:id="rId15" xr:uid="{00000000-0004-0000-0100-00000E000000}"/>
    <hyperlink ref="F179" r:id="rId16" xr:uid="{00000000-0004-0000-0100-00000F000000}"/>
    <hyperlink ref="F182" r:id="rId17" xr:uid="{00000000-0004-0000-0100-000010000000}"/>
    <hyperlink ref="F188" r:id="rId18" xr:uid="{00000000-0004-0000-0100-000011000000}"/>
    <hyperlink ref="F196" r:id="rId19" xr:uid="{00000000-0004-0000-0100-000012000000}"/>
    <hyperlink ref="F199" r:id="rId20" xr:uid="{00000000-0004-0000-0100-000013000000}"/>
    <hyperlink ref="F202" r:id="rId21" xr:uid="{00000000-0004-0000-0100-000014000000}"/>
    <hyperlink ref="F205" r:id="rId22" xr:uid="{00000000-0004-0000-0100-000015000000}"/>
    <hyperlink ref="F208" r:id="rId23" xr:uid="{00000000-0004-0000-0100-000016000000}"/>
    <hyperlink ref="F211" r:id="rId24" xr:uid="{00000000-0004-0000-0100-000017000000}"/>
    <hyperlink ref="F214" r:id="rId25" xr:uid="{00000000-0004-0000-0100-000018000000}"/>
    <hyperlink ref="F217" r:id="rId26" xr:uid="{00000000-0004-0000-0100-000019000000}"/>
    <hyperlink ref="F220" r:id="rId27" xr:uid="{00000000-0004-0000-0100-00001A000000}"/>
    <hyperlink ref="F223" r:id="rId28" xr:uid="{00000000-0004-0000-0100-00001B000000}"/>
    <hyperlink ref="F226" r:id="rId29" xr:uid="{00000000-0004-0000-0100-00001C000000}"/>
    <hyperlink ref="F229" r:id="rId30" xr:uid="{00000000-0004-0000-0100-00001D000000}"/>
    <hyperlink ref="F232" r:id="rId31" xr:uid="{00000000-0004-0000-0100-00001E000000}"/>
    <hyperlink ref="F235" r:id="rId32" xr:uid="{00000000-0004-0000-0100-00001F000000}"/>
    <hyperlink ref="F238" r:id="rId33" xr:uid="{00000000-0004-0000-0100-000020000000}"/>
    <hyperlink ref="F241" r:id="rId34" xr:uid="{00000000-0004-0000-0100-000021000000}"/>
    <hyperlink ref="F244" r:id="rId35" xr:uid="{00000000-0004-0000-0100-000022000000}"/>
    <hyperlink ref="F247" r:id="rId36" xr:uid="{00000000-0004-0000-0100-000023000000}"/>
    <hyperlink ref="F251" r:id="rId37" xr:uid="{00000000-0004-0000-0100-000024000000}"/>
    <hyperlink ref="F254" r:id="rId38" xr:uid="{00000000-0004-0000-0100-000025000000}"/>
    <hyperlink ref="F261" r:id="rId39" xr:uid="{00000000-0004-0000-0100-000026000000}"/>
    <hyperlink ref="F264" r:id="rId40" xr:uid="{00000000-0004-0000-0100-000027000000}"/>
    <hyperlink ref="F268" r:id="rId41" xr:uid="{00000000-0004-0000-0100-000029000000}"/>
    <hyperlink ref="F272" r:id="rId42" xr:uid="{00000000-0004-0000-0100-00002A000000}"/>
    <hyperlink ref="F276" r:id="rId43" xr:uid="{00000000-0004-0000-0100-00002B000000}"/>
    <hyperlink ref="F279" r:id="rId44" xr:uid="{00000000-0004-0000-0100-00002C000000}"/>
    <hyperlink ref="F282" r:id="rId45" xr:uid="{00000000-0004-0000-0100-00002D000000}"/>
    <hyperlink ref="F285" r:id="rId46" xr:uid="{00000000-0004-0000-0100-00002E000000}"/>
    <hyperlink ref="F289" r:id="rId47" xr:uid="{00000000-0004-0000-0100-00002F000000}"/>
    <hyperlink ref="F292" r:id="rId48" xr:uid="{00000000-0004-0000-0100-000030000000}"/>
    <hyperlink ref="F296" r:id="rId49" xr:uid="{00000000-0004-0000-0100-000031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50"/>
  <headerFooter>
    <oddFooter>&amp;CStrana &amp;P z &amp;N</oddFooter>
  </headerFooter>
  <drawing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030-2025 - Bílina, ulice ...</vt:lpstr>
      <vt:lpstr>'030-2025 - Bílina, ulice ...'!Názvy_tisku</vt:lpstr>
      <vt:lpstr>'Rekapitulace stavby'!Názvy_tisku</vt:lpstr>
      <vt:lpstr>'030-2025 - Bílina, ulice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ROZPOCTY-JSAVKO\savkov</dc:creator>
  <cp:lastModifiedBy>Zatloukalová Galina</cp:lastModifiedBy>
  <cp:lastPrinted>2025-04-25T08:48:17Z</cp:lastPrinted>
  <dcterms:created xsi:type="dcterms:W3CDTF">2025-04-01T06:57:40Z</dcterms:created>
  <dcterms:modified xsi:type="dcterms:W3CDTF">2025-08-11T11:58:48Z</dcterms:modified>
</cp:coreProperties>
</file>