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642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24" i="12" l="1"/>
  <c r="E21" i="12"/>
  <c r="E25" i="12" l="1"/>
  <c r="E26" i="12" s="1"/>
  <c r="E17" i="12"/>
  <c r="E16" i="12"/>
  <c r="E23" i="12"/>
  <c r="W23" i="12" s="1"/>
  <c r="E15" i="12"/>
  <c r="E11" i="12"/>
  <c r="E22" i="12"/>
  <c r="W22" i="12" s="1"/>
  <c r="E20" i="12"/>
  <c r="E18" i="12"/>
  <c r="E19" i="12" s="1"/>
  <c r="W21" i="12" l="1"/>
  <c r="W24" i="12" s="1"/>
  <c r="I24" i="12"/>
  <c r="AC30" i="12"/>
  <c r="F39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G10" i="12" s="1"/>
  <c r="I48" i="1" s="1"/>
  <c r="I11" i="12"/>
  <c r="I10" i="12" s="1"/>
  <c r="K11" i="12"/>
  <c r="K10" i="12" s="1"/>
  <c r="O11" i="12"/>
  <c r="O10" i="12" s="1"/>
  <c r="Q11" i="12"/>
  <c r="Q10" i="12" s="1"/>
  <c r="U11" i="12"/>
  <c r="U10" i="12" s="1"/>
  <c r="G13" i="12"/>
  <c r="G12" i="12" s="1"/>
  <c r="I49" i="1" s="1"/>
  <c r="I13" i="12"/>
  <c r="I12" i="12" s="1"/>
  <c r="K13" i="12"/>
  <c r="K12" i="12" s="1"/>
  <c r="O13" i="12"/>
  <c r="O12" i="12" s="1"/>
  <c r="Q13" i="12"/>
  <c r="Q12" i="12" s="1"/>
  <c r="U13" i="12"/>
  <c r="U12" i="12" s="1"/>
  <c r="G15" i="12"/>
  <c r="M15" i="12" s="1"/>
  <c r="I15" i="12"/>
  <c r="K15" i="12"/>
  <c r="O15" i="12"/>
  <c r="Q15" i="12"/>
  <c r="U15" i="12"/>
  <c r="G16" i="12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Q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G27" i="12" s="1"/>
  <c r="I28" i="12"/>
  <c r="I27" i="12" s="1"/>
  <c r="K28" i="12"/>
  <c r="K27" i="12" s="1"/>
  <c r="O28" i="12"/>
  <c r="O27" i="12" s="1"/>
  <c r="Q28" i="12"/>
  <c r="Q27" i="12" s="1"/>
  <c r="U28" i="12"/>
  <c r="U27" i="12" s="1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K24" i="12" l="1"/>
  <c r="M13" i="12"/>
  <c r="M12" i="12" s="1"/>
  <c r="U24" i="12"/>
  <c r="U14" i="12" s="1"/>
  <c r="O24" i="12"/>
  <c r="M9" i="12"/>
  <c r="M8" i="12" s="1"/>
  <c r="I16" i="1"/>
  <c r="K14" i="12"/>
  <c r="G14" i="12"/>
  <c r="I50" i="1" s="1"/>
  <c r="I17" i="1" s="1"/>
  <c r="Q14" i="12"/>
  <c r="I14" i="12"/>
  <c r="M11" i="12"/>
  <c r="M10" i="12" s="1"/>
  <c r="O14" i="12"/>
  <c r="I51" i="1"/>
  <c r="F40" i="1"/>
  <c r="M28" i="12"/>
  <c r="M27" i="12" s="1"/>
  <c r="AD30" i="12"/>
  <c r="G39" i="1" s="1"/>
  <c r="G40" i="1" s="1"/>
  <c r="G25" i="1" s="1"/>
  <c r="M16" i="12"/>
  <c r="M14" i="12" s="1"/>
  <c r="G30" i="12" l="1"/>
  <c r="I39" i="1"/>
  <c r="I40" i="1" s="1"/>
  <c r="J39" i="1" s="1"/>
  <c r="J40" i="1" s="1"/>
  <c r="G28" i="1"/>
  <c r="G23" i="1"/>
  <c r="G29" i="1" s="1"/>
  <c r="I19" i="1"/>
  <c r="I21" i="1" s="1"/>
  <c r="I5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<sst xmlns="http://schemas.openxmlformats.org/spreadsheetml/2006/main" count="216" uniqueCount="137">
  <si>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</si>
  <si>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</si>
  <si>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</si>
  <si>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</si>
  <si>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</si>
  <si>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</si>
  <si>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</si>
  <si>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</si>
  <si>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</si>
  <si>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</si>
  <si>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</si>
  <si>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</si>
  <si>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</si>
  <si>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</si>
  <si>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</si>
  <si>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</si>
  <si>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</si>
  <si>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</si>
  <si>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</si>
  <si>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</si>
  <si>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</si>
  <si>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</si>
  <si>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</si>
  <si>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</si>
  <si>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</si>
  <si>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</si>
  <si>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</si>
  <si>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</si>
  <si>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</si>
  <si>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</si>
  <si>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</si>
  <si>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</si>
  <si>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</si>
  <si>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</si>
  <si>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</si>
  <si>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</si>
  <si>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</si>
  <si>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</si>
  <si>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</si>
  <si>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</si>
  <si>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</si>
  <si>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</si>
  <si>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</si>
  <si>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</si>
  <si>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</si>
  <si>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Malování HNSP</t>
  </si>
  <si>
    <t>Město Bílina</t>
  </si>
  <si>
    <t>Břežánská 50/4</t>
  </si>
  <si>
    <t>Bílina</t>
  </si>
  <si>
    <t>41801</t>
  </si>
  <si>
    <t>00266230</t>
  </si>
  <si>
    <t>CZ00266230</t>
  </si>
  <si>
    <t>Rozpočet</t>
  </si>
  <si>
    <t>Celkem za stavbu</t>
  </si>
  <si>
    <t>CZK</t>
  </si>
  <si>
    <t>Rekapitulace dílů</t>
  </si>
  <si>
    <t>Typ dílu</t>
  </si>
  <si>
    <t>90</t>
  </si>
  <si>
    <t>Přípočty</t>
  </si>
  <si>
    <t>95</t>
  </si>
  <si>
    <t>Dokončovací kce na pozem.stav.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</si>
  <si>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</si>
  <si>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</si>
  <si>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</si>
  <si>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</si>
  <si>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</si>
  <si>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</si>
  <si>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</si>
  <si>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</si>
  <si>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</si>
  <si>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</si>
  <si>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</si>
  <si>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</si>
  <si>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</si>
  <si>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</si>
  <si>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</si>
  <si>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</si>
  <si>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</si>
  <si>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</si>
  <si>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</si>
  <si>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</si>
  <si>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</si>
  <si>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</si>
  <si>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</si>
  <si>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</si>
  <si>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</si>
  <si>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</si>
  <si>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</si>
  <si>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</si>
  <si>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</si>
  <si>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</si>
  <si>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</si>
  <si>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</si>
  <si>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</si>
  <si>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909      R00</t>
  </si>
  <si>
    <t>Hzs-nezmeritelne stavebni prace, stěhování nábytku</t>
  </si>
  <si>
    <t>h</t>
  </si>
  <si>
    <t>POL1_0</t>
  </si>
  <si>
    <t>952901111R00</t>
  </si>
  <si>
    <t>Vyčištění budov o výšce podlaží do 4 m</t>
  </si>
  <si>
    <t>m2</t>
  </si>
  <si>
    <t>999281108R00</t>
  </si>
  <si>
    <t>Přesun hmot pro opravy a údržbu do výšky 12 m</t>
  </si>
  <si>
    <t>t</t>
  </si>
  <si>
    <t>784402801R00</t>
  </si>
  <si>
    <t>Odstranění malby oškrábáním v místnosti H do 3,8 m</t>
  </si>
  <si>
    <t>784900010RAA</t>
  </si>
  <si>
    <t>Odstranění stávajících maleb, obroušením - sokl</t>
  </si>
  <si>
    <t>POL2_0</t>
  </si>
  <si>
    <t>784011222RT2</t>
  </si>
  <si>
    <t>Zakrytí podlah, včetně papírové lepenky</t>
  </si>
  <si>
    <t>784011111R00</t>
  </si>
  <si>
    <t>Oprášení/ometení podkladu</t>
  </si>
  <si>
    <t>784498911R00</t>
  </si>
  <si>
    <t>Vyhlazení malířskou masou 1x, výška do 3,8 m, 2% plochy</t>
  </si>
  <si>
    <t>784011221R00</t>
  </si>
  <si>
    <t>Zakrytí předmětů</t>
  </si>
  <si>
    <t>784161101R00</t>
  </si>
  <si>
    <t>Penetrace podkladu nátěrem HET</t>
  </si>
  <si>
    <t>784165511R00</t>
  </si>
  <si>
    <t>Malba HET Klasik, bílá, bez penetrace, 1 x, stropy</t>
  </si>
  <si>
    <t>784164121R00</t>
  </si>
  <si>
    <t>Malba latexová HET univerzál., barva,bez penetr.1x, omyvatelné sokly</t>
  </si>
  <si>
    <t>784165522R00</t>
  </si>
  <si>
    <t>Malba HET Klasik, barva, bez penetrace, 2 x, stěny nad sokly</t>
  </si>
  <si>
    <t>784459001R00</t>
  </si>
  <si>
    <t>Zhotovení styku dvou barev mimo rohy</t>
  </si>
  <si>
    <t>m</t>
  </si>
  <si>
    <t>784011211RT2</t>
  </si>
  <si>
    <t>Olepování vnitřních ploch, včetně maskovací pásky šířky 30 mm</t>
  </si>
  <si>
    <t>005122010R</t>
  </si>
  <si>
    <t xml:space="preserve">Provoz objednatele </t>
  </si>
  <si>
    <t/>
  </si>
  <si>
    <t>SUM</t>
  </si>
  <si>
    <t>POPUZIV</t>
  </si>
  <si>
    <t>END</t>
  </si>
  <si>
    <t>Malování HNSP - pavilon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</si>
</sst>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34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5" borderId="38" xfId="0" applyNumberFormat="1" applyFont="1" applyFill="1" applyBorder="1" applyAlignment="1"/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D5" sqref="D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4" t="s">
        <v>42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">
      <c r="A2" s="4"/>
      <c r="B2" s="81" t="s">
        <v>40</v>
      </c>
      <c r="C2" s="82"/>
      <c r="D2" s="230" t="s">
        <v>136</v>
      </c>
      <c r="E2" s="231"/>
      <c r="F2" s="231"/>
      <c r="G2" s="231"/>
      <c r="H2" s="231"/>
      <c r="I2" s="231"/>
      <c r="J2" s="232"/>
      <c r="O2" s="2"/>
    </row>
    <row r="3" spans="1:15" ht="23.25" hidden="1" customHeight="1" x14ac:dyDescent="0.2">
      <c r="A3" s="4"/>
      <c r="B3" s="83" t="s">
        <v>43</v>
      </c>
      <c r="C3" s="84"/>
      <c r="D3" s="223"/>
      <c r="E3" s="224"/>
      <c r="F3" s="224"/>
      <c r="G3" s="224"/>
      <c r="H3" s="224"/>
      <c r="I3" s="224"/>
      <c r="J3" s="22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/>
      <c r="E11" s="234"/>
      <c r="F11" s="234"/>
      <c r="G11" s="234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1"/>
      <c r="E12" s="221"/>
      <c r="F12" s="221"/>
      <c r="G12" s="221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2"/>
      <c r="E13" s="222"/>
      <c r="F13" s="222"/>
      <c r="G13" s="22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18"/>
      <c r="H15" s="218"/>
      <c r="I15" s="218" t="s">
        <v>28</v>
      </c>
      <c r="J15" s="219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13"/>
      <c r="F16" s="220"/>
      <c r="G16" s="213"/>
      <c r="H16" s="220"/>
      <c r="I16" s="213">
        <f>SUMIF(F47:F51,A16,I47:I51)+SUMIF(F47:F51,"PSU",I47:I51)</f>
        <v>0</v>
      </c>
      <c r="J16" s="214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13"/>
      <c r="F17" s="220"/>
      <c r="G17" s="213"/>
      <c r="H17" s="220"/>
      <c r="I17" s="213">
        <f>SUMIF(F47:F51,A17,I47:I51)</f>
        <v>0</v>
      </c>
      <c r="J17" s="214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13"/>
      <c r="F18" s="220"/>
      <c r="G18" s="213"/>
      <c r="H18" s="220"/>
      <c r="I18" s="213">
        <f>SUMIF(F47:F51,A18,I47:I51)</f>
        <v>0</v>
      </c>
      <c r="J18" s="214"/>
    </row>
    <row r="19" spans="1:10" ht="23.25" customHeight="1" x14ac:dyDescent="0.2">
      <c r="A19" s="144" t="s">
        <v>65</v>
      </c>
      <c r="B19" s="145" t="s">
        <v>26</v>
      </c>
      <c r="C19" s="58"/>
      <c r="D19" s="59"/>
      <c r="E19" s="213"/>
      <c r="F19" s="220"/>
      <c r="G19" s="213"/>
      <c r="H19" s="220"/>
      <c r="I19" s="213">
        <f>SUMIF(F47:F51,A19,I47:I51)</f>
        <v>0</v>
      </c>
      <c r="J19" s="214"/>
    </row>
    <row r="20" spans="1:10" ht="23.25" customHeight="1" x14ac:dyDescent="0.2">
      <c r="A20" s="144" t="s">
        <v>66</v>
      </c>
      <c r="B20" s="145" t="s">
        <v>27</v>
      </c>
      <c r="C20" s="58"/>
      <c r="D20" s="59"/>
      <c r="E20" s="213"/>
      <c r="F20" s="220"/>
      <c r="G20" s="213"/>
      <c r="H20" s="220"/>
      <c r="I20" s="213">
        <f>SUMIF(F47:F51,A20,I47:I51)</f>
        <v>0</v>
      </c>
      <c r="J20" s="214"/>
    </row>
    <row r="21" spans="1:10" ht="23.25" customHeight="1" x14ac:dyDescent="0.2">
      <c r="A21" s="4"/>
      <c r="B21" s="74" t="s">
        <v>28</v>
      </c>
      <c r="C21" s="75"/>
      <c r="D21" s="76"/>
      <c r="E21" s="215"/>
      <c r="F21" s="216"/>
      <c r="G21" s="215"/>
      <c r="H21" s="216"/>
      <c r="I21" s="215">
        <f>SUM(I16:J20)</f>
        <v>0</v>
      </c>
      <c r="J21" s="22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1">
        <f>ZakladDPHSniVypocet</f>
        <v>0</v>
      </c>
      <c r="H23" s="212"/>
      <c r="I23" s="21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f>I23*E23/100</f>
        <v>0</v>
      </c>
      <c r="H24" s="237"/>
      <c r="I24" s="237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1">
        <f>ZakladDPHZaklVypocet</f>
        <v>0</v>
      </c>
      <c r="H25" s="212"/>
      <c r="I25" s="21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7">
        <f>I25*E25/100</f>
        <v>0</v>
      </c>
      <c r="H26" s="208"/>
      <c r="I26" s="208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9">
        <f>0</f>
        <v>0</v>
      </c>
      <c r="H27" s="209"/>
      <c r="I27" s="209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17">
        <f>ZakladDPHSniVypocet+ZakladDPHZaklVypocet</f>
        <v>0</v>
      </c>
      <c r="H28" s="217"/>
      <c r="I28" s="217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10">
        <f>ZakladDPHSni+DPHSni+ZakladDPHZakl+DPHZakl+Zaokrouhleni</f>
        <v>0</v>
      </c>
      <c r="H29" s="210"/>
      <c r="I29" s="210"/>
      <c r="J29" s="122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43751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38" t="s">
        <v>45</v>
      </c>
      <c r="D39" s="239"/>
      <c r="E39" s="239"/>
      <c r="F39" s="109">
        <f>'Rozpočet Pol'!AC30</f>
        <v>0</v>
      </c>
      <c r="G39" s="110">
        <f>'Rozpočet Pol'!AD30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40" t="s">
        <v>53</v>
      </c>
      <c r="C40" s="241"/>
      <c r="D40" s="241"/>
      <c r="E40" s="241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 x14ac:dyDescent="0.25">
      <c r="B44" s="123" t="s">
        <v>55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56</v>
      </c>
      <c r="G46" s="132"/>
      <c r="H46" s="132"/>
      <c r="I46" s="242" t="s">
        <v>28</v>
      </c>
      <c r="J46" s="242"/>
    </row>
    <row r="47" spans="1:10" ht="25.5" customHeight="1" x14ac:dyDescent="0.2">
      <c r="A47" s="125"/>
      <c r="B47" s="133" t="s">
        <v>57</v>
      </c>
      <c r="C47" s="244" t="s">
        <v>58</v>
      </c>
      <c r="D47" s="245"/>
      <c r="E47" s="245"/>
      <c r="F47" s="135" t="s">
        <v>23</v>
      </c>
      <c r="G47" s="136"/>
      <c r="H47" s="136"/>
      <c r="I47" s="243">
        <f>'Rozpočet Pol'!G8</f>
        <v>0</v>
      </c>
      <c r="J47" s="243"/>
    </row>
    <row r="48" spans="1:10" ht="25.5" customHeight="1" x14ac:dyDescent="0.2">
      <c r="A48" s="125"/>
      <c r="B48" s="127" t="s">
        <v>59</v>
      </c>
      <c r="C48" s="228" t="s">
        <v>60</v>
      </c>
      <c r="D48" s="229"/>
      <c r="E48" s="229"/>
      <c r="F48" s="137" t="s">
        <v>23</v>
      </c>
      <c r="G48" s="138"/>
      <c r="H48" s="138"/>
      <c r="I48" s="227">
        <f>'Rozpočet Pol'!G10</f>
        <v>0</v>
      </c>
      <c r="J48" s="227"/>
    </row>
    <row r="49" spans="1:10" ht="25.5" customHeight="1" x14ac:dyDescent="0.2">
      <c r="A49" s="125"/>
      <c r="B49" s="127" t="s">
        <v>61</v>
      </c>
      <c r="C49" s="228" t="s">
        <v>62</v>
      </c>
      <c r="D49" s="229"/>
      <c r="E49" s="229"/>
      <c r="F49" s="137" t="s">
        <v>23</v>
      </c>
      <c r="G49" s="138"/>
      <c r="H49" s="138"/>
      <c r="I49" s="227">
        <f>'Rozpočet Pol'!G12</f>
        <v>0</v>
      </c>
      <c r="J49" s="227"/>
    </row>
    <row r="50" spans="1:10" ht="25.5" customHeight="1" x14ac:dyDescent="0.2">
      <c r="A50" s="125"/>
      <c r="B50" s="127" t="s">
        <v>63</v>
      </c>
      <c r="C50" s="228" t="s">
        <v>64</v>
      </c>
      <c r="D50" s="229"/>
      <c r="E50" s="229"/>
      <c r="F50" s="137" t="s">
        <v>24</v>
      </c>
      <c r="G50" s="138"/>
      <c r="H50" s="138"/>
      <c r="I50" s="227">
        <f>'Rozpočet Pol'!G14</f>
        <v>0</v>
      </c>
      <c r="J50" s="227"/>
    </row>
    <row r="51" spans="1:10" ht="25.5" customHeight="1" x14ac:dyDescent="0.2">
      <c r="A51" s="125"/>
      <c r="B51" s="134" t="s">
        <v>65</v>
      </c>
      <c r="C51" s="248" t="s">
        <v>26</v>
      </c>
      <c r="D51" s="249"/>
      <c r="E51" s="249"/>
      <c r="F51" s="139" t="s">
        <v>65</v>
      </c>
      <c r="G51" s="140"/>
      <c r="H51" s="140"/>
      <c r="I51" s="247">
        <f>'Rozpočet Pol'!G27</f>
        <v>0</v>
      </c>
      <c r="J51" s="247"/>
    </row>
    <row r="52" spans="1:10" ht="25.5" customHeight="1" x14ac:dyDescent="0.2">
      <c r="A52" s="126"/>
      <c r="B52" s="130" t="s">
        <v>1</v>
      </c>
      <c r="C52" s="130"/>
      <c r="D52" s="131"/>
      <c r="E52" s="131"/>
      <c r="F52" s="141"/>
      <c r="G52" s="142"/>
      <c r="H52" s="142"/>
      <c r="I52" s="246">
        <f>SUM(I47:I51)</f>
        <v>0</v>
      </c>
      <c r="J52" s="246"/>
    </row>
    <row r="53" spans="1:10" x14ac:dyDescent="0.2">
      <c r="F53" s="143"/>
      <c r="G53" s="96"/>
      <c r="H53" s="143"/>
      <c r="I53" s="96"/>
      <c r="J53" s="96"/>
    </row>
    <row r="54" spans="1:10" x14ac:dyDescent="0.2">
      <c r="F54" s="143"/>
      <c r="G54" s="96"/>
      <c r="H54" s="143"/>
      <c r="I54" s="96"/>
      <c r="J54" s="96"/>
    </row>
    <row r="55" spans="1:10" x14ac:dyDescent="0.2">
      <c r="F55" s="143"/>
      <c r="G55" s="96"/>
      <c r="H55" s="143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0"/>
  <sheetViews>
    <sheetView tabSelected="1" topLeftCell="A15" zoomScale="120" zoomScaleNormal="120" workbookViewId="0">
      <selection activeCell="E25" sqref="E2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68</v>
      </c>
    </row>
    <row r="2" spans="1:60" ht="24.95" customHeight="1" x14ac:dyDescent="0.2">
      <c r="A2" s="148" t="s">
        <v>67</v>
      </c>
      <c r="B2" s="146"/>
      <c r="C2" s="267" t="s">
        <v>136</v>
      </c>
      <c r="D2" s="268"/>
      <c r="E2" s="268"/>
      <c r="F2" s="268"/>
      <c r="G2" s="269"/>
      <c r="AE2" t="s">
        <v>69</v>
      </c>
    </row>
    <row r="3" spans="1:60" ht="24.95" hidden="1" customHeight="1" x14ac:dyDescent="0.2">
      <c r="A3" s="149" t="s">
        <v>7</v>
      </c>
      <c r="B3" s="147"/>
      <c r="C3" s="270"/>
      <c r="D3" s="271"/>
      <c r="E3" s="271"/>
      <c r="F3" s="271"/>
      <c r="G3" s="272"/>
      <c r="AE3" t="s">
        <v>70</v>
      </c>
    </row>
    <row r="4" spans="1:60" ht="24.95" hidden="1" customHeight="1" x14ac:dyDescent="0.2">
      <c r="A4" s="149" t="s">
        <v>8</v>
      </c>
      <c r="B4" s="147"/>
      <c r="C4" s="270"/>
      <c r="D4" s="271"/>
      <c r="E4" s="271"/>
      <c r="F4" s="271"/>
      <c r="G4" s="272"/>
      <c r="AE4" t="s">
        <v>71</v>
      </c>
    </row>
    <row r="5" spans="1:60" hidden="1" x14ac:dyDescent="0.2">
      <c r="A5" s="150" t="s">
        <v>72</v>
      </c>
      <c r="B5" s="151"/>
      <c r="C5" s="152"/>
      <c r="D5" s="153"/>
      <c r="E5" s="153"/>
      <c r="F5" s="153"/>
      <c r="G5" s="154"/>
      <c r="AE5" t="s">
        <v>73</v>
      </c>
    </row>
    <row r="7" spans="1:60" ht="38.25" x14ac:dyDescent="0.2">
      <c r="A7" s="159" t="s">
        <v>74</v>
      </c>
      <c r="B7" s="160" t="s">
        <v>75</v>
      </c>
      <c r="C7" s="160" t="s">
        <v>76</v>
      </c>
      <c r="D7" s="159" t="s">
        <v>77</v>
      </c>
      <c r="E7" s="159" t="s">
        <v>78</v>
      </c>
      <c r="F7" s="155" t="s">
        <v>79</v>
      </c>
      <c r="G7" s="176" t="s">
        <v>28</v>
      </c>
      <c r="H7" s="177" t="s">
        <v>29</v>
      </c>
      <c r="I7" s="177" t="s">
        <v>80</v>
      </c>
      <c r="J7" s="177" t="s">
        <v>30</v>
      </c>
      <c r="K7" s="177" t="s">
        <v>81</v>
      </c>
      <c r="L7" s="177" t="s">
        <v>82</v>
      </c>
      <c r="M7" s="177" t="s">
        <v>83</v>
      </c>
      <c r="N7" s="177" t="s">
        <v>84</v>
      </c>
      <c r="O7" s="177" t="s">
        <v>85</v>
      </c>
      <c r="P7" s="177" t="s">
        <v>86</v>
      </c>
      <c r="Q7" s="177" t="s">
        <v>87</v>
      </c>
      <c r="R7" s="177" t="s">
        <v>88</v>
      </c>
      <c r="S7" s="177" t="s">
        <v>89</v>
      </c>
      <c r="T7" s="177" t="s">
        <v>90</v>
      </c>
      <c r="U7" s="162" t="s">
        <v>91</v>
      </c>
    </row>
    <row r="8" spans="1:60" x14ac:dyDescent="0.2">
      <c r="A8" s="178" t="s">
        <v>92</v>
      </c>
      <c r="B8" s="179" t="s">
        <v>57</v>
      </c>
      <c r="C8" s="180" t="s">
        <v>58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78"/>
      <c r="U8" s="161">
        <f>SUM(U9:U9)</f>
        <v>32</v>
      </c>
      <c r="AE8" t="s">
        <v>93</v>
      </c>
    </row>
    <row r="9" spans="1:60" outlineLevel="1" x14ac:dyDescent="0.2">
      <c r="A9" s="157">
        <v>1</v>
      </c>
      <c r="B9" s="163" t="s">
        <v>94</v>
      </c>
      <c r="C9" s="196" t="s">
        <v>95</v>
      </c>
      <c r="D9" s="165" t="s">
        <v>96</v>
      </c>
      <c r="E9" s="171">
        <v>32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6">
        <v>0</v>
      </c>
      <c r="O9" s="166">
        <f>ROUND(E9*N9,5)</f>
        <v>0</v>
      </c>
      <c r="P9" s="166">
        <v>0</v>
      </c>
      <c r="Q9" s="166">
        <f>ROUND(E9*P9,5)</f>
        <v>0</v>
      </c>
      <c r="R9" s="166"/>
      <c r="S9" s="166"/>
      <c r="T9" s="167">
        <v>1</v>
      </c>
      <c r="U9" s="166">
        <f>ROUND(E9*T9,2)</f>
        <v>32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97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x14ac:dyDescent="0.2">
      <c r="A10" s="158" t="s">
        <v>92</v>
      </c>
      <c r="B10" s="164" t="s">
        <v>59</v>
      </c>
      <c r="C10" s="197" t="s">
        <v>60</v>
      </c>
      <c r="D10" s="168"/>
      <c r="E10" s="172"/>
      <c r="F10" s="175"/>
      <c r="G10" s="175">
        <f>SUMIF(AE11:AE11,"&lt;&gt;NOR",G11:G11)</f>
        <v>0</v>
      </c>
      <c r="H10" s="175"/>
      <c r="I10" s="175">
        <f>SUM(I11:I11)</f>
        <v>0</v>
      </c>
      <c r="J10" s="175"/>
      <c r="K10" s="175">
        <f>SUM(K11:K11)</f>
        <v>0</v>
      </c>
      <c r="L10" s="175"/>
      <c r="M10" s="175">
        <f>SUM(M11:M11)</f>
        <v>0</v>
      </c>
      <c r="N10" s="169"/>
      <c r="O10" s="169">
        <f>SUM(O11:O11)</f>
        <v>1.685E-2</v>
      </c>
      <c r="P10" s="169"/>
      <c r="Q10" s="169">
        <f>SUM(Q11:Q11)</f>
        <v>0</v>
      </c>
      <c r="R10" s="169"/>
      <c r="S10" s="169"/>
      <c r="T10" s="170"/>
      <c r="U10" s="169">
        <f>SUM(U11:U11)</f>
        <v>129.76</v>
      </c>
      <c r="AE10" t="s">
        <v>93</v>
      </c>
    </row>
    <row r="11" spans="1:60" outlineLevel="1" x14ac:dyDescent="0.2">
      <c r="A11" s="157">
        <v>2</v>
      </c>
      <c r="B11" s="163" t="s">
        <v>98</v>
      </c>
      <c r="C11" s="196" t="s">
        <v>99</v>
      </c>
      <c r="D11" s="165" t="s">
        <v>100</v>
      </c>
      <c r="E11" s="171">
        <f>E17</f>
        <v>421.29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66">
        <v>4.0000000000000003E-5</v>
      </c>
      <c r="O11" s="166">
        <f>ROUND(E11*N11,5)</f>
        <v>1.685E-2</v>
      </c>
      <c r="P11" s="166">
        <v>0</v>
      </c>
      <c r="Q11" s="166">
        <f>ROUND(E11*P11,5)</f>
        <v>0</v>
      </c>
      <c r="R11" s="166"/>
      <c r="S11" s="166"/>
      <c r="T11" s="167">
        <v>0.308</v>
      </c>
      <c r="U11" s="166">
        <f>ROUND(E11*T11,2)</f>
        <v>129.76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97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x14ac:dyDescent="0.2">
      <c r="A12" s="158" t="s">
        <v>92</v>
      </c>
      <c r="B12" s="164" t="s">
        <v>61</v>
      </c>
      <c r="C12" s="197" t="s">
        <v>62</v>
      </c>
      <c r="D12" s="168"/>
      <c r="E12" s="172"/>
      <c r="F12" s="175"/>
      <c r="G12" s="175">
        <f>SUMIF(AE13:AE13,"&lt;&gt;NOR",G13:G13)</f>
        <v>0</v>
      </c>
      <c r="H12" s="175"/>
      <c r="I12" s="175">
        <f>SUM(I13:I13)</f>
        <v>0</v>
      </c>
      <c r="J12" s="175"/>
      <c r="K12" s="175">
        <f>SUM(K13:K13)</f>
        <v>0</v>
      </c>
      <c r="L12" s="175"/>
      <c r="M12" s="175">
        <f>SUM(M13:M13)</f>
        <v>0</v>
      </c>
      <c r="N12" s="169"/>
      <c r="O12" s="169">
        <f>SUM(O13:O13)</f>
        <v>0</v>
      </c>
      <c r="P12" s="169"/>
      <c r="Q12" s="169">
        <f>SUM(Q13:Q13)</f>
        <v>0</v>
      </c>
      <c r="R12" s="169"/>
      <c r="S12" s="169"/>
      <c r="T12" s="170"/>
      <c r="U12" s="169">
        <f>SUM(U13:U13)</f>
        <v>1.87</v>
      </c>
      <c r="AE12" t="s">
        <v>93</v>
      </c>
    </row>
    <row r="13" spans="1:60" outlineLevel="1" x14ac:dyDescent="0.2">
      <c r="A13" s="157">
        <v>3</v>
      </c>
      <c r="B13" s="163" t="s">
        <v>101</v>
      </c>
      <c r="C13" s="196" t="s">
        <v>102</v>
      </c>
      <c r="D13" s="165" t="s">
        <v>103</v>
      </c>
      <c r="E13" s="202">
        <v>0.98699999999999999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66">
        <v>0</v>
      </c>
      <c r="O13" s="166">
        <f>ROUND(E13*N13,5)</f>
        <v>0</v>
      </c>
      <c r="P13" s="166">
        <v>0</v>
      </c>
      <c r="Q13" s="166">
        <f>ROUND(E13*P13,5)</f>
        <v>0</v>
      </c>
      <c r="R13" s="166"/>
      <c r="S13" s="166"/>
      <c r="T13" s="167">
        <v>1.8919999999999999</v>
      </c>
      <c r="U13" s="166">
        <f>ROUND(E13*T13,2)</f>
        <v>1.87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97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x14ac:dyDescent="0.2">
      <c r="A14" s="158" t="s">
        <v>92</v>
      </c>
      <c r="B14" s="164" t="s">
        <v>63</v>
      </c>
      <c r="C14" s="197" t="s">
        <v>64</v>
      </c>
      <c r="D14" s="168"/>
      <c r="E14" s="172"/>
      <c r="F14" s="175"/>
      <c r="G14" s="175">
        <f>SUMIF(AE15:AE26,"&lt;&gt;NOR",G15:G26)</f>
        <v>0</v>
      </c>
      <c r="H14" s="175"/>
      <c r="I14" s="175">
        <f>SUM(I15:I26)</f>
        <v>0</v>
      </c>
      <c r="J14" s="175"/>
      <c r="K14" s="175">
        <f>SUM(K15:K26)</f>
        <v>0</v>
      </c>
      <c r="L14" s="175"/>
      <c r="M14" s="175">
        <f>SUM(M15:M26)</f>
        <v>0</v>
      </c>
      <c r="N14" s="169"/>
      <c r="O14" s="169">
        <f>SUM(O15:O26)</f>
        <v>1.0194999999999999</v>
      </c>
      <c r="P14" s="169"/>
      <c r="Q14" s="169">
        <f>SUM(Q15:Q26)</f>
        <v>0</v>
      </c>
      <c r="R14" s="169"/>
      <c r="S14" s="169"/>
      <c r="T14" s="170"/>
      <c r="U14" s="169">
        <f>SUM(U15:U26)</f>
        <v>455.53</v>
      </c>
      <c r="AE14" t="s">
        <v>93</v>
      </c>
    </row>
    <row r="15" spans="1:60" outlineLevel="1" x14ac:dyDescent="0.2">
      <c r="A15" s="157">
        <v>4</v>
      </c>
      <c r="B15" s="163" t="s">
        <v>104</v>
      </c>
      <c r="C15" s="196" t="s">
        <v>105</v>
      </c>
      <c r="D15" s="165" t="s">
        <v>100</v>
      </c>
      <c r="E15" s="171">
        <f>473.16+728.64</f>
        <v>1201.8</v>
      </c>
      <c r="F15" s="173"/>
      <c r="G15" s="174">
        <f t="shared" ref="G15:G26" si="0">ROUND(E15*F15,2)</f>
        <v>0</v>
      </c>
      <c r="H15" s="173"/>
      <c r="I15" s="174">
        <f t="shared" ref="I15:I26" si="1">ROUND(E15*H15,2)</f>
        <v>0</v>
      </c>
      <c r="J15" s="173"/>
      <c r="K15" s="174">
        <f t="shared" ref="K15:K26" si="2">ROUND(E15*J15,2)</f>
        <v>0</v>
      </c>
      <c r="L15" s="174">
        <v>21</v>
      </c>
      <c r="M15" s="174">
        <f t="shared" ref="M15:M26" si="3">G15*(1+L15/100)</f>
        <v>0</v>
      </c>
      <c r="N15" s="166">
        <v>0</v>
      </c>
      <c r="O15" s="166">
        <f t="shared" ref="O15:O26" si="4">ROUND(E15*N15,5)</f>
        <v>0</v>
      </c>
      <c r="P15" s="166">
        <v>0</v>
      </c>
      <c r="Q15" s="166">
        <f t="shared" ref="Q15:Q26" si="5">ROUND(E15*P15,5)</f>
        <v>0</v>
      </c>
      <c r="R15" s="166"/>
      <c r="S15" s="166"/>
      <c r="T15" s="167">
        <v>6.9709999999999994E-2</v>
      </c>
      <c r="U15" s="166">
        <f t="shared" ref="U15:U26" si="6">ROUND(E15*T15,2)</f>
        <v>83.78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97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5</v>
      </c>
      <c r="B16" s="163" t="s">
        <v>106</v>
      </c>
      <c r="C16" s="196" t="s">
        <v>107</v>
      </c>
      <c r="D16" s="165" t="s">
        <v>100</v>
      </c>
      <c r="E16" s="171">
        <f>E23</f>
        <v>1271.3900000000001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6">
        <v>0</v>
      </c>
      <c r="O16" s="166">
        <f t="shared" si="4"/>
        <v>0</v>
      </c>
      <c r="P16" s="166">
        <v>0</v>
      </c>
      <c r="Q16" s="166">
        <f t="shared" si="5"/>
        <v>0</v>
      </c>
      <c r="R16" s="166"/>
      <c r="S16" s="166"/>
      <c r="T16" s="167">
        <v>2.0299999999999999E-2</v>
      </c>
      <c r="U16" s="166">
        <f t="shared" si="6"/>
        <v>25.81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108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6</v>
      </c>
      <c r="B17" s="163" t="s">
        <v>109</v>
      </c>
      <c r="C17" s="196" t="s">
        <v>110</v>
      </c>
      <c r="D17" s="165" t="s">
        <v>100</v>
      </c>
      <c r="E17" s="171">
        <f>180.58+240.71</f>
        <v>421.29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6">
        <v>3.5E-4</v>
      </c>
      <c r="O17" s="166">
        <f t="shared" si="4"/>
        <v>0.14745</v>
      </c>
      <c r="P17" s="166">
        <v>0</v>
      </c>
      <c r="Q17" s="166">
        <f t="shared" si="5"/>
        <v>0</v>
      </c>
      <c r="R17" s="166"/>
      <c r="S17" s="166"/>
      <c r="T17" s="167">
        <v>1.35E-2</v>
      </c>
      <c r="U17" s="166">
        <f t="shared" si="6"/>
        <v>5.69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97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7</v>
      </c>
      <c r="B18" s="163" t="s">
        <v>111</v>
      </c>
      <c r="C18" s="196" t="s">
        <v>112</v>
      </c>
      <c r="D18" s="165" t="s">
        <v>100</v>
      </c>
      <c r="E18" s="171">
        <f>E16+E15</f>
        <v>2473.19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7.0000000000000001E-3</v>
      </c>
      <c r="U18" s="166">
        <f t="shared" si="6"/>
        <v>17.309999999999999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97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ht="22.5" outlineLevel="1" x14ac:dyDescent="0.2">
      <c r="A19" s="157">
        <v>8</v>
      </c>
      <c r="B19" s="163" t="s">
        <v>113</v>
      </c>
      <c r="C19" s="196" t="s">
        <v>114</v>
      </c>
      <c r="D19" s="165" t="s">
        <v>100</v>
      </c>
      <c r="E19" s="171">
        <f>E18*0.02</f>
        <v>49.463799999999999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66">
        <v>3.4000000000000002E-4</v>
      </c>
      <c r="O19" s="166">
        <f t="shared" si="4"/>
        <v>1.6820000000000002E-2</v>
      </c>
      <c r="P19" s="166">
        <v>0</v>
      </c>
      <c r="Q19" s="166">
        <f t="shared" si="5"/>
        <v>0</v>
      </c>
      <c r="R19" s="166"/>
      <c r="S19" s="166"/>
      <c r="T19" s="167">
        <v>0.13500000000000001</v>
      </c>
      <c r="U19" s="166">
        <f t="shared" si="6"/>
        <v>6.68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97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9</v>
      </c>
      <c r="B20" s="163" t="s">
        <v>115</v>
      </c>
      <c r="C20" s="196" t="s">
        <v>116</v>
      </c>
      <c r="D20" s="165" t="s">
        <v>100</v>
      </c>
      <c r="E20" s="171">
        <f>E17*0.3</f>
        <v>126.387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2.9000000000000001E-2</v>
      </c>
      <c r="U20" s="166">
        <f t="shared" si="6"/>
        <v>3.67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97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10</v>
      </c>
      <c r="B21" s="163" t="s">
        <v>117</v>
      </c>
      <c r="C21" s="196" t="s">
        <v>118</v>
      </c>
      <c r="D21" s="165" t="s">
        <v>100</v>
      </c>
      <c r="E21" s="171">
        <f>E15</f>
        <v>1201.8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6">
        <v>1.4999999999999999E-4</v>
      </c>
      <c r="O21" s="166">
        <f t="shared" si="4"/>
        <v>0.18027000000000001</v>
      </c>
      <c r="P21" s="166">
        <v>0</v>
      </c>
      <c r="Q21" s="166">
        <f t="shared" si="5"/>
        <v>0</v>
      </c>
      <c r="R21" s="166"/>
      <c r="S21" s="166"/>
      <c r="T21" s="167">
        <v>3.2480000000000002E-2</v>
      </c>
      <c r="U21" s="166">
        <f t="shared" si="6"/>
        <v>39.03</v>
      </c>
      <c r="V21" s="156">
        <v>1.4999999999999999E-4</v>
      </c>
      <c r="W21" s="156">
        <f>V21*E21</f>
        <v>0.18026999999999999</v>
      </c>
      <c r="X21" s="156"/>
      <c r="Y21" s="156"/>
      <c r="Z21" s="156"/>
      <c r="AA21" s="156"/>
      <c r="AB21" s="156"/>
      <c r="AC21" s="156"/>
      <c r="AD21" s="156"/>
      <c r="AE21" s="156" t="s">
        <v>97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57">
        <v>11</v>
      </c>
      <c r="B22" s="163" t="s">
        <v>119</v>
      </c>
      <c r="C22" s="196" t="s">
        <v>120</v>
      </c>
      <c r="D22" s="165" t="s">
        <v>100</v>
      </c>
      <c r="E22" s="171">
        <f>E17</f>
        <v>421.29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6">
        <v>2.3000000000000001E-4</v>
      </c>
      <c r="O22" s="166">
        <f t="shared" si="4"/>
        <v>9.69E-2</v>
      </c>
      <c r="P22" s="166">
        <v>0</v>
      </c>
      <c r="Q22" s="166">
        <f t="shared" si="5"/>
        <v>0</v>
      </c>
      <c r="R22" s="166"/>
      <c r="S22" s="166"/>
      <c r="T22" s="167">
        <v>6.6360000000000002E-2</v>
      </c>
      <c r="U22" s="166">
        <f t="shared" si="6"/>
        <v>27.96</v>
      </c>
      <c r="V22" s="156">
        <v>2.3000000000000001E-4</v>
      </c>
      <c r="W22" s="156">
        <f t="shared" ref="W22:W23" si="7">V22*E22</f>
        <v>9.6896700000000002E-2</v>
      </c>
      <c r="X22" s="156"/>
      <c r="Y22" s="156"/>
      <c r="Z22" s="156"/>
      <c r="AA22" s="156"/>
      <c r="AB22" s="156"/>
      <c r="AC22" s="156"/>
      <c r="AD22" s="156"/>
      <c r="AE22" s="156" t="s">
        <v>97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ht="22.5" outlineLevel="1" x14ac:dyDescent="0.2">
      <c r="A23" s="157">
        <v>12</v>
      </c>
      <c r="B23" s="163" t="s">
        <v>121</v>
      </c>
      <c r="C23" s="196" t="s">
        <v>122</v>
      </c>
      <c r="D23" s="165" t="s">
        <v>100</v>
      </c>
      <c r="E23" s="171">
        <f>259.32+1012.07</f>
        <v>1271.3900000000001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66">
        <v>1.6000000000000001E-4</v>
      </c>
      <c r="O23" s="166">
        <f t="shared" si="4"/>
        <v>0.20341999999999999</v>
      </c>
      <c r="P23" s="166">
        <v>0</v>
      </c>
      <c r="Q23" s="166">
        <f t="shared" si="5"/>
        <v>0</v>
      </c>
      <c r="R23" s="166"/>
      <c r="S23" s="166"/>
      <c r="T23" s="167">
        <v>0.10728</v>
      </c>
      <c r="U23" s="166">
        <f t="shared" si="6"/>
        <v>136.38999999999999</v>
      </c>
      <c r="V23" s="156">
        <v>1.6000000000000001E-4</v>
      </c>
      <c r="W23" s="156">
        <f t="shared" si="7"/>
        <v>0.20342240000000003</v>
      </c>
      <c r="X23" s="156"/>
      <c r="Y23" s="156"/>
      <c r="Z23" s="156"/>
      <c r="AA23" s="156"/>
      <c r="AB23" s="156"/>
      <c r="AC23" s="156"/>
      <c r="AD23" s="156"/>
      <c r="AE23" s="156" t="s">
        <v>97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 x14ac:dyDescent="0.2">
      <c r="A24" s="157">
        <v>13</v>
      </c>
      <c r="B24" s="163" t="s">
        <v>123</v>
      </c>
      <c r="C24" s="196" t="s">
        <v>124</v>
      </c>
      <c r="D24" s="165" t="s">
        <v>100</v>
      </c>
      <c r="E24" s="171">
        <f>E21-E22</f>
        <v>780.51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66">
        <v>4.8000000000000001E-4</v>
      </c>
      <c r="O24" s="166">
        <f t="shared" si="4"/>
        <v>0.37463999999999997</v>
      </c>
      <c r="P24" s="166">
        <v>0</v>
      </c>
      <c r="Q24" s="166">
        <f t="shared" si="5"/>
        <v>0</v>
      </c>
      <c r="R24" s="166"/>
      <c r="S24" s="166"/>
      <c r="T24" s="167">
        <v>0.10902000000000001</v>
      </c>
      <c r="U24" s="166">
        <f t="shared" si="6"/>
        <v>85.09</v>
      </c>
      <c r="V24" s="156"/>
      <c r="W24" s="156">
        <f>SUM(W21:W23)</f>
        <v>0.48058909999999999</v>
      </c>
      <c r="X24" s="156"/>
      <c r="Y24" s="156"/>
      <c r="Z24" s="156"/>
      <c r="AA24" s="156"/>
      <c r="AB24" s="156"/>
      <c r="AC24" s="156"/>
      <c r="AD24" s="156"/>
      <c r="AE24" s="156" t="s">
        <v>97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14</v>
      </c>
      <c r="B25" s="163" t="s">
        <v>125</v>
      </c>
      <c r="C25" s="196" t="s">
        <v>126</v>
      </c>
      <c r="D25" s="165" t="s">
        <v>127</v>
      </c>
      <c r="E25" s="171">
        <f>169.86+232.1</f>
        <v>401.96000000000004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66">
        <v>0</v>
      </c>
      <c r="O25" s="166">
        <f t="shared" si="4"/>
        <v>0</v>
      </c>
      <c r="P25" s="166">
        <v>0</v>
      </c>
      <c r="Q25" s="166">
        <f t="shared" si="5"/>
        <v>0</v>
      </c>
      <c r="R25" s="166"/>
      <c r="S25" s="166"/>
      <c r="T25" s="167">
        <v>3.6249999999999998E-2</v>
      </c>
      <c r="U25" s="166">
        <f t="shared" si="6"/>
        <v>14.57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97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22.5" outlineLevel="1" x14ac:dyDescent="0.2">
      <c r="A26" s="157">
        <v>15</v>
      </c>
      <c r="B26" s="163" t="s">
        <v>128</v>
      </c>
      <c r="C26" s="196" t="s">
        <v>129</v>
      </c>
      <c r="D26" s="165" t="s">
        <v>127</v>
      </c>
      <c r="E26" s="171">
        <f>E25</f>
        <v>401.96000000000004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66">
        <v>0</v>
      </c>
      <c r="O26" s="166">
        <f t="shared" si="4"/>
        <v>0</v>
      </c>
      <c r="P26" s="166">
        <v>0</v>
      </c>
      <c r="Q26" s="166">
        <f t="shared" si="5"/>
        <v>0</v>
      </c>
      <c r="R26" s="166"/>
      <c r="S26" s="166"/>
      <c r="T26" s="167">
        <v>2.375E-2</v>
      </c>
      <c r="U26" s="166">
        <f t="shared" si="6"/>
        <v>9.5500000000000007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97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x14ac:dyDescent="0.2">
      <c r="A27" s="158" t="s">
        <v>92</v>
      </c>
      <c r="B27" s="164" t="s">
        <v>65</v>
      </c>
      <c r="C27" s="197" t="s">
        <v>26</v>
      </c>
      <c r="D27" s="168"/>
      <c r="E27" s="172"/>
      <c r="F27" s="175"/>
      <c r="G27" s="175">
        <f>SUMIF(AE28:AE28,"&lt;&gt;NOR",G28:G28)</f>
        <v>0</v>
      </c>
      <c r="H27" s="175"/>
      <c r="I27" s="175">
        <f>SUM(I28:I28)</f>
        <v>0</v>
      </c>
      <c r="J27" s="175"/>
      <c r="K27" s="175">
        <f>SUM(K28:K28)</f>
        <v>0</v>
      </c>
      <c r="L27" s="175"/>
      <c r="M27" s="175">
        <f>SUM(M28:M28)</f>
        <v>0</v>
      </c>
      <c r="N27" s="169"/>
      <c r="O27" s="169">
        <f>SUM(O28:O28)</f>
        <v>0</v>
      </c>
      <c r="P27" s="169"/>
      <c r="Q27" s="169">
        <f>SUM(Q28:Q28)</f>
        <v>0</v>
      </c>
      <c r="R27" s="169"/>
      <c r="S27" s="169"/>
      <c r="T27" s="170"/>
      <c r="U27" s="169">
        <f>SUM(U28:U28)</f>
        <v>0</v>
      </c>
      <c r="AE27" t="s">
        <v>93</v>
      </c>
    </row>
    <row r="28" spans="1:60" outlineLevel="1" x14ac:dyDescent="0.2">
      <c r="A28" s="184">
        <v>16</v>
      </c>
      <c r="B28" s="185" t="s">
        <v>130</v>
      </c>
      <c r="C28" s="198" t="s">
        <v>131</v>
      </c>
      <c r="D28" s="186"/>
      <c r="E28" s="187"/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90">
        <v>0</v>
      </c>
      <c r="O28" s="190">
        <f>ROUND(E28*N28,5)</f>
        <v>0</v>
      </c>
      <c r="P28" s="190">
        <v>0</v>
      </c>
      <c r="Q28" s="190">
        <f>ROUND(E28*P28,5)</f>
        <v>0</v>
      </c>
      <c r="R28" s="190"/>
      <c r="S28" s="190"/>
      <c r="T28" s="191">
        <v>0</v>
      </c>
      <c r="U28" s="190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97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x14ac:dyDescent="0.2">
      <c r="A29" s="6"/>
      <c r="B29" s="7" t="s">
        <v>132</v>
      </c>
      <c r="C29" s="199" t="s">
        <v>132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A30" s="192"/>
      <c r="B30" s="193">
        <v>26</v>
      </c>
      <c r="C30" s="200" t="s">
        <v>132</v>
      </c>
      <c r="D30" s="194"/>
      <c r="E30" s="194"/>
      <c r="F30" s="194"/>
      <c r="G30" s="195">
        <f>G8+G10+G12+G14+G27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C30">
        <f>SUMIF(L7:L28,AC29,G7:G28)</f>
        <v>0</v>
      </c>
      <c r="AD30">
        <f>SUMIF(L7:L28,AD29,G7:G28)</f>
        <v>0</v>
      </c>
      <c r="AE30" t="s">
        <v>133</v>
      </c>
    </row>
    <row r="31" spans="1:60" x14ac:dyDescent="0.2">
      <c r="A31" s="6"/>
      <c r="B31" s="7" t="s">
        <v>132</v>
      </c>
      <c r="C31" s="199" t="s">
        <v>132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6"/>
      <c r="B32" s="7" t="s">
        <v>132</v>
      </c>
      <c r="C32" s="199" t="s">
        <v>132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73"/>
      <c r="B33" s="273"/>
      <c r="C33" s="27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54"/>
      <c r="B34" s="255"/>
      <c r="C34" s="256"/>
      <c r="D34" s="255"/>
      <c r="E34" s="255"/>
      <c r="F34" s="255"/>
      <c r="G34" s="25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E34" t="s">
        <v>134</v>
      </c>
    </row>
    <row r="35" spans="1:31" x14ac:dyDescent="0.2">
      <c r="A35" s="258"/>
      <c r="B35" s="259"/>
      <c r="C35" s="260"/>
      <c r="D35" s="259"/>
      <c r="E35" s="259"/>
      <c r="F35" s="259"/>
      <c r="G35" s="26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8"/>
      <c r="B36" s="259"/>
      <c r="C36" s="260"/>
      <c r="D36" s="259"/>
      <c r="E36" s="259"/>
      <c r="F36" s="259"/>
      <c r="G36" s="26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8"/>
      <c r="B37" s="259"/>
      <c r="C37" s="260"/>
      <c r="D37" s="259"/>
      <c r="E37" s="259"/>
      <c r="F37" s="259"/>
      <c r="G37" s="26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62"/>
      <c r="B38" s="263"/>
      <c r="C38" s="264"/>
      <c r="D38" s="263"/>
      <c r="E38" s="263"/>
      <c r="F38" s="263"/>
      <c r="G38" s="26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A39" s="6"/>
      <c r="B39" s="7" t="s">
        <v>132</v>
      </c>
      <c r="C39" s="199" t="s">
        <v>132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C40" s="201"/>
      <c r="AE40" t="s">
        <v>135</v>
      </c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2019-10-13T16:07:41Z</dcterms:modified>
</cp:coreProperties>
</file>