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4520" windowHeight="6420" activeTab="3"/>
  </bookViews>
  <sheets>
    <sheet name="Pokyny pro vyplnění" sheetId="11" r:id="rId1"/>
    <sheet name="Stavba" sheetId="1" r:id="rId2"/>
    <sheet name="VzorPolozky" sheetId="10" state="hidden" r:id="rId3"/>
    <sheet name="Rozpočet Pol" sheetId="12" r:id="rId4"/>
  </sheets>
  <externalReferences>
    <externalReference r:id="rId5"/>
    <externalReference r:id="rId6"/>
    <externalReference r:id="rId7"/>
    <externalReference r:id="rId8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Pol'!$A$1:$U$40</definedName>
    <definedName name="_xlnm.Print_Area" localSheetId="1">Stavba!$A$1:$J$52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V26" i="12" l="1"/>
  <c r="V25" i="12"/>
  <c r="E24" i="12"/>
  <c r="V23" i="12"/>
  <c r="V22" i="12"/>
  <c r="E21" i="12"/>
  <c r="V21" i="12" s="1"/>
  <c r="V20" i="12"/>
  <c r="V17" i="12"/>
  <c r="V16" i="12"/>
  <c r="V15" i="12"/>
  <c r="V13" i="12"/>
  <c r="V11" i="12"/>
  <c r="V9" i="12"/>
  <c r="V24" i="12" l="1"/>
  <c r="E26" i="12"/>
  <c r="E22" i="12"/>
  <c r="E20" i="12"/>
  <c r="E19" i="12"/>
  <c r="E18" i="12"/>
  <c r="AC30" i="12" l="1"/>
  <c r="F39" i="1" s="1"/>
  <c r="G9" i="12"/>
  <c r="G8" i="12" s="1"/>
  <c r="I47" i="1" s="1"/>
  <c r="I9" i="12"/>
  <c r="I8" i="12" s="1"/>
  <c r="K9" i="12"/>
  <c r="K8" i="12" s="1"/>
  <c r="O9" i="12"/>
  <c r="O8" i="12" s="1"/>
  <c r="Q9" i="12"/>
  <c r="Q8" i="12" s="1"/>
  <c r="U9" i="12"/>
  <c r="U8" i="12" s="1"/>
  <c r="G11" i="12"/>
  <c r="G10" i="12" s="1"/>
  <c r="I48" i="1" s="1"/>
  <c r="I11" i="12"/>
  <c r="I10" i="12" s="1"/>
  <c r="K11" i="12"/>
  <c r="K10" i="12" s="1"/>
  <c r="O11" i="12"/>
  <c r="O10" i="12" s="1"/>
  <c r="Q11" i="12"/>
  <c r="Q10" i="12" s="1"/>
  <c r="U11" i="12"/>
  <c r="U10" i="12" s="1"/>
  <c r="G13" i="12"/>
  <c r="G12" i="12" s="1"/>
  <c r="I49" i="1" s="1"/>
  <c r="I13" i="12"/>
  <c r="I12" i="12" s="1"/>
  <c r="K13" i="12"/>
  <c r="K12" i="12" s="1"/>
  <c r="O13" i="12"/>
  <c r="O12" i="12" s="1"/>
  <c r="Q13" i="12"/>
  <c r="Q12" i="12" s="1"/>
  <c r="U13" i="12"/>
  <c r="U12" i="12" s="1"/>
  <c r="G15" i="12"/>
  <c r="M15" i="12" s="1"/>
  <c r="I15" i="12"/>
  <c r="K15" i="12"/>
  <c r="O15" i="12"/>
  <c r="Q15" i="12"/>
  <c r="U15" i="12"/>
  <c r="G16" i="12"/>
  <c r="I16" i="12"/>
  <c r="K16" i="12"/>
  <c r="O16" i="12"/>
  <c r="Q16" i="12"/>
  <c r="U16" i="12"/>
  <c r="G17" i="12"/>
  <c r="M17" i="12" s="1"/>
  <c r="I17" i="12"/>
  <c r="K17" i="12"/>
  <c r="O17" i="12"/>
  <c r="Q17" i="12"/>
  <c r="U17" i="12"/>
  <c r="G18" i="12"/>
  <c r="M18" i="12" s="1"/>
  <c r="I18" i="12"/>
  <c r="K18" i="12"/>
  <c r="O18" i="12"/>
  <c r="Q18" i="12"/>
  <c r="U18" i="12"/>
  <c r="G19" i="12"/>
  <c r="M19" i="12" s="1"/>
  <c r="I19" i="12"/>
  <c r="K19" i="12"/>
  <c r="O19" i="12"/>
  <c r="Q19" i="12"/>
  <c r="U19" i="12"/>
  <c r="G20" i="12"/>
  <c r="M20" i="12" s="1"/>
  <c r="I20" i="12"/>
  <c r="K20" i="12"/>
  <c r="O20" i="12"/>
  <c r="Q20" i="12"/>
  <c r="U20" i="12"/>
  <c r="G21" i="12"/>
  <c r="M21" i="12" s="1"/>
  <c r="I21" i="12"/>
  <c r="K21" i="12"/>
  <c r="O21" i="12"/>
  <c r="Q21" i="12"/>
  <c r="U21" i="12"/>
  <c r="G22" i="12"/>
  <c r="M22" i="12" s="1"/>
  <c r="I22" i="12"/>
  <c r="K22" i="12"/>
  <c r="O22" i="12"/>
  <c r="Q22" i="12"/>
  <c r="U22" i="12"/>
  <c r="G23" i="12"/>
  <c r="M23" i="12" s="1"/>
  <c r="I23" i="12"/>
  <c r="K23" i="12"/>
  <c r="O23" i="12"/>
  <c r="Q23" i="12"/>
  <c r="U23" i="12"/>
  <c r="G24" i="12"/>
  <c r="M24" i="12" s="1"/>
  <c r="I24" i="12"/>
  <c r="K24" i="12"/>
  <c r="O24" i="12"/>
  <c r="Q24" i="12"/>
  <c r="U24" i="12"/>
  <c r="G25" i="12"/>
  <c r="M25" i="12" s="1"/>
  <c r="I25" i="12"/>
  <c r="K25" i="12"/>
  <c r="O25" i="12"/>
  <c r="Q25" i="12"/>
  <c r="U25" i="12"/>
  <c r="G26" i="12"/>
  <c r="M26" i="12" s="1"/>
  <c r="I26" i="12"/>
  <c r="K26" i="12"/>
  <c r="O26" i="12"/>
  <c r="Q26" i="12"/>
  <c r="U26" i="12"/>
  <c r="G28" i="12"/>
  <c r="G27" i="12" s="1"/>
  <c r="I28" i="12"/>
  <c r="I27" i="12" s="1"/>
  <c r="K28" i="12"/>
  <c r="K27" i="12" s="1"/>
  <c r="O28" i="12"/>
  <c r="O27" i="12" s="1"/>
  <c r="Q28" i="12"/>
  <c r="Q27" i="12" s="1"/>
  <c r="U28" i="12"/>
  <c r="U27" i="12" s="1"/>
  <c r="I20" i="1"/>
  <c r="I18" i="1"/>
  <c r="G27" i="1"/>
  <c r="H40" i="1"/>
  <c r="J28" i="1"/>
  <c r="J26" i="1"/>
  <c r="G38" i="1"/>
  <c r="F38" i="1"/>
  <c r="H32" i="1"/>
  <c r="J23" i="1"/>
  <c r="J24" i="1"/>
  <c r="J25" i="1"/>
  <c r="J27" i="1"/>
  <c r="E24" i="1"/>
  <c r="G24" i="1"/>
  <c r="E26" i="1"/>
  <c r="G26" i="1"/>
  <c r="M13" i="12" l="1"/>
  <c r="M12" i="12" s="1"/>
  <c r="M9" i="12"/>
  <c r="M8" i="12" s="1"/>
  <c r="I16" i="1"/>
  <c r="K14" i="12"/>
  <c r="G14" i="12"/>
  <c r="I50" i="1" s="1"/>
  <c r="I17" i="1" s="1"/>
  <c r="Q14" i="12"/>
  <c r="I14" i="12"/>
  <c r="M11" i="12"/>
  <c r="M10" i="12" s="1"/>
  <c r="U14" i="12"/>
  <c r="O14" i="12"/>
  <c r="I51" i="1"/>
  <c r="F40" i="1"/>
  <c r="M28" i="12"/>
  <c r="M27" i="12" s="1"/>
  <c r="AD30" i="12"/>
  <c r="G39" i="1" s="1"/>
  <c r="G40" i="1" s="1"/>
  <c r="G25" i="1" s="1"/>
  <c r="M16" i="12"/>
  <c r="M14" i="12" s="1"/>
  <c r="G30" i="12" l="1"/>
  <c r="I39" i="1"/>
  <c r="I40" i="1" s="1"/>
  <c r="J39" i="1" s="1"/>
  <c r="J40" i="1" s="1"/>
  <c r="G28" i="1"/>
  <c r="G23" i="1"/>
  <c r="G29" i="1" s="1"/>
  <c r="I19" i="1"/>
  <c r="I21" i="1" s="1"/>
  <c r="I52" i="1"/>
  <c r="V18" i="12" l="1"/>
  <c r="V19" i="12" l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<sst xmlns="http://schemas.openxmlformats.org/spreadsheetml/2006/main" count="216" uniqueCount="137">
  <si>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</si>
  <si>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</si>
  <si>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</si>
  <si>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</si>
  <si>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</si>
  <si>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</si>
  <si>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</si>
  <si>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</si>
  <si>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</si>
  <si>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</si>
  <si>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</si>
  <si>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</si>
  <si>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</si>
  <si>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</si>
  <si>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</si>
  <si>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</si>
  <si>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</si>
  <si>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</si>
  <si>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</si>
  <si>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</si>
  <si>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</si>
  <si>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</si>
  <si>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</si>
  <si>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</si>
  <si>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</si>
  <si>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</si>
  <si>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</si>
  <si>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</si>
  <si>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</si>
  <si>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</si>
  <si>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</si>
  <si>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</si>
  <si>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</si>
  <si>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</si>
  <si>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</si>
  <si>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</si>
  <si>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</si>
  <si>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</si>
  <si>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</si>
  <si>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</si>
  <si>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</si>
  <si>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</si>
  <si>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</si>
  <si>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Objekt:</t>
  </si>
  <si>
    <t>Rozpočet:</t>
  </si>
  <si>
    <t>Malování HNSP</t>
  </si>
  <si>
    <t>Město Bílina</t>
  </si>
  <si>
    <t>Břežánská 50/4</t>
  </si>
  <si>
    <t>Bílina</t>
  </si>
  <si>
    <t>41801</t>
  </si>
  <si>
    <t>00266230</t>
  </si>
  <si>
    <t>CZ00266230</t>
  </si>
  <si>
    <t>Rozpočet</t>
  </si>
  <si>
    <t>Celkem za stavbu</t>
  </si>
  <si>
    <t>CZK</t>
  </si>
  <si>
    <t>Rekapitulace dílů</t>
  </si>
  <si>
    <t>Typ dílu</t>
  </si>
  <si>
    <t>90</t>
  </si>
  <si>
    <t>Přípočty</t>
  </si>
  <si>
    <t>95</t>
  </si>
  <si>
    <t>Dokončovací kce na pozem.stav.</t>
  </si>
  <si>
    <t>99</t>
  </si>
  <si>
    <t>Staveništní přesun hmot</t>
  </si>
  <si>
    <t>784</t>
  </si>
  <si>
    <t>Malby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</si>
  <si>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</si>
  <si>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</si>
  <si>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</si>
  <si>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</si>
  <si>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</si>
  <si>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</si>
  <si>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</si>
  <si>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</si>
  <si>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</si>
  <si>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</si>
  <si>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</si>
  <si>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</si>
  <si>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</si>
  <si>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</si>
  <si>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</si>
  <si>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</si>
  <si>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</si>
  <si>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</si>
  <si>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</si>
  <si>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</si>
  <si>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</si>
  <si>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</si>
  <si>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</si>
  <si>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</si>
  <si>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</si>
  <si>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</si>
  <si>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</si>
  <si>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</si>
  <si>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</si>
  <si>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909      R00</t>
  </si>
  <si>
    <t>Hzs-nezmeritelne stavebni prace, stěhování nábytku</t>
  </si>
  <si>
    <t>h</t>
  </si>
  <si>
    <t>POL1_0</t>
  </si>
  <si>
    <t>952901111R00</t>
  </si>
  <si>
    <t>Vyčištění budov o výšce podlaží do 4 m</t>
  </si>
  <si>
    <t>m2</t>
  </si>
  <si>
    <t>999281108R00</t>
  </si>
  <si>
    <t>Přesun hmot pro opravy a údržbu do výšky 12 m</t>
  </si>
  <si>
    <t>t</t>
  </si>
  <si>
    <t>784402801R00</t>
  </si>
  <si>
    <t>Odstranění malby oškrábáním v místnosti H do 3,8 m</t>
  </si>
  <si>
    <t>784900010RAA</t>
  </si>
  <si>
    <t>Odstranění stávajících maleb, obroušením - sokl</t>
  </si>
  <si>
    <t>POL2_0</t>
  </si>
  <si>
    <t>784011222RT2</t>
  </si>
  <si>
    <t>Zakrytí podlah, včetně papírové lepenky</t>
  </si>
  <si>
    <t>784011111R00</t>
  </si>
  <si>
    <t>Oprášení/ometení podkladu</t>
  </si>
  <si>
    <t>784498911R00</t>
  </si>
  <si>
    <t>Vyhlazení malířskou masou 1x, výška do 3,8 m, 2% plochy</t>
  </si>
  <si>
    <t>784011221R00</t>
  </si>
  <si>
    <t>Zakrytí předmětů</t>
  </si>
  <si>
    <t>784161101R00</t>
  </si>
  <si>
    <t>Penetrace podkladu nátěrem HET</t>
  </si>
  <si>
    <t>784165511R00</t>
  </si>
  <si>
    <t>Malba HET Klasik, bílá, bez penetrace, 1 x, stropy</t>
  </si>
  <si>
    <t>784164121R00</t>
  </si>
  <si>
    <t>Malba latexová HET univerzál., barva,bez penetr.1x, omyvatelné sokly</t>
  </si>
  <si>
    <t>784165522R00</t>
  </si>
  <si>
    <t>Malba HET Klasik, barva, bez penetrace, 2 x, stěny nad sokly</t>
  </si>
  <si>
    <t>784459001R00</t>
  </si>
  <si>
    <t>Zhotovení styku dvou barev mimo rohy</t>
  </si>
  <si>
    <t>m</t>
  </si>
  <si>
    <t>784011211RT2</t>
  </si>
  <si>
    <t>Olepování vnitřních ploch, včetně maskovací pásky šířky 30 mm</t>
  </si>
  <si>
    <t>005122010R</t>
  </si>
  <si>
    <t xml:space="preserve">Provoz objednatele </t>
  </si>
  <si>
    <t/>
  </si>
  <si>
    <t>SUM</t>
  </si>
  <si>
    <t>POPUZIV</t>
  </si>
  <si>
    <t>END</t>
  </si>
  <si>
    <t>Malování HNSP - pavilon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</si>
</sst>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FFFFCC"/>
      <name val="Arial CE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5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31" xfId="0" applyNumberFormat="1" applyFont="1" applyFill="1" applyBorder="1" applyAlignment="1">
      <alignment horizontal="center" vertical="center" wrapText="1" shrinkToFit="1"/>
    </xf>
    <xf numFmtId="3" fontId="7" fillId="3" borderId="32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12" xfId="0" applyNumberFormat="1" applyFont="1" applyBorder="1" applyAlignment="1">
      <alignment horizontal="right" wrapText="1" shrinkToFit="1"/>
    </xf>
    <xf numFmtId="3" fontId="3" fillId="0" borderId="12" xfId="0" applyNumberFormat="1" applyFont="1" applyBorder="1" applyAlignment="1">
      <alignment horizontal="right" shrinkToFit="1"/>
    </xf>
    <xf numFmtId="3" fontId="0" fillId="0" borderId="12" xfId="0" applyNumberFormat="1" applyBorder="1" applyAlignment="1">
      <alignment shrinkToFit="1"/>
    </xf>
    <xf numFmtId="3" fontId="0" fillId="0" borderId="29" xfId="0" applyNumberFormat="1" applyBorder="1" applyAlignment="1">
      <alignment shrinkToFit="1"/>
    </xf>
    <xf numFmtId="3" fontId="15" fillId="5" borderId="6" xfId="0" applyNumberFormat="1" applyFont="1" applyFill="1" applyBorder="1" applyAlignment="1">
      <alignment wrapText="1" shrinkToFit="1"/>
    </xf>
    <xf numFmtId="3" fontId="15" fillId="5" borderId="6" xfId="0" applyNumberFormat="1" applyFont="1" applyFill="1" applyBorder="1" applyAlignment="1">
      <alignment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6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49" fontId="3" fillId="0" borderId="26" xfId="0" applyNumberFormat="1" applyFont="1" applyBorder="1" applyAlignment="1">
      <alignment vertical="center"/>
    </xf>
    <xf numFmtId="0" fontId="16" fillId="3" borderId="32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3" fillId="5" borderId="10" xfId="0" applyFont="1" applyFill="1" applyBorder="1"/>
    <xf numFmtId="0" fontId="3" fillId="5" borderId="6" xfId="0" applyFont="1" applyFill="1" applyBorder="1"/>
    <xf numFmtId="0" fontId="16" fillId="3" borderId="31" xfId="0" applyFont="1" applyFill="1" applyBorder="1" applyAlignment="1">
      <alignment horizontal="center" vertical="center" wrapText="1"/>
    </xf>
    <xf numFmtId="49" fontId="3" fillId="0" borderId="32" xfId="0" applyNumberFormat="1" applyFont="1" applyBorder="1" applyAlignment="1">
      <alignment vertical="center"/>
    </xf>
    <xf numFmtId="49" fontId="3" fillId="0" borderId="10" xfId="0" applyNumberFormat="1" applyFont="1" applyBorder="1" applyAlignment="1">
      <alignment vertical="center"/>
    </xf>
    <xf numFmtId="4" fontId="3" fillId="0" borderId="31" xfId="0" applyNumberFormat="1" applyFont="1" applyBorder="1" applyAlignment="1">
      <alignment horizontal="center" vertical="center"/>
    </xf>
    <xf numFmtId="4" fontId="3" fillId="0" borderId="31" xfId="0" applyNumberFormat="1" applyFont="1" applyBorder="1" applyAlignment="1">
      <alignment vertical="center"/>
    </xf>
    <xf numFmtId="4" fontId="3" fillId="0" borderId="34" xfId="0" applyNumberFormat="1" applyFont="1" applyBorder="1" applyAlignment="1">
      <alignment horizontal="center" vertical="center"/>
    </xf>
    <xf numFmtId="4" fontId="3" fillId="0" borderId="34" xfId="0" applyNumberFormat="1" applyFont="1" applyBorder="1" applyAlignment="1">
      <alignment vertical="center"/>
    </xf>
    <xf numFmtId="4" fontId="3" fillId="0" borderId="38" xfId="0" applyNumberFormat="1" applyFont="1" applyBorder="1" applyAlignment="1">
      <alignment horizontal="center" vertical="center"/>
    </xf>
    <xf numFmtId="4" fontId="3" fillId="0" borderId="38" xfId="0" applyNumberFormat="1" applyFont="1" applyBorder="1" applyAlignment="1">
      <alignment vertical="center"/>
    </xf>
    <xf numFmtId="4" fontId="3" fillId="5" borderId="38" xfId="0" applyNumberFormat="1" applyFont="1" applyFill="1" applyBorder="1" applyAlignment="1">
      <alignment horizontal="center"/>
    </xf>
    <xf numFmtId="4" fontId="3" fillId="5" borderId="38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39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1" fillId="0" borderId="43" xfId="0" applyFont="1" applyBorder="1" applyAlignment="1">
      <alignment vertical="center"/>
    </xf>
    <xf numFmtId="0" fontId="1" fillId="0" borderId="44" xfId="0" applyFont="1" applyBorder="1" applyAlignment="1">
      <alignment vertical="center"/>
    </xf>
    <xf numFmtId="0" fontId="0" fillId="3" borderId="45" xfId="0" applyFill="1" applyBorder="1"/>
    <xf numFmtId="49" fontId="0" fillId="3" borderId="42" xfId="0" applyNumberFormat="1" applyFill="1" applyBorder="1" applyAlignment="1"/>
    <xf numFmtId="49" fontId="0" fillId="3" borderId="42" xfId="0" applyNumberFormat="1" applyFill="1" applyBorder="1"/>
    <xf numFmtId="0" fontId="0" fillId="3" borderId="42" xfId="0" applyFill="1" applyBorder="1"/>
    <xf numFmtId="0" fontId="0" fillId="3" borderId="41" xfId="0" applyFill="1" applyBorder="1"/>
    <xf numFmtId="0" fontId="0" fillId="3" borderId="32" xfId="0" applyFill="1" applyBorder="1"/>
    <xf numFmtId="0" fontId="17" fillId="0" borderId="0" xfId="0" applyFont="1"/>
    <xf numFmtId="0" fontId="17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1" xfId="0" applyFill="1" applyBorder="1"/>
    <xf numFmtId="49" fontId="0" fillId="3" borderId="31" xfId="0" applyNumberFormat="1" applyFill="1" applyBorder="1"/>
    <xf numFmtId="0" fontId="0" fillId="3" borderId="48" xfId="0" applyFill="1" applyBorder="1" applyAlignment="1">
      <alignment vertical="top"/>
    </xf>
    <xf numFmtId="0" fontId="0" fillId="3" borderId="49" xfId="0" applyFill="1" applyBorder="1" applyAlignment="1">
      <alignment wrapText="1"/>
    </xf>
    <xf numFmtId="0" fontId="17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7" fillId="0" borderId="35" xfId="0" applyFont="1" applyBorder="1" applyAlignment="1">
      <alignment vertical="top" shrinkToFit="1"/>
    </xf>
    <xf numFmtId="0" fontId="17" fillId="0" borderId="34" xfId="0" applyFont="1" applyBorder="1" applyAlignment="1">
      <alignment vertical="top" shrinkToFit="1"/>
    </xf>
    <xf numFmtId="0" fontId="17" fillId="0" borderId="26" xfId="0" applyFont="1" applyBorder="1" applyAlignment="1">
      <alignment vertical="top" shrinkToFit="1"/>
    </xf>
    <xf numFmtId="0" fontId="0" fillId="3" borderId="37" xfId="0" applyFill="1" applyBorder="1" applyAlignment="1">
      <alignment vertical="top" shrinkToFit="1"/>
    </xf>
    <xf numFmtId="0" fontId="0" fillId="3" borderId="38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64" fontId="17" fillId="0" borderId="34" xfId="0" applyNumberFormat="1" applyFont="1" applyBorder="1" applyAlignment="1">
      <alignment vertical="top" shrinkToFit="1"/>
    </xf>
    <xf numFmtId="164" fontId="0" fillId="3" borderId="38" xfId="0" applyNumberFormat="1" applyFill="1" applyBorder="1" applyAlignment="1">
      <alignment vertical="top" shrinkToFit="1"/>
    </xf>
    <xf numFmtId="4" fontId="17" fillId="4" borderId="34" xfId="0" applyNumberFormat="1" applyFont="1" applyFill="1" applyBorder="1" applyAlignment="1" applyProtection="1">
      <alignment vertical="top" shrinkToFit="1"/>
      <protection locked="0"/>
    </xf>
    <xf numFmtId="4" fontId="17" fillId="0" borderId="34" xfId="0" applyNumberFormat="1" applyFont="1" applyBorder="1" applyAlignment="1">
      <alignment vertical="top" shrinkToFit="1"/>
    </xf>
    <xf numFmtId="4" fontId="0" fillId="3" borderId="38" xfId="0" applyNumberFormat="1" applyFill="1" applyBorder="1" applyAlignment="1">
      <alignment vertical="top" shrinkToFit="1"/>
    </xf>
    <xf numFmtId="0" fontId="0" fillId="3" borderId="50" xfId="0" applyFill="1" applyBorder="1"/>
    <xf numFmtId="0" fontId="0" fillId="3" borderId="51" xfId="0" applyFill="1" applyBorder="1" applyAlignment="1">
      <alignment wrapText="1"/>
    </xf>
    <xf numFmtId="0" fontId="0" fillId="3" borderId="52" xfId="0" applyFill="1" applyBorder="1" applyAlignment="1">
      <alignment vertical="top"/>
    </xf>
    <xf numFmtId="49" fontId="0" fillId="3" borderId="52" xfId="0" applyNumberFormat="1" applyFill="1" applyBorder="1" applyAlignment="1">
      <alignment vertical="top"/>
    </xf>
    <xf numFmtId="49" fontId="0" fillId="3" borderId="48" xfId="0" applyNumberFormat="1" applyFill="1" applyBorder="1" applyAlignment="1">
      <alignment vertical="top"/>
    </xf>
    <xf numFmtId="0" fontId="0" fillId="3" borderId="53" xfId="0" applyFill="1" applyBorder="1" applyAlignment="1">
      <alignment vertical="top"/>
    </xf>
    <xf numFmtId="164" fontId="0" fillId="3" borderId="48" xfId="0" applyNumberFormat="1" applyFill="1" applyBorder="1" applyAlignment="1">
      <alignment vertical="top"/>
    </xf>
    <xf numFmtId="4" fontId="0" fillId="3" borderId="48" xfId="0" applyNumberFormat="1" applyFill="1" applyBorder="1" applyAlignment="1">
      <alignment vertical="top"/>
    </xf>
    <xf numFmtId="0" fontId="17" fillId="0" borderId="10" xfId="0" applyFont="1" applyBorder="1" applyAlignment="1">
      <alignment vertical="top"/>
    </xf>
    <xf numFmtId="0" fontId="17" fillId="0" borderId="10" xfId="0" applyNumberFormat="1" applyFont="1" applyBorder="1" applyAlignment="1">
      <alignment vertical="top"/>
    </xf>
    <xf numFmtId="0" fontId="17" fillId="0" borderId="37" xfId="0" applyFont="1" applyBorder="1" applyAlignment="1">
      <alignment vertical="top" shrinkToFit="1"/>
    </xf>
    <xf numFmtId="164" fontId="17" fillId="0" borderId="38" xfId="0" applyNumberFormat="1" applyFont="1" applyBorder="1" applyAlignment="1">
      <alignment vertical="top" shrinkToFit="1"/>
    </xf>
    <xf numFmtId="4" fontId="17" fillId="4" borderId="38" xfId="0" applyNumberFormat="1" applyFont="1" applyFill="1" applyBorder="1" applyAlignment="1" applyProtection="1">
      <alignment vertical="top" shrinkToFit="1"/>
      <protection locked="0"/>
    </xf>
    <xf numFmtId="4" fontId="17" fillId="0" borderId="38" xfId="0" applyNumberFormat="1" applyFont="1" applyBorder="1" applyAlignment="1">
      <alignment vertical="top" shrinkToFit="1"/>
    </xf>
    <xf numFmtId="0" fontId="17" fillId="0" borderId="38" xfId="0" applyFont="1" applyBorder="1" applyAlignment="1">
      <alignment vertical="top" shrinkToFit="1"/>
    </xf>
    <xf numFmtId="0" fontId="17" fillId="0" borderId="10" xfId="0" applyFont="1" applyBorder="1" applyAlignment="1">
      <alignment vertical="top" shrinkToFit="1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vertical="top"/>
    </xf>
    <xf numFmtId="4" fontId="5" fillId="3" borderId="22" xfId="0" applyNumberFormat="1" applyFont="1" applyFill="1" applyBorder="1" applyAlignment="1">
      <alignment vertical="top"/>
    </xf>
    <xf numFmtId="0" fontId="17" fillId="0" borderId="34" xfId="0" applyNumberFormat="1" applyFont="1" applyBorder="1" applyAlignment="1">
      <alignment horizontal="left" vertical="top" wrapText="1"/>
    </xf>
    <xf numFmtId="0" fontId="0" fillId="3" borderId="38" xfId="0" applyNumberFormat="1" applyFill="1" applyBorder="1" applyAlignment="1">
      <alignment horizontal="left" vertical="top" wrapText="1"/>
    </xf>
    <xf numFmtId="0" fontId="17" fillId="0" borderId="38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3" fillId="0" borderId="22" xfId="0" applyNumberFormat="1" applyFont="1" applyBorder="1" applyAlignment="1">
      <alignment horizontal="right" vertical="center" indent="1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4" fontId="11" fillId="0" borderId="16" xfId="0" applyNumberFormat="1" applyFont="1" applyBorder="1" applyAlignment="1">
      <alignment horizontal="right" vertical="center" indent="1"/>
    </xf>
    <xf numFmtId="4" fontId="3" fillId="0" borderId="34" xfId="0" applyNumberFormat="1" applyFont="1" applyBorder="1" applyAlignment="1">
      <alignment vertical="center"/>
    </xf>
    <xf numFmtId="49" fontId="3" fillId="0" borderId="26" xfId="0" applyNumberFormat="1" applyFont="1" applyBorder="1" applyAlignment="1">
      <alignment vertical="center" wrapText="1"/>
    </xf>
    <xf numFmtId="49" fontId="3" fillId="0" borderId="0" xfId="0" applyNumberFormat="1" applyFont="1" applyBorder="1" applyAlignment="1">
      <alignment vertical="center" wrapText="1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1" fontId="0" fillId="0" borderId="6" xfId="0" applyNumberFormat="1" applyFont="1" applyBorder="1" applyAlignment="1">
      <alignment horizontal="right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3" xfId="0" applyNumberFormat="1" applyFill="1" applyBorder="1"/>
    <xf numFmtId="3" fontId="0" fillId="5" borderId="12" xfId="0" applyNumberFormat="1" applyFill="1" applyBorder="1"/>
    <xf numFmtId="0" fontId="16" fillId="3" borderId="31" xfId="0" applyFont="1" applyFill="1" applyBorder="1" applyAlignment="1">
      <alignment horizontal="center" vertical="center" wrapText="1"/>
    </xf>
    <xf numFmtId="4" fontId="3" fillId="0" borderId="31" xfId="0" applyNumberFormat="1" applyFont="1" applyBorder="1" applyAlignment="1">
      <alignment vertical="center"/>
    </xf>
    <xf numFmtId="49" fontId="3" fillId="0" borderId="32" xfId="0" applyNumberFormat="1" applyFont="1" applyBorder="1" applyAlignment="1">
      <alignment vertical="center" wrapText="1"/>
    </xf>
    <xf numFmtId="49" fontId="3" fillId="0" borderId="18" xfId="0" applyNumberFormat="1" applyFont="1" applyBorder="1" applyAlignment="1">
      <alignment vertical="center" wrapText="1"/>
    </xf>
    <xf numFmtId="4" fontId="3" fillId="5" borderId="38" xfId="0" applyNumberFormat="1" applyFont="1" applyFill="1" applyBorder="1" applyAlignment="1"/>
    <xf numFmtId="4" fontId="3" fillId="0" borderId="38" xfId="0" applyNumberFormat="1" applyFont="1" applyBorder="1" applyAlignment="1">
      <alignment vertical="center"/>
    </xf>
    <xf numFmtId="49" fontId="3" fillId="0" borderId="10" xfId="0" applyNumberFormat="1" applyFont="1" applyBorder="1" applyAlignment="1">
      <alignment vertical="center" wrapText="1"/>
    </xf>
    <xf numFmtId="49" fontId="3" fillId="0" borderId="6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32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35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39" xfId="0" applyNumberFormat="1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6" xfId="0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164" fontId="17" fillId="0" borderId="0" xfId="0" applyNumberFormat="1" applyFont="1"/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NSP-malov&#225;n&#237;-slep&#253;-LDN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NSP-malov&#225;n&#237;-slep&#253;-D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NSP-malov&#225;n&#237;-slep&#253;-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kyny pro vyplnění"/>
      <sheetName val="Stavba"/>
      <sheetName val="VzorPolozky"/>
      <sheetName val="Rozpočet Pol"/>
    </sheetNames>
    <sheetDataSet>
      <sheetData sheetId="0"/>
      <sheetData sheetId="1"/>
      <sheetData sheetId="2"/>
      <sheetData sheetId="3">
        <row r="9">
          <cell r="E9">
            <v>53</v>
          </cell>
        </row>
        <row r="11">
          <cell r="E11">
            <v>1287.79</v>
          </cell>
        </row>
        <row r="13">
          <cell r="E13">
            <v>2.19</v>
          </cell>
        </row>
        <row r="15">
          <cell r="E15">
            <v>3096.33</v>
          </cell>
        </row>
        <row r="16">
          <cell r="E16">
            <v>1161.04</v>
          </cell>
        </row>
        <row r="17">
          <cell r="E17">
            <v>1287.79</v>
          </cell>
        </row>
        <row r="18">
          <cell r="E18">
            <v>4257.37</v>
          </cell>
        </row>
        <row r="19">
          <cell r="E19">
            <v>85.147400000000005</v>
          </cell>
        </row>
        <row r="20">
          <cell r="E20">
            <v>386.33699999999999</v>
          </cell>
        </row>
        <row r="21">
          <cell r="E21">
            <v>3096.33</v>
          </cell>
        </row>
        <row r="22">
          <cell r="E22">
            <v>1287.79</v>
          </cell>
        </row>
        <row r="23">
          <cell r="E23">
            <v>1161.04</v>
          </cell>
        </row>
        <row r="24">
          <cell r="E24">
            <v>1808.54</v>
          </cell>
        </row>
        <row r="25">
          <cell r="E25">
            <v>1298.06</v>
          </cell>
        </row>
        <row r="26">
          <cell r="E26">
            <v>1298.06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kyny pro vyplnění"/>
      <sheetName val="Stavba"/>
      <sheetName val="VzorPolozky"/>
      <sheetName val="Rozpočet Pol"/>
    </sheetNames>
    <sheetDataSet>
      <sheetData sheetId="0"/>
      <sheetData sheetId="1"/>
      <sheetData sheetId="2"/>
      <sheetData sheetId="3">
        <row r="9">
          <cell r="E9">
            <v>32</v>
          </cell>
        </row>
        <row r="11">
          <cell r="E11">
            <v>421.29</v>
          </cell>
        </row>
        <row r="13">
          <cell r="E13">
            <v>0.98699999999999999</v>
          </cell>
        </row>
        <row r="15">
          <cell r="E15">
            <v>1201.8</v>
          </cell>
        </row>
        <row r="16">
          <cell r="E16">
            <v>1271.3900000000001</v>
          </cell>
        </row>
        <row r="17">
          <cell r="E17">
            <v>421.29</v>
          </cell>
        </row>
        <row r="18">
          <cell r="E18">
            <v>2473.19</v>
          </cell>
        </row>
        <row r="19">
          <cell r="E19">
            <v>49.463799999999999</v>
          </cell>
        </row>
        <row r="20">
          <cell r="E20">
            <v>126.387</v>
          </cell>
        </row>
        <row r="21">
          <cell r="E21">
            <v>1201.8</v>
          </cell>
        </row>
        <row r="22">
          <cell r="E22">
            <v>421.29</v>
          </cell>
        </row>
        <row r="23">
          <cell r="E23">
            <v>1271.3900000000001</v>
          </cell>
        </row>
        <row r="24">
          <cell r="E24">
            <v>780.51</v>
          </cell>
        </row>
        <row r="25">
          <cell r="E25">
            <v>401.96000000000004</v>
          </cell>
        </row>
        <row r="26">
          <cell r="E26">
            <v>401.96000000000004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kyny pro vyplnění"/>
      <sheetName val="Stavba"/>
      <sheetName val="VzorPolozky"/>
      <sheetName val="Rozpočet Pol"/>
    </sheetNames>
    <sheetDataSet>
      <sheetData sheetId="0"/>
      <sheetData sheetId="1"/>
      <sheetData sheetId="2"/>
      <sheetData sheetId="3">
        <row r="9">
          <cell r="E9">
            <v>23</v>
          </cell>
        </row>
        <row r="11">
          <cell r="E11">
            <v>355.40000000000003</v>
          </cell>
        </row>
        <row r="13">
          <cell r="E13">
            <v>0.82299999999999995</v>
          </cell>
        </row>
        <row r="15">
          <cell r="E15">
            <v>872.06</v>
          </cell>
        </row>
        <row r="16">
          <cell r="E16">
            <v>422.64</v>
          </cell>
        </row>
        <row r="17">
          <cell r="E17">
            <v>355.40000000000003</v>
          </cell>
        </row>
        <row r="18">
          <cell r="E18">
            <v>1294.6999999999998</v>
          </cell>
        </row>
        <row r="19">
          <cell r="E19">
            <v>25.893999999999998</v>
          </cell>
        </row>
        <row r="20">
          <cell r="E20">
            <v>106.62</v>
          </cell>
        </row>
        <row r="21">
          <cell r="E21">
            <v>872.06</v>
          </cell>
        </row>
        <row r="22">
          <cell r="E22">
            <v>355.40000000000003</v>
          </cell>
        </row>
        <row r="23">
          <cell r="E23">
            <v>422.64</v>
          </cell>
        </row>
        <row r="24">
          <cell r="E24">
            <v>516.65999999999985</v>
          </cell>
        </row>
        <row r="25">
          <cell r="E25">
            <v>317.37</v>
          </cell>
        </row>
        <row r="26">
          <cell r="E26">
            <v>317.37</v>
          </cell>
        </row>
      </sheetData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202" t="s">
        <v>39</v>
      </c>
      <c r="B2" s="202"/>
      <c r="C2" s="202"/>
      <c r="D2" s="202"/>
      <c r="E2" s="202"/>
      <c r="F2" s="202"/>
      <c r="G2" s="202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55"/>
  <sheetViews>
    <sheetView showGridLines="0" topLeftCell="B1" zoomScaleNormal="100" zoomScaleSheetLayoutView="75" workbookViewId="0">
      <selection activeCell="F5" sqref="F5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36</v>
      </c>
      <c r="B1" s="203" t="s">
        <v>42</v>
      </c>
      <c r="C1" s="204"/>
      <c r="D1" s="204"/>
      <c r="E1" s="204"/>
      <c r="F1" s="204"/>
      <c r="G1" s="204"/>
      <c r="H1" s="204"/>
      <c r="I1" s="204"/>
      <c r="J1" s="205"/>
    </row>
    <row r="2" spans="1:15" ht="23.25" customHeight="1" x14ac:dyDescent="0.2">
      <c r="A2" s="4"/>
      <c r="B2" s="81" t="s">
        <v>40</v>
      </c>
      <c r="C2" s="82"/>
      <c r="D2" s="229" t="s">
        <v>136</v>
      </c>
      <c r="E2" s="230"/>
      <c r="F2" s="230"/>
      <c r="G2" s="230"/>
      <c r="H2" s="230"/>
      <c r="I2" s="230"/>
      <c r="J2" s="231"/>
      <c r="O2" s="2"/>
    </row>
    <row r="3" spans="1:15" ht="23.25" hidden="1" customHeight="1" x14ac:dyDescent="0.2">
      <c r="A3" s="4"/>
      <c r="B3" s="83" t="s">
        <v>43</v>
      </c>
      <c r="C3" s="84"/>
      <c r="D3" s="222"/>
      <c r="E3" s="223"/>
      <c r="F3" s="223"/>
      <c r="G3" s="223"/>
      <c r="H3" s="223"/>
      <c r="I3" s="223"/>
      <c r="J3" s="224"/>
    </row>
    <row r="4" spans="1:15" ht="23.25" hidden="1" customHeight="1" x14ac:dyDescent="0.2">
      <c r="A4" s="4"/>
      <c r="B4" s="85" t="s">
        <v>44</v>
      </c>
      <c r="C4" s="86"/>
      <c r="D4" s="87"/>
      <c r="E4" s="87"/>
      <c r="F4" s="88"/>
      <c r="G4" s="89"/>
      <c r="H4" s="88"/>
      <c r="I4" s="89"/>
      <c r="J4" s="90"/>
    </row>
    <row r="5" spans="1:15" ht="24" customHeight="1" x14ac:dyDescent="0.2">
      <c r="A5" s="4"/>
      <c r="B5" s="47" t="s">
        <v>21</v>
      </c>
      <c r="C5" s="5"/>
      <c r="D5" s="91" t="s">
        <v>46</v>
      </c>
      <c r="E5" s="26"/>
      <c r="F5" s="26"/>
      <c r="G5" s="26"/>
      <c r="H5" s="28" t="s">
        <v>33</v>
      </c>
      <c r="I5" s="91" t="s">
        <v>50</v>
      </c>
      <c r="J5" s="11"/>
    </row>
    <row r="6" spans="1:15" ht="15.75" customHeight="1" x14ac:dyDescent="0.2">
      <c r="A6" s="4"/>
      <c r="B6" s="41"/>
      <c r="C6" s="26"/>
      <c r="D6" s="91" t="s">
        <v>47</v>
      </c>
      <c r="E6" s="26"/>
      <c r="F6" s="26"/>
      <c r="G6" s="26"/>
      <c r="H6" s="28" t="s">
        <v>34</v>
      </c>
      <c r="I6" s="91" t="s">
        <v>51</v>
      </c>
      <c r="J6" s="11"/>
    </row>
    <row r="7" spans="1:15" ht="15.75" customHeight="1" x14ac:dyDescent="0.2">
      <c r="A7" s="4"/>
      <c r="B7" s="42"/>
      <c r="C7" s="92" t="s">
        <v>49</v>
      </c>
      <c r="D7" s="80" t="s">
        <v>48</v>
      </c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233"/>
      <c r="E11" s="233"/>
      <c r="F11" s="233"/>
      <c r="G11" s="233"/>
      <c r="H11" s="28" t="s">
        <v>33</v>
      </c>
      <c r="I11" s="94"/>
      <c r="J11" s="11"/>
    </row>
    <row r="12" spans="1:15" ht="15.75" customHeight="1" x14ac:dyDescent="0.2">
      <c r="A12" s="4"/>
      <c r="B12" s="41"/>
      <c r="C12" s="26"/>
      <c r="D12" s="220"/>
      <c r="E12" s="220"/>
      <c r="F12" s="220"/>
      <c r="G12" s="220"/>
      <c r="H12" s="28" t="s">
        <v>34</v>
      </c>
      <c r="I12" s="94"/>
      <c r="J12" s="11"/>
    </row>
    <row r="13" spans="1:15" ht="15.75" customHeight="1" x14ac:dyDescent="0.2">
      <c r="A13" s="4"/>
      <c r="B13" s="42"/>
      <c r="C13" s="93"/>
      <c r="D13" s="221"/>
      <c r="E13" s="221"/>
      <c r="F13" s="221"/>
      <c r="G13" s="221"/>
      <c r="H13" s="29"/>
      <c r="I13" s="34"/>
      <c r="J13" s="51"/>
    </row>
    <row r="14" spans="1:15" ht="24" hidden="1" customHeight="1" x14ac:dyDescent="0.2">
      <c r="A14" s="4"/>
      <c r="B14" s="66" t="s">
        <v>20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232"/>
      <c r="F15" s="232"/>
      <c r="G15" s="217"/>
      <c r="H15" s="217"/>
      <c r="I15" s="217" t="s">
        <v>28</v>
      </c>
      <c r="J15" s="218"/>
    </row>
    <row r="16" spans="1:15" ht="23.25" customHeight="1" x14ac:dyDescent="0.2">
      <c r="A16" s="144" t="s">
        <v>23</v>
      </c>
      <c r="B16" s="145" t="s">
        <v>23</v>
      </c>
      <c r="C16" s="58"/>
      <c r="D16" s="59"/>
      <c r="E16" s="212"/>
      <c r="F16" s="219"/>
      <c r="G16" s="212"/>
      <c r="H16" s="219"/>
      <c r="I16" s="212">
        <f>SUMIF(F47:F51,A16,I47:I51)+SUMIF(F47:F51,"PSU",I47:I51)</f>
        <v>0</v>
      </c>
      <c r="J16" s="213"/>
    </row>
    <row r="17" spans="1:10" ht="23.25" customHeight="1" x14ac:dyDescent="0.2">
      <c r="A17" s="144" t="s">
        <v>24</v>
      </c>
      <c r="B17" s="145" t="s">
        <v>24</v>
      </c>
      <c r="C17" s="58"/>
      <c r="D17" s="59"/>
      <c r="E17" s="212"/>
      <c r="F17" s="219"/>
      <c r="G17" s="212"/>
      <c r="H17" s="219"/>
      <c r="I17" s="212">
        <f>SUMIF(F47:F51,A17,I47:I51)</f>
        <v>0</v>
      </c>
      <c r="J17" s="213"/>
    </row>
    <row r="18" spans="1:10" ht="23.25" customHeight="1" x14ac:dyDescent="0.2">
      <c r="A18" s="144" t="s">
        <v>25</v>
      </c>
      <c r="B18" s="145" t="s">
        <v>25</v>
      </c>
      <c r="C18" s="58"/>
      <c r="D18" s="59"/>
      <c r="E18" s="212"/>
      <c r="F18" s="219"/>
      <c r="G18" s="212"/>
      <c r="H18" s="219"/>
      <c r="I18" s="212">
        <f>SUMIF(F47:F51,A18,I47:I51)</f>
        <v>0</v>
      </c>
      <c r="J18" s="213"/>
    </row>
    <row r="19" spans="1:10" ht="23.25" customHeight="1" x14ac:dyDescent="0.2">
      <c r="A19" s="144" t="s">
        <v>65</v>
      </c>
      <c r="B19" s="145" t="s">
        <v>26</v>
      </c>
      <c r="C19" s="58"/>
      <c r="D19" s="59"/>
      <c r="E19" s="212"/>
      <c r="F19" s="219"/>
      <c r="G19" s="212"/>
      <c r="H19" s="219"/>
      <c r="I19" s="212">
        <f>SUMIF(F47:F51,A19,I47:I51)</f>
        <v>0</v>
      </c>
      <c r="J19" s="213"/>
    </row>
    <row r="20" spans="1:10" ht="23.25" customHeight="1" x14ac:dyDescent="0.2">
      <c r="A20" s="144" t="s">
        <v>66</v>
      </c>
      <c r="B20" s="145" t="s">
        <v>27</v>
      </c>
      <c r="C20" s="58"/>
      <c r="D20" s="59"/>
      <c r="E20" s="212"/>
      <c r="F20" s="219"/>
      <c r="G20" s="212"/>
      <c r="H20" s="219"/>
      <c r="I20" s="212">
        <f>SUMIF(F47:F51,A20,I47:I51)</f>
        <v>0</v>
      </c>
      <c r="J20" s="213"/>
    </row>
    <row r="21" spans="1:10" ht="23.25" customHeight="1" x14ac:dyDescent="0.2">
      <c r="A21" s="4"/>
      <c r="B21" s="74" t="s">
        <v>28</v>
      </c>
      <c r="C21" s="75"/>
      <c r="D21" s="76"/>
      <c r="E21" s="214"/>
      <c r="F21" s="215"/>
      <c r="G21" s="214"/>
      <c r="H21" s="215"/>
      <c r="I21" s="214">
        <f>SUM(I16:J20)</f>
        <v>0</v>
      </c>
      <c r="J21" s="225"/>
    </row>
    <row r="22" spans="1:10" ht="33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210">
        <f>ZakladDPHSniVypocet</f>
        <v>0</v>
      </c>
      <c r="H23" s="211"/>
      <c r="I23" s="211"/>
      <c r="J23" s="62" t="str">
        <f t="shared" ref="J23:J28" si="0">Mena</f>
        <v>CZK</v>
      </c>
    </row>
    <row r="24" spans="1:10" ht="23.25" hidden="1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235">
        <f>I23*E23/100</f>
        <v>0</v>
      </c>
      <c r="H24" s="236"/>
      <c r="I24" s="236"/>
      <c r="J24" s="62" t="str">
        <f t="shared" si="0"/>
        <v>CZK</v>
      </c>
    </row>
    <row r="25" spans="1:10" ht="23.25" customHeight="1" thickBot="1" x14ac:dyDescent="0.25">
      <c r="A25" s="4"/>
      <c r="B25" s="57" t="s">
        <v>13</v>
      </c>
      <c r="C25" s="58"/>
      <c r="D25" s="59"/>
      <c r="E25" s="60">
        <v>21</v>
      </c>
      <c r="F25" s="61" t="s">
        <v>0</v>
      </c>
      <c r="G25" s="210">
        <f>ZakladDPHZaklVypocet</f>
        <v>0</v>
      </c>
      <c r="H25" s="211"/>
      <c r="I25" s="211"/>
      <c r="J25" s="62" t="str">
        <f t="shared" si="0"/>
        <v>CZK</v>
      </c>
    </row>
    <row r="26" spans="1:10" ht="23.25" hidden="1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206">
        <f>I25*E25/100</f>
        <v>0</v>
      </c>
      <c r="H26" s="207"/>
      <c r="I26" s="207"/>
      <c r="J26" s="56" t="str">
        <f t="shared" si="0"/>
        <v>CZK</v>
      </c>
    </row>
    <row r="27" spans="1:10" ht="23.25" hidden="1" customHeight="1" thickBot="1" x14ac:dyDescent="0.25">
      <c r="A27" s="4"/>
      <c r="B27" s="48" t="s">
        <v>4</v>
      </c>
      <c r="C27" s="20"/>
      <c r="D27" s="23"/>
      <c r="E27" s="20"/>
      <c r="F27" s="21"/>
      <c r="G27" s="208">
        <f>0</f>
        <v>0</v>
      </c>
      <c r="H27" s="208"/>
      <c r="I27" s="208"/>
      <c r="J27" s="63" t="str">
        <f t="shared" si="0"/>
        <v>CZK</v>
      </c>
    </row>
    <row r="28" spans="1:10" ht="27.75" customHeight="1" thickBot="1" x14ac:dyDescent="0.25">
      <c r="A28" s="4"/>
      <c r="B28" s="116" t="s">
        <v>22</v>
      </c>
      <c r="C28" s="117"/>
      <c r="D28" s="117"/>
      <c r="E28" s="118"/>
      <c r="F28" s="119"/>
      <c r="G28" s="216">
        <f>ZakladDPHSniVypocet+ZakladDPHZaklVypocet</f>
        <v>0</v>
      </c>
      <c r="H28" s="216"/>
      <c r="I28" s="216"/>
      <c r="J28" s="120" t="str">
        <f t="shared" si="0"/>
        <v>CZK</v>
      </c>
    </row>
    <row r="29" spans="1:10" ht="27.75" hidden="1" customHeight="1" thickBot="1" x14ac:dyDescent="0.25">
      <c r="A29" s="4"/>
      <c r="B29" s="116" t="s">
        <v>35</v>
      </c>
      <c r="C29" s="121"/>
      <c r="D29" s="121"/>
      <c r="E29" s="121"/>
      <c r="F29" s="121"/>
      <c r="G29" s="209">
        <f>ZakladDPHSni+DPHSni+ZakladDPHZakl+DPHZakl+Zaokrouhleni</f>
        <v>0</v>
      </c>
      <c r="H29" s="209"/>
      <c r="I29" s="209"/>
      <c r="J29" s="122" t="s">
        <v>54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>
        <f ca="1">TODAY()</f>
        <v>43751</v>
      </c>
      <c r="I32" s="39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 x14ac:dyDescent="0.2">
      <c r="A35" s="4"/>
      <c r="B35" s="4"/>
      <c r="C35" s="5"/>
      <c r="D35" s="234" t="s">
        <v>2</v>
      </c>
      <c r="E35" s="234"/>
      <c r="F35" s="5"/>
      <c r="G35" s="45"/>
      <c r="H35" s="13" t="s">
        <v>3</v>
      </c>
      <c r="I35" s="45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7" t="s">
        <v>15</v>
      </c>
      <c r="C37" s="3"/>
      <c r="D37" s="3"/>
      <c r="E37" s="3"/>
      <c r="F37" s="105"/>
      <c r="G37" s="105"/>
      <c r="H37" s="105"/>
      <c r="I37" s="105"/>
      <c r="J37" s="3"/>
    </row>
    <row r="38" spans="1:10" ht="25.5" hidden="1" customHeight="1" x14ac:dyDescent="0.2">
      <c r="A38" s="97" t="s">
        <v>37</v>
      </c>
      <c r="B38" s="99" t="s">
        <v>16</v>
      </c>
      <c r="C38" s="100" t="s">
        <v>5</v>
      </c>
      <c r="D38" s="101"/>
      <c r="E38" s="101"/>
      <c r="F38" s="106" t="str">
        <f>B23</f>
        <v>Základ pro sníženou DPH</v>
      </c>
      <c r="G38" s="106" t="str">
        <f>B25</f>
        <v>Základ pro základní DPH</v>
      </c>
      <c r="H38" s="107" t="s">
        <v>17</v>
      </c>
      <c r="I38" s="108" t="s">
        <v>1</v>
      </c>
      <c r="J38" s="102" t="s">
        <v>0</v>
      </c>
    </row>
    <row r="39" spans="1:10" ht="25.5" hidden="1" customHeight="1" x14ac:dyDescent="0.2">
      <c r="A39" s="97">
        <v>1</v>
      </c>
      <c r="B39" s="103" t="s">
        <v>52</v>
      </c>
      <c r="C39" s="237" t="s">
        <v>45</v>
      </c>
      <c r="D39" s="238"/>
      <c r="E39" s="238"/>
      <c r="F39" s="109">
        <f>'Rozpočet Pol'!AC30</f>
        <v>0</v>
      </c>
      <c r="G39" s="110">
        <f>'Rozpočet Pol'!AD30</f>
        <v>0</v>
      </c>
      <c r="H39" s="111"/>
      <c r="I39" s="112">
        <f>F39+G39+H39</f>
        <v>0</v>
      </c>
      <c r="J39" s="104" t="str">
        <f>IF(CenaCelkemVypocet=0,"",I39/CenaCelkemVypocet*100)</f>
        <v/>
      </c>
    </row>
    <row r="40" spans="1:10" ht="25.5" hidden="1" customHeight="1" x14ac:dyDescent="0.2">
      <c r="A40" s="97"/>
      <c r="B40" s="239" t="s">
        <v>53</v>
      </c>
      <c r="C40" s="240"/>
      <c r="D40" s="240"/>
      <c r="E40" s="240"/>
      <c r="F40" s="113">
        <f>SUMIF(A39:A39,"=1",F39:F39)</f>
        <v>0</v>
      </c>
      <c r="G40" s="114">
        <f>SUMIF(A39:A39,"=1",G39:G39)</f>
        <v>0</v>
      </c>
      <c r="H40" s="114">
        <f>SUMIF(A39:A39,"=1",H39:H39)</f>
        <v>0</v>
      </c>
      <c r="I40" s="115">
        <f>SUMIF(A39:A39,"=1",I39:I39)</f>
        <v>0</v>
      </c>
      <c r="J40" s="98">
        <f>SUMIF(A39:A39,"=1",J39:J39)</f>
        <v>0</v>
      </c>
    </row>
    <row r="44" spans="1:10" ht="15.75" x14ac:dyDescent="0.25">
      <c r="B44" s="123" t="s">
        <v>55</v>
      </c>
    </row>
    <row r="46" spans="1:10" ht="25.5" customHeight="1" x14ac:dyDescent="0.2">
      <c r="A46" s="124"/>
      <c r="B46" s="128" t="s">
        <v>16</v>
      </c>
      <c r="C46" s="128" t="s">
        <v>5</v>
      </c>
      <c r="D46" s="129"/>
      <c r="E46" s="129"/>
      <c r="F46" s="132" t="s">
        <v>56</v>
      </c>
      <c r="G46" s="132"/>
      <c r="H46" s="132"/>
      <c r="I46" s="241" t="s">
        <v>28</v>
      </c>
      <c r="J46" s="241"/>
    </row>
    <row r="47" spans="1:10" ht="25.5" customHeight="1" x14ac:dyDescent="0.2">
      <c r="A47" s="125"/>
      <c r="B47" s="133" t="s">
        <v>57</v>
      </c>
      <c r="C47" s="243" t="s">
        <v>58</v>
      </c>
      <c r="D47" s="244"/>
      <c r="E47" s="244"/>
      <c r="F47" s="135" t="s">
        <v>23</v>
      </c>
      <c r="G47" s="136"/>
      <c r="H47" s="136"/>
      <c r="I47" s="242">
        <f>'Rozpočet Pol'!G8</f>
        <v>0</v>
      </c>
      <c r="J47" s="242"/>
    </row>
    <row r="48" spans="1:10" ht="25.5" customHeight="1" x14ac:dyDescent="0.2">
      <c r="A48" s="125"/>
      <c r="B48" s="127" t="s">
        <v>59</v>
      </c>
      <c r="C48" s="227" t="s">
        <v>60</v>
      </c>
      <c r="D48" s="228"/>
      <c r="E48" s="228"/>
      <c r="F48" s="137" t="s">
        <v>23</v>
      </c>
      <c r="G48" s="138"/>
      <c r="H48" s="138"/>
      <c r="I48" s="226">
        <f>'Rozpočet Pol'!G10</f>
        <v>0</v>
      </c>
      <c r="J48" s="226"/>
    </row>
    <row r="49" spans="1:10" ht="25.5" customHeight="1" x14ac:dyDescent="0.2">
      <c r="A49" s="125"/>
      <c r="B49" s="127" t="s">
        <v>61</v>
      </c>
      <c r="C49" s="227" t="s">
        <v>62</v>
      </c>
      <c r="D49" s="228"/>
      <c r="E49" s="228"/>
      <c r="F49" s="137" t="s">
        <v>23</v>
      </c>
      <c r="G49" s="138"/>
      <c r="H49" s="138"/>
      <c r="I49" s="226">
        <f>'Rozpočet Pol'!G12</f>
        <v>0</v>
      </c>
      <c r="J49" s="226"/>
    </row>
    <row r="50" spans="1:10" ht="25.5" customHeight="1" x14ac:dyDescent="0.2">
      <c r="A50" s="125"/>
      <c r="B50" s="127" t="s">
        <v>63</v>
      </c>
      <c r="C50" s="227" t="s">
        <v>64</v>
      </c>
      <c r="D50" s="228"/>
      <c r="E50" s="228"/>
      <c r="F50" s="137" t="s">
        <v>24</v>
      </c>
      <c r="G50" s="138"/>
      <c r="H50" s="138"/>
      <c r="I50" s="226">
        <f>'Rozpočet Pol'!G14</f>
        <v>0</v>
      </c>
      <c r="J50" s="226"/>
    </row>
    <row r="51" spans="1:10" ht="25.5" customHeight="1" x14ac:dyDescent="0.2">
      <c r="A51" s="125"/>
      <c r="B51" s="134" t="s">
        <v>65</v>
      </c>
      <c r="C51" s="247" t="s">
        <v>26</v>
      </c>
      <c r="D51" s="248"/>
      <c r="E51" s="248"/>
      <c r="F51" s="139" t="s">
        <v>65</v>
      </c>
      <c r="G51" s="140"/>
      <c r="H51" s="140"/>
      <c r="I51" s="246">
        <f>'Rozpočet Pol'!G27</f>
        <v>0</v>
      </c>
      <c r="J51" s="246"/>
    </row>
    <row r="52" spans="1:10" ht="25.5" customHeight="1" x14ac:dyDescent="0.2">
      <c r="A52" s="126"/>
      <c r="B52" s="130" t="s">
        <v>1</v>
      </c>
      <c r="C52" s="130"/>
      <c r="D52" s="131"/>
      <c r="E52" s="131"/>
      <c r="F52" s="141"/>
      <c r="G52" s="142"/>
      <c r="H52" s="142"/>
      <c r="I52" s="245">
        <f>SUM(I47:I51)</f>
        <v>0</v>
      </c>
      <c r="J52" s="245"/>
    </row>
    <row r="53" spans="1:10" x14ac:dyDescent="0.2">
      <c r="F53" s="143"/>
      <c r="G53" s="96"/>
      <c r="H53" s="143"/>
      <c r="I53" s="96"/>
      <c r="J53" s="96"/>
    </row>
    <row r="54" spans="1:10" x14ac:dyDescent="0.2">
      <c r="F54" s="143"/>
      <c r="G54" s="96"/>
      <c r="H54" s="143"/>
      <c r="I54" s="96"/>
      <c r="J54" s="96"/>
    </row>
    <row r="55" spans="1:10" x14ac:dyDescent="0.2">
      <c r="F55" s="143"/>
      <c r="G55" s="96"/>
      <c r="H55" s="143"/>
      <c r="I55" s="96"/>
      <c r="J55" s="96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9">
    <mergeCell ref="I52:J52"/>
    <mergeCell ref="I49:J49"/>
    <mergeCell ref="C49:E49"/>
    <mergeCell ref="I50:J50"/>
    <mergeCell ref="C50:E50"/>
    <mergeCell ref="I51:J51"/>
    <mergeCell ref="C51:E51"/>
    <mergeCell ref="C39:E39"/>
    <mergeCell ref="B40:E40"/>
    <mergeCell ref="I46:J46"/>
    <mergeCell ref="I47:J47"/>
    <mergeCell ref="C47:E47"/>
    <mergeCell ref="I48:J48"/>
    <mergeCell ref="C48:E48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11:G11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G15:H15"/>
    <mergeCell ref="I15:J15"/>
    <mergeCell ref="E16:F16"/>
    <mergeCell ref="D12:G12"/>
    <mergeCell ref="D13:G13"/>
    <mergeCell ref="D3:J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49" t="s">
        <v>6</v>
      </c>
      <c r="B1" s="249"/>
      <c r="C1" s="250"/>
      <c r="D1" s="249"/>
      <c r="E1" s="249"/>
      <c r="F1" s="249"/>
      <c r="G1" s="249"/>
    </row>
    <row r="2" spans="1:7" ht="24.95" customHeight="1" x14ac:dyDescent="0.2">
      <c r="A2" s="79" t="s">
        <v>41</v>
      </c>
      <c r="B2" s="78"/>
      <c r="C2" s="251"/>
      <c r="D2" s="251"/>
      <c r="E2" s="251"/>
      <c r="F2" s="251"/>
      <c r="G2" s="252"/>
    </row>
    <row r="3" spans="1:7" ht="24.95" hidden="1" customHeight="1" x14ac:dyDescent="0.2">
      <c r="A3" s="79" t="s">
        <v>7</v>
      </c>
      <c r="B3" s="78"/>
      <c r="C3" s="251"/>
      <c r="D3" s="251"/>
      <c r="E3" s="251"/>
      <c r="F3" s="251"/>
      <c r="G3" s="252"/>
    </row>
    <row r="4" spans="1:7" ht="24.95" hidden="1" customHeight="1" x14ac:dyDescent="0.2">
      <c r="A4" s="79" t="s">
        <v>8</v>
      </c>
      <c r="B4" s="78"/>
      <c r="C4" s="251"/>
      <c r="D4" s="251"/>
      <c r="E4" s="251"/>
      <c r="F4" s="251"/>
      <c r="G4" s="252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40"/>
  <sheetViews>
    <sheetView tabSelected="1" topLeftCell="B1" zoomScale="120" zoomScaleNormal="120" workbookViewId="0">
      <selection activeCell="V27" sqref="V27"/>
    </sheetView>
  </sheetViews>
  <sheetFormatPr defaultRowHeight="12.75" outlineLevelRow="1" x14ac:dyDescent="0.2"/>
  <cols>
    <col min="1" max="1" width="4.28515625" customWidth="1"/>
    <col min="2" max="2" width="14.42578125" style="95" customWidth="1"/>
    <col min="3" max="3" width="38.28515625" style="95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2" max="22" width="9.5703125" bestFit="1" customWidth="1"/>
    <col min="29" max="39" width="0" hidden="1" customWidth="1"/>
  </cols>
  <sheetData>
    <row r="1" spans="1:60" ht="15.75" customHeight="1" x14ac:dyDescent="0.25">
      <c r="A1" s="265" t="s">
        <v>6</v>
      </c>
      <c r="B1" s="265"/>
      <c r="C1" s="265"/>
      <c r="D1" s="265"/>
      <c r="E1" s="265"/>
      <c r="F1" s="265"/>
      <c r="G1" s="265"/>
      <c r="AE1" t="s">
        <v>68</v>
      </c>
    </row>
    <row r="2" spans="1:60" ht="24.95" customHeight="1" x14ac:dyDescent="0.2">
      <c r="A2" s="148" t="s">
        <v>67</v>
      </c>
      <c r="B2" s="146"/>
      <c r="C2" s="266" t="s">
        <v>136</v>
      </c>
      <c r="D2" s="267"/>
      <c r="E2" s="267"/>
      <c r="F2" s="267"/>
      <c r="G2" s="268"/>
      <c r="AE2" t="s">
        <v>69</v>
      </c>
    </row>
    <row r="3" spans="1:60" ht="24.95" hidden="1" customHeight="1" x14ac:dyDescent="0.2">
      <c r="A3" s="149" t="s">
        <v>7</v>
      </c>
      <c r="B3" s="147"/>
      <c r="C3" s="269"/>
      <c r="D3" s="270"/>
      <c r="E3" s="270"/>
      <c r="F3" s="270"/>
      <c r="G3" s="271"/>
      <c r="AE3" t="s">
        <v>70</v>
      </c>
    </row>
    <row r="4" spans="1:60" ht="24.95" hidden="1" customHeight="1" x14ac:dyDescent="0.2">
      <c r="A4" s="149" t="s">
        <v>8</v>
      </c>
      <c r="B4" s="147"/>
      <c r="C4" s="269"/>
      <c r="D4" s="270"/>
      <c r="E4" s="270"/>
      <c r="F4" s="270"/>
      <c r="G4" s="271"/>
      <c r="AE4" t="s">
        <v>71</v>
      </c>
    </row>
    <row r="5" spans="1:60" hidden="1" x14ac:dyDescent="0.2">
      <c r="A5" s="150" t="s">
        <v>72</v>
      </c>
      <c r="B5" s="151"/>
      <c r="C5" s="152"/>
      <c r="D5" s="153"/>
      <c r="E5" s="153"/>
      <c r="F5" s="153"/>
      <c r="G5" s="154"/>
      <c r="AE5" t="s">
        <v>73</v>
      </c>
    </row>
    <row r="7" spans="1:60" ht="38.25" x14ac:dyDescent="0.2">
      <c r="A7" s="159" t="s">
        <v>74</v>
      </c>
      <c r="B7" s="160" t="s">
        <v>75</v>
      </c>
      <c r="C7" s="160" t="s">
        <v>76</v>
      </c>
      <c r="D7" s="159" t="s">
        <v>77</v>
      </c>
      <c r="E7" s="159" t="s">
        <v>78</v>
      </c>
      <c r="F7" s="155" t="s">
        <v>79</v>
      </c>
      <c r="G7" s="176" t="s">
        <v>28</v>
      </c>
      <c r="H7" s="177" t="s">
        <v>29</v>
      </c>
      <c r="I7" s="177" t="s">
        <v>80</v>
      </c>
      <c r="J7" s="177" t="s">
        <v>30</v>
      </c>
      <c r="K7" s="177" t="s">
        <v>81</v>
      </c>
      <c r="L7" s="177" t="s">
        <v>82</v>
      </c>
      <c r="M7" s="177" t="s">
        <v>83</v>
      </c>
      <c r="N7" s="177" t="s">
        <v>84</v>
      </c>
      <c r="O7" s="177" t="s">
        <v>85</v>
      </c>
      <c r="P7" s="177" t="s">
        <v>86</v>
      </c>
      <c r="Q7" s="177" t="s">
        <v>87</v>
      </c>
      <c r="R7" s="177" t="s">
        <v>88</v>
      </c>
      <c r="S7" s="177" t="s">
        <v>89</v>
      </c>
      <c r="T7" s="177" t="s">
        <v>90</v>
      </c>
      <c r="U7" s="162" t="s">
        <v>91</v>
      </c>
    </row>
    <row r="8" spans="1:60" x14ac:dyDescent="0.2">
      <c r="A8" s="178" t="s">
        <v>92</v>
      </c>
      <c r="B8" s="179" t="s">
        <v>57</v>
      </c>
      <c r="C8" s="180" t="s">
        <v>58</v>
      </c>
      <c r="D8" s="181"/>
      <c r="E8" s="182"/>
      <c r="F8" s="183"/>
      <c r="G8" s="183">
        <f>SUMIF(AE9:AE9,"&lt;&gt;NOR",G9:G9)</f>
        <v>0</v>
      </c>
      <c r="H8" s="183"/>
      <c r="I8" s="183">
        <f>SUM(I9:I9)</f>
        <v>0</v>
      </c>
      <c r="J8" s="183"/>
      <c r="K8" s="183">
        <f>SUM(K9:K9)</f>
        <v>0</v>
      </c>
      <c r="L8" s="183"/>
      <c r="M8" s="183">
        <f>SUM(M9:M9)</f>
        <v>0</v>
      </c>
      <c r="N8" s="161"/>
      <c r="O8" s="161">
        <f>SUM(O9:O9)</f>
        <v>0</v>
      </c>
      <c r="P8" s="161"/>
      <c r="Q8" s="161">
        <f>SUM(Q9:Q9)</f>
        <v>0</v>
      </c>
      <c r="R8" s="161"/>
      <c r="S8" s="161"/>
      <c r="T8" s="178"/>
      <c r="U8" s="161">
        <f>SUM(U9:U9)</f>
        <v>24</v>
      </c>
      <c r="AE8" t="s">
        <v>93</v>
      </c>
    </row>
    <row r="9" spans="1:60" outlineLevel="1" x14ac:dyDescent="0.2">
      <c r="A9" s="157">
        <v>1</v>
      </c>
      <c r="B9" s="163" t="s">
        <v>94</v>
      </c>
      <c r="C9" s="196" t="s">
        <v>95</v>
      </c>
      <c r="D9" s="165" t="s">
        <v>96</v>
      </c>
      <c r="E9" s="171">
        <v>24</v>
      </c>
      <c r="F9" s="173"/>
      <c r="G9" s="174">
        <f>ROUND(E9*F9,2)</f>
        <v>0</v>
      </c>
      <c r="H9" s="173"/>
      <c r="I9" s="174">
        <f>ROUND(E9*H9,2)</f>
        <v>0</v>
      </c>
      <c r="J9" s="173"/>
      <c r="K9" s="174">
        <f>ROUND(E9*J9,2)</f>
        <v>0</v>
      </c>
      <c r="L9" s="174">
        <v>21</v>
      </c>
      <c r="M9" s="174">
        <f>G9*(1+L9/100)</f>
        <v>0</v>
      </c>
      <c r="N9" s="166">
        <v>0</v>
      </c>
      <c r="O9" s="166">
        <f>ROUND(E9*N9,5)</f>
        <v>0</v>
      </c>
      <c r="P9" s="166">
        <v>0</v>
      </c>
      <c r="Q9" s="166">
        <f>ROUND(E9*P9,5)</f>
        <v>0</v>
      </c>
      <c r="R9" s="166"/>
      <c r="S9" s="166"/>
      <c r="T9" s="167">
        <v>1</v>
      </c>
      <c r="U9" s="166">
        <f>ROUND(E9*T9,2)</f>
        <v>24</v>
      </c>
      <c r="V9" s="274">
        <f>E9+'[2]Rozpočet Pol'!$E$9+'[3]Rozpočet Pol'!$E$9+'[4]Rozpočet Pol'!$E$9</f>
        <v>132</v>
      </c>
      <c r="W9" s="156"/>
      <c r="X9" s="156"/>
      <c r="Y9" s="156"/>
      <c r="Z9" s="156"/>
      <c r="AA9" s="156"/>
      <c r="AB9" s="156"/>
      <c r="AC9" s="156"/>
      <c r="AD9" s="156"/>
      <c r="AE9" s="156" t="s">
        <v>97</v>
      </c>
      <c r="AF9" s="156"/>
      <c r="AG9" s="156"/>
      <c r="AH9" s="156"/>
      <c r="AI9" s="156"/>
      <c r="AJ9" s="156"/>
      <c r="AK9" s="156"/>
      <c r="AL9" s="156"/>
      <c r="AM9" s="156"/>
      <c r="AN9" s="156"/>
      <c r="AO9" s="156"/>
      <c r="AP9" s="156"/>
      <c r="AQ9" s="156"/>
      <c r="AR9" s="156"/>
      <c r="AS9" s="156"/>
      <c r="AT9" s="156"/>
      <c r="AU9" s="156"/>
      <c r="AV9" s="156"/>
      <c r="AW9" s="156"/>
      <c r="AX9" s="156"/>
      <c r="AY9" s="156"/>
      <c r="AZ9" s="156"/>
      <c r="BA9" s="156"/>
      <c r="BB9" s="156"/>
      <c r="BC9" s="156"/>
      <c r="BD9" s="156"/>
      <c r="BE9" s="156"/>
      <c r="BF9" s="156"/>
      <c r="BG9" s="156"/>
      <c r="BH9" s="156"/>
    </row>
    <row r="10" spans="1:60" x14ac:dyDescent="0.2">
      <c r="A10" s="158" t="s">
        <v>92</v>
      </c>
      <c r="B10" s="164" t="s">
        <v>59</v>
      </c>
      <c r="C10" s="197" t="s">
        <v>60</v>
      </c>
      <c r="D10" s="168"/>
      <c r="E10" s="172"/>
      <c r="F10" s="175"/>
      <c r="G10" s="175">
        <f>SUMIF(AE11:AE11,"&lt;&gt;NOR",G11:G11)</f>
        <v>0</v>
      </c>
      <c r="H10" s="175"/>
      <c r="I10" s="175">
        <f>SUM(I11:I11)</f>
        <v>0</v>
      </c>
      <c r="J10" s="175"/>
      <c r="K10" s="175">
        <f>SUM(K11:K11)</f>
        <v>0</v>
      </c>
      <c r="L10" s="175"/>
      <c r="M10" s="175">
        <f>SUM(M11:M11)</f>
        <v>0</v>
      </c>
      <c r="N10" s="169"/>
      <c r="O10" s="169">
        <f>SUM(O11:O11)</f>
        <v>8.3499999999999998E-3</v>
      </c>
      <c r="P10" s="169"/>
      <c r="Q10" s="169">
        <f>SUM(Q11:Q11)</f>
        <v>0</v>
      </c>
      <c r="R10" s="169"/>
      <c r="S10" s="169"/>
      <c r="T10" s="170"/>
      <c r="U10" s="169">
        <f>SUM(U11:U11)</f>
        <v>64.260000000000005</v>
      </c>
      <c r="AE10" t="s">
        <v>93</v>
      </c>
    </row>
    <row r="11" spans="1:60" outlineLevel="1" x14ac:dyDescent="0.2">
      <c r="A11" s="157">
        <v>2</v>
      </c>
      <c r="B11" s="163" t="s">
        <v>98</v>
      </c>
      <c r="C11" s="196" t="s">
        <v>99</v>
      </c>
      <c r="D11" s="165" t="s">
        <v>100</v>
      </c>
      <c r="E11" s="171">
        <v>208.63</v>
      </c>
      <c r="F11" s="173"/>
      <c r="G11" s="174">
        <f>ROUND(E11*F11,2)</f>
        <v>0</v>
      </c>
      <c r="H11" s="173"/>
      <c r="I11" s="174">
        <f>ROUND(E11*H11,2)</f>
        <v>0</v>
      </c>
      <c r="J11" s="173"/>
      <c r="K11" s="174">
        <f>ROUND(E11*J11,2)</f>
        <v>0</v>
      </c>
      <c r="L11" s="174">
        <v>21</v>
      </c>
      <c r="M11" s="174">
        <f>G11*(1+L11/100)</f>
        <v>0</v>
      </c>
      <c r="N11" s="166">
        <v>4.0000000000000003E-5</v>
      </c>
      <c r="O11" s="166">
        <f>ROUND(E11*N11,5)</f>
        <v>8.3499999999999998E-3</v>
      </c>
      <c r="P11" s="166">
        <v>0</v>
      </c>
      <c r="Q11" s="166">
        <f>ROUND(E11*P11,5)</f>
        <v>0</v>
      </c>
      <c r="R11" s="166"/>
      <c r="S11" s="166"/>
      <c r="T11" s="167">
        <v>0.308</v>
      </c>
      <c r="U11" s="166">
        <f>ROUND(E11*T11,2)</f>
        <v>64.260000000000005</v>
      </c>
      <c r="V11" s="274">
        <f>E11+'[2]Rozpočet Pol'!$E$11+'[3]Rozpočet Pol'!$E$11+'[4]Rozpočet Pol'!$E$11</f>
        <v>2273.11</v>
      </c>
      <c r="W11" s="156"/>
      <c r="X11" s="156"/>
      <c r="Y11" s="156"/>
      <c r="Z11" s="156"/>
      <c r="AA11" s="156"/>
      <c r="AB11" s="156"/>
      <c r="AC11" s="156"/>
      <c r="AD11" s="156"/>
      <c r="AE11" s="156" t="s">
        <v>97</v>
      </c>
      <c r="AF11" s="156"/>
      <c r="AG11" s="156"/>
      <c r="AH11" s="156"/>
      <c r="AI11" s="156"/>
      <c r="AJ11" s="156"/>
      <c r="AK11" s="156"/>
      <c r="AL11" s="156"/>
      <c r="AM11" s="156"/>
      <c r="AN11" s="156"/>
      <c r="AO11" s="156"/>
      <c r="AP11" s="156"/>
      <c r="AQ11" s="156"/>
      <c r="AR11" s="156"/>
      <c r="AS11" s="156"/>
      <c r="AT11" s="156"/>
      <c r="AU11" s="156"/>
      <c r="AV11" s="156"/>
      <c r="AW11" s="156"/>
      <c r="AX11" s="156"/>
      <c r="AY11" s="156"/>
      <c r="AZ11" s="156"/>
      <c r="BA11" s="156"/>
      <c r="BB11" s="156"/>
      <c r="BC11" s="156"/>
      <c r="BD11" s="156"/>
      <c r="BE11" s="156"/>
      <c r="BF11" s="156"/>
      <c r="BG11" s="156"/>
      <c r="BH11" s="156"/>
    </row>
    <row r="12" spans="1:60" x14ac:dyDescent="0.2">
      <c r="A12" s="158" t="s">
        <v>92</v>
      </c>
      <c r="B12" s="164" t="s">
        <v>61</v>
      </c>
      <c r="C12" s="197" t="s">
        <v>62</v>
      </c>
      <c r="D12" s="168"/>
      <c r="E12" s="172"/>
      <c r="F12" s="175"/>
      <c r="G12" s="175">
        <f>SUMIF(AE13:AE13,"&lt;&gt;NOR",G13:G13)</f>
        <v>0</v>
      </c>
      <c r="H12" s="175"/>
      <c r="I12" s="175">
        <f>SUM(I13:I13)</f>
        <v>0</v>
      </c>
      <c r="J12" s="175"/>
      <c r="K12" s="175">
        <f>SUM(K13:K13)</f>
        <v>0</v>
      </c>
      <c r="L12" s="175"/>
      <c r="M12" s="175">
        <f>SUM(M13:M13)</f>
        <v>0</v>
      </c>
      <c r="N12" s="169"/>
      <c r="O12" s="169">
        <f>SUM(O13:O13)</f>
        <v>0</v>
      </c>
      <c r="P12" s="169"/>
      <c r="Q12" s="169">
        <f>SUM(Q13:Q13)</f>
        <v>0</v>
      </c>
      <c r="R12" s="169"/>
      <c r="S12" s="169"/>
      <c r="T12" s="170"/>
      <c r="U12" s="169">
        <f>SUM(U13:U13)</f>
        <v>0.97</v>
      </c>
      <c r="AE12" t="s">
        <v>93</v>
      </c>
    </row>
    <row r="13" spans="1:60" outlineLevel="1" x14ac:dyDescent="0.2">
      <c r="A13" s="157">
        <v>3</v>
      </c>
      <c r="B13" s="163" t="s">
        <v>101</v>
      </c>
      <c r="C13" s="196" t="s">
        <v>102</v>
      </c>
      <c r="D13" s="165" t="s">
        <v>103</v>
      </c>
      <c r="E13" s="171">
        <v>0.51300000000000001</v>
      </c>
      <c r="F13" s="173"/>
      <c r="G13" s="174">
        <f>ROUND(E13*F13,2)</f>
        <v>0</v>
      </c>
      <c r="H13" s="173"/>
      <c r="I13" s="174">
        <f>ROUND(E13*H13,2)</f>
        <v>0</v>
      </c>
      <c r="J13" s="173"/>
      <c r="K13" s="174">
        <f>ROUND(E13*J13,2)</f>
        <v>0</v>
      </c>
      <c r="L13" s="174">
        <v>21</v>
      </c>
      <c r="M13" s="174">
        <f>G13*(1+L13/100)</f>
        <v>0</v>
      </c>
      <c r="N13" s="166">
        <v>0</v>
      </c>
      <c r="O13" s="166">
        <f>ROUND(E13*N13,5)</f>
        <v>0</v>
      </c>
      <c r="P13" s="166">
        <v>0</v>
      </c>
      <c r="Q13" s="166">
        <f>ROUND(E13*P13,5)</f>
        <v>0</v>
      </c>
      <c r="R13" s="166"/>
      <c r="S13" s="166"/>
      <c r="T13" s="167">
        <v>1.8919999999999999</v>
      </c>
      <c r="U13" s="166">
        <f>ROUND(E13*T13,2)</f>
        <v>0.97</v>
      </c>
      <c r="V13" s="274">
        <f>E13+'[2]Rozpočet Pol'!$E$13+'[3]Rozpočet Pol'!$E$13+'[4]Rozpočet Pol'!$E$13</f>
        <v>4.5129999999999999</v>
      </c>
      <c r="W13" s="156"/>
      <c r="X13" s="156"/>
      <c r="Y13" s="156"/>
      <c r="Z13" s="156"/>
      <c r="AA13" s="156"/>
      <c r="AB13" s="156"/>
      <c r="AC13" s="156"/>
      <c r="AD13" s="156"/>
      <c r="AE13" s="156" t="s">
        <v>97</v>
      </c>
      <c r="AF13" s="156"/>
      <c r="AG13" s="156"/>
      <c r="AH13" s="156"/>
      <c r="AI13" s="156"/>
      <c r="AJ13" s="156"/>
      <c r="AK13" s="156"/>
      <c r="AL13" s="156"/>
      <c r="AM13" s="156"/>
      <c r="AN13" s="156"/>
      <c r="AO13" s="156"/>
      <c r="AP13" s="156"/>
      <c r="AQ13" s="156"/>
      <c r="AR13" s="156"/>
      <c r="AS13" s="156"/>
      <c r="AT13" s="156"/>
      <c r="AU13" s="156"/>
      <c r="AV13" s="156"/>
      <c r="AW13" s="156"/>
      <c r="AX13" s="156"/>
      <c r="AY13" s="156"/>
      <c r="AZ13" s="156"/>
      <c r="BA13" s="156"/>
      <c r="BB13" s="156"/>
      <c r="BC13" s="156"/>
      <c r="BD13" s="156"/>
      <c r="BE13" s="156"/>
      <c r="BF13" s="156"/>
      <c r="BG13" s="156"/>
      <c r="BH13" s="156"/>
    </row>
    <row r="14" spans="1:60" x14ac:dyDescent="0.2">
      <c r="A14" s="158" t="s">
        <v>92</v>
      </c>
      <c r="B14" s="164" t="s">
        <v>63</v>
      </c>
      <c r="C14" s="197" t="s">
        <v>64</v>
      </c>
      <c r="D14" s="168"/>
      <c r="E14" s="172"/>
      <c r="F14" s="175"/>
      <c r="G14" s="175">
        <f>SUMIF(AE15:AE26,"&lt;&gt;NOR",G15:G26)</f>
        <v>0</v>
      </c>
      <c r="H14" s="175"/>
      <c r="I14" s="175">
        <f>SUM(I15:I26)</f>
        <v>0</v>
      </c>
      <c r="J14" s="175"/>
      <c r="K14" s="175">
        <f>SUM(K15:K26)</f>
        <v>0</v>
      </c>
      <c r="L14" s="175"/>
      <c r="M14" s="175">
        <f>SUM(M15:M26)</f>
        <v>0</v>
      </c>
      <c r="N14" s="169"/>
      <c r="O14" s="169">
        <f>SUM(O15:O26)</f>
        <v>0.55478000000000005</v>
      </c>
      <c r="P14" s="169"/>
      <c r="Q14" s="169">
        <f>SUM(Q15:Q26)</f>
        <v>0</v>
      </c>
      <c r="R14" s="169"/>
      <c r="S14" s="169"/>
      <c r="T14" s="170"/>
      <c r="U14" s="169">
        <f>SUM(U15:U26)</f>
        <v>236.26999999999998</v>
      </c>
      <c r="AE14" t="s">
        <v>93</v>
      </c>
    </row>
    <row r="15" spans="1:60" outlineLevel="1" x14ac:dyDescent="0.2">
      <c r="A15" s="157">
        <v>4</v>
      </c>
      <c r="B15" s="163" t="s">
        <v>104</v>
      </c>
      <c r="C15" s="196" t="s">
        <v>105</v>
      </c>
      <c r="D15" s="165" t="s">
        <v>100</v>
      </c>
      <c r="E15" s="171">
        <v>734.12</v>
      </c>
      <c r="F15" s="173"/>
      <c r="G15" s="174">
        <f t="shared" ref="G15:G26" si="0">ROUND(E15*F15,2)</f>
        <v>0</v>
      </c>
      <c r="H15" s="173"/>
      <c r="I15" s="174">
        <f t="shared" ref="I15:I26" si="1">ROUND(E15*H15,2)</f>
        <v>0</v>
      </c>
      <c r="J15" s="173"/>
      <c r="K15" s="174">
        <f t="shared" ref="K15:K26" si="2">ROUND(E15*J15,2)</f>
        <v>0</v>
      </c>
      <c r="L15" s="174">
        <v>21</v>
      </c>
      <c r="M15" s="174">
        <f t="shared" ref="M15:M26" si="3">G15*(1+L15/100)</f>
        <v>0</v>
      </c>
      <c r="N15" s="166">
        <v>0</v>
      </c>
      <c r="O15" s="166">
        <f t="shared" ref="O15:O26" si="4">ROUND(E15*N15,5)</f>
        <v>0</v>
      </c>
      <c r="P15" s="166">
        <v>0</v>
      </c>
      <c r="Q15" s="166">
        <f t="shared" ref="Q15:Q26" si="5">ROUND(E15*P15,5)</f>
        <v>0</v>
      </c>
      <c r="R15" s="166"/>
      <c r="S15" s="166"/>
      <c r="T15" s="167">
        <v>6.9709999999999994E-2</v>
      </c>
      <c r="U15" s="166">
        <f t="shared" ref="U15:U26" si="6">ROUND(E15*T15,2)</f>
        <v>51.18</v>
      </c>
      <c r="V15" s="274">
        <f>E15+'[2]Rozpočet Pol'!$E$15+'[3]Rozpočet Pol'!$E$15+'[4]Rozpočet Pol'!$E$15</f>
        <v>5904.3099999999995</v>
      </c>
      <c r="W15" s="156"/>
      <c r="X15" s="156"/>
      <c r="Y15" s="156"/>
      <c r="Z15" s="156"/>
      <c r="AA15" s="156"/>
      <c r="AB15" s="156"/>
      <c r="AC15" s="156"/>
      <c r="AD15" s="156"/>
      <c r="AE15" s="156" t="s">
        <v>97</v>
      </c>
      <c r="AF15" s="156"/>
      <c r="AG15" s="156"/>
      <c r="AH15" s="156"/>
      <c r="AI15" s="156"/>
      <c r="AJ15" s="156"/>
      <c r="AK15" s="156"/>
      <c r="AL15" s="156"/>
      <c r="AM15" s="156"/>
      <c r="AN15" s="156"/>
      <c r="AO15" s="156"/>
      <c r="AP15" s="156"/>
      <c r="AQ15" s="156"/>
      <c r="AR15" s="156"/>
      <c r="AS15" s="156"/>
      <c r="AT15" s="156"/>
      <c r="AU15" s="156"/>
      <c r="AV15" s="156"/>
      <c r="AW15" s="156"/>
      <c r="AX15" s="156"/>
      <c r="AY15" s="156"/>
      <c r="AZ15" s="156"/>
      <c r="BA15" s="156"/>
      <c r="BB15" s="156"/>
      <c r="BC15" s="156"/>
      <c r="BD15" s="156"/>
      <c r="BE15" s="156"/>
      <c r="BF15" s="156"/>
      <c r="BG15" s="156"/>
      <c r="BH15" s="156"/>
    </row>
    <row r="16" spans="1:60" outlineLevel="1" x14ac:dyDescent="0.2">
      <c r="A16" s="157">
        <v>5</v>
      </c>
      <c r="B16" s="163" t="s">
        <v>106</v>
      </c>
      <c r="C16" s="196" t="s">
        <v>107</v>
      </c>
      <c r="D16" s="165" t="s">
        <v>100</v>
      </c>
      <c r="E16" s="171">
        <v>398.27</v>
      </c>
      <c r="F16" s="173"/>
      <c r="G16" s="174">
        <f t="shared" si="0"/>
        <v>0</v>
      </c>
      <c r="H16" s="173"/>
      <c r="I16" s="174">
        <f t="shared" si="1"/>
        <v>0</v>
      </c>
      <c r="J16" s="173"/>
      <c r="K16" s="174">
        <f t="shared" si="2"/>
        <v>0</v>
      </c>
      <c r="L16" s="174">
        <v>21</v>
      </c>
      <c r="M16" s="174">
        <f t="shared" si="3"/>
        <v>0</v>
      </c>
      <c r="N16" s="166">
        <v>0</v>
      </c>
      <c r="O16" s="166">
        <f t="shared" si="4"/>
        <v>0</v>
      </c>
      <c r="P16" s="166">
        <v>0</v>
      </c>
      <c r="Q16" s="166">
        <f t="shared" si="5"/>
        <v>0</v>
      </c>
      <c r="R16" s="166"/>
      <c r="S16" s="166"/>
      <c r="T16" s="167">
        <v>2.0299999999999999E-2</v>
      </c>
      <c r="U16" s="166">
        <f t="shared" si="6"/>
        <v>8.08</v>
      </c>
      <c r="V16" s="274">
        <f>E16+'[2]Rozpočet Pol'!$E$16+'[3]Rozpočet Pol'!$E$16+'[4]Rozpočet Pol'!$E$16</f>
        <v>3253.3399999999997</v>
      </c>
      <c r="W16" s="156"/>
      <c r="X16" s="156"/>
      <c r="Y16" s="156"/>
      <c r="Z16" s="156"/>
      <c r="AA16" s="156"/>
      <c r="AB16" s="156"/>
      <c r="AC16" s="156"/>
      <c r="AD16" s="156"/>
      <c r="AE16" s="156" t="s">
        <v>108</v>
      </c>
      <c r="AF16" s="156"/>
      <c r="AG16" s="156"/>
      <c r="AH16" s="156"/>
      <c r="AI16" s="156"/>
      <c r="AJ16" s="156"/>
      <c r="AK16" s="156"/>
      <c r="AL16" s="156"/>
      <c r="AM16" s="156"/>
      <c r="AN16" s="156"/>
      <c r="AO16" s="156"/>
      <c r="AP16" s="156"/>
      <c r="AQ16" s="156"/>
      <c r="AR16" s="156"/>
      <c r="AS16" s="156"/>
      <c r="AT16" s="156"/>
      <c r="AU16" s="156"/>
      <c r="AV16" s="156"/>
      <c r="AW16" s="156"/>
      <c r="AX16" s="156"/>
      <c r="AY16" s="156"/>
      <c r="AZ16" s="156"/>
      <c r="BA16" s="156"/>
      <c r="BB16" s="156"/>
      <c r="BC16" s="156"/>
      <c r="BD16" s="156"/>
      <c r="BE16" s="156"/>
      <c r="BF16" s="156"/>
      <c r="BG16" s="156"/>
      <c r="BH16" s="156"/>
    </row>
    <row r="17" spans="1:60" outlineLevel="1" x14ac:dyDescent="0.2">
      <c r="A17" s="157">
        <v>6</v>
      </c>
      <c r="B17" s="163" t="s">
        <v>109</v>
      </c>
      <c r="C17" s="196" t="s">
        <v>110</v>
      </c>
      <c r="D17" s="165" t="s">
        <v>100</v>
      </c>
      <c r="E17" s="171">
        <v>208.63</v>
      </c>
      <c r="F17" s="173"/>
      <c r="G17" s="174">
        <f t="shared" si="0"/>
        <v>0</v>
      </c>
      <c r="H17" s="173"/>
      <c r="I17" s="174">
        <f t="shared" si="1"/>
        <v>0</v>
      </c>
      <c r="J17" s="173"/>
      <c r="K17" s="174">
        <f t="shared" si="2"/>
        <v>0</v>
      </c>
      <c r="L17" s="174">
        <v>21</v>
      </c>
      <c r="M17" s="174">
        <f t="shared" si="3"/>
        <v>0</v>
      </c>
      <c r="N17" s="166">
        <v>3.5E-4</v>
      </c>
      <c r="O17" s="166">
        <f t="shared" si="4"/>
        <v>7.3020000000000002E-2</v>
      </c>
      <c r="P17" s="166">
        <v>0</v>
      </c>
      <c r="Q17" s="166">
        <f t="shared" si="5"/>
        <v>0</v>
      </c>
      <c r="R17" s="166"/>
      <c r="S17" s="166"/>
      <c r="T17" s="167">
        <v>1.35E-2</v>
      </c>
      <c r="U17" s="166">
        <f t="shared" si="6"/>
        <v>2.82</v>
      </c>
      <c r="V17" s="274">
        <f>E17+'[2]Rozpočet Pol'!$E$17+'[3]Rozpočet Pol'!$E$17+'[4]Rozpočet Pol'!$E$17</f>
        <v>2273.11</v>
      </c>
      <c r="W17" s="156"/>
      <c r="X17" s="156"/>
      <c r="Y17" s="156"/>
      <c r="Z17" s="156"/>
      <c r="AA17" s="156"/>
      <c r="AB17" s="156"/>
      <c r="AC17" s="156"/>
      <c r="AD17" s="156"/>
      <c r="AE17" s="156" t="s">
        <v>97</v>
      </c>
      <c r="AF17" s="156"/>
      <c r="AG17" s="156"/>
      <c r="AH17" s="156"/>
      <c r="AI17" s="156"/>
      <c r="AJ17" s="156"/>
      <c r="AK17" s="156"/>
      <c r="AL17" s="156"/>
      <c r="AM17" s="156"/>
      <c r="AN17" s="156"/>
      <c r="AO17" s="156"/>
      <c r="AP17" s="156"/>
      <c r="AQ17" s="156"/>
      <c r="AR17" s="156"/>
      <c r="AS17" s="156"/>
      <c r="AT17" s="156"/>
      <c r="AU17" s="156"/>
      <c r="AV17" s="156"/>
      <c r="AW17" s="156"/>
      <c r="AX17" s="156"/>
      <c r="AY17" s="156"/>
      <c r="AZ17" s="156"/>
      <c r="BA17" s="156"/>
      <c r="BB17" s="156"/>
      <c r="BC17" s="156"/>
      <c r="BD17" s="156"/>
      <c r="BE17" s="156"/>
      <c r="BF17" s="156"/>
      <c r="BG17" s="156"/>
      <c r="BH17" s="156"/>
    </row>
    <row r="18" spans="1:60" outlineLevel="1" x14ac:dyDescent="0.2">
      <c r="A18" s="157">
        <v>7</v>
      </c>
      <c r="B18" s="163" t="s">
        <v>111</v>
      </c>
      <c r="C18" s="196" t="s">
        <v>112</v>
      </c>
      <c r="D18" s="165" t="s">
        <v>100</v>
      </c>
      <c r="E18" s="171">
        <f>E16+E15</f>
        <v>1132.3899999999999</v>
      </c>
      <c r="F18" s="173"/>
      <c r="G18" s="174">
        <f t="shared" si="0"/>
        <v>0</v>
      </c>
      <c r="H18" s="173"/>
      <c r="I18" s="174">
        <f t="shared" si="1"/>
        <v>0</v>
      </c>
      <c r="J18" s="173"/>
      <c r="K18" s="174">
        <f t="shared" si="2"/>
        <v>0</v>
      </c>
      <c r="L18" s="174">
        <v>21</v>
      </c>
      <c r="M18" s="174">
        <f t="shared" si="3"/>
        <v>0</v>
      </c>
      <c r="N18" s="166">
        <v>0</v>
      </c>
      <c r="O18" s="166">
        <f t="shared" si="4"/>
        <v>0</v>
      </c>
      <c r="P18" s="166">
        <v>0</v>
      </c>
      <c r="Q18" s="166">
        <f t="shared" si="5"/>
        <v>0</v>
      </c>
      <c r="R18" s="166"/>
      <c r="S18" s="166"/>
      <c r="T18" s="167">
        <v>7.0000000000000001E-3</v>
      </c>
      <c r="U18" s="166">
        <f t="shared" si="6"/>
        <v>7.93</v>
      </c>
      <c r="V18" s="274">
        <f>E18+'[2]Rozpočet Pol'!$E$18+'[3]Rozpočet Pol'!$E$18+'[4]Rozpočet Pol'!$E$18</f>
        <v>9157.6500000000015</v>
      </c>
      <c r="W18" s="156"/>
      <c r="X18" s="156"/>
      <c r="Y18" s="156"/>
      <c r="Z18" s="156"/>
      <c r="AA18" s="156"/>
      <c r="AB18" s="156"/>
      <c r="AC18" s="156"/>
      <c r="AD18" s="156"/>
      <c r="AE18" s="156" t="s">
        <v>97</v>
      </c>
      <c r="AF18" s="156"/>
      <c r="AG18" s="156"/>
      <c r="AH18" s="156"/>
      <c r="AI18" s="156"/>
      <c r="AJ18" s="156"/>
      <c r="AK18" s="156"/>
      <c r="AL18" s="156"/>
      <c r="AM18" s="156"/>
      <c r="AN18" s="156"/>
      <c r="AO18" s="156"/>
      <c r="AP18" s="156"/>
      <c r="AQ18" s="156"/>
      <c r="AR18" s="156"/>
      <c r="AS18" s="156"/>
      <c r="AT18" s="156"/>
      <c r="AU18" s="156"/>
      <c r="AV18" s="156"/>
      <c r="AW18" s="156"/>
      <c r="AX18" s="156"/>
      <c r="AY18" s="156"/>
      <c r="AZ18" s="156"/>
      <c r="BA18" s="156"/>
      <c r="BB18" s="156"/>
      <c r="BC18" s="156"/>
      <c r="BD18" s="156"/>
      <c r="BE18" s="156"/>
      <c r="BF18" s="156"/>
      <c r="BG18" s="156"/>
      <c r="BH18" s="156"/>
    </row>
    <row r="19" spans="1:60" ht="22.5" outlineLevel="1" x14ac:dyDescent="0.2">
      <c r="A19" s="157">
        <v>8</v>
      </c>
      <c r="B19" s="163" t="s">
        <v>113</v>
      </c>
      <c r="C19" s="196" t="s">
        <v>114</v>
      </c>
      <c r="D19" s="165" t="s">
        <v>100</v>
      </c>
      <c r="E19" s="171">
        <f>E18*0.02</f>
        <v>22.647799999999997</v>
      </c>
      <c r="F19" s="173"/>
      <c r="G19" s="174">
        <f t="shared" si="0"/>
        <v>0</v>
      </c>
      <c r="H19" s="173"/>
      <c r="I19" s="174">
        <f t="shared" si="1"/>
        <v>0</v>
      </c>
      <c r="J19" s="173"/>
      <c r="K19" s="174">
        <f t="shared" si="2"/>
        <v>0</v>
      </c>
      <c r="L19" s="174">
        <v>21</v>
      </c>
      <c r="M19" s="174">
        <f t="shared" si="3"/>
        <v>0</v>
      </c>
      <c r="N19" s="166">
        <v>3.4000000000000002E-4</v>
      </c>
      <c r="O19" s="166">
        <f t="shared" si="4"/>
        <v>7.7000000000000002E-3</v>
      </c>
      <c r="P19" s="166">
        <v>0</v>
      </c>
      <c r="Q19" s="166">
        <f t="shared" si="5"/>
        <v>0</v>
      </c>
      <c r="R19" s="166"/>
      <c r="S19" s="166"/>
      <c r="T19" s="167">
        <v>0.13500000000000001</v>
      </c>
      <c r="U19" s="166">
        <f t="shared" si="6"/>
        <v>3.06</v>
      </c>
      <c r="V19" s="274">
        <f>E19+'[2]Rozpočet Pol'!$E$19+'[3]Rozpočet Pol'!$E$19+'[4]Rozpočet Pol'!$E$19</f>
        <v>183.15299999999999</v>
      </c>
      <c r="W19" s="156"/>
      <c r="X19" s="156"/>
      <c r="Y19" s="156"/>
      <c r="Z19" s="156"/>
      <c r="AA19" s="156"/>
      <c r="AB19" s="156"/>
      <c r="AC19" s="156"/>
      <c r="AD19" s="156"/>
      <c r="AE19" s="156" t="s">
        <v>97</v>
      </c>
      <c r="AF19" s="156"/>
      <c r="AG19" s="156"/>
      <c r="AH19" s="156"/>
      <c r="AI19" s="156"/>
      <c r="AJ19" s="156"/>
      <c r="AK19" s="156"/>
      <c r="AL19" s="156"/>
      <c r="AM19" s="156"/>
      <c r="AN19" s="156"/>
      <c r="AO19" s="156"/>
      <c r="AP19" s="156"/>
      <c r="AQ19" s="156"/>
      <c r="AR19" s="156"/>
      <c r="AS19" s="156"/>
      <c r="AT19" s="156"/>
      <c r="AU19" s="156"/>
      <c r="AV19" s="156"/>
      <c r="AW19" s="156"/>
      <c r="AX19" s="156"/>
      <c r="AY19" s="156"/>
      <c r="AZ19" s="156"/>
      <c r="BA19" s="156"/>
      <c r="BB19" s="156"/>
      <c r="BC19" s="156"/>
      <c r="BD19" s="156"/>
      <c r="BE19" s="156"/>
      <c r="BF19" s="156"/>
      <c r="BG19" s="156"/>
      <c r="BH19" s="156"/>
    </row>
    <row r="20" spans="1:60" outlineLevel="1" x14ac:dyDescent="0.2">
      <c r="A20" s="157">
        <v>9</v>
      </c>
      <c r="B20" s="163" t="s">
        <v>115</v>
      </c>
      <c r="C20" s="196" t="s">
        <v>116</v>
      </c>
      <c r="D20" s="165" t="s">
        <v>100</v>
      </c>
      <c r="E20" s="171">
        <f>E17*0.3</f>
        <v>62.588999999999999</v>
      </c>
      <c r="F20" s="173"/>
      <c r="G20" s="174">
        <f t="shared" si="0"/>
        <v>0</v>
      </c>
      <c r="H20" s="173"/>
      <c r="I20" s="174">
        <f t="shared" si="1"/>
        <v>0</v>
      </c>
      <c r="J20" s="173"/>
      <c r="K20" s="174">
        <f t="shared" si="2"/>
        <v>0</v>
      </c>
      <c r="L20" s="174">
        <v>21</v>
      </c>
      <c r="M20" s="174">
        <f t="shared" si="3"/>
        <v>0</v>
      </c>
      <c r="N20" s="166">
        <v>0</v>
      </c>
      <c r="O20" s="166">
        <f t="shared" si="4"/>
        <v>0</v>
      </c>
      <c r="P20" s="166">
        <v>0</v>
      </c>
      <c r="Q20" s="166">
        <f t="shared" si="5"/>
        <v>0</v>
      </c>
      <c r="R20" s="166"/>
      <c r="S20" s="166"/>
      <c r="T20" s="167">
        <v>2.9000000000000001E-2</v>
      </c>
      <c r="U20" s="166">
        <f t="shared" si="6"/>
        <v>1.82</v>
      </c>
      <c r="V20" s="274">
        <f>E20+'[2]Rozpočet Pol'!$E$20+'[3]Rozpočet Pol'!$E$20+'[4]Rozpočet Pol'!$E$20</f>
        <v>681.93299999999999</v>
      </c>
      <c r="W20" s="156"/>
      <c r="X20" s="156"/>
      <c r="Y20" s="156"/>
      <c r="Z20" s="156"/>
      <c r="AA20" s="156"/>
      <c r="AB20" s="156"/>
      <c r="AC20" s="156"/>
      <c r="AD20" s="156"/>
      <c r="AE20" s="156" t="s">
        <v>97</v>
      </c>
      <c r="AF20" s="156"/>
      <c r="AG20" s="156"/>
      <c r="AH20" s="156"/>
      <c r="AI20" s="156"/>
      <c r="AJ20" s="156"/>
      <c r="AK20" s="156"/>
      <c r="AL20" s="156"/>
      <c r="AM20" s="156"/>
      <c r="AN20" s="156"/>
      <c r="AO20" s="156"/>
      <c r="AP20" s="156"/>
      <c r="AQ20" s="156"/>
      <c r="AR20" s="156"/>
      <c r="AS20" s="156"/>
      <c r="AT20" s="156"/>
      <c r="AU20" s="156"/>
      <c r="AV20" s="156"/>
      <c r="AW20" s="156"/>
      <c r="AX20" s="156"/>
      <c r="AY20" s="156"/>
      <c r="AZ20" s="156"/>
      <c r="BA20" s="156"/>
      <c r="BB20" s="156"/>
      <c r="BC20" s="156"/>
      <c r="BD20" s="156"/>
      <c r="BE20" s="156"/>
      <c r="BF20" s="156"/>
      <c r="BG20" s="156"/>
      <c r="BH20" s="156"/>
    </row>
    <row r="21" spans="1:60" outlineLevel="1" x14ac:dyDescent="0.2">
      <c r="A21" s="157">
        <v>10</v>
      </c>
      <c r="B21" s="163" t="s">
        <v>117</v>
      </c>
      <c r="C21" s="196" t="s">
        <v>118</v>
      </c>
      <c r="D21" s="165" t="s">
        <v>100</v>
      </c>
      <c r="E21" s="171">
        <f>E15</f>
        <v>734.12</v>
      </c>
      <c r="F21" s="173"/>
      <c r="G21" s="174">
        <f t="shared" si="0"/>
        <v>0</v>
      </c>
      <c r="H21" s="173"/>
      <c r="I21" s="174">
        <f t="shared" si="1"/>
        <v>0</v>
      </c>
      <c r="J21" s="173"/>
      <c r="K21" s="174">
        <f t="shared" si="2"/>
        <v>0</v>
      </c>
      <c r="L21" s="174">
        <v>21</v>
      </c>
      <c r="M21" s="174">
        <f t="shared" si="3"/>
        <v>0</v>
      </c>
      <c r="N21" s="166">
        <v>1.4999999999999999E-4</v>
      </c>
      <c r="O21" s="166">
        <f t="shared" si="4"/>
        <v>0.11012</v>
      </c>
      <c r="P21" s="166">
        <v>0</v>
      </c>
      <c r="Q21" s="166">
        <f t="shared" si="5"/>
        <v>0</v>
      </c>
      <c r="R21" s="166"/>
      <c r="S21" s="166"/>
      <c r="T21" s="167">
        <v>3.2480000000000002E-2</v>
      </c>
      <c r="U21" s="166">
        <f t="shared" si="6"/>
        <v>23.84</v>
      </c>
      <c r="V21" s="274">
        <f>E21+'[2]Rozpočet Pol'!$E$21+'[3]Rozpočet Pol'!$E$21+'[4]Rozpočet Pol'!$E$21</f>
        <v>5904.3099999999995</v>
      </c>
      <c r="W21" s="156"/>
      <c r="X21" s="156"/>
      <c r="Y21" s="156"/>
      <c r="Z21" s="156"/>
      <c r="AA21" s="156"/>
      <c r="AB21" s="156"/>
      <c r="AC21" s="156"/>
      <c r="AD21" s="156"/>
      <c r="AE21" s="156" t="s">
        <v>97</v>
      </c>
      <c r="AF21" s="156"/>
      <c r="AG21" s="156"/>
      <c r="AH21" s="156"/>
      <c r="AI21" s="156"/>
      <c r="AJ21" s="156"/>
      <c r="AK21" s="156"/>
      <c r="AL21" s="156"/>
      <c r="AM21" s="156"/>
      <c r="AN21" s="156"/>
      <c r="AO21" s="156"/>
      <c r="AP21" s="156"/>
      <c r="AQ21" s="156"/>
      <c r="AR21" s="156"/>
      <c r="AS21" s="156"/>
      <c r="AT21" s="156"/>
      <c r="AU21" s="156"/>
      <c r="AV21" s="156"/>
      <c r="AW21" s="156"/>
      <c r="AX21" s="156"/>
      <c r="AY21" s="156"/>
      <c r="AZ21" s="156"/>
      <c r="BA21" s="156"/>
      <c r="BB21" s="156"/>
      <c r="BC21" s="156"/>
      <c r="BD21" s="156"/>
      <c r="BE21" s="156"/>
      <c r="BF21" s="156"/>
      <c r="BG21" s="156"/>
      <c r="BH21" s="156"/>
    </row>
    <row r="22" spans="1:60" outlineLevel="1" x14ac:dyDescent="0.2">
      <c r="A22" s="157">
        <v>11</v>
      </c>
      <c r="B22" s="163" t="s">
        <v>119</v>
      </c>
      <c r="C22" s="196" t="s">
        <v>120</v>
      </c>
      <c r="D22" s="165" t="s">
        <v>100</v>
      </c>
      <c r="E22" s="171">
        <f>E17</f>
        <v>208.63</v>
      </c>
      <c r="F22" s="173"/>
      <c r="G22" s="174">
        <f t="shared" si="0"/>
        <v>0</v>
      </c>
      <c r="H22" s="173"/>
      <c r="I22" s="174">
        <f t="shared" si="1"/>
        <v>0</v>
      </c>
      <c r="J22" s="173"/>
      <c r="K22" s="174">
        <f t="shared" si="2"/>
        <v>0</v>
      </c>
      <c r="L22" s="174">
        <v>21</v>
      </c>
      <c r="M22" s="174">
        <f t="shared" si="3"/>
        <v>0</v>
      </c>
      <c r="N22" s="166">
        <v>2.3000000000000001E-4</v>
      </c>
      <c r="O22" s="166">
        <f t="shared" si="4"/>
        <v>4.7980000000000002E-2</v>
      </c>
      <c r="P22" s="166">
        <v>0</v>
      </c>
      <c r="Q22" s="166">
        <f t="shared" si="5"/>
        <v>0</v>
      </c>
      <c r="R22" s="166"/>
      <c r="S22" s="166"/>
      <c r="T22" s="167">
        <v>6.6360000000000002E-2</v>
      </c>
      <c r="U22" s="166">
        <f t="shared" si="6"/>
        <v>13.84</v>
      </c>
      <c r="V22" s="274">
        <f>E22+'[2]Rozpočet Pol'!$E$22+'[3]Rozpočet Pol'!$E$22+'[4]Rozpočet Pol'!$E$22</f>
        <v>2273.11</v>
      </c>
      <c r="W22" s="156"/>
      <c r="X22" s="156"/>
      <c r="Y22" s="156"/>
      <c r="Z22" s="156"/>
      <c r="AA22" s="156"/>
      <c r="AB22" s="156"/>
      <c r="AC22" s="156"/>
      <c r="AD22" s="156"/>
      <c r="AE22" s="156" t="s">
        <v>97</v>
      </c>
      <c r="AF22" s="156"/>
      <c r="AG22" s="156"/>
      <c r="AH22" s="156"/>
      <c r="AI22" s="156"/>
      <c r="AJ22" s="156"/>
      <c r="AK22" s="156"/>
      <c r="AL22" s="156"/>
      <c r="AM22" s="156"/>
      <c r="AN22" s="156"/>
      <c r="AO22" s="156"/>
      <c r="AP22" s="156"/>
      <c r="AQ22" s="156"/>
      <c r="AR22" s="156"/>
      <c r="AS22" s="156"/>
      <c r="AT22" s="156"/>
      <c r="AU22" s="156"/>
      <c r="AV22" s="156"/>
      <c r="AW22" s="156"/>
      <c r="AX22" s="156"/>
      <c r="AY22" s="156"/>
      <c r="AZ22" s="156"/>
      <c r="BA22" s="156"/>
      <c r="BB22" s="156"/>
      <c r="BC22" s="156"/>
      <c r="BD22" s="156"/>
      <c r="BE22" s="156"/>
      <c r="BF22" s="156"/>
      <c r="BG22" s="156"/>
      <c r="BH22" s="156"/>
    </row>
    <row r="23" spans="1:60" ht="22.5" outlineLevel="1" x14ac:dyDescent="0.2">
      <c r="A23" s="157">
        <v>12</v>
      </c>
      <c r="B23" s="163" t="s">
        <v>121</v>
      </c>
      <c r="C23" s="196" t="s">
        <v>122</v>
      </c>
      <c r="D23" s="165" t="s">
        <v>100</v>
      </c>
      <c r="E23" s="171">
        <v>398.27</v>
      </c>
      <c r="F23" s="173"/>
      <c r="G23" s="174">
        <f t="shared" si="0"/>
        <v>0</v>
      </c>
      <c r="H23" s="173"/>
      <c r="I23" s="174">
        <f t="shared" si="1"/>
        <v>0</v>
      </c>
      <c r="J23" s="173"/>
      <c r="K23" s="174">
        <f t="shared" si="2"/>
        <v>0</v>
      </c>
      <c r="L23" s="174">
        <v>21</v>
      </c>
      <c r="M23" s="174">
        <f t="shared" si="3"/>
        <v>0</v>
      </c>
      <c r="N23" s="166">
        <v>1.6000000000000001E-4</v>
      </c>
      <c r="O23" s="166">
        <f t="shared" si="4"/>
        <v>6.3719999999999999E-2</v>
      </c>
      <c r="P23" s="166">
        <v>0</v>
      </c>
      <c r="Q23" s="166">
        <f t="shared" si="5"/>
        <v>0</v>
      </c>
      <c r="R23" s="166"/>
      <c r="S23" s="166"/>
      <c r="T23" s="167">
        <v>0.10728</v>
      </c>
      <c r="U23" s="166">
        <f t="shared" si="6"/>
        <v>42.73</v>
      </c>
      <c r="V23" s="274">
        <f>E23+'[2]Rozpočet Pol'!$E$23+'[3]Rozpočet Pol'!$E$23+'[4]Rozpočet Pol'!$E$23</f>
        <v>3253.3399999999997</v>
      </c>
      <c r="W23" s="156"/>
      <c r="X23" s="156"/>
      <c r="Y23" s="156"/>
      <c r="Z23" s="156"/>
      <c r="AA23" s="156"/>
      <c r="AB23" s="156"/>
      <c r="AC23" s="156"/>
      <c r="AD23" s="156"/>
      <c r="AE23" s="156" t="s">
        <v>97</v>
      </c>
      <c r="AF23" s="156"/>
      <c r="AG23" s="156"/>
      <c r="AH23" s="156"/>
      <c r="AI23" s="156"/>
      <c r="AJ23" s="156"/>
      <c r="AK23" s="156"/>
      <c r="AL23" s="156"/>
      <c r="AM23" s="156"/>
      <c r="AN23" s="156"/>
      <c r="AO23" s="156"/>
      <c r="AP23" s="156"/>
      <c r="AQ23" s="156"/>
      <c r="AR23" s="156"/>
      <c r="AS23" s="156"/>
      <c r="AT23" s="156"/>
      <c r="AU23" s="156"/>
      <c r="AV23" s="156"/>
      <c r="AW23" s="156"/>
      <c r="AX23" s="156"/>
      <c r="AY23" s="156"/>
      <c r="AZ23" s="156"/>
      <c r="BA23" s="156"/>
      <c r="BB23" s="156"/>
      <c r="BC23" s="156"/>
      <c r="BD23" s="156"/>
      <c r="BE23" s="156"/>
      <c r="BF23" s="156"/>
      <c r="BG23" s="156"/>
      <c r="BH23" s="156"/>
    </row>
    <row r="24" spans="1:60" ht="22.5" outlineLevel="1" x14ac:dyDescent="0.2">
      <c r="A24" s="157">
        <v>13</v>
      </c>
      <c r="B24" s="163" t="s">
        <v>123</v>
      </c>
      <c r="C24" s="196" t="s">
        <v>124</v>
      </c>
      <c r="D24" s="165" t="s">
        <v>100</v>
      </c>
      <c r="E24" s="171">
        <f>E21-E22</f>
        <v>525.49</v>
      </c>
      <c r="F24" s="173"/>
      <c r="G24" s="174">
        <f t="shared" si="0"/>
        <v>0</v>
      </c>
      <c r="H24" s="173"/>
      <c r="I24" s="174">
        <f t="shared" si="1"/>
        <v>0</v>
      </c>
      <c r="J24" s="173"/>
      <c r="K24" s="174">
        <f t="shared" si="2"/>
        <v>0</v>
      </c>
      <c r="L24" s="174">
        <v>21</v>
      </c>
      <c r="M24" s="174">
        <f t="shared" si="3"/>
        <v>0</v>
      </c>
      <c r="N24" s="166">
        <v>4.8000000000000001E-4</v>
      </c>
      <c r="O24" s="166">
        <f t="shared" si="4"/>
        <v>0.25224000000000002</v>
      </c>
      <c r="P24" s="166">
        <v>0</v>
      </c>
      <c r="Q24" s="166">
        <f t="shared" si="5"/>
        <v>0</v>
      </c>
      <c r="R24" s="166"/>
      <c r="S24" s="166"/>
      <c r="T24" s="167">
        <v>0.10902000000000001</v>
      </c>
      <c r="U24" s="166">
        <f t="shared" si="6"/>
        <v>57.29</v>
      </c>
      <c r="V24" s="274">
        <f>E24+'[2]Rozpočet Pol'!$E$24+'[3]Rozpočet Pol'!$E$24+'[4]Rozpočet Pol'!$E$24</f>
        <v>3631.2</v>
      </c>
      <c r="W24" s="156"/>
      <c r="X24" s="156"/>
      <c r="Y24" s="156"/>
      <c r="Z24" s="156"/>
      <c r="AA24" s="156"/>
      <c r="AB24" s="156"/>
      <c r="AC24" s="156"/>
      <c r="AD24" s="156"/>
      <c r="AE24" s="156" t="s">
        <v>97</v>
      </c>
      <c r="AF24" s="156"/>
      <c r="AG24" s="156"/>
      <c r="AH24" s="156"/>
      <c r="AI24" s="156"/>
      <c r="AJ24" s="156"/>
      <c r="AK24" s="156"/>
      <c r="AL24" s="156"/>
      <c r="AM24" s="156"/>
      <c r="AN24" s="156"/>
      <c r="AO24" s="156"/>
      <c r="AP24" s="156"/>
      <c r="AQ24" s="156"/>
      <c r="AR24" s="156"/>
      <c r="AS24" s="156"/>
      <c r="AT24" s="156"/>
      <c r="AU24" s="156"/>
      <c r="AV24" s="156"/>
      <c r="AW24" s="156"/>
      <c r="AX24" s="156"/>
      <c r="AY24" s="156"/>
      <c r="AZ24" s="156"/>
      <c r="BA24" s="156"/>
      <c r="BB24" s="156"/>
      <c r="BC24" s="156"/>
      <c r="BD24" s="156"/>
      <c r="BE24" s="156"/>
      <c r="BF24" s="156"/>
      <c r="BG24" s="156"/>
      <c r="BH24" s="156"/>
    </row>
    <row r="25" spans="1:60" outlineLevel="1" x14ac:dyDescent="0.2">
      <c r="A25" s="157">
        <v>14</v>
      </c>
      <c r="B25" s="163" t="s">
        <v>125</v>
      </c>
      <c r="C25" s="196" t="s">
        <v>126</v>
      </c>
      <c r="D25" s="165" t="s">
        <v>127</v>
      </c>
      <c r="E25" s="171">
        <v>394.63</v>
      </c>
      <c r="F25" s="173"/>
      <c r="G25" s="174">
        <f t="shared" si="0"/>
        <v>0</v>
      </c>
      <c r="H25" s="173"/>
      <c r="I25" s="174">
        <f t="shared" si="1"/>
        <v>0</v>
      </c>
      <c r="J25" s="173"/>
      <c r="K25" s="174">
        <f t="shared" si="2"/>
        <v>0</v>
      </c>
      <c r="L25" s="174">
        <v>21</v>
      </c>
      <c r="M25" s="174">
        <f t="shared" si="3"/>
        <v>0</v>
      </c>
      <c r="N25" s="166">
        <v>0</v>
      </c>
      <c r="O25" s="166">
        <f t="shared" si="4"/>
        <v>0</v>
      </c>
      <c r="P25" s="166">
        <v>0</v>
      </c>
      <c r="Q25" s="166">
        <f t="shared" si="5"/>
        <v>0</v>
      </c>
      <c r="R25" s="166"/>
      <c r="S25" s="166"/>
      <c r="T25" s="167">
        <v>3.6249999999999998E-2</v>
      </c>
      <c r="U25" s="166">
        <f t="shared" si="6"/>
        <v>14.31</v>
      </c>
      <c r="V25" s="274">
        <f>E25+'[2]Rozpočet Pol'!$E$25+'[3]Rozpočet Pol'!$E$25+'[4]Rozpočet Pol'!$E$25</f>
        <v>2412.02</v>
      </c>
      <c r="W25" s="156"/>
      <c r="X25" s="156"/>
      <c r="Y25" s="156"/>
      <c r="Z25" s="156"/>
      <c r="AA25" s="156"/>
      <c r="AB25" s="156"/>
      <c r="AC25" s="156"/>
      <c r="AD25" s="156"/>
      <c r="AE25" s="156" t="s">
        <v>97</v>
      </c>
      <c r="AF25" s="156"/>
      <c r="AG25" s="156"/>
      <c r="AH25" s="156"/>
      <c r="AI25" s="156"/>
      <c r="AJ25" s="156"/>
      <c r="AK25" s="156"/>
      <c r="AL25" s="156"/>
      <c r="AM25" s="156"/>
      <c r="AN25" s="156"/>
      <c r="AO25" s="156"/>
      <c r="AP25" s="156"/>
      <c r="AQ25" s="156"/>
      <c r="AR25" s="156"/>
      <c r="AS25" s="156"/>
      <c r="AT25" s="156"/>
      <c r="AU25" s="156"/>
      <c r="AV25" s="156"/>
      <c r="AW25" s="156"/>
      <c r="AX25" s="156"/>
      <c r="AY25" s="156"/>
      <c r="AZ25" s="156"/>
      <c r="BA25" s="156"/>
      <c r="BB25" s="156"/>
      <c r="BC25" s="156"/>
      <c r="BD25" s="156"/>
      <c r="BE25" s="156"/>
      <c r="BF25" s="156"/>
      <c r="BG25" s="156"/>
      <c r="BH25" s="156"/>
    </row>
    <row r="26" spans="1:60" ht="22.5" outlineLevel="1" x14ac:dyDescent="0.2">
      <c r="A26" s="157">
        <v>15</v>
      </c>
      <c r="B26" s="163" t="s">
        <v>128</v>
      </c>
      <c r="C26" s="196" t="s">
        <v>129</v>
      </c>
      <c r="D26" s="165" t="s">
        <v>127</v>
      </c>
      <c r="E26" s="171">
        <f>E25</f>
        <v>394.63</v>
      </c>
      <c r="F26" s="173"/>
      <c r="G26" s="174">
        <f t="shared" si="0"/>
        <v>0</v>
      </c>
      <c r="H26" s="173"/>
      <c r="I26" s="174">
        <f t="shared" si="1"/>
        <v>0</v>
      </c>
      <c r="J26" s="173"/>
      <c r="K26" s="174">
        <f t="shared" si="2"/>
        <v>0</v>
      </c>
      <c r="L26" s="174">
        <v>21</v>
      </c>
      <c r="M26" s="174">
        <f t="shared" si="3"/>
        <v>0</v>
      </c>
      <c r="N26" s="166">
        <v>0</v>
      </c>
      <c r="O26" s="166">
        <f t="shared" si="4"/>
        <v>0</v>
      </c>
      <c r="P26" s="166">
        <v>0</v>
      </c>
      <c r="Q26" s="166">
        <f t="shared" si="5"/>
        <v>0</v>
      </c>
      <c r="R26" s="166"/>
      <c r="S26" s="166"/>
      <c r="T26" s="167">
        <v>2.375E-2</v>
      </c>
      <c r="U26" s="166">
        <f t="shared" si="6"/>
        <v>9.3699999999999992</v>
      </c>
      <c r="V26" s="274">
        <f>E26+'[2]Rozpočet Pol'!$E$26+'[3]Rozpočet Pol'!$E$26+'[4]Rozpočet Pol'!$E$26</f>
        <v>2412.02</v>
      </c>
      <c r="W26" s="156"/>
      <c r="X26" s="156"/>
      <c r="Y26" s="156"/>
      <c r="Z26" s="156"/>
      <c r="AA26" s="156"/>
      <c r="AB26" s="156"/>
      <c r="AC26" s="156"/>
      <c r="AD26" s="156"/>
      <c r="AE26" s="156" t="s">
        <v>97</v>
      </c>
      <c r="AF26" s="156"/>
      <c r="AG26" s="156"/>
      <c r="AH26" s="156"/>
      <c r="AI26" s="156"/>
      <c r="AJ26" s="156"/>
      <c r="AK26" s="156"/>
      <c r="AL26" s="156"/>
      <c r="AM26" s="156"/>
      <c r="AN26" s="156"/>
      <c r="AO26" s="156"/>
      <c r="AP26" s="156"/>
      <c r="AQ26" s="156"/>
      <c r="AR26" s="156"/>
      <c r="AS26" s="156"/>
      <c r="AT26" s="156"/>
      <c r="AU26" s="156"/>
      <c r="AV26" s="156"/>
      <c r="AW26" s="156"/>
      <c r="AX26" s="156"/>
      <c r="AY26" s="156"/>
      <c r="AZ26" s="156"/>
      <c r="BA26" s="156"/>
      <c r="BB26" s="156"/>
      <c r="BC26" s="156"/>
      <c r="BD26" s="156"/>
      <c r="BE26" s="156"/>
      <c r="BF26" s="156"/>
      <c r="BG26" s="156"/>
      <c r="BH26" s="156"/>
    </row>
    <row r="27" spans="1:60" x14ac:dyDescent="0.2">
      <c r="A27" s="158" t="s">
        <v>92</v>
      </c>
      <c r="B27" s="164" t="s">
        <v>65</v>
      </c>
      <c r="C27" s="197" t="s">
        <v>26</v>
      </c>
      <c r="D27" s="168"/>
      <c r="E27" s="172"/>
      <c r="F27" s="175"/>
      <c r="G27" s="175">
        <f>SUMIF(AE28:AE28,"&lt;&gt;NOR",G28:G28)</f>
        <v>0</v>
      </c>
      <c r="H27" s="175"/>
      <c r="I27" s="175">
        <f>SUM(I28:I28)</f>
        <v>0</v>
      </c>
      <c r="J27" s="175"/>
      <c r="K27" s="175">
        <f>SUM(K28:K28)</f>
        <v>0</v>
      </c>
      <c r="L27" s="175"/>
      <c r="M27" s="175">
        <f>SUM(M28:M28)</f>
        <v>0</v>
      </c>
      <c r="N27" s="169"/>
      <c r="O27" s="169">
        <f>SUM(O28:O28)</f>
        <v>0</v>
      </c>
      <c r="P27" s="169"/>
      <c r="Q27" s="169">
        <f>SUM(Q28:Q28)</f>
        <v>0</v>
      </c>
      <c r="R27" s="169"/>
      <c r="S27" s="169"/>
      <c r="T27" s="170"/>
      <c r="U27" s="169">
        <f>SUM(U28:U28)</f>
        <v>0</v>
      </c>
      <c r="AE27" t="s">
        <v>93</v>
      </c>
    </row>
    <row r="28" spans="1:60" outlineLevel="1" x14ac:dyDescent="0.2">
      <c r="A28" s="184">
        <v>16</v>
      </c>
      <c r="B28" s="185" t="s">
        <v>130</v>
      </c>
      <c r="C28" s="198" t="s">
        <v>131</v>
      </c>
      <c r="D28" s="186"/>
      <c r="E28" s="187"/>
      <c r="F28" s="188"/>
      <c r="G28" s="189">
        <f>ROUND(E28*F28,2)</f>
        <v>0</v>
      </c>
      <c r="H28" s="188"/>
      <c r="I28" s="189">
        <f>ROUND(E28*H28,2)</f>
        <v>0</v>
      </c>
      <c r="J28" s="188"/>
      <c r="K28" s="189">
        <f>ROUND(E28*J28,2)</f>
        <v>0</v>
      </c>
      <c r="L28" s="189">
        <v>21</v>
      </c>
      <c r="M28" s="189">
        <f>G28*(1+L28/100)</f>
        <v>0</v>
      </c>
      <c r="N28" s="190">
        <v>0</v>
      </c>
      <c r="O28" s="190">
        <f>ROUND(E28*N28,5)</f>
        <v>0</v>
      </c>
      <c r="P28" s="190">
        <v>0</v>
      </c>
      <c r="Q28" s="190">
        <f>ROUND(E28*P28,5)</f>
        <v>0</v>
      </c>
      <c r="R28" s="190"/>
      <c r="S28" s="190"/>
      <c r="T28" s="191">
        <v>0</v>
      </c>
      <c r="U28" s="190">
        <f>ROUND(E28*T28,2)</f>
        <v>0</v>
      </c>
      <c r="V28" s="156"/>
      <c r="W28" s="156"/>
      <c r="X28" s="156"/>
      <c r="Y28" s="156"/>
      <c r="Z28" s="156"/>
      <c r="AA28" s="156"/>
      <c r="AB28" s="156"/>
      <c r="AC28" s="156"/>
      <c r="AD28" s="156"/>
      <c r="AE28" s="156" t="s">
        <v>97</v>
      </c>
      <c r="AF28" s="156"/>
      <c r="AG28" s="156"/>
      <c r="AH28" s="156"/>
      <c r="AI28" s="156"/>
      <c r="AJ28" s="156"/>
      <c r="AK28" s="156"/>
      <c r="AL28" s="156"/>
      <c r="AM28" s="156"/>
      <c r="AN28" s="156"/>
      <c r="AO28" s="156"/>
      <c r="AP28" s="156"/>
      <c r="AQ28" s="156"/>
      <c r="AR28" s="156"/>
      <c r="AS28" s="156"/>
      <c r="AT28" s="156"/>
      <c r="AU28" s="156"/>
      <c r="AV28" s="156"/>
      <c r="AW28" s="156"/>
      <c r="AX28" s="156"/>
      <c r="AY28" s="156"/>
      <c r="AZ28" s="156"/>
      <c r="BA28" s="156"/>
      <c r="BB28" s="156"/>
      <c r="BC28" s="156"/>
      <c r="BD28" s="156"/>
      <c r="BE28" s="156"/>
      <c r="BF28" s="156"/>
      <c r="BG28" s="156"/>
      <c r="BH28" s="156"/>
    </row>
    <row r="29" spans="1:60" x14ac:dyDescent="0.2">
      <c r="A29" s="6"/>
      <c r="B29" s="7" t="s">
        <v>132</v>
      </c>
      <c r="C29" s="199" t="s">
        <v>132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AC29">
        <v>15</v>
      </c>
      <c r="AD29">
        <v>21</v>
      </c>
    </row>
    <row r="30" spans="1:60" x14ac:dyDescent="0.2">
      <c r="A30" s="192"/>
      <c r="B30" s="193">
        <v>26</v>
      </c>
      <c r="C30" s="200" t="s">
        <v>132</v>
      </c>
      <c r="D30" s="194"/>
      <c r="E30" s="194"/>
      <c r="F30" s="194"/>
      <c r="G30" s="195">
        <f>G8+G10+G12+G14+G27</f>
        <v>0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AC30">
        <f>SUMIF(L7:L28,AC29,G7:G28)</f>
        <v>0</v>
      </c>
      <c r="AD30">
        <f>SUMIF(L7:L28,AD29,G7:G28)</f>
        <v>0</v>
      </c>
      <c r="AE30" t="s">
        <v>133</v>
      </c>
    </row>
    <row r="31" spans="1:60" x14ac:dyDescent="0.2">
      <c r="A31" s="6"/>
      <c r="B31" s="7" t="s">
        <v>132</v>
      </c>
      <c r="C31" s="199" t="s">
        <v>132</v>
      </c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</row>
    <row r="32" spans="1:60" x14ac:dyDescent="0.2">
      <c r="A32" s="6"/>
      <c r="B32" s="7" t="s">
        <v>132</v>
      </c>
      <c r="C32" s="199" t="s">
        <v>132</v>
      </c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</row>
    <row r="33" spans="1:31" x14ac:dyDescent="0.2">
      <c r="A33" s="272"/>
      <c r="B33" s="272"/>
      <c r="C33" s="273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</row>
    <row r="34" spans="1:31" x14ac:dyDescent="0.2">
      <c r="A34" s="253"/>
      <c r="B34" s="254"/>
      <c r="C34" s="255"/>
      <c r="D34" s="254"/>
      <c r="E34" s="254"/>
      <c r="F34" s="254"/>
      <c r="G34" s="25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AE34" t="s">
        <v>134</v>
      </c>
    </row>
    <row r="35" spans="1:31" x14ac:dyDescent="0.2">
      <c r="A35" s="257"/>
      <c r="B35" s="258"/>
      <c r="C35" s="259"/>
      <c r="D35" s="258"/>
      <c r="E35" s="258"/>
      <c r="F35" s="258"/>
      <c r="G35" s="260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</row>
    <row r="36" spans="1:31" x14ac:dyDescent="0.2">
      <c r="A36" s="257"/>
      <c r="B36" s="258"/>
      <c r="C36" s="259"/>
      <c r="D36" s="258"/>
      <c r="E36" s="258"/>
      <c r="F36" s="258"/>
      <c r="G36" s="260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</row>
    <row r="37" spans="1:31" x14ac:dyDescent="0.2">
      <c r="A37" s="257"/>
      <c r="B37" s="258"/>
      <c r="C37" s="259"/>
      <c r="D37" s="258"/>
      <c r="E37" s="258"/>
      <c r="F37" s="258"/>
      <c r="G37" s="260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</row>
    <row r="38" spans="1:31" x14ac:dyDescent="0.2">
      <c r="A38" s="261"/>
      <c r="B38" s="262"/>
      <c r="C38" s="263"/>
      <c r="D38" s="262"/>
      <c r="E38" s="262"/>
      <c r="F38" s="262"/>
      <c r="G38" s="264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</row>
    <row r="39" spans="1:31" x14ac:dyDescent="0.2">
      <c r="A39" s="6"/>
      <c r="B39" s="7" t="s">
        <v>132</v>
      </c>
      <c r="C39" s="199" t="s">
        <v>132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</row>
    <row r="40" spans="1:31" x14ac:dyDescent="0.2">
      <c r="C40" s="201"/>
      <c r="AE40" t="s">
        <v>135</v>
      </c>
    </row>
  </sheetData>
  <mergeCells count="6">
    <mergeCell ref="A34:G38"/>
    <mergeCell ref="A1:G1"/>
    <mergeCell ref="C2:G2"/>
    <mergeCell ref="C3:G3"/>
    <mergeCell ref="C4:G4"/>
    <mergeCell ref="A33:C33"/>
  </mergeCells>
  <pageMargins left="0.59055118110236204" right="0.39370078740157499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2014-02-28T09:52:57Z</cp:lastPrinted>
  <dcterms:created xsi:type="dcterms:W3CDTF">2009-04-08T07:15:50Z</dcterms:created>
  <dcterms:modified xsi:type="dcterms:W3CDTF">2019-10-13T16:07:32Z</dcterms:modified>
</cp:coreProperties>
</file>