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bilina.tc\orgfiles\Projektové dokumentace\Základní školy\ZŠ Za Chlumem\ZŠ Za Chlumem - odb. učebny, PD pro ZŘ 1-26\ZŠ Za Chlumem, učebny - PD stavba\Výkaz výměr_stavba\"/>
    </mc:Choice>
  </mc:AlternateContent>
  <xr:revisionPtr revIDLastSave="0" documentId="8_{00309173-C654-491E-96CD-10853FB232AA}" xr6:coauthVersionLast="47" xr6:coauthVersionMax="47" xr10:uidLastSave="{00000000-0000-0000-0000-000000000000}"/>
  <bookViews>
    <workbookView xWindow="4980" yWindow="4980" windowWidth="38700" windowHeight="15345" activeTab="3" xr2:uid="{00000000-000D-0000-FFFF-FFFF00000000}"/>
  </bookViews>
  <sheets>
    <sheet name="Rekapitulace stavby" sheetId="1" r:id="rId1"/>
    <sheet name="01 - Stavební část" sheetId="2" r:id="rId2"/>
    <sheet name="02 - Elektroinstalace" sheetId="3" r:id="rId3"/>
    <sheet name="03 - Vedlejší rozpočtové ..." sheetId="4" r:id="rId4"/>
  </sheets>
  <definedNames>
    <definedName name="_xlnm._FilterDatabase" localSheetId="1" hidden="1">'01 - Stavební část'!$C$133:$K$304</definedName>
    <definedName name="_xlnm._FilterDatabase" localSheetId="2" hidden="1">'02 - Elektroinstalace'!$C$121:$K$147</definedName>
    <definedName name="_xlnm._FilterDatabase" localSheetId="3" hidden="1">'03 - Vedlejší rozpočtové ...'!$C$119:$K$129</definedName>
    <definedName name="_xlnm.Print_Titles" localSheetId="1">'01 - Stavební část'!$133:$133</definedName>
    <definedName name="_xlnm.Print_Titles" localSheetId="2">'02 - Elektroinstalace'!$121:$121</definedName>
    <definedName name="_xlnm.Print_Titles" localSheetId="3">'03 - Vedlejší rozpočtové ...'!$119:$119</definedName>
    <definedName name="_xlnm.Print_Titles" localSheetId="0">'Rekapitulace stavby'!$92:$92</definedName>
    <definedName name="_xlnm.Print_Area" localSheetId="1">'01 - Stavební část'!$C$4:$J$39,'01 - Stavební část'!$C$50:$J$76,'01 - Stavební část'!$C$82:$J$115,'01 - Stavební část'!$C$121:$J$304</definedName>
    <definedName name="_xlnm.Print_Area" localSheetId="2">'02 - Elektroinstalace'!$C$4:$J$39,'02 - Elektroinstalace'!$C$50:$J$76,'02 - Elektroinstalace'!$C$82:$J$103,'02 - Elektroinstalace'!$C$109:$J$147</definedName>
    <definedName name="_xlnm.Print_Area" localSheetId="3">'03 - Vedlejší rozpočtové ...'!$C$4:$J$39,'03 - Vedlejší rozpočtové ...'!$C$50:$J$76,'03 - Vedlejší rozpočtové ...'!$C$82:$J$101,'03 - Vedlejší rozpočtové ...'!$C$107:$J$129</definedName>
    <definedName name="_xlnm.Print_Area" localSheetId="0">'Rekapitulace stavby'!$D$4:$AO$76,'Rekapitulace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/>
  <c r="BI129" i="4"/>
  <c r="BH129" i="4"/>
  <c r="BG129" i="4"/>
  <c r="F35" i="4" s="1"/>
  <c r="BB97" i="1" s="1"/>
  <c r="BF129" i="4"/>
  <c r="T129" i="4"/>
  <c r="T128" i="4" s="1"/>
  <c r="R129" i="4"/>
  <c r="R128" i="4" s="1"/>
  <c r="P129" i="4"/>
  <c r="P128" i="4" s="1"/>
  <c r="BI127" i="4"/>
  <c r="BH127" i="4"/>
  <c r="BG127" i="4"/>
  <c r="BF127" i="4"/>
  <c r="T127" i="4"/>
  <c r="T126" i="4" s="1"/>
  <c r="R127" i="4"/>
  <c r="R126" i="4" s="1"/>
  <c r="P127" i="4"/>
  <c r="P126" i="4" s="1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J34" i="4" s="1"/>
  <c r="T123" i="4"/>
  <c r="R123" i="4"/>
  <c r="R122" i="4" s="1"/>
  <c r="P123" i="4"/>
  <c r="P122" i="4" s="1"/>
  <c r="J117" i="4"/>
  <c r="J116" i="4"/>
  <c r="F116" i="4"/>
  <c r="F114" i="4"/>
  <c r="E112" i="4"/>
  <c r="J92" i="4"/>
  <c r="J91" i="4"/>
  <c r="F91" i="4"/>
  <c r="F89" i="4"/>
  <c r="E87" i="4"/>
  <c r="J18" i="4"/>
  <c r="E18" i="4"/>
  <c r="F117" i="4" s="1"/>
  <c r="J17" i="4"/>
  <c r="J12" i="4"/>
  <c r="J114" i="4"/>
  <c r="E7" i="4"/>
  <c r="E110" i="4" s="1"/>
  <c r="J37" i="3"/>
  <c r="J36" i="3"/>
  <c r="AY96" i="1"/>
  <c r="J35" i="3"/>
  <c r="AX96" i="1" s="1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P141" i="3" s="1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T126" i="3"/>
  <c r="R127" i="3"/>
  <c r="R126" i="3"/>
  <c r="P127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J119" i="3"/>
  <c r="J118" i="3"/>
  <c r="F118" i="3"/>
  <c r="F116" i="3"/>
  <c r="E114" i="3"/>
  <c r="J92" i="3"/>
  <c r="J91" i="3"/>
  <c r="F91" i="3"/>
  <c r="F89" i="3"/>
  <c r="E87" i="3"/>
  <c r="J18" i="3"/>
  <c r="E18" i="3"/>
  <c r="F92" i="3" s="1"/>
  <c r="J17" i="3"/>
  <c r="J12" i="3"/>
  <c r="J116" i="3" s="1"/>
  <c r="E7" i="3"/>
  <c r="E112" i="3"/>
  <c r="AX95" i="1"/>
  <c r="J37" i="2"/>
  <c r="J36" i="2"/>
  <c r="AY95" i="1"/>
  <c r="J35" i="2"/>
  <c r="BI301" i="2"/>
  <c r="BH301" i="2"/>
  <c r="BG301" i="2"/>
  <c r="BF301" i="2"/>
  <c r="T301" i="2"/>
  <c r="R301" i="2"/>
  <c r="P301" i="2"/>
  <c r="BI297" i="2"/>
  <c r="BH297" i="2"/>
  <c r="BG297" i="2"/>
  <c r="BF297" i="2"/>
  <c r="T297" i="2"/>
  <c r="R297" i="2"/>
  <c r="P297" i="2"/>
  <c r="BI294" i="2"/>
  <c r="BH294" i="2"/>
  <c r="BG294" i="2"/>
  <c r="BF294" i="2"/>
  <c r="T294" i="2"/>
  <c r="R294" i="2"/>
  <c r="P294" i="2"/>
  <c r="BI289" i="2"/>
  <c r="BH289" i="2"/>
  <c r="BG289" i="2"/>
  <c r="BF289" i="2"/>
  <c r="T289" i="2"/>
  <c r="R289" i="2"/>
  <c r="P289" i="2"/>
  <c r="BI285" i="2"/>
  <c r="BH285" i="2"/>
  <c r="BG285" i="2"/>
  <c r="BF285" i="2"/>
  <c r="T285" i="2"/>
  <c r="T284" i="2" s="1"/>
  <c r="R285" i="2"/>
  <c r="R284" i="2" s="1"/>
  <c r="P285" i="2"/>
  <c r="P284" i="2" s="1"/>
  <c r="BI282" i="2"/>
  <c r="BH282" i="2"/>
  <c r="BG282" i="2"/>
  <c r="BF282" i="2"/>
  <c r="T282" i="2"/>
  <c r="T281" i="2" s="1"/>
  <c r="R282" i="2"/>
  <c r="R281" i="2" s="1"/>
  <c r="P282" i="2"/>
  <c r="P281" i="2" s="1"/>
  <c r="BI279" i="2"/>
  <c r="BH279" i="2"/>
  <c r="BG279" i="2"/>
  <c r="BF279" i="2"/>
  <c r="T279" i="2"/>
  <c r="T278" i="2"/>
  <c r="R279" i="2"/>
  <c r="R278" i="2" s="1"/>
  <c r="P279" i="2"/>
  <c r="P278" i="2" s="1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T271" i="2"/>
  <c r="R272" i="2"/>
  <c r="R271" i="2" s="1"/>
  <c r="P272" i="2"/>
  <c r="P271" i="2" s="1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T248" i="2" s="1"/>
  <c r="R249" i="2"/>
  <c r="R248" i="2" s="1"/>
  <c r="P249" i="2"/>
  <c r="P248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J131" i="2"/>
  <c r="J130" i="2"/>
  <c r="F130" i="2"/>
  <c r="F128" i="2"/>
  <c r="E126" i="2"/>
  <c r="J92" i="2"/>
  <c r="J91" i="2"/>
  <c r="F91" i="2"/>
  <c r="F89" i="2"/>
  <c r="E87" i="2"/>
  <c r="J18" i="2"/>
  <c r="E18" i="2"/>
  <c r="F131" i="2"/>
  <c r="J17" i="2"/>
  <c r="J12" i="2"/>
  <c r="J89" i="2" s="1"/>
  <c r="E7" i="2"/>
  <c r="E85" i="2"/>
  <c r="L90" i="1"/>
  <c r="AM90" i="1"/>
  <c r="AM89" i="1"/>
  <c r="L89" i="1"/>
  <c r="AM87" i="1"/>
  <c r="L87" i="1"/>
  <c r="L85" i="1"/>
  <c r="L84" i="1"/>
  <c r="BK129" i="4"/>
  <c r="J129" i="4"/>
  <c r="BK127" i="4"/>
  <c r="J127" i="4"/>
  <c r="BK125" i="4"/>
  <c r="J125" i="4"/>
  <c r="BK124" i="4"/>
  <c r="J124" i="4"/>
  <c r="BK123" i="4"/>
  <c r="J123" i="4"/>
  <c r="BK146" i="3"/>
  <c r="J232" i="2"/>
  <c r="J225" i="2"/>
  <c r="BK223" i="2"/>
  <c r="J142" i="3"/>
  <c r="BK139" i="3"/>
  <c r="BK131" i="3"/>
  <c r="BK294" i="2"/>
  <c r="J254" i="2"/>
  <c r="BK249" i="2"/>
  <c r="BK221" i="2"/>
  <c r="J217" i="2"/>
  <c r="BK179" i="2"/>
  <c r="J145" i="3"/>
  <c r="BK140" i="3"/>
  <c r="J135" i="3"/>
  <c r="J132" i="3"/>
  <c r="BK127" i="3"/>
  <c r="BK243" i="2"/>
  <c r="J219" i="2"/>
  <c r="J202" i="2"/>
  <c r="BK168" i="2"/>
  <c r="J139" i="2"/>
  <c r="BK144" i="3"/>
  <c r="BK143" i="3"/>
  <c r="BK142" i="3"/>
  <c r="J139" i="3"/>
  <c r="J134" i="3"/>
  <c r="J129" i="3"/>
  <c r="J249" i="2"/>
  <c r="BK245" i="2"/>
  <c r="J244" i="2"/>
  <c r="BK236" i="2"/>
  <c r="BK210" i="2"/>
  <c r="BK152" i="2"/>
  <c r="J147" i="2"/>
  <c r="J147" i="3"/>
  <c r="J146" i="3"/>
  <c r="J144" i="3"/>
  <c r="J143" i="3"/>
  <c r="BK137" i="3"/>
  <c r="BK266" i="2"/>
  <c r="J261" i="2"/>
  <c r="J259" i="2"/>
  <c r="J226" i="2"/>
  <c r="J209" i="2"/>
  <c r="J137" i="3"/>
  <c r="BK134" i="3"/>
  <c r="J131" i="3"/>
  <c r="J205" i="2"/>
  <c r="J138" i="3"/>
  <c r="J130" i="3"/>
  <c r="J301" i="2"/>
  <c r="BK297" i="2"/>
  <c r="BK226" i="2"/>
  <c r="J224" i="2"/>
  <c r="BK204" i="2"/>
  <c r="BK203" i="2"/>
  <c r="BK172" i="2"/>
  <c r="J166" i="2"/>
  <c r="BK161" i="2"/>
  <c r="J157" i="2"/>
  <c r="BK150" i="2"/>
  <c r="J145" i="2"/>
  <c r="J143" i="2"/>
  <c r="J142" i="2"/>
  <c r="BK263" i="2"/>
  <c r="BK261" i="2"/>
  <c r="BK247" i="2"/>
  <c r="J210" i="2"/>
  <c r="BK207" i="2"/>
  <c r="J172" i="2"/>
  <c r="J150" i="2"/>
  <c r="BK147" i="3"/>
  <c r="BK145" i="3"/>
  <c r="J230" i="2"/>
  <c r="BK224" i="2"/>
  <c r="BK217" i="2"/>
  <c r="BK216" i="2"/>
  <c r="BK205" i="2"/>
  <c r="BK202" i="2"/>
  <c r="J201" i="2"/>
  <c r="J184" i="2"/>
  <c r="BK166" i="2"/>
  <c r="BK163" i="2"/>
  <c r="J155" i="2"/>
  <c r="AS94" i="1"/>
  <c r="BK225" i="2"/>
  <c r="J214" i="2"/>
  <c r="BK196" i="2"/>
  <c r="BK132" i="3"/>
  <c r="BK130" i="3"/>
  <c r="BK125" i="3"/>
  <c r="BK124" i="3"/>
  <c r="J252" i="2"/>
  <c r="J247" i="2"/>
  <c r="J245" i="2"/>
  <c r="J236" i="2"/>
  <c r="J221" i="2"/>
  <c r="F37" i="4"/>
  <c r="J140" i="3"/>
  <c r="BK138" i="3"/>
  <c r="BK135" i="3"/>
  <c r="J125" i="3"/>
  <c r="J289" i="2"/>
  <c r="BK285" i="2"/>
  <c r="J285" i="2"/>
  <c r="BK282" i="2"/>
  <c r="J279" i="2"/>
  <c r="J277" i="2"/>
  <c r="BK276" i="2"/>
  <c r="BK274" i="2"/>
  <c r="J272" i="2"/>
  <c r="J270" i="2"/>
  <c r="J268" i="2"/>
  <c r="J266" i="2"/>
  <c r="BK259" i="2"/>
  <c r="J256" i="2"/>
  <c r="BK254" i="2"/>
  <c r="BK252" i="2"/>
  <c r="BK195" i="2"/>
  <c r="J164" i="2"/>
  <c r="J161" i="2"/>
  <c r="J159" i="2"/>
  <c r="BK301" i="2"/>
  <c r="J263" i="2"/>
  <c r="BK244" i="2"/>
  <c r="BK230" i="2"/>
  <c r="BK209" i="2"/>
  <c r="BK184" i="2"/>
  <c r="BK148" i="2"/>
  <c r="BK141" i="2"/>
  <c r="J127" i="3"/>
  <c r="J204" i="2"/>
  <c r="BK201" i="2"/>
  <c r="J168" i="2"/>
  <c r="BK157" i="2"/>
  <c r="BK155" i="2"/>
  <c r="J124" i="3"/>
  <c r="J297" i="2"/>
  <c r="J243" i="2"/>
  <c r="J186" i="2"/>
  <c r="J163" i="2"/>
  <c r="J152" i="2"/>
  <c r="J177" i="2"/>
  <c r="BK173" i="2"/>
  <c r="J170" i="2"/>
  <c r="BK164" i="2"/>
  <c r="J228" i="2"/>
  <c r="J223" i="2"/>
  <c r="BK219" i="2"/>
  <c r="J207" i="2"/>
  <c r="J203" i="2"/>
  <c r="J196" i="2"/>
  <c r="BK177" i="2"/>
  <c r="J175" i="2"/>
  <c r="BK159" i="2"/>
  <c r="J148" i="2"/>
  <c r="BK143" i="2"/>
  <c r="J141" i="2"/>
  <c r="BK137" i="2"/>
  <c r="J294" i="2"/>
  <c r="BK289" i="2"/>
  <c r="J282" i="2"/>
  <c r="BK279" i="2"/>
  <c r="BK277" i="2"/>
  <c r="J276" i="2"/>
  <c r="J274" i="2"/>
  <c r="BK272" i="2"/>
  <c r="BK270" i="2"/>
  <c r="BK268" i="2"/>
  <c r="BK256" i="2"/>
  <c r="J212" i="2"/>
  <c r="BK175" i="2"/>
  <c r="J173" i="2"/>
  <c r="BK170" i="2"/>
  <c r="BK129" i="3"/>
  <c r="BK228" i="2"/>
  <c r="J216" i="2"/>
  <c r="BK214" i="2"/>
  <c r="J195" i="2"/>
  <c r="BK232" i="2"/>
  <c r="BK212" i="2"/>
  <c r="BK186" i="2"/>
  <c r="J179" i="2"/>
  <c r="BK147" i="2"/>
  <c r="BK145" i="2"/>
  <c r="BK142" i="2"/>
  <c r="BK139" i="2"/>
  <c r="J137" i="2"/>
  <c r="F34" i="4" l="1"/>
  <c r="P121" i="4"/>
  <c r="P120" i="4"/>
  <c r="AU97" i="1"/>
  <c r="R121" i="4"/>
  <c r="R120" i="4"/>
  <c r="T211" i="2"/>
  <c r="R136" i="2"/>
  <c r="BK178" i="2"/>
  <c r="J178" i="2"/>
  <c r="J100" i="2" s="1"/>
  <c r="BK141" i="3"/>
  <c r="J141" i="3" s="1"/>
  <c r="J102" i="3" s="1"/>
  <c r="R178" i="2"/>
  <c r="T251" i="2"/>
  <c r="R185" i="2"/>
  <c r="T273" i="2"/>
  <c r="BK211" i="2"/>
  <c r="J211" i="2"/>
  <c r="J102" i="2"/>
  <c r="BK288" i="2"/>
  <c r="J288" i="2" s="1"/>
  <c r="J112" i="2" s="1"/>
  <c r="R288" i="2"/>
  <c r="P211" i="2"/>
  <c r="R296" i="2"/>
  <c r="R295" i="2"/>
  <c r="P136" i="2"/>
  <c r="BK242" i="2"/>
  <c r="J242" i="2"/>
  <c r="J103" i="2"/>
  <c r="T185" i="2"/>
  <c r="R251" i="2"/>
  <c r="R250" i="2" s="1"/>
  <c r="T123" i="3"/>
  <c r="BK133" i="3"/>
  <c r="J133" i="3" s="1"/>
  <c r="J100" i="3" s="1"/>
  <c r="T136" i="2"/>
  <c r="P251" i="2"/>
  <c r="R273" i="2"/>
  <c r="BK296" i="2"/>
  <c r="J296" i="2"/>
  <c r="J114" i="2"/>
  <c r="T154" i="2"/>
  <c r="T296" i="2"/>
  <c r="T295" i="2"/>
  <c r="BK122" i="4"/>
  <c r="BK154" i="2"/>
  <c r="J154" i="2"/>
  <c r="J99" i="2"/>
  <c r="T178" i="2"/>
  <c r="R242" i="2"/>
  <c r="T288" i="2"/>
  <c r="R154" i="2"/>
  <c r="P178" i="2"/>
  <c r="BK251" i="2"/>
  <c r="R123" i="3"/>
  <c r="BK128" i="3"/>
  <c r="J128" i="3" s="1"/>
  <c r="J99" i="3" s="1"/>
  <c r="P133" i="3"/>
  <c r="BK136" i="2"/>
  <c r="R211" i="2"/>
  <c r="P273" i="2"/>
  <c r="P296" i="2"/>
  <c r="P295" i="2"/>
  <c r="P185" i="2"/>
  <c r="P242" i="2"/>
  <c r="BK273" i="2"/>
  <c r="J273" i="2"/>
  <c r="J108" i="2" s="1"/>
  <c r="P288" i="2"/>
  <c r="R128" i="3"/>
  <c r="R133" i="3"/>
  <c r="R136" i="3"/>
  <c r="BK185" i="2"/>
  <c r="J185" i="2"/>
  <c r="J101" i="2"/>
  <c r="T242" i="2"/>
  <c r="P123" i="3"/>
  <c r="P128" i="3"/>
  <c r="BK136" i="3"/>
  <c r="J136" i="3" s="1"/>
  <c r="J101" i="3" s="1"/>
  <c r="P154" i="2"/>
  <c r="BK123" i="3"/>
  <c r="J123" i="3" s="1"/>
  <c r="J97" i="3" s="1"/>
  <c r="T128" i="3"/>
  <c r="T133" i="3"/>
  <c r="P136" i="3"/>
  <c r="T136" i="3"/>
  <c r="R141" i="3"/>
  <c r="T141" i="3"/>
  <c r="T122" i="4"/>
  <c r="T121" i="4" s="1"/>
  <c r="T120" i="4" s="1"/>
  <c r="BE152" i="2"/>
  <c r="BK284" i="2"/>
  <c r="J284" i="2"/>
  <c r="J111" i="2"/>
  <c r="BE221" i="2"/>
  <c r="BE243" i="2"/>
  <c r="BE209" i="2"/>
  <c r="BE266" i="2"/>
  <c r="BE270" i="2"/>
  <c r="BE272" i="2"/>
  <c r="BE276" i="2"/>
  <c r="BE279" i="2"/>
  <c r="BE282" i="2"/>
  <c r="BE285" i="2"/>
  <c r="BE289" i="2"/>
  <c r="BE297" i="2"/>
  <c r="BE139" i="2"/>
  <c r="BE157" i="2"/>
  <c r="BE224" i="2"/>
  <c r="BE226" i="2"/>
  <c r="BE230" i="2"/>
  <c r="E124" i="2"/>
  <c r="BE147" i="2"/>
  <c r="BE205" i="2"/>
  <c r="BE127" i="4"/>
  <c r="BE150" i="2"/>
  <c r="BE166" i="2"/>
  <c r="BE168" i="2"/>
  <c r="BE170" i="2"/>
  <c r="BE232" i="2"/>
  <c r="BE301" i="2"/>
  <c r="BE247" i="2"/>
  <c r="BE249" i="2"/>
  <c r="BE268" i="2"/>
  <c r="BE274" i="2"/>
  <c r="BE277" i="2"/>
  <c r="J89" i="3"/>
  <c r="F119" i="3"/>
  <c r="BE217" i="2"/>
  <c r="BE145" i="2"/>
  <c r="BE148" i="2"/>
  <c r="BE163" i="2"/>
  <c r="BE173" i="2"/>
  <c r="BE177" i="2"/>
  <c r="BE216" i="2"/>
  <c r="J128" i="2"/>
  <c r="BE137" i="2"/>
  <c r="BE161" i="2"/>
  <c r="BE172" i="2"/>
  <c r="BE212" i="2"/>
  <c r="BE214" i="2"/>
  <c r="BE225" i="2"/>
  <c r="BE236" i="2"/>
  <c r="BE143" i="3"/>
  <c r="BE144" i="3"/>
  <c r="F92" i="2"/>
  <c r="BE141" i="2"/>
  <c r="BE142" i="2"/>
  <c r="BE164" i="2"/>
  <c r="BE175" i="2"/>
  <c r="BE186" i="2"/>
  <c r="BE202" i="2"/>
  <c r="BE203" i="2"/>
  <c r="BE245" i="2"/>
  <c r="E85" i="3"/>
  <c r="BE134" i="3"/>
  <c r="BE135" i="3"/>
  <c r="BE137" i="3"/>
  <c r="BE142" i="3"/>
  <c r="BE146" i="3"/>
  <c r="BD97" i="1"/>
  <c r="BE159" i="2"/>
  <c r="BE179" i="2"/>
  <c r="BE184" i="2"/>
  <c r="BE256" i="2"/>
  <c r="BK278" i="2"/>
  <c r="J278" i="2"/>
  <c r="J109" i="2"/>
  <c r="BE124" i="3"/>
  <c r="BE252" i="2"/>
  <c r="BE261" i="2"/>
  <c r="BK271" i="2"/>
  <c r="J271" i="2" s="1"/>
  <c r="J107" i="2" s="1"/>
  <c r="BK281" i="2"/>
  <c r="J281" i="2" s="1"/>
  <c r="J110" i="2" s="1"/>
  <c r="BA97" i="1"/>
  <c r="AW97" i="1"/>
  <c r="BE143" i="2"/>
  <c r="BE196" i="2"/>
  <c r="BK248" i="2"/>
  <c r="J248" i="2"/>
  <c r="J104" i="2" s="1"/>
  <c r="BE125" i="3"/>
  <c r="BE130" i="3"/>
  <c r="BE131" i="3"/>
  <c r="BE132" i="3"/>
  <c r="BE140" i="3"/>
  <c r="BE155" i="2"/>
  <c r="BE294" i="2"/>
  <c r="BE129" i="3"/>
  <c r="BE138" i="3"/>
  <c r="BE139" i="3"/>
  <c r="BK126" i="3"/>
  <c r="J126" i="3" s="1"/>
  <c r="J98" i="3" s="1"/>
  <c r="BE195" i="2"/>
  <c r="BE223" i="2"/>
  <c r="BE244" i="2"/>
  <c r="BE263" i="2"/>
  <c r="BE127" i="3"/>
  <c r="BE201" i="2"/>
  <c r="BE204" i="2"/>
  <c r="BE207" i="2"/>
  <c r="BE210" i="2"/>
  <c r="BE219" i="2"/>
  <c r="BE228" i="2"/>
  <c r="BE254" i="2"/>
  <c r="BE259" i="2"/>
  <c r="BE145" i="3"/>
  <c r="BE147" i="3"/>
  <c r="E85" i="4"/>
  <c r="J89" i="4"/>
  <c r="F92" i="4"/>
  <c r="BE123" i="4"/>
  <c r="BE124" i="4"/>
  <c r="BE125" i="4"/>
  <c r="BE129" i="4"/>
  <c r="BK126" i="4"/>
  <c r="J126" i="4" s="1"/>
  <c r="J99" i="4" s="1"/>
  <c r="BK128" i="4"/>
  <c r="J128" i="4"/>
  <c r="J100" i="4" s="1"/>
  <c r="F35" i="2"/>
  <c r="BB95" i="1"/>
  <c r="F35" i="3"/>
  <c r="BB96" i="1"/>
  <c r="J34" i="3"/>
  <c r="AW96" i="1"/>
  <c r="F34" i="2"/>
  <c r="BA95" i="1" s="1"/>
  <c r="J34" i="2"/>
  <c r="AW95" i="1"/>
  <c r="F37" i="2"/>
  <c r="BD95" i="1" s="1"/>
  <c r="F36" i="4"/>
  <c r="BC97" i="1"/>
  <c r="F37" i="3"/>
  <c r="BD96" i="1"/>
  <c r="F34" i="3"/>
  <c r="BA96" i="1"/>
  <c r="F36" i="2"/>
  <c r="BC95" i="1" s="1"/>
  <c r="F36" i="3"/>
  <c r="BC96" i="1"/>
  <c r="P122" i="3" l="1"/>
  <c r="AU96" i="1"/>
  <c r="R122" i="3"/>
  <c r="BK250" i="2"/>
  <c r="J250" i="2"/>
  <c r="J105" i="2"/>
  <c r="P135" i="2"/>
  <c r="BK121" i="4"/>
  <c r="BK120" i="4"/>
  <c r="J120" i="4"/>
  <c r="J30" i="4" s="1"/>
  <c r="AG97" i="1" s="1"/>
  <c r="BK135" i="2"/>
  <c r="T135" i="2"/>
  <c r="T122" i="3"/>
  <c r="P250" i="2"/>
  <c r="T250" i="2"/>
  <c r="R135" i="2"/>
  <c r="R134" i="2"/>
  <c r="J136" i="2"/>
  <c r="J98" i="2"/>
  <c r="J251" i="2"/>
  <c r="J106" i="2"/>
  <c r="J122" i="4"/>
  <c r="J98" i="4"/>
  <c r="BK295" i="2"/>
  <c r="J295" i="2" s="1"/>
  <c r="J113" i="2" s="1"/>
  <c r="BK122" i="3"/>
  <c r="J122" i="3"/>
  <c r="J96" i="3" s="1"/>
  <c r="J33" i="2"/>
  <c r="AV95" i="1" s="1"/>
  <c r="AT95" i="1" s="1"/>
  <c r="BC94" i="1"/>
  <c r="AY94" i="1"/>
  <c r="F33" i="3"/>
  <c r="AZ96" i="1"/>
  <c r="BB94" i="1"/>
  <c r="AX94" i="1"/>
  <c r="J33" i="3"/>
  <c r="AV96" i="1"/>
  <c r="AT96" i="1" s="1"/>
  <c r="BD94" i="1"/>
  <c r="W33" i="1" s="1"/>
  <c r="J33" i="4"/>
  <c r="AV97" i="1"/>
  <c r="AT97" i="1"/>
  <c r="BA94" i="1"/>
  <c r="W30" i="1"/>
  <c r="F33" i="2"/>
  <c r="AZ95" i="1" s="1"/>
  <c r="F33" i="4"/>
  <c r="AZ97" i="1"/>
  <c r="T134" i="2" l="1"/>
  <c r="BK134" i="2"/>
  <c r="J134" i="2"/>
  <c r="J30" i="2" s="1"/>
  <c r="AG95" i="1" s="1"/>
  <c r="AN95" i="1" s="1"/>
  <c r="P134" i="2"/>
  <c r="AU95" i="1"/>
  <c r="J39" i="4"/>
  <c r="J135" i="2"/>
  <c r="J97" i="2"/>
  <c r="J96" i="4"/>
  <c r="J121" i="4"/>
  <c r="J97" i="4"/>
  <c r="AN97" i="1"/>
  <c r="AU94" i="1"/>
  <c r="W31" i="1"/>
  <c r="W32" i="1"/>
  <c r="AW94" i="1"/>
  <c r="AK30" i="1"/>
  <c r="AZ94" i="1"/>
  <c r="W29" i="1" s="1"/>
  <c r="J30" i="3"/>
  <c r="AG96" i="1" s="1"/>
  <c r="AN96" i="1" s="1"/>
  <c r="J39" i="3" l="1"/>
  <c r="J96" i="2"/>
  <c r="J39" i="2"/>
  <c r="AV94" i="1"/>
  <c r="AK29" i="1"/>
  <c r="AG94" i="1"/>
  <c r="AT94" i="1" l="1"/>
  <c r="AK26" i="1"/>
  <c r="AK35" i="1"/>
  <c r="AN94" i="1" l="1"/>
</calcChain>
</file>

<file path=xl/sharedStrings.xml><?xml version="1.0" encoding="utf-8"?>
<sst xmlns="http://schemas.openxmlformats.org/spreadsheetml/2006/main" count="2783" uniqueCount="640">
  <si>
    <t>Export Komplet</t>
  </si>
  <si>
    <t/>
  </si>
  <si>
    <t>2.0</t>
  </si>
  <si>
    <t>ZAMOK</t>
  </si>
  <si>
    <t>False</t>
  </si>
  <si>
    <t>{abc0dd53-5f96-4580-b3da-d4480aba2c94}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</si>
  <si>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</si>
  <si>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</si>
  <si>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</si>
  <si>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</si>
  <si>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</si>
  <si>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</si>
  <si>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</si>
  <si>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</si>
  <si>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0126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</si>
  <si>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</si>
  <si>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</si>
  <si>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Za Chlumem, PD zdvihacího zařízení vč.stavby (přístavba osobního výtahu)</t>
  </si>
  <si>
    <t>KSO:</t>
  </si>
  <si>
    <t>CC-CZ:</t>
  </si>
  <si>
    <t>Místo:</t>
  </si>
  <si>
    <t xml:space="preserve"> </t>
  </si>
  <si>
    <t>Datum:</t>
  </si>
  <si>
    <t>21. 1. 2026</t>
  </si>
  <si>
    <t>Zadavatel:</t>
  </si>
  <si>
    <t>IČ:</t>
  </si>
  <si>
    <t>Město Bílina</t>
  </si>
  <si>
    <t>DIČ:</t>
  </si>
  <si>
    <t>Uchazeč:</t>
  </si>
  <si>
    <t>Vyplň údaj</t>
  </si>
  <si>
    <t>Projektant:</t>
  </si>
  <si>
    <t>Ing.R.Gajdoš, K.Vary</t>
  </si>
  <si>
    <t>True</t>
  </si>
  <si>
    <t>Zpracovatel:</t>
  </si>
  <si>
    <t>Šimková Dita, K.Vary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</si>
  <si>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</si>
  <si>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</si>
  <si>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</si>
  <si>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</si>
  <si>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</si>
  <si>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</si>
  <si>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</si>
  <si>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</si>
  <si>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</si>
  <si>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</si>
  <si>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</si>
  <si>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</si>
  <si>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</si>
  <si>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</si>
  <si>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</si>
  <si>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</si>
  <si>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</si>
  <si>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</si>
  <si>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</si>
  <si>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</si>
  <si>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</si>
  <si>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</si>
  <si>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</si>
  <si>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</si>
  <si>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</si>
  <si>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</si>
  <si>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</si>
  <si>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</si>
  <si>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</si>
  <si>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</si>
  <si>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</si>
  <si>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</si>
  <si>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</si>
  <si>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</si>
  <si>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</si>
  <si>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</si>
  <si>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</si>
  <si>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</si>
  <si>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</si>
  <si>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</si>
  <si>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</si>
  <si>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</si>
  <si>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</si>
  <si>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</si>
  <si>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</si>
  <si>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</si>
  <si>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</si>
  <si>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</si>
  <si>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</si>
  <si>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</si>
  <si>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{09c31b08-34e2-4807-a633-dc5e51b390ef}</t>
  </si>
  <si>
    <t>2</t>
  </si>
  <si>
    <t>02</t>
  </si>
  <si>
    <t>Elektroinstalace</t>
  </si>
  <si>
    <t>{2d6689e4-968b-44f4-a5a6-fe2848741093}</t>
  </si>
  <si>
    <t>03</t>
  </si>
  <si>
    <t>Vedlejší rozpočtové náklady</t>
  </si>
  <si>
    <t>{b1a845ca-76a5-4fd3-9730-dfc1af0358ea}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</si>
  <si>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</si>
  <si>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</si>
  <si>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</si>
  <si>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</si>
  <si>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</si>
  <si>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</si>
  <si>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</si>
  <si>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</si>
  <si>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</si>
  <si>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</si>
  <si>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</si>
  <si>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</si>
  <si>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</si>
  <si>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</si>
  <si>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</si>
  <si>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</si>
  <si>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</si>
  <si>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</si>
  <si>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735 - Ústřední vytápění 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</si>
  <si>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</si>
  <si>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</si>
  <si>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</si>
  <si>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</si>
  <si>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</si>
  <si>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</si>
  <si>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33-M - Montáže dopr.zaříz.,sklad. zař. a váh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</si>
  <si>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</si>
  <si>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</si>
  <si>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</si>
  <si>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</si>
  <si>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</si>
  <si>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</si>
  <si>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</si>
  <si>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</si>
  <si>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</si>
  <si>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</si>
  <si>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</si>
  <si>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</si>
  <si>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</si>
  <si>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</si>
  <si>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</si>
  <si>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</si>
  <si>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</si>
  <si>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</si>
  <si>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</si>
  <si>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</si>
  <si>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</si>
  <si>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4</t>
  </si>
  <si>
    <t>13996517</t>
  </si>
  <si>
    <t>VV</t>
  </si>
  <si>
    <t>3*3</t>
  </si>
  <si>
    <t>131251100</t>
  </si>
  <si>
    <t>Hloubení jam nezapažených v hornině třídy těžitelnosti I skupiny 3 objem do 20 m3 strojně</t>
  </si>
  <si>
    <t>m3</t>
  </si>
  <si>
    <t>-1829322801</t>
  </si>
  <si>
    <t>2,75*2,55*1,75</t>
  </si>
  <si>
    <t>3</t>
  </si>
  <si>
    <t>139001101</t>
  </si>
  <si>
    <t>Příplatek za ztížení vykopávky v blízkosti podzemního vedení</t>
  </si>
  <si>
    <t>-2143952333</t>
  </si>
  <si>
    <t>162751117</t>
  </si>
  <si>
    <t>Vodorovné přemístění přes 9 000 do 10000 m výkopku/sypaniny z horniny třídy těžitelnosti I skupiny 1 až 3</t>
  </si>
  <si>
    <t>214702984</t>
  </si>
  <si>
    <t>5</t>
  </si>
  <si>
    <t>162751119</t>
  </si>
  <si>
    <t>Příplatek k vodorovnému přemístění výkopku/sypaniny z horniny třídy těžitelnosti I skupiny 1 až 3 ZKD 1000 m přes 10000 m</t>
  </si>
  <si>
    <t>2015742013</t>
  </si>
  <si>
    <t>12,272*15</t>
  </si>
  <si>
    <t>6</t>
  </si>
  <si>
    <t>171201231</t>
  </si>
  <si>
    <t>Poplatek za uložení zeminy a kamení na recyklační skládce (skládkovné) kód odpadu 17 05 04</t>
  </si>
  <si>
    <t>t</t>
  </si>
  <si>
    <t>1247328787</t>
  </si>
  <si>
    <t>12,272</t>
  </si>
  <si>
    <t>7</t>
  </si>
  <si>
    <t>171251201</t>
  </si>
  <si>
    <t>Uložení sypaniny na skládky nebo meziskládky</t>
  </si>
  <si>
    <t>-1659669779</t>
  </si>
  <si>
    <t>8</t>
  </si>
  <si>
    <t>174151101</t>
  </si>
  <si>
    <t>Zásyp jam, šachet rýh nebo kolem objektů sypaninou se zhutněním</t>
  </si>
  <si>
    <t>1252092927</t>
  </si>
  <si>
    <t>12,272-2,805-0,483-2,08*2,26*1,25</t>
  </si>
  <si>
    <t>9</t>
  </si>
  <si>
    <t>M</t>
  </si>
  <si>
    <t>58331200</t>
  </si>
  <si>
    <t>štěrkopísek netříděný</t>
  </si>
  <si>
    <t>-900034442</t>
  </si>
  <si>
    <t>3,108*1,8 'Přepočtené koeficientem množství</t>
  </si>
  <si>
    <t>10</t>
  </si>
  <si>
    <t>181951112</t>
  </si>
  <si>
    <t>Úprava pláně v hornině třídy těžitelnosti I skupiny 1 až 3 se zhutněním strojně</t>
  </si>
  <si>
    <t>-588905166</t>
  </si>
  <si>
    <t>2,75*2,55</t>
  </si>
  <si>
    <t>Zakládání</t>
  </si>
  <si>
    <t>11</t>
  </si>
  <si>
    <t>271572211</t>
  </si>
  <si>
    <t>Podsyp pod základové konstrukce se zhutněním z netříděného štěrkopísku</t>
  </si>
  <si>
    <t>-926609631</t>
  </si>
  <si>
    <t>2,75*2,55*0,4</t>
  </si>
  <si>
    <t>273313711</t>
  </si>
  <si>
    <t>Základové desky z betonu tř. C 20/25</t>
  </si>
  <si>
    <t>-1827404788</t>
  </si>
  <si>
    <t>2,1*2,3*0,1 "podkl.beton</t>
  </si>
  <si>
    <t>13</t>
  </si>
  <si>
    <t>273321511</t>
  </si>
  <si>
    <t>Základové desky ze ŽB bez zvýšených nároků na prostředí tř. C 25/30</t>
  </si>
  <si>
    <t>-2144382653</t>
  </si>
  <si>
    <t xml:space="preserve">2,08*2,26*0,3 </t>
  </si>
  <si>
    <t>14</t>
  </si>
  <si>
    <t>273351121</t>
  </si>
  <si>
    <t>Zřízení bednění základových desek</t>
  </si>
  <si>
    <t>-79496348</t>
  </si>
  <si>
    <t xml:space="preserve">(2,08+2,26)*(0,3+0,1) </t>
  </si>
  <si>
    <t>15</t>
  </si>
  <si>
    <t>273351122</t>
  </si>
  <si>
    <t>Odstranění bednění základových desek</t>
  </si>
  <si>
    <t>-70350761</t>
  </si>
  <si>
    <t>16</t>
  </si>
  <si>
    <t>273362021</t>
  </si>
  <si>
    <t>Výztuž základových desek svařovanými sítěmi Kari</t>
  </si>
  <si>
    <t>1504207793</t>
  </si>
  <si>
    <t>2,08*2,26*2*0,0085*1,08</t>
  </si>
  <si>
    <t>17</t>
  </si>
  <si>
    <t>279113152</t>
  </si>
  <si>
    <t>Základová zeď tl přes 150 do 200 mm z tvárnic ztraceného bednění včetně výplně z betonu tř. C 25/30</t>
  </si>
  <si>
    <t>350459842</t>
  </si>
  <si>
    <t>(2+1,9)*1</t>
  </si>
  <si>
    <t>18</t>
  </si>
  <si>
    <t>279321347</t>
  </si>
  <si>
    <t>Základová zeď ze ŽB bez zvýšených nároků na prostředí tř. C 25/30 bez výztuže</t>
  </si>
  <si>
    <t>1873460828</t>
  </si>
  <si>
    <t>(1,76+1,91)*1*0,1 "přizdívka</t>
  </si>
  <si>
    <t>19</t>
  </si>
  <si>
    <t>279351311</t>
  </si>
  <si>
    <t>Zřízení jednostranného bednění základových zdí</t>
  </si>
  <si>
    <t>1987335419</t>
  </si>
  <si>
    <t>(1,76+1,91)*1</t>
  </si>
  <si>
    <t>20</t>
  </si>
  <si>
    <t>279351312</t>
  </si>
  <si>
    <t>Odstranění jednostranného bednění základových zdí</t>
  </si>
  <si>
    <t>-1129824726</t>
  </si>
  <si>
    <t>279361821</t>
  </si>
  <si>
    <t>Výztuž základových zdí nosných betonářskou ocelí 10 505</t>
  </si>
  <si>
    <t>796783663</t>
  </si>
  <si>
    <t>3,9*0,2/3*0,1 "do ZB</t>
  </si>
  <si>
    <t>22</t>
  </si>
  <si>
    <t>279362021</t>
  </si>
  <si>
    <t>Výztuž základových zdí nosných svařovanými sítěmi Kari</t>
  </si>
  <si>
    <t>-129931379</t>
  </si>
  <si>
    <t>(1,76+1,91)*1*0,0085*1,08 "přizdívka</t>
  </si>
  <si>
    <t>23</t>
  </si>
  <si>
    <t>28050001R</t>
  </si>
  <si>
    <t>Kotvení prohlubně výtahu ke stávajícím základům</t>
  </si>
  <si>
    <t>kpl</t>
  </si>
  <si>
    <t>-734826113</t>
  </si>
  <si>
    <t>Svislé a kompletní konstrukce</t>
  </si>
  <si>
    <t>24</t>
  </si>
  <si>
    <t>311272223</t>
  </si>
  <si>
    <t>Zdivo z pórobetonových tvárnic hladkých do P2 přes 450 do 600 kg/m3 na tenkovrstvou maltu tl 300 mm</t>
  </si>
  <si>
    <t>2008787266</t>
  </si>
  <si>
    <t>2,4*2,2-1,18*2,25 "1.np</t>
  </si>
  <si>
    <t>2,4*2,1-1,18*2,25 "2.np</t>
  </si>
  <si>
    <t>2*2,2 "2.np</t>
  </si>
  <si>
    <t>Součet</t>
  </si>
  <si>
    <t>25</t>
  </si>
  <si>
    <t>317143455</t>
  </si>
  <si>
    <t>Překlad nosný z pórobetonu ve zdech tl 300 mm dl přes 2100 do 2400 mm</t>
  </si>
  <si>
    <t>kus</t>
  </si>
  <si>
    <t>368376713</t>
  </si>
  <si>
    <t>Úpravy povrchů, podlahy a osazování výplní</t>
  </si>
  <si>
    <t>26</t>
  </si>
  <si>
    <t>612142001</t>
  </si>
  <si>
    <t>Pletivo sklovláknité vnitřních stěn vtlačené do tmelu</t>
  </si>
  <si>
    <t>-371880197</t>
  </si>
  <si>
    <t>zazdívky z prostor školy</t>
  </si>
  <si>
    <t>2*2,2</t>
  </si>
  <si>
    <t>2,4*2,1</t>
  </si>
  <si>
    <t>2,4*2,2</t>
  </si>
  <si>
    <t>-1,18*2,25*2</t>
  </si>
  <si>
    <t>(2,25+2,25+1,18)*0,4*2</t>
  </si>
  <si>
    <t>7,5 "ostatní</t>
  </si>
  <si>
    <t>27</t>
  </si>
  <si>
    <t>612321131</t>
  </si>
  <si>
    <t>Vápenocementový štuk vnitřních stěn tloušťky do 3 mm</t>
  </si>
  <si>
    <t>799613914</t>
  </si>
  <si>
    <t>28</t>
  </si>
  <si>
    <t>612321141</t>
  </si>
  <si>
    <t>Vápenocementová omítka štuková dvouvrstvá vnitřních stěn nanášená ručně</t>
  </si>
  <si>
    <t>1336785796</t>
  </si>
  <si>
    <t xml:space="preserve">výtah.šachta </t>
  </si>
  <si>
    <t>(1,6+1,75)*7</t>
  </si>
  <si>
    <t>29</t>
  </si>
  <si>
    <t>612321191</t>
  </si>
  <si>
    <t>Příplatek k vápenocementové omítce vnitřních stěn za každých dalších 5 mm tloušťky ručně</t>
  </si>
  <si>
    <t>968673734</t>
  </si>
  <si>
    <t>30</t>
  </si>
  <si>
    <t>61999100R</t>
  </si>
  <si>
    <t>Zakrytí kcí a prvků během výstavby</t>
  </si>
  <si>
    <t>-514799596</t>
  </si>
  <si>
    <t>31</t>
  </si>
  <si>
    <t>62250001R</t>
  </si>
  <si>
    <t>Doplnění KZS fasády po zazdívkách otvorů vč.fasádní omítky</t>
  </si>
  <si>
    <t>-262849560</t>
  </si>
  <si>
    <t>32</t>
  </si>
  <si>
    <t>63050001R</t>
  </si>
  <si>
    <t>Doplnění podlahy -vstupy do šachty 1.np a 2.np</t>
  </si>
  <si>
    <t>ks</t>
  </si>
  <si>
    <t>-1589832520</t>
  </si>
  <si>
    <t>33</t>
  </si>
  <si>
    <t>631311115</t>
  </si>
  <si>
    <t>Mazanina tl přes 50 do 80 mm z betonu prostého bez zvýšených nároků na prostředí tř. C 20/25</t>
  </si>
  <si>
    <t>1586548022</t>
  </si>
  <si>
    <t>1,9*0,08 "okap.chodník</t>
  </si>
  <si>
    <t>34</t>
  </si>
  <si>
    <t>631351101</t>
  </si>
  <si>
    <t>Zřízení bednění rýh a hran v podlahách</t>
  </si>
  <si>
    <t>1945982</t>
  </si>
  <si>
    <t>(2,05+2,25)*0,08 "okap.chodník</t>
  </si>
  <si>
    <t>35</t>
  </si>
  <si>
    <t>631351102</t>
  </si>
  <si>
    <t>Odstranění bednění rýh a hran v podlahách</t>
  </si>
  <si>
    <t>184777868</t>
  </si>
  <si>
    <t>36</t>
  </si>
  <si>
    <t>637111111</t>
  </si>
  <si>
    <t>Okapový chodník ze štěrkopísku tl 100 mm s udusáním</t>
  </si>
  <si>
    <t>1702272253</t>
  </si>
  <si>
    <t>Ostatní konstrukce a práce, bourání</t>
  </si>
  <si>
    <t>37</t>
  </si>
  <si>
    <t>941111121</t>
  </si>
  <si>
    <t>Montáž lešení řadového trubkového lehkého s podlahami zatížení do 200 kg/m2 š od 0,9 do 1,2 m v do 10 m</t>
  </si>
  <si>
    <t>300785473</t>
  </si>
  <si>
    <t>6*6</t>
  </si>
  <si>
    <t>38</t>
  </si>
  <si>
    <t>941111221</t>
  </si>
  <si>
    <t>Příplatek k lešení řadovému trubkovému lehkému s podlahami do 200 kg/m2 š od 0,9 do 1,2 m v 10 m za každý den použití</t>
  </si>
  <si>
    <t>1877749426</t>
  </si>
  <si>
    <t>36*2*30 "2 měsíce</t>
  </si>
  <si>
    <t>39</t>
  </si>
  <si>
    <t>941111821</t>
  </si>
  <si>
    <t>Demontáž lešení řadového trubkového lehkého s podlahami zatížení do 200 kg/m2 š od 0,9 do 1,2 m v do 10 m</t>
  </si>
  <si>
    <t>1597021217</t>
  </si>
  <si>
    <t>40</t>
  </si>
  <si>
    <t>949101111</t>
  </si>
  <si>
    <t>Lešení pomocné pro objekty pozemních staveb s lešeňovou podlahou v do 1,9 m zatížení do 150 kg/m2</t>
  </si>
  <si>
    <t>-484091841</t>
  </si>
  <si>
    <t>15*2 "1.np a 2.np</t>
  </si>
  <si>
    <t>41</t>
  </si>
  <si>
    <t>949311111</t>
  </si>
  <si>
    <t>Montáž lešení trubkového do šachet o půdorysné ploše do 6 m2 v do 10 m</t>
  </si>
  <si>
    <t>m</t>
  </si>
  <si>
    <t>-661209620</t>
  </si>
  <si>
    <t>7,5</t>
  </si>
  <si>
    <t>42</t>
  </si>
  <si>
    <t>949311211</t>
  </si>
  <si>
    <t>Příplatek k lešení trubkovému do šachet do 6 m2 v do 10 m za každý den použití</t>
  </si>
  <si>
    <t>869562392</t>
  </si>
  <si>
    <t>7,5*2*30 "2 měsíce</t>
  </si>
  <si>
    <t>43</t>
  </si>
  <si>
    <t>949311811</t>
  </si>
  <si>
    <t>Demontáž lešení trubkového do šachet o půdorysné ploše do 6 m2 v do 10 m</t>
  </si>
  <si>
    <t>1473110958</t>
  </si>
  <si>
    <t>44</t>
  </si>
  <si>
    <t>95290001R</t>
  </si>
  <si>
    <t>Průběžný úklid stavby</t>
  </si>
  <si>
    <t>-548844950</t>
  </si>
  <si>
    <t>45</t>
  </si>
  <si>
    <t>95290002R</t>
  </si>
  <si>
    <t>Dod+mtz ruční hasící přístroj S5 s hasící schopností B55</t>
  </si>
  <si>
    <t>-107992921</t>
  </si>
  <si>
    <t>46</t>
  </si>
  <si>
    <t>952901111</t>
  </si>
  <si>
    <t>Vyčištění budov bytové a občanské výstavby při výšce podlaží do 4 m</t>
  </si>
  <si>
    <t>-1762403946</t>
  </si>
  <si>
    <t>47</t>
  </si>
  <si>
    <t>962032230</t>
  </si>
  <si>
    <t>Bourání zdiva z cihel pálených nebo vápenopískových na MV nebo MVC do 1 m3</t>
  </si>
  <si>
    <t>1702076286</t>
  </si>
  <si>
    <t>1,18*0,8*0,4*2 "parapety</t>
  </si>
  <si>
    <t>48</t>
  </si>
  <si>
    <t>962081131</t>
  </si>
  <si>
    <t>Bourání příček ze skleněných tvárnic tl do 100 mm</t>
  </si>
  <si>
    <t>1220223714</t>
  </si>
  <si>
    <t>49</t>
  </si>
  <si>
    <t>968082018</t>
  </si>
  <si>
    <t>Vybourání plastových rámů oken včetně křídel plochy přes 4 m2</t>
  </si>
  <si>
    <t>1704799488</t>
  </si>
  <si>
    <t>2,4*2,1 "2.np</t>
  </si>
  <si>
    <t>2,4*2,2 "1.np</t>
  </si>
  <si>
    <t>50</t>
  </si>
  <si>
    <t>978071621</t>
  </si>
  <si>
    <t>Otlučení omítky a odstranění izolace z desek hmotnosti do 120 kg/m3 tl přes 50 mm pl přes 1 m2</t>
  </si>
  <si>
    <t>-1335502449</t>
  </si>
  <si>
    <t>(2,07+2,24)*7</t>
  </si>
  <si>
    <t>-2*2,2</t>
  </si>
  <si>
    <t>-2,4*2,1</t>
  </si>
  <si>
    <t>-2,4*2,2</t>
  </si>
  <si>
    <t>997</t>
  </si>
  <si>
    <t>Doprava suti a vybouraných hmot</t>
  </si>
  <si>
    <t>51</t>
  </si>
  <si>
    <t>997013151</t>
  </si>
  <si>
    <t>Vnitrostaveništní doprava suti a vybouraných hmot pro budovy v do 6 m s omezením mechanizace</t>
  </si>
  <si>
    <t>726025239</t>
  </si>
  <si>
    <t>52</t>
  </si>
  <si>
    <t>997013501</t>
  </si>
  <si>
    <t>Odvoz suti a vybouraných hmot na skládku nebo meziskládku do 1 km se složením</t>
  </si>
  <si>
    <t>1432127046</t>
  </si>
  <si>
    <t>53</t>
  </si>
  <si>
    <t>997013509</t>
  </si>
  <si>
    <t>Příplatek k odvozu suti a vybouraných hmot na skládku ZKD 1 km přes 1 km</t>
  </si>
  <si>
    <t>1327344798</t>
  </si>
  <si>
    <t>6,15*24</t>
  </si>
  <si>
    <t>54</t>
  </si>
  <si>
    <t>997013631</t>
  </si>
  <si>
    <t>Poplatek za uložení na skládce (skládkovné) stavebního odpadu směsného kód odpadu 17 09 04</t>
  </si>
  <si>
    <t>-923395859</t>
  </si>
  <si>
    <t>998</t>
  </si>
  <si>
    <t>Přesun hmot</t>
  </si>
  <si>
    <t>55</t>
  </si>
  <si>
    <t>998011009</t>
  </si>
  <si>
    <t>Přesun hmot pro budovy zděné s omezením mechanizace pro budovy v přes 6 do 12 m</t>
  </si>
  <si>
    <t>772291960</t>
  </si>
  <si>
    <t>PSV</t>
  </si>
  <si>
    <t>Práce a dodávky PSV</t>
  </si>
  <si>
    <t>711</t>
  </si>
  <si>
    <t>Izolace proti vodě, vlhkosti a plynům</t>
  </si>
  <si>
    <t>56</t>
  </si>
  <si>
    <t>711111001</t>
  </si>
  <si>
    <t>Provedení izolace proti zemní vlhkosti vodorovné za studena nátěrem penetračním</t>
  </si>
  <si>
    <t>1697006544</t>
  </si>
  <si>
    <t>2,26*2,08</t>
  </si>
  <si>
    <t>57</t>
  </si>
  <si>
    <t>711112001</t>
  </si>
  <si>
    <t>Provedení izolace proti zemní vlhkosti svislé za studena nátěrem penetračním</t>
  </si>
  <si>
    <t>902147063</t>
  </si>
  <si>
    <t>(2,26+2,08)*1,3 "vněj.zdi prohlubně</t>
  </si>
  <si>
    <t>58</t>
  </si>
  <si>
    <t>11163150</t>
  </si>
  <si>
    <t>lak penetrační asfaltový</t>
  </si>
  <si>
    <t>-1933088561</t>
  </si>
  <si>
    <t>4,701+5,642</t>
  </si>
  <si>
    <t>10,343*0,00034 'Přepočtené koeficientem množství</t>
  </si>
  <si>
    <t>59</t>
  </si>
  <si>
    <t>711141559</t>
  </si>
  <si>
    <t>Provedení izolace proti zemní vlhkosti pásy přitavením vodorovné NAIP</t>
  </si>
  <si>
    <t>-1825186279</t>
  </si>
  <si>
    <t>2,26*2,08*2</t>
  </si>
  <si>
    <t>60</t>
  </si>
  <si>
    <t>711142559</t>
  </si>
  <si>
    <t>Provedení izolace proti zemní vlhkosti pásy přitavením svislé NAIP</t>
  </si>
  <si>
    <t>-684900380</t>
  </si>
  <si>
    <t>(2,26+2,08)*1,3*2 "vněj.zdi prohlubně</t>
  </si>
  <si>
    <t>61</t>
  </si>
  <si>
    <t>62853004</t>
  </si>
  <si>
    <t>pás asfaltový natavitelný modifikovaný SBS s vložkou ze skleněné tkaniny a spalitelnou PE fólií nebo jemnozrnným minerálním posypem na horním povrchu tl 4,0mm</t>
  </si>
  <si>
    <t>-1558773038</t>
  </si>
  <si>
    <t>(4,701+5,642)*2</t>
  </si>
  <si>
    <t>20,686*1,15 'Přepočtené koeficientem množství</t>
  </si>
  <si>
    <t>62</t>
  </si>
  <si>
    <t>711161212</t>
  </si>
  <si>
    <t>Izolace proti zemní vlhkosti nopovou fólií svislá, výška nopu 8,0 mm, tl do 0,6 mm</t>
  </si>
  <si>
    <t>-1201253276</t>
  </si>
  <si>
    <t>63</t>
  </si>
  <si>
    <t>711493121</t>
  </si>
  <si>
    <t>Izolace proti podpovrchové a tlakové vodě svislá těsnicí hmotou dvousložkovou na bázi cementu</t>
  </si>
  <si>
    <t>2112195322</t>
  </si>
  <si>
    <t>(1,76+1,91)*1,3 "stěny prohlubně u stáv.základů</t>
  </si>
  <si>
    <t>64</t>
  </si>
  <si>
    <t>998711212</t>
  </si>
  <si>
    <t>Přesun hmot procentní pro izolace proti vodě, vlhkosti a plynům s omezením mechanizace v objektech v přes 6 do 12 m</t>
  </si>
  <si>
    <t>%</t>
  </si>
  <si>
    <t>835913263</t>
  </si>
  <si>
    <t>735</t>
  </si>
  <si>
    <t xml:space="preserve">Ústřední vytápění </t>
  </si>
  <si>
    <t>65</t>
  </si>
  <si>
    <t>73550001R</t>
  </si>
  <si>
    <t xml:space="preserve">Dmtz stáv.otopného tělesa, dod+mtz nového tělesa stejného výkonu, připojení na pův.rozvody (2.np), vypuštění a napuštění systému, uzavírací ventily na vstupu i výstupu nového tětesa </t>
  </si>
  <si>
    <t>424908197</t>
  </si>
  <si>
    <t>763</t>
  </si>
  <si>
    <t>Konstrukce suché výstavby</t>
  </si>
  <si>
    <t>66</t>
  </si>
  <si>
    <t>763121451</t>
  </si>
  <si>
    <t>SDK stěna předsazená tl 75 mm profil CW+UW 50 desky 2xDF 12,5 bez izolace EI 30</t>
  </si>
  <si>
    <t>1263208679</t>
  </si>
  <si>
    <t>(1,2+2,25+2,25)*0,3*2 "ostění šachetních dveří</t>
  </si>
  <si>
    <t>67</t>
  </si>
  <si>
    <t>763121714</t>
  </si>
  <si>
    <t>SDK stěna předsazená základní penetrační nátěr</t>
  </si>
  <si>
    <t>-965867269</t>
  </si>
  <si>
    <t>68</t>
  </si>
  <si>
    <t>998763412</t>
  </si>
  <si>
    <t>Přesun hmot procentní pro konstrukce montované z desek s omezením mechanizace v objektech v přes 6 do 12 m</t>
  </si>
  <si>
    <t>1724484408</t>
  </si>
  <si>
    <t>764</t>
  </si>
  <si>
    <t>Konstrukce klempířské</t>
  </si>
  <si>
    <t>69</t>
  </si>
  <si>
    <t>764002851</t>
  </si>
  <si>
    <t>Demontáž oplechování parapetů do suti</t>
  </si>
  <si>
    <t>1656962928</t>
  </si>
  <si>
    <t>2+2,4+2,4</t>
  </si>
  <si>
    <t>766</t>
  </si>
  <si>
    <t>Konstrukce truhlářské</t>
  </si>
  <si>
    <t>70</t>
  </si>
  <si>
    <t>766691812</t>
  </si>
  <si>
    <t>Demontáž parapetních desek dřevěných nebo plastových šířky přes 300 mm</t>
  </si>
  <si>
    <t>-1897154535</t>
  </si>
  <si>
    <t>783</t>
  </si>
  <si>
    <t>Dokončovací práce - nátěry</t>
  </si>
  <si>
    <t>71</t>
  </si>
  <si>
    <t>78350001R</t>
  </si>
  <si>
    <t>Nátěr betonových konstrukcí proti sprašování</t>
  </si>
  <si>
    <t>-568740487</t>
  </si>
  <si>
    <t>dno a stěny prohlubně</t>
  </si>
  <si>
    <t>1,6*1,75+(1,6+1,75)*2*1</t>
  </si>
  <si>
    <t>784</t>
  </si>
  <si>
    <t>Dokončovací práce - malby a tapety</t>
  </si>
  <si>
    <t>72</t>
  </si>
  <si>
    <t>784181121</t>
  </si>
  <si>
    <t>Hloubková jednonásobná bezbarvá penetrace podkladu v místnostech v do 3,80 m</t>
  </si>
  <si>
    <t>-430894887</t>
  </si>
  <si>
    <t>21,454 "nové omítky (bez výtah.šachty)</t>
  </si>
  <si>
    <t>50 "ostatní</t>
  </si>
  <si>
    <t>3,42 "SDK ostění</t>
  </si>
  <si>
    <t>73</t>
  </si>
  <si>
    <t>784211101</t>
  </si>
  <si>
    <t>Dvojnásobné bílé malby ze směsí za mokra výborně oděruvzdorných v místnostech v do 3,80 m</t>
  </si>
  <si>
    <t>1976420037</t>
  </si>
  <si>
    <t>Práce a dodávky M</t>
  </si>
  <si>
    <t>33-M</t>
  </si>
  <si>
    <t>Montáže dopr.zaříz.,sklad. zař. a váh</t>
  </si>
  <si>
    <t>74</t>
  </si>
  <si>
    <t>33050001R</t>
  </si>
  <si>
    <t xml:space="preserve">Dod+mtz osobního výtahu --položka obsahuje všechny dodávky a práce potřebné k bezchybné funkčnosti (podrobnosti viz PD)  </t>
  </si>
  <si>
    <t>-1564931866</t>
  </si>
  <si>
    <t xml:space="preserve">Komplet položky obsahuje, zejména, nikoli však výlučně, tyto položky -stroj, rozvaděč, kabeláž, kabinu, protiváhu, dveře kabinové a šachetní,  </t>
  </si>
  <si>
    <t>vyprošťovací komunikační spojení, portály, vodítka, dorazy, podpěry, konzoly, tažné pásy, topné těleso, osvětlení šachty a nást.prostoru, elektronika,</t>
  </si>
  <si>
    <t>75</t>
  </si>
  <si>
    <t>33050002R</t>
  </si>
  <si>
    <t xml:space="preserve">Dod+mtz šachty výtahu -položka obsahuje všechny dodávky a práce potřebné k bezchybné funkčnosti (podrobnosti viz PD)  </t>
  </si>
  <si>
    <t>-1973722141</t>
  </si>
  <si>
    <t xml:space="preserve">Komplet položky obsahuje, zejména, nikoli však výlučně, tyto položky -ocelová kce šachty, oboustranné opláštění, tep.izolace pláště, střechu, </t>
  </si>
  <si>
    <t>klempířské prvky, prohluběň, hydroizolace, kotvení,</t>
  </si>
  <si>
    <t>02 - Elektroinstalace</t>
  </si>
  <si>
    <t>D1 - Svítidla vč.zdrojů (dod+mtz)</t>
  </si>
  <si>
    <t>D2 - Vypínače a zásuvky (dod+mtz)</t>
  </si>
  <si>
    <t>D3 - Kabely a vodiče (dod+mtz)</t>
  </si>
  <si>
    <t>D4 - Úložný a nosný materiál (dod+mtz)</t>
  </si>
  <si>
    <t>D5 - Rozvaděče a dodávky (dod+mtz)</t>
  </si>
  <si>
    <t>D6 - Ostatní práce</t>
  </si>
  <si>
    <t>D1</t>
  </si>
  <si>
    <t>Svítidla vč.zdrojů (dod+mtz)</t>
  </si>
  <si>
    <t>Pol0</t>
  </si>
  <si>
    <t>Kompletace a montáž svítidla  LED , opálový kryt, nástěnné 27W, 230V, IP30 s pohybovým čidlem</t>
  </si>
  <si>
    <t>2111837371</t>
  </si>
  <si>
    <t>Pol1</t>
  </si>
  <si>
    <t>Poplatek za recyklaci</t>
  </si>
  <si>
    <t>1988758650</t>
  </si>
  <si>
    <t>D2</t>
  </si>
  <si>
    <t>Vypínače a zásuvky (dod+mtz)</t>
  </si>
  <si>
    <t>Pol2</t>
  </si>
  <si>
    <t>zásuvka na omítku 16A/230V,IP44, barva bílá, střední kategorie</t>
  </si>
  <si>
    <t>-1784472233</t>
  </si>
  <si>
    <t>D3</t>
  </si>
  <si>
    <t>Kabely a vodiče (dod+mtz)</t>
  </si>
  <si>
    <t>Pol3</t>
  </si>
  <si>
    <t>1-CXKH-RJ 5*6</t>
  </si>
  <si>
    <t>-1543202142</t>
  </si>
  <si>
    <t>Pol4</t>
  </si>
  <si>
    <t>1-CAHA 10 , ZŽ</t>
  </si>
  <si>
    <t>-207045832</t>
  </si>
  <si>
    <t>Pol5</t>
  </si>
  <si>
    <t>1-CXKH-R-J 3*1,5</t>
  </si>
  <si>
    <t>-1173634769</t>
  </si>
  <si>
    <t>Pol6</t>
  </si>
  <si>
    <t>CYKY -J 3*2,5</t>
  </si>
  <si>
    <t>-796325190</t>
  </si>
  <si>
    <t>D4</t>
  </si>
  <si>
    <t>Úložný a nosný materiál (dod+mtz)</t>
  </si>
  <si>
    <t>Pol7</t>
  </si>
  <si>
    <t>Krabice přístrojová hluboká KP68 s WAGO svorkami ohniod.</t>
  </si>
  <si>
    <t>236009526</t>
  </si>
  <si>
    <t>Pol8</t>
  </si>
  <si>
    <t>Kabelový žlab 50/50 kpompletní včetně držáků a úchytu pro rozvod v 1.pp</t>
  </si>
  <si>
    <t>674727168</t>
  </si>
  <si>
    <t>D5</t>
  </si>
  <si>
    <t>Rozvaděče a dodávky (dod+mtz)</t>
  </si>
  <si>
    <t>Pol11</t>
  </si>
  <si>
    <t>Rozvaděč R-M7 -doplnění proudového chrániče PFL7 10A, 230V, 30mA</t>
  </si>
  <si>
    <t>2041863317</t>
  </si>
  <si>
    <t>Pol12</t>
  </si>
  <si>
    <t xml:space="preserve">Rozvaděč R-M7 -doplnění proudového chrániče PFL7 16A, 230V, 30mA </t>
  </si>
  <si>
    <t>-1046583729</t>
  </si>
  <si>
    <t>Pol13</t>
  </si>
  <si>
    <t>Rozvaděč R-M7 -doplnění jističe PL7 25A/400V/B</t>
  </si>
  <si>
    <t>1332586064</t>
  </si>
  <si>
    <t>Pol14</t>
  </si>
  <si>
    <t>Topné těleso do vtahové šachty -napojení do zásuvky, příslušenství termostat +5 a +40 stupňů, výkon 1,5W, 230V</t>
  </si>
  <si>
    <t>-968433660</t>
  </si>
  <si>
    <t>D6</t>
  </si>
  <si>
    <t>Ostatní práce</t>
  </si>
  <si>
    <t>Pol10</t>
  </si>
  <si>
    <t>Prostup kabelů stropem a stěnami</t>
  </si>
  <si>
    <t>-67248274</t>
  </si>
  <si>
    <t>Pol15</t>
  </si>
  <si>
    <t>Pomocný materiál (3% z materiálu)</t>
  </si>
  <si>
    <t>Kč</t>
  </si>
  <si>
    <t>1982521718</t>
  </si>
  <si>
    <t>Pol16</t>
  </si>
  <si>
    <t>PPV (6% z montáže)</t>
  </si>
  <si>
    <t>-1394393012</t>
  </si>
  <si>
    <t>Pol17</t>
  </si>
  <si>
    <t>Kordinace s investorem a stav.dodavatelem</t>
  </si>
  <si>
    <t>hod</t>
  </si>
  <si>
    <t>312355303</t>
  </si>
  <si>
    <t>Pol18</t>
  </si>
  <si>
    <t>Revize a revizní zpráva</t>
  </si>
  <si>
    <t>47653412</t>
  </si>
  <si>
    <t>Pol9</t>
  </si>
  <si>
    <t>Drážka 60/30 mm  ve zdi</t>
  </si>
  <si>
    <t>19668541</t>
  </si>
  <si>
    <t>03 - Vedlejší rozpočtové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</si>
  <si>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</si>
  <si>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</si>
  <si>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</si>
  <si>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</si>
  <si>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VRN</t>
  </si>
  <si>
    <t>VRN1</t>
  </si>
  <si>
    <t>Průzkumné, zeměměřičské a projektové práce</t>
  </si>
  <si>
    <t>012002000</t>
  </si>
  <si>
    <t>Geodetické práce</t>
  </si>
  <si>
    <t>1024</t>
  </si>
  <si>
    <t>437991796</t>
  </si>
  <si>
    <t>013254000</t>
  </si>
  <si>
    <t>Dokumentace skutečného provedení stavby</t>
  </si>
  <si>
    <t>-539870304</t>
  </si>
  <si>
    <t>013294000</t>
  </si>
  <si>
    <t>Ostatní dokumentace stavby -dílenská a výrobní</t>
  </si>
  <si>
    <t>-2025516120</t>
  </si>
  <si>
    <t>VRN3</t>
  </si>
  <si>
    <t>Zařízení staveniště</t>
  </si>
  <si>
    <t>030001000</t>
  </si>
  <si>
    <t>1284665725</t>
  </si>
  <si>
    <t>VRN4</t>
  </si>
  <si>
    <t>Inženýrská činnost</t>
  </si>
  <si>
    <t>043194000</t>
  </si>
  <si>
    <t>Revize elektroinstalace a výtahu</t>
  </si>
  <si>
    <t>1497223302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</si>
</sst>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78740</xdr:colOff>
      <xdr:row>3</xdr:row>
      <xdr:rowOff>0</xdr:rowOff>
    </xdr:from>
    <xdr:to>
      <xdr:col>40</xdr:col>
      <xdr:colOff>362585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222250</xdr:colOff>
      <xdr:row>81</xdr:row>
      <xdr:rowOff>0</xdr:rowOff>
    </xdr:from>
    <xdr:to>
      <xdr:col>41</xdr:col>
      <xdr:colOff>182245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75590" cy="27559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365760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365760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365760</xdr:colOff>
      <xdr:row>120</xdr:row>
      <xdr:rowOff>0</xdr:rowOff>
    </xdr:from>
    <xdr:to>
      <xdr:col>9</xdr:col>
      <xdr:colOff>1215390</xdr:colOff>
      <xdr:row>124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75590" cy="27559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365760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365760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365760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75590" cy="27559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365760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365760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365760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75590" cy="27559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/>
  </sheetViews>
  <sheetFormatPr defaultRowHeight="15"/>
  <cols>
    <col min="1" max="1" width="7.83203125" style="1" customWidth="1"/>
    <col min="2" max="2" width="1.5" style="1" customWidth="1"/>
    <col min="3" max="3" width="4" style="1" customWidth="1"/>
    <col min="4" max="33" width="2.5" style="1" customWidth="1"/>
    <col min="34" max="34" width="3.1640625" style="1" customWidth="1"/>
    <col min="35" max="35" width="33.1640625" style="1" customWidth="1"/>
    <col min="36" max="37" width="2.33203125" style="1" customWidth="1"/>
    <col min="38" max="38" width="7.83203125" style="1" customWidth="1"/>
    <col min="39" max="39" width="3.1640625" style="1" customWidth="1"/>
    <col min="40" max="40" width="12.5" style="1" customWidth="1"/>
    <col min="41" max="41" width="7" style="1" customWidth="1"/>
    <col min="42" max="42" width="4" style="1" customWidth="1"/>
    <col min="43" max="43" width="14.83203125" style="1" hidden="1" customWidth="1"/>
    <col min="44" max="44" width="12.83203125" style="1" customWidth="1"/>
    <col min="45" max="47" width="24.5" style="1" hidden="1" customWidth="1"/>
    <col min="48" max="49" width="20.5" style="1" hidden="1" customWidth="1"/>
    <col min="50" max="51" width="23.5" style="1" hidden="1" customWidth="1"/>
    <col min="52" max="52" width="20.5" style="1" hidden="1" customWidth="1"/>
    <col min="53" max="53" width="18.1640625" style="1" hidden="1" customWidth="1"/>
    <col min="54" max="54" width="23.5" style="1" hidden="1" customWidth="1"/>
    <col min="55" max="55" width="20.5" style="1" hidden="1" customWidth="1"/>
    <col min="56" max="56" width="18.1640625" style="1" hidden="1" customWidth="1"/>
    <col min="57" max="57" width="62.83203125" style="1" customWidth="1"/>
    <col min="71" max="91" width="9.16406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57" t="s">
        <v>14</v>
      </c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2"/>
      <c r="AL5" s="22"/>
      <c r="AM5" s="22"/>
      <c r="AN5" s="22"/>
      <c r="AO5" s="22"/>
      <c r="AP5" s="22"/>
      <c r="AQ5" s="22"/>
      <c r="AR5" s="20"/>
      <c r="BE5" s="254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9" t="s">
        <v>17</v>
      </c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2"/>
      <c r="AL6" s="22"/>
      <c r="AM6" s="22"/>
      <c r="AN6" s="22"/>
      <c r="AO6" s="22"/>
      <c r="AP6" s="22"/>
      <c r="AQ6" s="22"/>
      <c r="AR6" s="20"/>
      <c r="BE6" s="255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55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55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55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55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255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55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55"/>
      <c r="BS13" s="17" t="s">
        <v>6</v>
      </c>
    </row>
    <row r="14" spans="1:74" ht="12.75">
      <c r="B14" s="21"/>
      <c r="C14" s="22"/>
      <c r="D14" s="22"/>
      <c r="E14" s="260" t="s">
        <v>29</v>
      </c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55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55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55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255"/>
      <c r="BS17" s="17" t="s">
        <v>32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55"/>
      <c r="BS18" s="17" t="s">
        <v>6</v>
      </c>
    </row>
    <row r="19" spans="1:71" s="1" customFormat="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55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255"/>
      <c r="BS20" s="17" t="s">
        <v>32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55"/>
    </row>
    <row r="22" spans="1:71" s="1" customFormat="1" ht="12" customHeight="1">
      <c r="B22" s="21"/>
      <c r="C22" s="22"/>
      <c r="D22" s="29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55"/>
    </row>
    <row r="23" spans="1:71" s="1" customFormat="1" ht="16.350000000000001" customHeight="1">
      <c r="B23" s="21"/>
      <c r="C23" s="22"/>
      <c r="D23" s="22"/>
      <c r="E23" s="262" t="s">
        <v>1</v>
      </c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2"/>
      <c r="AP23" s="22"/>
      <c r="AQ23" s="22"/>
      <c r="AR23" s="20"/>
      <c r="BE23" s="255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55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55"/>
    </row>
    <row r="26" spans="1:71" s="2" customFormat="1" ht="25.9" customHeight="1">
      <c r="A26" s="34"/>
      <c r="B26" s="35"/>
      <c r="C26" s="36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63">
        <f>ROUND(AG94,2)</f>
        <v>0</v>
      </c>
      <c r="AL26" s="264"/>
      <c r="AM26" s="264"/>
      <c r="AN26" s="264"/>
      <c r="AO26" s="264"/>
      <c r="AP26" s="36"/>
      <c r="AQ26" s="36"/>
      <c r="AR26" s="39"/>
      <c r="BE26" s="255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55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65" t="s">
        <v>37</v>
      </c>
      <c r="M28" s="265"/>
      <c r="N28" s="265"/>
      <c r="O28" s="265"/>
      <c r="P28" s="265"/>
      <c r="Q28" s="36"/>
      <c r="R28" s="36"/>
      <c r="S28" s="36"/>
      <c r="T28" s="36"/>
      <c r="U28" s="36"/>
      <c r="V28" s="36"/>
      <c r="W28" s="265" t="s">
        <v>38</v>
      </c>
      <c r="X28" s="265"/>
      <c r="Y28" s="265"/>
      <c r="Z28" s="265"/>
      <c r="AA28" s="265"/>
      <c r="AB28" s="265"/>
      <c r="AC28" s="265"/>
      <c r="AD28" s="265"/>
      <c r="AE28" s="265"/>
      <c r="AF28" s="36"/>
      <c r="AG28" s="36"/>
      <c r="AH28" s="36"/>
      <c r="AI28" s="36"/>
      <c r="AJ28" s="36"/>
      <c r="AK28" s="265" t="s">
        <v>39</v>
      </c>
      <c r="AL28" s="265"/>
      <c r="AM28" s="265"/>
      <c r="AN28" s="265"/>
      <c r="AO28" s="265"/>
      <c r="AP28" s="36"/>
      <c r="AQ28" s="36"/>
      <c r="AR28" s="39"/>
      <c r="BE28" s="255"/>
    </row>
    <row r="29" spans="1:71" s="3" customFormat="1" ht="14.45" customHeight="1">
      <c r="B29" s="40"/>
      <c r="C29" s="41"/>
      <c r="D29" s="29" t="s">
        <v>40</v>
      </c>
      <c r="E29" s="41"/>
      <c r="F29" s="29" t="s">
        <v>41</v>
      </c>
      <c r="G29" s="41"/>
      <c r="H29" s="41"/>
      <c r="I29" s="41"/>
      <c r="J29" s="41"/>
      <c r="K29" s="41"/>
      <c r="L29" s="268">
        <v>0.21</v>
      </c>
      <c r="M29" s="267"/>
      <c r="N29" s="267"/>
      <c r="O29" s="267"/>
      <c r="P29" s="267"/>
      <c r="Q29" s="41"/>
      <c r="R29" s="41"/>
      <c r="S29" s="41"/>
      <c r="T29" s="41"/>
      <c r="U29" s="41"/>
      <c r="V29" s="41"/>
      <c r="W29" s="266">
        <f>ROUND(AZ94, 2)</f>
        <v>0</v>
      </c>
      <c r="X29" s="267"/>
      <c r="Y29" s="267"/>
      <c r="Z29" s="267"/>
      <c r="AA29" s="267"/>
      <c r="AB29" s="267"/>
      <c r="AC29" s="267"/>
      <c r="AD29" s="267"/>
      <c r="AE29" s="267"/>
      <c r="AF29" s="41"/>
      <c r="AG29" s="41"/>
      <c r="AH29" s="41"/>
      <c r="AI29" s="41"/>
      <c r="AJ29" s="41"/>
      <c r="AK29" s="266">
        <f>ROUND(AV94, 2)</f>
        <v>0</v>
      </c>
      <c r="AL29" s="267"/>
      <c r="AM29" s="267"/>
      <c r="AN29" s="267"/>
      <c r="AO29" s="267"/>
      <c r="AP29" s="41"/>
      <c r="AQ29" s="41"/>
      <c r="AR29" s="42"/>
      <c r="BE29" s="256"/>
    </row>
    <row r="30" spans="1:71" s="3" customFormat="1" ht="14.45" customHeight="1">
      <c r="B30" s="40"/>
      <c r="C30" s="41"/>
      <c r="D30" s="41"/>
      <c r="E30" s="41"/>
      <c r="F30" s="29" t="s">
        <v>42</v>
      </c>
      <c r="G30" s="41"/>
      <c r="H30" s="41"/>
      <c r="I30" s="41"/>
      <c r="J30" s="41"/>
      <c r="K30" s="41"/>
      <c r="L30" s="268">
        <v>0.12</v>
      </c>
      <c r="M30" s="267"/>
      <c r="N30" s="267"/>
      <c r="O30" s="267"/>
      <c r="P30" s="267"/>
      <c r="Q30" s="41"/>
      <c r="R30" s="41"/>
      <c r="S30" s="41"/>
      <c r="T30" s="41"/>
      <c r="U30" s="41"/>
      <c r="V30" s="41"/>
      <c r="W30" s="266">
        <f>ROUND(BA94, 2)</f>
        <v>0</v>
      </c>
      <c r="X30" s="267"/>
      <c r="Y30" s="267"/>
      <c r="Z30" s="267"/>
      <c r="AA30" s="267"/>
      <c r="AB30" s="267"/>
      <c r="AC30" s="267"/>
      <c r="AD30" s="267"/>
      <c r="AE30" s="267"/>
      <c r="AF30" s="41"/>
      <c r="AG30" s="41"/>
      <c r="AH30" s="41"/>
      <c r="AI30" s="41"/>
      <c r="AJ30" s="41"/>
      <c r="AK30" s="266">
        <f>ROUND(AW94, 2)</f>
        <v>0</v>
      </c>
      <c r="AL30" s="267"/>
      <c r="AM30" s="267"/>
      <c r="AN30" s="267"/>
      <c r="AO30" s="267"/>
      <c r="AP30" s="41"/>
      <c r="AQ30" s="41"/>
      <c r="AR30" s="42"/>
      <c r="BE30" s="256"/>
    </row>
    <row r="31" spans="1:71" s="3" customFormat="1" ht="14.45" hidden="1" customHeight="1">
      <c r="B31" s="40"/>
      <c r="C31" s="41"/>
      <c r="D31" s="41"/>
      <c r="E31" s="41"/>
      <c r="F31" s="29" t="s">
        <v>43</v>
      </c>
      <c r="G31" s="41"/>
      <c r="H31" s="41"/>
      <c r="I31" s="41"/>
      <c r="J31" s="41"/>
      <c r="K31" s="41"/>
      <c r="L31" s="268">
        <v>0.21</v>
      </c>
      <c r="M31" s="267"/>
      <c r="N31" s="267"/>
      <c r="O31" s="267"/>
      <c r="P31" s="267"/>
      <c r="Q31" s="41"/>
      <c r="R31" s="41"/>
      <c r="S31" s="41"/>
      <c r="T31" s="41"/>
      <c r="U31" s="41"/>
      <c r="V31" s="41"/>
      <c r="W31" s="266">
        <f>ROUND(BB94, 2)</f>
        <v>0</v>
      </c>
      <c r="X31" s="267"/>
      <c r="Y31" s="267"/>
      <c r="Z31" s="267"/>
      <c r="AA31" s="267"/>
      <c r="AB31" s="267"/>
      <c r="AC31" s="267"/>
      <c r="AD31" s="267"/>
      <c r="AE31" s="267"/>
      <c r="AF31" s="41"/>
      <c r="AG31" s="41"/>
      <c r="AH31" s="41"/>
      <c r="AI31" s="41"/>
      <c r="AJ31" s="41"/>
      <c r="AK31" s="266">
        <v>0</v>
      </c>
      <c r="AL31" s="267"/>
      <c r="AM31" s="267"/>
      <c r="AN31" s="267"/>
      <c r="AO31" s="267"/>
      <c r="AP31" s="41"/>
      <c r="AQ31" s="41"/>
      <c r="AR31" s="42"/>
      <c r="BE31" s="256"/>
    </row>
    <row r="32" spans="1:71" s="3" customFormat="1" ht="14.45" hidden="1" customHeight="1">
      <c r="B32" s="40"/>
      <c r="C32" s="41"/>
      <c r="D32" s="41"/>
      <c r="E32" s="41"/>
      <c r="F32" s="29" t="s">
        <v>44</v>
      </c>
      <c r="G32" s="41"/>
      <c r="H32" s="41"/>
      <c r="I32" s="41"/>
      <c r="J32" s="41"/>
      <c r="K32" s="41"/>
      <c r="L32" s="268">
        <v>0.12</v>
      </c>
      <c r="M32" s="267"/>
      <c r="N32" s="267"/>
      <c r="O32" s="267"/>
      <c r="P32" s="267"/>
      <c r="Q32" s="41"/>
      <c r="R32" s="41"/>
      <c r="S32" s="41"/>
      <c r="T32" s="41"/>
      <c r="U32" s="41"/>
      <c r="V32" s="41"/>
      <c r="W32" s="266">
        <f>ROUND(BC94, 2)</f>
        <v>0</v>
      </c>
      <c r="X32" s="267"/>
      <c r="Y32" s="267"/>
      <c r="Z32" s="267"/>
      <c r="AA32" s="267"/>
      <c r="AB32" s="267"/>
      <c r="AC32" s="267"/>
      <c r="AD32" s="267"/>
      <c r="AE32" s="267"/>
      <c r="AF32" s="41"/>
      <c r="AG32" s="41"/>
      <c r="AH32" s="41"/>
      <c r="AI32" s="41"/>
      <c r="AJ32" s="41"/>
      <c r="AK32" s="266">
        <v>0</v>
      </c>
      <c r="AL32" s="267"/>
      <c r="AM32" s="267"/>
      <c r="AN32" s="267"/>
      <c r="AO32" s="267"/>
      <c r="AP32" s="41"/>
      <c r="AQ32" s="41"/>
      <c r="AR32" s="42"/>
      <c r="BE32" s="256"/>
    </row>
    <row r="33" spans="1:57" s="3" customFormat="1" ht="14.45" hidden="1" customHeight="1">
      <c r="B33" s="40"/>
      <c r="C33" s="41"/>
      <c r="D33" s="41"/>
      <c r="E33" s="41"/>
      <c r="F33" s="29" t="s">
        <v>45</v>
      </c>
      <c r="G33" s="41"/>
      <c r="H33" s="41"/>
      <c r="I33" s="41"/>
      <c r="J33" s="41"/>
      <c r="K33" s="41"/>
      <c r="L33" s="268">
        <v>0</v>
      </c>
      <c r="M33" s="267"/>
      <c r="N33" s="267"/>
      <c r="O33" s="267"/>
      <c r="P33" s="267"/>
      <c r="Q33" s="41"/>
      <c r="R33" s="41"/>
      <c r="S33" s="41"/>
      <c r="T33" s="41"/>
      <c r="U33" s="41"/>
      <c r="V33" s="41"/>
      <c r="W33" s="266">
        <f>ROUND(BD94, 2)</f>
        <v>0</v>
      </c>
      <c r="X33" s="267"/>
      <c r="Y33" s="267"/>
      <c r="Z33" s="267"/>
      <c r="AA33" s="267"/>
      <c r="AB33" s="267"/>
      <c r="AC33" s="267"/>
      <c r="AD33" s="267"/>
      <c r="AE33" s="267"/>
      <c r="AF33" s="41"/>
      <c r="AG33" s="41"/>
      <c r="AH33" s="41"/>
      <c r="AI33" s="41"/>
      <c r="AJ33" s="41"/>
      <c r="AK33" s="266">
        <v>0</v>
      </c>
      <c r="AL33" s="267"/>
      <c r="AM33" s="267"/>
      <c r="AN33" s="267"/>
      <c r="AO33" s="267"/>
      <c r="AP33" s="41"/>
      <c r="AQ33" s="41"/>
      <c r="AR33" s="42"/>
      <c r="BE33" s="256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55"/>
    </row>
    <row r="35" spans="1:57" s="2" customFormat="1" ht="25.9" customHeight="1">
      <c r="A35" s="34"/>
      <c r="B35" s="35"/>
      <c r="C35" s="43"/>
      <c r="D35" s="44" t="s">
        <v>46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47</v>
      </c>
      <c r="U35" s="45"/>
      <c r="V35" s="45"/>
      <c r="W35" s="45"/>
      <c r="X35" s="269" t="s">
        <v>48</v>
      </c>
      <c r="Y35" s="270"/>
      <c r="Z35" s="270"/>
      <c r="AA35" s="270"/>
      <c r="AB35" s="270"/>
      <c r="AC35" s="45"/>
      <c r="AD35" s="45"/>
      <c r="AE35" s="45"/>
      <c r="AF35" s="45"/>
      <c r="AG35" s="45"/>
      <c r="AH35" s="45"/>
      <c r="AI35" s="45"/>
      <c r="AJ35" s="45"/>
      <c r="AK35" s="271">
        <f>SUM(AK26:AK33)</f>
        <v>0</v>
      </c>
      <c r="AL35" s="270"/>
      <c r="AM35" s="270"/>
      <c r="AN35" s="270"/>
      <c r="AO35" s="272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49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50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51</v>
      </c>
      <c r="AI60" s="38"/>
      <c r="AJ60" s="38"/>
      <c r="AK60" s="38"/>
      <c r="AL60" s="38"/>
      <c r="AM60" s="52" t="s">
        <v>52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53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54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51</v>
      </c>
      <c r="AI75" s="38"/>
      <c r="AJ75" s="38"/>
      <c r="AK75" s="38"/>
      <c r="AL75" s="38"/>
      <c r="AM75" s="52" t="s">
        <v>52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55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0126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73" t="str">
        <f>K6</f>
        <v>ZŠ Za Chlumem, PD zdvihacího zařízení vč.stavby (přístavba osobního výtahu)</v>
      </c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I85" s="274"/>
      <c r="AJ85" s="274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75" t="str">
        <f>IF(AN8= "","",AN8)</f>
        <v>21. 1. 2026</v>
      </c>
      <c r="AN87" s="275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4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Město Bílina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30</v>
      </c>
      <c r="AJ89" s="36"/>
      <c r="AK89" s="36"/>
      <c r="AL89" s="36"/>
      <c r="AM89" s="276" t="str">
        <f>IF(E17="","",E17)</f>
        <v>Ing.R.Gajdoš, K.Vary</v>
      </c>
      <c r="AN89" s="277"/>
      <c r="AO89" s="277"/>
      <c r="AP89" s="277"/>
      <c r="AQ89" s="36"/>
      <c r="AR89" s="39"/>
      <c r="AS89" s="278" t="s">
        <v>56</v>
      </c>
      <c r="AT89" s="279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4" customHeight="1">
      <c r="A90" s="34"/>
      <c r="B90" s="35"/>
      <c r="C90" s="29" t="s">
        <v>28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33</v>
      </c>
      <c r="AJ90" s="36"/>
      <c r="AK90" s="36"/>
      <c r="AL90" s="36"/>
      <c r="AM90" s="276" t="str">
        <f>IF(E20="","",E20)</f>
        <v>Šimková Dita, K.Vary</v>
      </c>
      <c r="AN90" s="277"/>
      <c r="AO90" s="277"/>
      <c r="AP90" s="277"/>
      <c r="AQ90" s="36"/>
      <c r="AR90" s="39"/>
      <c r="AS90" s="280"/>
      <c r="AT90" s="281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82"/>
      <c r="AT91" s="283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84" t="s">
        <v>57</v>
      </c>
      <c r="D92" s="285"/>
      <c r="E92" s="285"/>
      <c r="F92" s="285"/>
      <c r="G92" s="285"/>
      <c r="H92" s="73"/>
      <c r="I92" s="286" t="s">
        <v>58</v>
      </c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7" t="s">
        <v>59</v>
      </c>
      <c r="AH92" s="285"/>
      <c r="AI92" s="285"/>
      <c r="AJ92" s="285"/>
      <c r="AK92" s="285"/>
      <c r="AL92" s="285"/>
      <c r="AM92" s="285"/>
      <c r="AN92" s="286" t="s">
        <v>60</v>
      </c>
      <c r="AO92" s="285"/>
      <c r="AP92" s="288"/>
      <c r="AQ92" s="74" t="s">
        <v>61</v>
      </c>
      <c r="AR92" s="39"/>
      <c r="AS92" s="75" t="s">
        <v>62</v>
      </c>
      <c r="AT92" s="76" t="s">
        <v>63</v>
      </c>
      <c r="AU92" s="76" t="s">
        <v>64</v>
      </c>
      <c r="AV92" s="76" t="s">
        <v>65</v>
      </c>
      <c r="AW92" s="76" t="s">
        <v>66</v>
      </c>
      <c r="AX92" s="76" t="s">
        <v>67</v>
      </c>
      <c r="AY92" s="76" t="s">
        <v>68</v>
      </c>
      <c r="AZ92" s="76" t="s">
        <v>69</v>
      </c>
      <c r="BA92" s="76" t="s">
        <v>70</v>
      </c>
      <c r="BB92" s="76" t="s">
        <v>71</v>
      </c>
      <c r="BC92" s="76" t="s">
        <v>72</v>
      </c>
      <c r="BD92" s="77" t="s">
        <v>73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74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92">
        <f>ROUND(SUM(AG95:AG97),2)</f>
        <v>0</v>
      </c>
      <c r="AH94" s="292"/>
      <c r="AI94" s="292"/>
      <c r="AJ94" s="292"/>
      <c r="AK94" s="292"/>
      <c r="AL94" s="292"/>
      <c r="AM94" s="292"/>
      <c r="AN94" s="293">
        <f>SUM(AG94,AT94)</f>
        <v>0</v>
      </c>
      <c r="AO94" s="293"/>
      <c r="AP94" s="293"/>
      <c r="AQ94" s="85" t="s">
        <v>1</v>
      </c>
      <c r="AR94" s="86"/>
      <c r="AS94" s="87">
        <f>ROUND(SUM(AS95:AS97),2)</f>
        <v>0</v>
      </c>
      <c r="AT94" s="88">
        <f>ROUND(SUM(AV94:AW94),2)</f>
        <v>0</v>
      </c>
      <c r="AU94" s="89">
        <f>ROUND(SUM(AU95:AU97),5)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ROUND(SUM(AZ95:AZ97),2)</f>
        <v>0</v>
      </c>
      <c r="BA94" s="88">
        <f>ROUND(SUM(BA95:BA97),2)</f>
        <v>0</v>
      </c>
      <c r="BB94" s="88">
        <f>ROUND(SUM(BB95:BB97),2)</f>
        <v>0</v>
      </c>
      <c r="BC94" s="88">
        <f>ROUND(SUM(BC95:BC97),2)</f>
        <v>0</v>
      </c>
      <c r="BD94" s="90">
        <f>ROUND(SUM(BD95:BD97),2)</f>
        <v>0</v>
      </c>
      <c r="BS94" s="91" t="s">
        <v>75</v>
      </c>
      <c r="BT94" s="91" t="s">
        <v>76</v>
      </c>
      <c r="BU94" s="92" t="s">
        <v>77</v>
      </c>
      <c r="BV94" s="91" t="s">
        <v>78</v>
      </c>
      <c r="BW94" s="91" t="s">
        <v>5</v>
      </c>
      <c r="BX94" s="91" t="s">
        <v>79</v>
      </c>
      <c r="CL94" s="91" t="s">
        <v>1</v>
      </c>
    </row>
    <row r="95" spans="1:91" s="7" customFormat="1" ht="16.350000000000001" customHeight="1">
      <c r="A95" s="93" t="s">
        <v>80</v>
      </c>
      <c r="B95" s="94"/>
      <c r="C95" s="95"/>
      <c r="D95" s="291" t="s">
        <v>81</v>
      </c>
      <c r="E95" s="291"/>
      <c r="F95" s="291"/>
      <c r="G95" s="291"/>
      <c r="H95" s="291"/>
      <c r="I95" s="96"/>
      <c r="J95" s="291" t="s">
        <v>82</v>
      </c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89">
        <f>'01 - Stavební část'!J30</f>
        <v>0</v>
      </c>
      <c r="AH95" s="290"/>
      <c r="AI95" s="290"/>
      <c r="AJ95" s="290"/>
      <c r="AK95" s="290"/>
      <c r="AL95" s="290"/>
      <c r="AM95" s="290"/>
      <c r="AN95" s="289">
        <f>SUM(AG95,AT95)</f>
        <v>0</v>
      </c>
      <c r="AO95" s="290"/>
      <c r="AP95" s="290"/>
      <c r="AQ95" s="97" t="s">
        <v>83</v>
      </c>
      <c r="AR95" s="98"/>
      <c r="AS95" s="99">
        <v>0</v>
      </c>
      <c r="AT95" s="100">
        <f>ROUND(SUM(AV95:AW95),2)</f>
        <v>0</v>
      </c>
      <c r="AU95" s="101">
        <f>'01 - Stavební část'!P134</f>
        <v>0</v>
      </c>
      <c r="AV95" s="100">
        <f>'01 - Stavební část'!J33</f>
        <v>0</v>
      </c>
      <c r="AW95" s="100">
        <f>'01 - Stavební část'!J34</f>
        <v>0</v>
      </c>
      <c r="AX95" s="100">
        <f>'01 - Stavební část'!J35</f>
        <v>0</v>
      </c>
      <c r="AY95" s="100">
        <f>'01 - Stavební část'!J36</f>
        <v>0</v>
      </c>
      <c r="AZ95" s="100">
        <f>'01 - Stavební část'!F33</f>
        <v>0</v>
      </c>
      <c r="BA95" s="100">
        <f>'01 - Stavební část'!F34</f>
        <v>0</v>
      </c>
      <c r="BB95" s="100">
        <f>'01 - Stavební část'!F35</f>
        <v>0</v>
      </c>
      <c r="BC95" s="100">
        <f>'01 - Stavební část'!F36</f>
        <v>0</v>
      </c>
      <c r="BD95" s="102">
        <f>'01 - Stavební část'!F37</f>
        <v>0</v>
      </c>
      <c r="BT95" s="103" t="s">
        <v>84</v>
      </c>
      <c r="BV95" s="103" t="s">
        <v>78</v>
      </c>
      <c r="BW95" s="103" t="s">
        <v>85</v>
      </c>
      <c r="BX95" s="103" t="s">
        <v>5</v>
      </c>
      <c r="CL95" s="103" t="s">
        <v>1</v>
      </c>
      <c r="CM95" s="103" t="s">
        <v>86</v>
      </c>
    </row>
    <row r="96" spans="1:91" s="7" customFormat="1" ht="16.350000000000001" customHeight="1">
      <c r="A96" s="93" t="s">
        <v>80</v>
      </c>
      <c r="B96" s="94"/>
      <c r="C96" s="95"/>
      <c r="D96" s="291" t="s">
        <v>87</v>
      </c>
      <c r="E96" s="291"/>
      <c r="F96" s="291"/>
      <c r="G96" s="291"/>
      <c r="H96" s="291"/>
      <c r="I96" s="96"/>
      <c r="J96" s="291" t="s">
        <v>88</v>
      </c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89">
        <f>'02 - Elektroinstalace'!J30</f>
        <v>0</v>
      </c>
      <c r="AH96" s="290"/>
      <c r="AI96" s="290"/>
      <c r="AJ96" s="290"/>
      <c r="AK96" s="290"/>
      <c r="AL96" s="290"/>
      <c r="AM96" s="290"/>
      <c r="AN96" s="289">
        <f>SUM(AG96,AT96)</f>
        <v>0</v>
      </c>
      <c r="AO96" s="290"/>
      <c r="AP96" s="290"/>
      <c r="AQ96" s="97" t="s">
        <v>83</v>
      </c>
      <c r="AR96" s="98"/>
      <c r="AS96" s="99">
        <v>0</v>
      </c>
      <c r="AT96" s="100">
        <f>ROUND(SUM(AV96:AW96),2)</f>
        <v>0</v>
      </c>
      <c r="AU96" s="101">
        <f>'02 - Elektroinstalace'!P122</f>
        <v>0</v>
      </c>
      <c r="AV96" s="100">
        <f>'02 - Elektroinstalace'!J33</f>
        <v>0</v>
      </c>
      <c r="AW96" s="100">
        <f>'02 - Elektroinstalace'!J34</f>
        <v>0</v>
      </c>
      <c r="AX96" s="100">
        <f>'02 - Elektroinstalace'!J35</f>
        <v>0</v>
      </c>
      <c r="AY96" s="100">
        <f>'02 - Elektroinstalace'!J36</f>
        <v>0</v>
      </c>
      <c r="AZ96" s="100">
        <f>'02 - Elektroinstalace'!F33</f>
        <v>0</v>
      </c>
      <c r="BA96" s="100">
        <f>'02 - Elektroinstalace'!F34</f>
        <v>0</v>
      </c>
      <c r="BB96" s="100">
        <f>'02 - Elektroinstalace'!F35</f>
        <v>0</v>
      </c>
      <c r="BC96" s="100">
        <f>'02 - Elektroinstalace'!F36</f>
        <v>0</v>
      </c>
      <c r="BD96" s="102">
        <f>'02 - Elektroinstalace'!F37</f>
        <v>0</v>
      </c>
      <c r="BT96" s="103" t="s">
        <v>84</v>
      </c>
      <c r="BV96" s="103" t="s">
        <v>78</v>
      </c>
      <c r="BW96" s="103" t="s">
        <v>89</v>
      </c>
      <c r="BX96" s="103" t="s">
        <v>5</v>
      </c>
      <c r="CL96" s="103" t="s">
        <v>1</v>
      </c>
      <c r="CM96" s="103" t="s">
        <v>86</v>
      </c>
    </row>
    <row r="97" spans="1:91" s="7" customFormat="1" ht="16.350000000000001" customHeight="1">
      <c r="A97" s="93" t="s">
        <v>80</v>
      </c>
      <c r="B97" s="94"/>
      <c r="C97" s="95"/>
      <c r="D97" s="291" t="s">
        <v>90</v>
      </c>
      <c r="E97" s="291"/>
      <c r="F97" s="291"/>
      <c r="G97" s="291"/>
      <c r="H97" s="291"/>
      <c r="I97" s="96"/>
      <c r="J97" s="291" t="s">
        <v>91</v>
      </c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89">
        <f>'03 - Vedlejší rozpočtové ...'!J30</f>
        <v>0</v>
      </c>
      <c r="AH97" s="290"/>
      <c r="AI97" s="290"/>
      <c r="AJ97" s="290"/>
      <c r="AK97" s="290"/>
      <c r="AL97" s="290"/>
      <c r="AM97" s="290"/>
      <c r="AN97" s="289">
        <f>SUM(AG97,AT97)</f>
        <v>0</v>
      </c>
      <c r="AO97" s="290"/>
      <c r="AP97" s="290"/>
      <c r="AQ97" s="97" t="s">
        <v>83</v>
      </c>
      <c r="AR97" s="98"/>
      <c r="AS97" s="104">
        <v>0</v>
      </c>
      <c r="AT97" s="105">
        <f>ROUND(SUM(AV97:AW97),2)</f>
        <v>0</v>
      </c>
      <c r="AU97" s="106">
        <f>'03 - Vedlejší rozpočtové ...'!P120</f>
        <v>0</v>
      </c>
      <c r="AV97" s="105">
        <f>'03 - Vedlejší rozpočtové ...'!J33</f>
        <v>0</v>
      </c>
      <c r="AW97" s="105">
        <f>'03 - Vedlejší rozpočtové ...'!J34</f>
        <v>0</v>
      </c>
      <c r="AX97" s="105">
        <f>'03 - Vedlejší rozpočtové ...'!J35</f>
        <v>0</v>
      </c>
      <c r="AY97" s="105">
        <f>'03 - Vedlejší rozpočtové ...'!J36</f>
        <v>0</v>
      </c>
      <c r="AZ97" s="105">
        <f>'03 - Vedlejší rozpočtové ...'!F33</f>
        <v>0</v>
      </c>
      <c r="BA97" s="105">
        <f>'03 - Vedlejší rozpočtové ...'!F34</f>
        <v>0</v>
      </c>
      <c r="BB97" s="105">
        <f>'03 - Vedlejší rozpočtové ...'!F35</f>
        <v>0</v>
      </c>
      <c r="BC97" s="105">
        <f>'03 - Vedlejší rozpočtové ...'!F36</f>
        <v>0</v>
      </c>
      <c r="BD97" s="107">
        <f>'03 - Vedlejší rozpočtové ...'!F37</f>
        <v>0</v>
      </c>
      <c r="BT97" s="103" t="s">
        <v>84</v>
      </c>
      <c r="BV97" s="103" t="s">
        <v>78</v>
      </c>
      <c r="BW97" s="103" t="s">
        <v>92</v>
      </c>
      <c r="BX97" s="103" t="s">
        <v>5</v>
      </c>
      <c r="CL97" s="103" t="s">
        <v>1</v>
      </c>
      <c r="CM97" s="103" t="s">
        <v>86</v>
      </c>
    </row>
    <row r="98" spans="1:91" s="2" customFormat="1" ht="30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91" s="2" customFormat="1" ht="6.95" customHeight="1">
      <c r="A99" s="34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39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</sheetData>
  <sheetProtection algorithmName="SHA-512" hashValue="bo6jXYzFzuMtSgugwL2rww3pR07FnyEZF4WRyvZo8SJxBhwATWSkBIl9gbAvpfe16x2BaoabHW2Gp+g7WIF1lA==" saltValue="/AprAizYWacPzNHn+sq2j5StysqJwuTyg8XVDmWd413a+ZoMgAU7uCr9VLB+sS0OshdxhS9TuSfjvSXzzYTDtA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Stavební část'!C2" display="/" xr:uid="{00000000-0004-0000-0000-000000000000}"/>
    <hyperlink ref="A96" location="'02 - Elektroinstalace'!C2" display="/" xr:uid="{00000000-0004-0000-0000-000001000000}"/>
    <hyperlink ref="A97" location="'03 - Vedlejší rozpočtové 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05"/>
  <sheetViews>
    <sheetView showGridLines="0" workbookViewId="0"/>
  </sheetViews>
  <sheetFormatPr defaultRowHeight="15"/>
  <cols>
    <col min="1" max="1" width="7.83203125" style="1" customWidth="1"/>
    <col min="2" max="2" width="1" style="1" customWidth="1"/>
    <col min="3" max="3" width="4" style="1" customWidth="1"/>
    <col min="4" max="4" width="4.1640625" style="1" customWidth="1"/>
    <col min="5" max="5" width="16.1640625" style="1" customWidth="1"/>
    <col min="6" max="6" width="95.5" style="1" customWidth="1"/>
    <col min="7" max="7" width="7" style="1" customWidth="1"/>
    <col min="8" max="8" width="13.33203125" style="1" customWidth="1"/>
    <col min="9" max="9" width="15" style="1" customWidth="1"/>
    <col min="10" max="10" width="21.1640625" style="1" customWidth="1"/>
    <col min="11" max="11" width="21.1640625" style="1" hidden="1" customWidth="1"/>
    <col min="12" max="12" width="8.83203125" style="1" customWidth="1"/>
    <col min="13" max="13" width="10.33203125" style="1" hidden="1" customWidth="1"/>
    <col min="14" max="14" width="9.1640625" style="1" hidden="1"/>
    <col min="15" max="20" width="13.5" style="1" hidden="1" customWidth="1"/>
    <col min="21" max="21" width="15.5" style="1" hidden="1" customWidth="1"/>
    <col min="22" max="22" width="11.6640625" style="1" customWidth="1"/>
    <col min="23" max="23" width="15.5" style="1" customWidth="1"/>
    <col min="24" max="24" width="11.6640625" style="1" customWidth="1"/>
    <col min="25" max="25" width="14.1640625" style="1" customWidth="1"/>
    <col min="26" max="26" width="10.5" style="1" customWidth="1"/>
    <col min="27" max="27" width="14.1640625" style="1" customWidth="1"/>
    <col min="28" max="28" width="15.5" style="1" customWidth="1"/>
    <col min="29" max="29" width="10.5" style="1" customWidth="1"/>
    <col min="30" max="30" width="14.1640625" style="1" customWidth="1"/>
    <col min="31" max="31" width="15.5" style="1" customWidth="1"/>
    <col min="44" max="65" width="9.16406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7" t="s">
        <v>85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86</v>
      </c>
    </row>
    <row r="4" spans="1:46" s="1" customFormat="1" ht="24.95" customHeight="1">
      <c r="B4" s="20"/>
      <c r="D4" s="110" t="s">
        <v>93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350000000000001" customHeight="1">
      <c r="B7" s="20"/>
      <c r="E7" s="295" t="str">
        <f>'Rekapitulace stavby'!K6</f>
        <v>ZŠ Za Chlumem, PD zdvihacího zařízení vč.stavby (přístavba osobního výtahu)</v>
      </c>
      <c r="F7" s="296"/>
      <c r="G7" s="296"/>
      <c r="H7" s="296"/>
      <c r="L7" s="20"/>
    </row>
    <row r="8" spans="1:46" s="2" customFormat="1" ht="12" customHeight="1">
      <c r="A8" s="34"/>
      <c r="B8" s="39"/>
      <c r="C8" s="34"/>
      <c r="D8" s="112" t="s">
        <v>94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350000000000001" customHeight="1">
      <c r="A9" s="34"/>
      <c r="B9" s="39"/>
      <c r="C9" s="34"/>
      <c r="D9" s="34"/>
      <c r="E9" s="297" t="s">
        <v>95</v>
      </c>
      <c r="F9" s="298"/>
      <c r="G9" s="298"/>
      <c r="H9" s="29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21. 1. 2026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28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9" t="str">
        <f>'Rekapitulace stavby'!E14</f>
        <v>Vyplň údaj</v>
      </c>
      <c r="F18" s="300"/>
      <c r="G18" s="300"/>
      <c r="H18" s="300"/>
      <c r="I18" s="112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30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31</v>
      </c>
      <c r="F21" s="34"/>
      <c r="G21" s="34"/>
      <c r="H21" s="34"/>
      <c r="I21" s="112" t="s">
        <v>27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33</v>
      </c>
      <c r="E23" s="34"/>
      <c r="F23" s="34"/>
      <c r="G23" s="34"/>
      <c r="H23" s="34"/>
      <c r="I23" s="112" t="s">
        <v>25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34</v>
      </c>
      <c r="F24" s="34"/>
      <c r="G24" s="34"/>
      <c r="H24" s="34"/>
      <c r="I24" s="112" t="s">
        <v>27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350000000000001" customHeight="1">
      <c r="A27" s="115"/>
      <c r="B27" s="116"/>
      <c r="C27" s="115"/>
      <c r="D27" s="115"/>
      <c r="E27" s="301" t="s">
        <v>1</v>
      </c>
      <c r="F27" s="301"/>
      <c r="G27" s="301"/>
      <c r="H27" s="301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34"/>
      <c r="J30" s="120">
        <f>ROUND(J134,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1" t="s">
        <v>37</v>
      </c>
      <c r="J32" s="121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40</v>
      </c>
      <c r="E33" s="112" t="s">
        <v>41</v>
      </c>
      <c r="F33" s="123">
        <f>ROUND((SUM(BE134:BE304)),  2)</f>
        <v>0</v>
      </c>
      <c r="G33" s="34"/>
      <c r="H33" s="34"/>
      <c r="I33" s="124">
        <v>0.21</v>
      </c>
      <c r="J33" s="123">
        <f>ROUND(((SUM(BE134:BE304))*I33),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42</v>
      </c>
      <c r="F34" s="123">
        <f>ROUND((SUM(BF134:BF304)),  2)</f>
        <v>0</v>
      </c>
      <c r="G34" s="34"/>
      <c r="H34" s="34"/>
      <c r="I34" s="124">
        <v>0.12</v>
      </c>
      <c r="J34" s="123">
        <f>ROUND(((SUM(BF134:BF304))*I34),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43</v>
      </c>
      <c r="F35" s="123">
        <f>ROUND((SUM(BG134:BG304)),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44</v>
      </c>
      <c r="F36" s="123">
        <f>ROUND((SUM(BH134:BH304)),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45</v>
      </c>
      <c r="F37" s="123">
        <f>ROUND((SUM(BI134:BI304)),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46</v>
      </c>
      <c r="E39" s="127"/>
      <c r="F39" s="127"/>
      <c r="G39" s="128" t="s">
        <v>47</v>
      </c>
      <c r="H39" s="129" t="s">
        <v>48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96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350000000000001" customHeight="1">
      <c r="A85" s="34"/>
      <c r="B85" s="35"/>
      <c r="C85" s="36"/>
      <c r="D85" s="36"/>
      <c r="E85" s="302" t="str">
        <f>E7</f>
        <v>ZŠ Za Chlumem, PD zdvihacího zařízení vč.stavby (přístavba osobního výtahu)</v>
      </c>
      <c r="F85" s="303"/>
      <c r="G85" s="303"/>
      <c r="H85" s="303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94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350000000000001" customHeight="1">
      <c r="A87" s="34"/>
      <c r="B87" s="35"/>
      <c r="C87" s="36"/>
      <c r="D87" s="36"/>
      <c r="E87" s="273" t="str">
        <f>E9</f>
        <v>01 - Stavební část</v>
      </c>
      <c r="F87" s="304"/>
      <c r="G87" s="304"/>
      <c r="H87" s="304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21. 1. 2026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4" customHeight="1">
      <c r="A91" s="34"/>
      <c r="B91" s="35"/>
      <c r="C91" s="29" t="s">
        <v>24</v>
      </c>
      <c r="D91" s="36"/>
      <c r="E91" s="36"/>
      <c r="F91" s="27" t="str">
        <f>E15</f>
        <v>Město Bílina</v>
      </c>
      <c r="G91" s="36"/>
      <c r="H91" s="36"/>
      <c r="I91" s="29" t="s">
        <v>30</v>
      </c>
      <c r="J91" s="32" t="str">
        <f>E21</f>
        <v>Ing.R.Gajdoš, K.Vary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4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>Šimková Dita, K.Vary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97</v>
      </c>
      <c r="D94" s="144"/>
      <c r="E94" s="144"/>
      <c r="F94" s="144"/>
      <c r="G94" s="144"/>
      <c r="H94" s="144"/>
      <c r="I94" s="144"/>
      <c r="J94" s="145" t="s">
        <v>98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99</v>
      </c>
      <c r="D96" s="36"/>
      <c r="E96" s="36"/>
      <c r="F96" s="36"/>
      <c r="G96" s="36"/>
      <c r="H96" s="36"/>
      <c r="I96" s="36"/>
      <c r="J96" s="84">
        <f>J134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100</v>
      </c>
    </row>
    <row r="97" spans="2:12" s="9" customFormat="1" ht="24.95" customHeight="1">
      <c r="B97" s="147"/>
      <c r="C97" s="148"/>
      <c r="D97" s="149" t="s">
        <v>101</v>
      </c>
      <c r="E97" s="150"/>
      <c r="F97" s="150"/>
      <c r="G97" s="150"/>
      <c r="H97" s="150"/>
      <c r="I97" s="150"/>
      <c r="J97" s="151">
        <f>J135</f>
        <v>0</v>
      </c>
      <c r="K97" s="148"/>
      <c r="L97" s="152"/>
    </row>
    <row r="98" spans="2:12" s="10" customFormat="1" ht="19.899999999999999" customHeight="1">
      <c r="B98" s="153"/>
      <c r="C98" s="154"/>
      <c r="D98" s="155" t="s">
        <v>102</v>
      </c>
      <c r="E98" s="156"/>
      <c r="F98" s="156"/>
      <c r="G98" s="156"/>
      <c r="H98" s="156"/>
      <c r="I98" s="156"/>
      <c r="J98" s="157">
        <f>J136</f>
        <v>0</v>
      </c>
      <c r="K98" s="154"/>
      <c r="L98" s="158"/>
    </row>
    <row r="99" spans="2:12" s="10" customFormat="1" ht="19.899999999999999" customHeight="1">
      <c r="B99" s="153"/>
      <c r="C99" s="154"/>
      <c r="D99" s="155" t="s">
        <v>103</v>
      </c>
      <c r="E99" s="156"/>
      <c r="F99" s="156"/>
      <c r="G99" s="156"/>
      <c r="H99" s="156"/>
      <c r="I99" s="156"/>
      <c r="J99" s="157">
        <f>J154</f>
        <v>0</v>
      </c>
      <c r="K99" s="154"/>
      <c r="L99" s="158"/>
    </row>
    <row r="100" spans="2:12" s="10" customFormat="1" ht="19.899999999999999" customHeight="1">
      <c r="B100" s="153"/>
      <c r="C100" s="154"/>
      <c r="D100" s="155" t="s">
        <v>104</v>
      </c>
      <c r="E100" s="156"/>
      <c r="F100" s="156"/>
      <c r="G100" s="156"/>
      <c r="H100" s="156"/>
      <c r="I100" s="156"/>
      <c r="J100" s="157">
        <f>J178</f>
        <v>0</v>
      </c>
      <c r="K100" s="154"/>
      <c r="L100" s="158"/>
    </row>
    <row r="101" spans="2:12" s="10" customFormat="1" ht="19.899999999999999" customHeight="1">
      <c r="B101" s="153"/>
      <c r="C101" s="154"/>
      <c r="D101" s="155" t="s">
        <v>105</v>
      </c>
      <c r="E101" s="156"/>
      <c r="F101" s="156"/>
      <c r="G101" s="156"/>
      <c r="H101" s="156"/>
      <c r="I101" s="156"/>
      <c r="J101" s="157">
        <f>J185</f>
        <v>0</v>
      </c>
      <c r="K101" s="154"/>
      <c r="L101" s="158"/>
    </row>
    <row r="102" spans="2:12" s="10" customFormat="1" ht="19.899999999999999" customHeight="1">
      <c r="B102" s="153"/>
      <c r="C102" s="154"/>
      <c r="D102" s="155" t="s">
        <v>106</v>
      </c>
      <c r="E102" s="156"/>
      <c r="F102" s="156"/>
      <c r="G102" s="156"/>
      <c r="H102" s="156"/>
      <c r="I102" s="156"/>
      <c r="J102" s="157">
        <f>J211</f>
        <v>0</v>
      </c>
      <c r="K102" s="154"/>
      <c r="L102" s="158"/>
    </row>
    <row r="103" spans="2:12" s="10" customFormat="1" ht="19.899999999999999" customHeight="1">
      <c r="B103" s="153"/>
      <c r="C103" s="154"/>
      <c r="D103" s="155" t="s">
        <v>107</v>
      </c>
      <c r="E103" s="156"/>
      <c r="F103" s="156"/>
      <c r="G103" s="156"/>
      <c r="H103" s="156"/>
      <c r="I103" s="156"/>
      <c r="J103" s="157">
        <f>J242</f>
        <v>0</v>
      </c>
      <c r="K103" s="154"/>
      <c r="L103" s="158"/>
    </row>
    <row r="104" spans="2:12" s="10" customFormat="1" ht="19.899999999999999" customHeight="1">
      <c r="B104" s="153"/>
      <c r="C104" s="154"/>
      <c r="D104" s="155" t="s">
        <v>108</v>
      </c>
      <c r="E104" s="156"/>
      <c r="F104" s="156"/>
      <c r="G104" s="156"/>
      <c r="H104" s="156"/>
      <c r="I104" s="156"/>
      <c r="J104" s="157">
        <f>J248</f>
        <v>0</v>
      </c>
      <c r="K104" s="154"/>
      <c r="L104" s="158"/>
    </row>
    <row r="105" spans="2:12" s="9" customFormat="1" ht="24.95" customHeight="1">
      <c r="B105" s="147"/>
      <c r="C105" s="148"/>
      <c r="D105" s="149" t="s">
        <v>109</v>
      </c>
      <c r="E105" s="150"/>
      <c r="F105" s="150"/>
      <c r="G105" s="150"/>
      <c r="H105" s="150"/>
      <c r="I105" s="150"/>
      <c r="J105" s="151">
        <f>J250</f>
        <v>0</v>
      </c>
      <c r="K105" s="148"/>
      <c r="L105" s="152"/>
    </row>
    <row r="106" spans="2:12" s="10" customFormat="1" ht="19.899999999999999" customHeight="1">
      <c r="B106" s="153"/>
      <c r="C106" s="154"/>
      <c r="D106" s="155" t="s">
        <v>110</v>
      </c>
      <c r="E106" s="156"/>
      <c r="F106" s="156"/>
      <c r="G106" s="156"/>
      <c r="H106" s="156"/>
      <c r="I106" s="156"/>
      <c r="J106" s="157">
        <f>J251</f>
        <v>0</v>
      </c>
      <c r="K106" s="154"/>
      <c r="L106" s="158"/>
    </row>
    <row r="107" spans="2:12" s="10" customFormat="1" ht="19.899999999999999" customHeight="1">
      <c r="B107" s="153"/>
      <c r="C107" s="154"/>
      <c r="D107" s="155" t="s">
        <v>111</v>
      </c>
      <c r="E107" s="156"/>
      <c r="F107" s="156"/>
      <c r="G107" s="156"/>
      <c r="H107" s="156"/>
      <c r="I107" s="156"/>
      <c r="J107" s="157">
        <f>J271</f>
        <v>0</v>
      </c>
      <c r="K107" s="154"/>
      <c r="L107" s="158"/>
    </row>
    <row r="108" spans="2:12" s="10" customFormat="1" ht="19.899999999999999" customHeight="1">
      <c r="B108" s="153"/>
      <c r="C108" s="154"/>
      <c r="D108" s="155" t="s">
        <v>112</v>
      </c>
      <c r="E108" s="156"/>
      <c r="F108" s="156"/>
      <c r="G108" s="156"/>
      <c r="H108" s="156"/>
      <c r="I108" s="156"/>
      <c r="J108" s="157">
        <f>J273</f>
        <v>0</v>
      </c>
      <c r="K108" s="154"/>
      <c r="L108" s="158"/>
    </row>
    <row r="109" spans="2:12" s="10" customFormat="1" ht="19.899999999999999" customHeight="1">
      <c r="B109" s="153"/>
      <c r="C109" s="154"/>
      <c r="D109" s="155" t="s">
        <v>113</v>
      </c>
      <c r="E109" s="156"/>
      <c r="F109" s="156"/>
      <c r="G109" s="156"/>
      <c r="H109" s="156"/>
      <c r="I109" s="156"/>
      <c r="J109" s="157">
        <f>J278</f>
        <v>0</v>
      </c>
      <c r="K109" s="154"/>
      <c r="L109" s="158"/>
    </row>
    <row r="110" spans="2:12" s="10" customFormat="1" ht="19.899999999999999" customHeight="1">
      <c r="B110" s="153"/>
      <c r="C110" s="154"/>
      <c r="D110" s="155" t="s">
        <v>114</v>
      </c>
      <c r="E110" s="156"/>
      <c r="F110" s="156"/>
      <c r="G110" s="156"/>
      <c r="H110" s="156"/>
      <c r="I110" s="156"/>
      <c r="J110" s="157">
        <f>J281</f>
        <v>0</v>
      </c>
      <c r="K110" s="154"/>
      <c r="L110" s="158"/>
    </row>
    <row r="111" spans="2:12" s="10" customFormat="1" ht="19.899999999999999" customHeight="1">
      <c r="B111" s="153"/>
      <c r="C111" s="154"/>
      <c r="D111" s="155" t="s">
        <v>115</v>
      </c>
      <c r="E111" s="156"/>
      <c r="F111" s="156"/>
      <c r="G111" s="156"/>
      <c r="H111" s="156"/>
      <c r="I111" s="156"/>
      <c r="J111" s="157">
        <f>J284</f>
        <v>0</v>
      </c>
      <c r="K111" s="154"/>
      <c r="L111" s="158"/>
    </row>
    <row r="112" spans="2:12" s="10" customFormat="1" ht="19.899999999999999" customHeight="1">
      <c r="B112" s="153"/>
      <c r="C112" s="154"/>
      <c r="D112" s="155" t="s">
        <v>116</v>
      </c>
      <c r="E112" s="156"/>
      <c r="F112" s="156"/>
      <c r="G112" s="156"/>
      <c r="H112" s="156"/>
      <c r="I112" s="156"/>
      <c r="J112" s="157">
        <f>J288</f>
        <v>0</v>
      </c>
      <c r="K112" s="154"/>
      <c r="L112" s="158"/>
    </row>
    <row r="113" spans="1:31" s="9" customFormat="1" ht="24.95" customHeight="1">
      <c r="B113" s="147"/>
      <c r="C113" s="148"/>
      <c r="D113" s="149" t="s">
        <v>117</v>
      </c>
      <c r="E113" s="150"/>
      <c r="F113" s="150"/>
      <c r="G113" s="150"/>
      <c r="H113" s="150"/>
      <c r="I113" s="150"/>
      <c r="J113" s="151">
        <f>J295</f>
        <v>0</v>
      </c>
      <c r="K113" s="148"/>
      <c r="L113" s="152"/>
    </row>
    <row r="114" spans="1:31" s="10" customFormat="1" ht="19.899999999999999" customHeight="1">
      <c r="B114" s="153"/>
      <c r="C114" s="154"/>
      <c r="D114" s="155" t="s">
        <v>118</v>
      </c>
      <c r="E114" s="156"/>
      <c r="F114" s="156"/>
      <c r="G114" s="156"/>
      <c r="H114" s="156"/>
      <c r="I114" s="156"/>
      <c r="J114" s="157">
        <f>J296</f>
        <v>0</v>
      </c>
      <c r="K114" s="154"/>
      <c r="L114" s="158"/>
    </row>
    <row r="115" spans="1:31" s="2" customFormat="1" ht="21.7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31" s="2" customFormat="1" ht="6.95" customHeight="1">
      <c r="A116" s="34"/>
      <c r="B116" s="54"/>
      <c r="C116" s="55"/>
      <c r="D116" s="55"/>
      <c r="E116" s="55"/>
      <c r="F116" s="55"/>
      <c r="G116" s="55"/>
      <c r="H116" s="55"/>
      <c r="I116" s="55"/>
      <c r="J116" s="55"/>
      <c r="K116" s="55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20" spans="1:31" s="2" customFormat="1" ht="6.95" customHeight="1">
      <c r="A120" s="34"/>
      <c r="B120" s="56"/>
      <c r="C120" s="57"/>
      <c r="D120" s="57"/>
      <c r="E120" s="57"/>
      <c r="F120" s="57"/>
      <c r="G120" s="57"/>
      <c r="H120" s="57"/>
      <c r="I120" s="57"/>
      <c r="J120" s="57"/>
      <c r="K120" s="57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24.95" customHeight="1">
      <c r="A121" s="34"/>
      <c r="B121" s="35"/>
      <c r="C121" s="23" t="s">
        <v>119</v>
      </c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12" customHeight="1">
      <c r="A123" s="34"/>
      <c r="B123" s="35"/>
      <c r="C123" s="29" t="s">
        <v>16</v>
      </c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16.350000000000001" customHeight="1">
      <c r="A124" s="34"/>
      <c r="B124" s="35"/>
      <c r="C124" s="36"/>
      <c r="D124" s="36"/>
      <c r="E124" s="302" t="str">
        <f>E7</f>
        <v>ZŠ Za Chlumem, PD zdvihacího zařízení vč.stavby (přístavba osobního výtahu)</v>
      </c>
      <c r="F124" s="303"/>
      <c r="G124" s="303"/>
      <c r="H124" s="303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12" customHeight="1">
      <c r="A125" s="34"/>
      <c r="B125" s="35"/>
      <c r="C125" s="29" t="s">
        <v>94</v>
      </c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16.350000000000001" customHeight="1">
      <c r="A126" s="34"/>
      <c r="B126" s="35"/>
      <c r="C126" s="36"/>
      <c r="D126" s="36"/>
      <c r="E126" s="273" t="str">
        <f>E9</f>
        <v>01 - Stavební část</v>
      </c>
      <c r="F126" s="304"/>
      <c r="G126" s="304"/>
      <c r="H126" s="304"/>
      <c r="I126" s="36"/>
      <c r="J126" s="36"/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6.95" customHeight="1">
      <c r="A127" s="34"/>
      <c r="B127" s="35"/>
      <c r="C127" s="36"/>
      <c r="D127" s="36"/>
      <c r="E127" s="36"/>
      <c r="F127" s="36"/>
      <c r="G127" s="36"/>
      <c r="H127" s="36"/>
      <c r="I127" s="36"/>
      <c r="J127" s="36"/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2" customHeight="1">
      <c r="A128" s="34"/>
      <c r="B128" s="35"/>
      <c r="C128" s="29" t="s">
        <v>20</v>
      </c>
      <c r="D128" s="36"/>
      <c r="E128" s="36"/>
      <c r="F128" s="27" t="str">
        <f>F12</f>
        <v xml:space="preserve"> </v>
      </c>
      <c r="G128" s="36"/>
      <c r="H128" s="36"/>
      <c r="I128" s="29" t="s">
        <v>22</v>
      </c>
      <c r="J128" s="66" t="str">
        <f>IF(J12="","",J12)</f>
        <v>21. 1. 2026</v>
      </c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2" customFormat="1" ht="6.95" customHeight="1">
      <c r="A129" s="34"/>
      <c r="B129" s="35"/>
      <c r="C129" s="36"/>
      <c r="D129" s="36"/>
      <c r="E129" s="36"/>
      <c r="F129" s="36"/>
      <c r="G129" s="36"/>
      <c r="H129" s="36"/>
      <c r="I129" s="36"/>
      <c r="J129" s="36"/>
      <c r="K129" s="36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5" s="2" customFormat="1" ht="15.4" customHeight="1">
      <c r="A130" s="34"/>
      <c r="B130" s="35"/>
      <c r="C130" s="29" t="s">
        <v>24</v>
      </c>
      <c r="D130" s="36"/>
      <c r="E130" s="36"/>
      <c r="F130" s="27" t="str">
        <f>E15</f>
        <v>Město Bílina</v>
      </c>
      <c r="G130" s="36"/>
      <c r="H130" s="36"/>
      <c r="I130" s="29" t="s">
        <v>30</v>
      </c>
      <c r="J130" s="32" t="str">
        <f>E21</f>
        <v>Ing.R.Gajdoš, K.Vary</v>
      </c>
      <c r="K130" s="36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pans="1:65" s="2" customFormat="1" ht="15.4" customHeight="1">
      <c r="A131" s="34"/>
      <c r="B131" s="35"/>
      <c r="C131" s="29" t="s">
        <v>28</v>
      </c>
      <c r="D131" s="36"/>
      <c r="E131" s="36"/>
      <c r="F131" s="27" t="str">
        <f>IF(E18="","",E18)</f>
        <v>Vyplň údaj</v>
      </c>
      <c r="G131" s="36"/>
      <c r="H131" s="36"/>
      <c r="I131" s="29" t="s">
        <v>33</v>
      </c>
      <c r="J131" s="32" t="str">
        <f>E24</f>
        <v>Šimková Dita, K.Vary</v>
      </c>
      <c r="K131" s="36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pans="1:65" s="2" customFormat="1" ht="10.35" customHeight="1">
      <c r="A132" s="34"/>
      <c r="B132" s="35"/>
      <c r="C132" s="36"/>
      <c r="D132" s="36"/>
      <c r="E132" s="36"/>
      <c r="F132" s="36"/>
      <c r="G132" s="36"/>
      <c r="H132" s="36"/>
      <c r="I132" s="36"/>
      <c r="J132" s="36"/>
      <c r="K132" s="36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pans="1:65" s="11" customFormat="1" ht="29.25" customHeight="1">
      <c r="A133" s="159"/>
      <c r="B133" s="160"/>
      <c r="C133" s="161" t="s">
        <v>120</v>
      </c>
      <c r="D133" s="162" t="s">
        <v>61</v>
      </c>
      <c r="E133" s="162" t="s">
        <v>57</v>
      </c>
      <c r="F133" s="162" t="s">
        <v>58</v>
      </c>
      <c r="G133" s="162" t="s">
        <v>121</v>
      </c>
      <c r="H133" s="162" t="s">
        <v>122</v>
      </c>
      <c r="I133" s="162" t="s">
        <v>123</v>
      </c>
      <c r="J133" s="163" t="s">
        <v>98</v>
      </c>
      <c r="K133" s="164" t="s">
        <v>124</v>
      </c>
      <c r="L133" s="165"/>
      <c r="M133" s="75" t="s">
        <v>1</v>
      </c>
      <c r="N133" s="76" t="s">
        <v>40</v>
      </c>
      <c r="O133" s="76" t="s">
        <v>125</v>
      </c>
      <c r="P133" s="76" t="s">
        <v>126</v>
      </c>
      <c r="Q133" s="76" t="s">
        <v>127</v>
      </c>
      <c r="R133" s="76" t="s">
        <v>128</v>
      </c>
      <c r="S133" s="76" t="s">
        <v>129</v>
      </c>
      <c r="T133" s="77" t="s">
        <v>130</v>
      </c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59"/>
      <c r="AE133" s="159"/>
    </row>
    <row r="134" spans="1:65" s="2" customFormat="1" ht="22.9" customHeight="1">
      <c r="A134" s="34"/>
      <c r="B134" s="35"/>
      <c r="C134" s="82" t="s">
        <v>131</v>
      </c>
      <c r="D134" s="36"/>
      <c r="E134" s="36"/>
      <c r="F134" s="36"/>
      <c r="G134" s="36"/>
      <c r="H134" s="36"/>
      <c r="I134" s="36"/>
      <c r="J134" s="166">
        <f>BK134</f>
        <v>0</v>
      </c>
      <c r="K134" s="36"/>
      <c r="L134" s="39"/>
      <c r="M134" s="78"/>
      <c r="N134" s="167"/>
      <c r="O134" s="79"/>
      <c r="P134" s="168">
        <f>P135+P250+P295</f>
        <v>0</v>
      </c>
      <c r="Q134" s="79"/>
      <c r="R134" s="168">
        <f>R135+R250+R295</f>
        <v>22.993490869999999</v>
      </c>
      <c r="S134" s="79"/>
      <c r="T134" s="169">
        <f>T135+T250+T295</f>
        <v>6.1590759999999998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75</v>
      </c>
      <c r="AU134" s="17" t="s">
        <v>100</v>
      </c>
      <c r="BK134" s="170">
        <f>BK135+BK250+BK295</f>
        <v>0</v>
      </c>
    </row>
    <row r="135" spans="1:65" s="12" customFormat="1" ht="25.9" customHeight="1">
      <c r="B135" s="171"/>
      <c r="C135" s="172"/>
      <c r="D135" s="173" t="s">
        <v>75</v>
      </c>
      <c r="E135" s="174" t="s">
        <v>132</v>
      </c>
      <c r="F135" s="174" t="s">
        <v>133</v>
      </c>
      <c r="G135" s="172"/>
      <c r="H135" s="172"/>
      <c r="I135" s="175"/>
      <c r="J135" s="176">
        <f>BK135</f>
        <v>0</v>
      </c>
      <c r="K135" s="172"/>
      <c r="L135" s="177"/>
      <c r="M135" s="178"/>
      <c r="N135" s="179"/>
      <c r="O135" s="179"/>
      <c r="P135" s="180">
        <f>P136+P154+P178+P185+P211+P242+P248</f>
        <v>0</v>
      </c>
      <c r="Q135" s="179"/>
      <c r="R135" s="180">
        <f>R136+R154+R178+R185+R211+R242+R248</f>
        <v>22.706598979999999</v>
      </c>
      <c r="S135" s="179"/>
      <c r="T135" s="181">
        <f>T136+T154+T178+T185+T211+T242+T248</f>
        <v>6.1137199999999998</v>
      </c>
      <c r="AR135" s="182" t="s">
        <v>84</v>
      </c>
      <c r="AT135" s="183" t="s">
        <v>75</v>
      </c>
      <c r="AU135" s="183" t="s">
        <v>76</v>
      </c>
      <c r="AY135" s="182" t="s">
        <v>134</v>
      </c>
      <c r="BK135" s="184">
        <f>BK136+BK154+BK178+BK185+BK211+BK242+BK248</f>
        <v>0</v>
      </c>
    </row>
    <row r="136" spans="1:65" s="12" customFormat="1" ht="22.9" customHeight="1">
      <c r="B136" s="171"/>
      <c r="C136" s="172"/>
      <c r="D136" s="173" t="s">
        <v>75</v>
      </c>
      <c r="E136" s="185" t="s">
        <v>84</v>
      </c>
      <c r="F136" s="185" t="s">
        <v>135</v>
      </c>
      <c r="G136" s="172"/>
      <c r="H136" s="172"/>
      <c r="I136" s="175"/>
      <c r="J136" s="186">
        <f>BK136</f>
        <v>0</v>
      </c>
      <c r="K136" s="172"/>
      <c r="L136" s="177"/>
      <c r="M136" s="178"/>
      <c r="N136" s="179"/>
      <c r="O136" s="179"/>
      <c r="P136" s="180">
        <f>SUM(P137:P153)</f>
        <v>0</v>
      </c>
      <c r="Q136" s="179"/>
      <c r="R136" s="180">
        <f>SUM(R137:R153)</f>
        <v>5.5940000000000003</v>
      </c>
      <c r="S136" s="179"/>
      <c r="T136" s="181">
        <f>SUM(T137:T153)</f>
        <v>2.2949999999999999</v>
      </c>
      <c r="AR136" s="182" t="s">
        <v>84</v>
      </c>
      <c r="AT136" s="183" t="s">
        <v>75</v>
      </c>
      <c r="AU136" s="183" t="s">
        <v>84</v>
      </c>
      <c r="AY136" s="182" t="s">
        <v>134</v>
      </c>
      <c r="BK136" s="184">
        <f>SUM(BK137:BK153)</f>
        <v>0</v>
      </c>
    </row>
    <row r="137" spans="1:65" s="2" customFormat="1" ht="16.350000000000001" customHeight="1">
      <c r="A137" s="34"/>
      <c r="B137" s="35"/>
      <c r="C137" s="187" t="s">
        <v>84</v>
      </c>
      <c r="D137" s="187" t="s">
        <v>136</v>
      </c>
      <c r="E137" s="188" t="s">
        <v>137</v>
      </c>
      <c r="F137" s="189" t="s">
        <v>138</v>
      </c>
      <c r="G137" s="190" t="s">
        <v>139</v>
      </c>
      <c r="H137" s="191">
        <v>9</v>
      </c>
      <c r="I137" s="192"/>
      <c r="J137" s="193">
        <f>ROUND(I137*H137,2)</f>
        <v>0</v>
      </c>
      <c r="K137" s="194"/>
      <c r="L137" s="39"/>
      <c r="M137" s="195" t="s">
        <v>1</v>
      </c>
      <c r="N137" s="196" t="s">
        <v>41</v>
      </c>
      <c r="O137" s="71"/>
      <c r="P137" s="197">
        <f>O137*H137</f>
        <v>0</v>
      </c>
      <c r="Q137" s="197">
        <v>0</v>
      </c>
      <c r="R137" s="197">
        <f>Q137*H137</f>
        <v>0</v>
      </c>
      <c r="S137" s="197">
        <v>0.255</v>
      </c>
      <c r="T137" s="198">
        <f>S137*H137</f>
        <v>2.2949999999999999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9" t="s">
        <v>140</v>
      </c>
      <c r="AT137" s="199" t="s">
        <v>136</v>
      </c>
      <c r="AU137" s="199" t="s">
        <v>86</v>
      </c>
      <c r="AY137" s="17" t="s">
        <v>134</v>
      </c>
      <c r="BE137" s="200">
        <f>IF(N137="základní",J137,0)</f>
        <v>0</v>
      </c>
      <c r="BF137" s="200">
        <f>IF(N137="snížená",J137,0)</f>
        <v>0</v>
      </c>
      <c r="BG137" s="200">
        <f>IF(N137="zákl. přenesená",J137,0)</f>
        <v>0</v>
      </c>
      <c r="BH137" s="200">
        <f>IF(N137="sníž. přenesená",J137,0)</f>
        <v>0</v>
      </c>
      <c r="BI137" s="200">
        <f>IF(N137="nulová",J137,0)</f>
        <v>0</v>
      </c>
      <c r="BJ137" s="17" t="s">
        <v>84</v>
      </c>
      <c r="BK137" s="200">
        <f>ROUND(I137*H137,2)</f>
        <v>0</v>
      </c>
      <c r="BL137" s="17" t="s">
        <v>140</v>
      </c>
      <c r="BM137" s="199" t="s">
        <v>141</v>
      </c>
    </row>
    <row r="138" spans="1:65" s="13" customFormat="1" ht="11.25">
      <c r="B138" s="201"/>
      <c r="C138" s="202"/>
      <c r="D138" s="203" t="s">
        <v>142</v>
      </c>
      <c r="E138" s="204" t="s">
        <v>1</v>
      </c>
      <c r="F138" s="205" t="s">
        <v>143</v>
      </c>
      <c r="G138" s="202"/>
      <c r="H138" s="206">
        <v>9</v>
      </c>
      <c r="I138" s="207"/>
      <c r="J138" s="202"/>
      <c r="K138" s="202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142</v>
      </c>
      <c r="AU138" s="212" t="s">
        <v>86</v>
      </c>
      <c r="AV138" s="13" t="s">
        <v>86</v>
      </c>
      <c r="AW138" s="13" t="s">
        <v>32</v>
      </c>
      <c r="AX138" s="13" t="s">
        <v>84</v>
      </c>
      <c r="AY138" s="212" t="s">
        <v>134</v>
      </c>
    </row>
    <row r="139" spans="1:65" s="2" customFormat="1" ht="16.350000000000001" customHeight="1">
      <c r="A139" s="34"/>
      <c r="B139" s="35"/>
      <c r="C139" s="187" t="s">
        <v>86</v>
      </c>
      <c r="D139" s="187" t="s">
        <v>136</v>
      </c>
      <c r="E139" s="188" t="s">
        <v>144</v>
      </c>
      <c r="F139" s="189" t="s">
        <v>145</v>
      </c>
      <c r="G139" s="190" t="s">
        <v>146</v>
      </c>
      <c r="H139" s="191">
        <v>12.272</v>
      </c>
      <c r="I139" s="192"/>
      <c r="J139" s="193">
        <f>ROUND(I139*H139,2)</f>
        <v>0</v>
      </c>
      <c r="K139" s="194"/>
      <c r="L139" s="39"/>
      <c r="M139" s="195" t="s">
        <v>1</v>
      </c>
      <c r="N139" s="196" t="s">
        <v>41</v>
      </c>
      <c r="O139" s="71"/>
      <c r="P139" s="197">
        <f>O139*H139</f>
        <v>0</v>
      </c>
      <c r="Q139" s="197">
        <v>0</v>
      </c>
      <c r="R139" s="197">
        <f>Q139*H139</f>
        <v>0</v>
      </c>
      <c r="S139" s="197">
        <v>0</v>
      </c>
      <c r="T139" s="19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9" t="s">
        <v>140</v>
      </c>
      <c r="AT139" s="199" t="s">
        <v>136</v>
      </c>
      <c r="AU139" s="199" t="s">
        <v>86</v>
      </c>
      <c r="AY139" s="17" t="s">
        <v>134</v>
      </c>
      <c r="BE139" s="200">
        <f>IF(N139="základní",J139,0)</f>
        <v>0</v>
      </c>
      <c r="BF139" s="200">
        <f>IF(N139="snížená",J139,0)</f>
        <v>0</v>
      </c>
      <c r="BG139" s="200">
        <f>IF(N139="zákl. přenesená",J139,0)</f>
        <v>0</v>
      </c>
      <c r="BH139" s="200">
        <f>IF(N139="sníž. přenesená",J139,0)</f>
        <v>0</v>
      </c>
      <c r="BI139" s="200">
        <f>IF(N139="nulová",J139,0)</f>
        <v>0</v>
      </c>
      <c r="BJ139" s="17" t="s">
        <v>84</v>
      </c>
      <c r="BK139" s="200">
        <f>ROUND(I139*H139,2)</f>
        <v>0</v>
      </c>
      <c r="BL139" s="17" t="s">
        <v>140</v>
      </c>
      <c r="BM139" s="199" t="s">
        <v>147</v>
      </c>
    </row>
    <row r="140" spans="1:65" s="13" customFormat="1" ht="11.25">
      <c r="B140" s="201"/>
      <c r="C140" s="202"/>
      <c r="D140" s="203" t="s">
        <v>142</v>
      </c>
      <c r="E140" s="204" t="s">
        <v>1</v>
      </c>
      <c r="F140" s="205" t="s">
        <v>148</v>
      </c>
      <c r="G140" s="202"/>
      <c r="H140" s="206">
        <v>12.272</v>
      </c>
      <c r="I140" s="207"/>
      <c r="J140" s="202"/>
      <c r="K140" s="202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142</v>
      </c>
      <c r="AU140" s="212" t="s">
        <v>86</v>
      </c>
      <c r="AV140" s="13" t="s">
        <v>86</v>
      </c>
      <c r="AW140" s="13" t="s">
        <v>32</v>
      </c>
      <c r="AX140" s="13" t="s">
        <v>84</v>
      </c>
      <c r="AY140" s="212" t="s">
        <v>134</v>
      </c>
    </row>
    <row r="141" spans="1:65" s="2" customFormat="1" ht="16.350000000000001" customHeight="1">
      <c r="A141" s="34"/>
      <c r="B141" s="35"/>
      <c r="C141" s="187" t="s">
        <v>149</v>
      </c>
      <c r="D141" s="187" t="s">
        <v>136</v>
      </c>
      <c r="E141" s="188" t="s">
        <v>150</v>
      </c>
      <c r="F141" s="189" t="s">
        <v>151</v>
      </c>
      <c r="G141" s="190" t="s">
        <v>146</v>
      </c>
      <c r="H141" s="191">
        <v>12.272</v>
      </c>
      <c r="I141" s="192"/>
      <c r="J141" s="193">
        <f>ROUND(I141*H141,2)</f>
        <v>0</v>
      </c>
      <c r="K141" s="194"/>
      <c r="L141" s="39"/>
      <c r="M141" s="195" t="s">
        <v>1</v>
      </c>
      <c r="N141" s="196" t="s">
        <v>41</v>
      </c>
      <c r="O141" s="71"/>
      <c r="P141" s="197">
        <f>O141*H141</f>
        <v>0</v>
      </c>
      <c r="Q141" s="197">
        <v>0</v>
      </c>
      <c r="R141" s="197">
        <f>Q141*H141</f>
        <v>0</v>
      </c>
      <c r="S141" s="197">
        <v>0</v>
      </c>
      <c r="T141" s="19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9" t="s">
        <v>140</v>
      </c>
      <c r="AT141" s="199" t="s">
        <v>136</v>
      </c>
      <c r="AU141" s="199" t="s">
        <v>86</v>
      </c>
      <c r="AY141" s="17" t="s">
        <v>134</v>
      </c>
      <c r="BE141" s="200">
        <f>IF(N141="základní",J141,0)</f>
        <v>0</v>
      </c>
      <c r="BF141" s="200">
        <f>IF(N141="snížená",J141,0)</f>
        <v>0</v>
      </c>
      <c r="BG141" s="200">
        <f>IF(N141="zákl. přenesená",J141,0)</f>
        <v>0</v>
      </c>
      <c r="BH141" s="200">
        <f>IF(N141="sníž. přenesená",J141,0)</f>
        <v>0</v>
      </c>
      <c r="BI141" s="200">
        <f>IF(N141="nulová",J141,0)</f>
        <v>0</v>
      </c>
      <c r="BJ141" s="17" t="s">
        <v>84</v>
      </c>
      <c r="BK141" s="200">
        <f>ROUND(I141*H141,2)</f>
        <v>0</v>
      </c>
      <c r="BL141" s="17" t="s">
        <v>140</v>
      </c>
      <c r="BM141" s="199" t="s">
        <v>152</v>
      </c>
    </row>
    <row r="142" spans="1:65" s="2" customFormat="1" ht="21" customHeight="1">
      <c r="A142" s="34"/>
      <c r="B142" s="35"/>
      <c r="C142" s="187" t="s">
        <v>140</v>
      </c>
      <c r="D142" s="187" t="s">
        <v>136</v>
      </c>
      <c r="E142" s="188" t="s">
        <v>153</v>
      </c>
      <c r="F142" s="189" t="s">
        <v>154</v>
      </c>
      <c r="G142" s="190" t="s">
        <v>146</v>
      </c>
      <c r="H142" s="191">
        <v>12.272</v>
      </c>
      <c r="I142" s="192"/>
      <c r="J142" s="193">
        <f>ROUND(I142*H142,2)</f>
        <v>0</v>
      </c>
      <c r="K142" s="194"/>
      <c r="L142" s="39"/>
      <c r="M142" s="195" t="s">
        <v>1</v>
      </c>
      <c r="N142" s="196" t="s">
        <v>41</v>
      </c>
      <c r="O142" s="71"/>
      <c r="P142" s="197">
        <f>O142*H142</f>
        <v>0</v>
      </c>
      <c r="Q142" s="197">
        <v>0</v>
      </c>
      <c r="R142" s="197">
        <f>Q142*H142</f>
        <v>0</v>
      </c>
      <c r="S142" s="197">
        <v>0</v>
      </c>
      <c r="T142" s="19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9" t="s">
        <v>140</v>
      </c>
      <c r="AT142" s="199" t="s">
        <v>136</v>
      </c>
      <c r="AU142" s="199" t="s">
        <v>86</v>
      </c>
      <c r="AY142" s="17" t="s">
        <v>134</v>
      </c>
      <c r="BE142" s="200">
        <f>IF(N142="základní",J142,0)</f>
        <v>0</v>
      </c>
      <c r="BF142" s="200">
        <f>IF(N142="snížená",J142,0)</f>
        <v>0</v>
      </c>
      <c r="BG142" s="200">
        <f>IF(N142="zákl. přenesená",J142,0)</f>
        <v>0</v>
      </c>
      <c r="BH142" s="200">
        <f>IF(N142="sníž. přenesená",J142,0)</f>
        <v>0</v>
      </c>
      <c r="BI142" s="200">
        <f>IF(N142="nulová",J142,0)</f>
        <v>0</v>
      </c>
      <c r="BJ142" s="17" t="s">
        <v>84</v>
      </c>
      <c r="BK142" s="200">
        <f>ROUND(I142*H142,2)</f>
        <v>0</v>
      </c>
      <c r="BL142" s="17" t="s">
        <v>140</v>
      </c>
      <c r="BM142" s="199" t="s">
        <v>155</v>
      </c>
    </row>
    <row r="143" spans="1:65" s="2" customFormat="1" ht="23.45" customHeight="1">
      <c r="A143" s="34"/>
      <c r="B143" s="35"/>
      <c r="C143" s="187" t="s">
        <v>156</v>
      </c>
      <c r="D143" s="187" t="s">
        <v>136</v>
      </c>
      <c r="E143" s="188" t="s">
        <v>157</v>
      </c>
      <c r="F143" s="189" t="s">
        <v>158</v>
      </c>
      <c r="G143" s="190" t="s">
        <v>146</v>
      </c>
      <c r="H143" s="191">
        <v>184.08</v>
      </c>
      <c r="I143" s="192"/>
      <c r="J143" s="193">
        <f>ROUND(I143*H143,2)</f>
        <v>0</v>
      </c>
      <c r="K143" s="194"/>
      <c r="L143" s="39"/>
      <c r="M143" s="195" t="s">
        <v>1</v>
      </c>
      <c r="N143" s="196" t="s">
        <v>41</v>
      </c>
      <c r="O143" s="71"/>
      <c r="P143" s="197">
        <f>O143*H143</f>
        <v>0</v>
      </c>
      <c r="Q143" s="197">
        <v>0</v>
      </c>
      <c r="R143" s="197">
        <f>Q143*H143</f>
        <v>0</v>
      </c>
      <c r="S143" s="197">
        <v>0</v>
      </c>
      <c r="T143" s="19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9" t="s">
        <v>140</v>
      </c>
      <c r="AT143" s="199" t="s">
        <v>136</v>
      </c>
      <c r="AU143" s="199" t="s">
        <v>86</v>
      </c>
      <c r="AY143" s="17" t="s">
        <v>134</v>
      </c>
      <c r="BE143" s="200">
        <f>IF(N143="základní",J143,0)</f>
        <v>0</v>
      </c>
      <c r="BF143" s="200">
        <f>IF(N143="snížená",J143,0)</f>
        <v>0</v>
      </c>
      <c r="BG143" s="200">
        <f>IF(N143="zákl. přenesená",J143,0)</f>
        <v>0</v>
      </c>
      <c r="BH143" s="200">
        <f>IF(N143="sníž. přenesená",J143,0)</f>
        <v>0</v>
      </c>
      <c r="BI143" s="200">
        <f>IF(N143="nulová",J143,0)</f>
        <v>0</v>
      </c>
      <c r="BJ143" s="17" t="s">
        <v>84</v>
      </c>
      <c r="BK143" s="200">
        <f>ROUND(I143*H143,2)</f>
        <v>0</v>
      </c>
      <c r="BL143" s="17" t="s">
        <v>140</v>
      </c>
      <c r="BM143" s="199" t="s">
        <v>159</v>
      </c>
    </row>
    <row r="144" spans="1:65" s="13" customFormat="1" ht="11.25">
      <c r="B144" s="201"/>
      <c r="C144" s="202"/>
      <c r="D144" s="203" t="s">
        <v>142</v>
      </c>
      <c r="E144" s="204" t="s">
        <v>1</v>
      </c>
      <c r="F144" s="205" t="s">
        <v>160</v>
      </c>
      <c r="G144" s="202"/>
      <c r="H144" s="206">
        <v>184.08</v>
      </c>
      <c r="I144" s="207"/>
      <c r="J144" s="202"/>
      <c r="K144" s="202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142</v>
      </c>
      <c r="AU144" s="212" t="s">
        <v>86</v>
      </c>
      <c r="AV144" s="13" t="s">
        <v>86</v>
      </c>
      <c r="AW144" s="13" t="s">
        <v>32</v>
      </c>
      <c r="AX144" s="13" t="s">
        <v>84</v>
      </c>
      <c r="AY144" s="212" t="s">
        <v>134</v>
      </c>
    </row>
    <row r="145" spans="1:65" s="2" customFormat="1" ht="16.350000000000001" customHeight="1">
      <c r="A145" s="34"/>
      <c r="B145" s="35"/>
      <c r="C145" s="187" t="s">
        <v>161</v>
      </c>
      <c r="D145" s="187" t="s">
        <v>136</v>
      </c>
      <c r="E145" s="188" t="s">
        <v>162</v>
      </c>
      <c r="F145" s="189" t="s">
        <v>163</v>
      </c>
      <c r="G145" s="190" t="s">
        <v>164</v>
      </c>
      <c r="H145" s="191">
        <v>12.272</v>
      </c>
      <c r="I145" s="192"/>
      <c r="J145" s="193">
        <f>ROUND(I145*H145,2)</f>
        <v>0</v>
      </c>
      <c r="K145" s="194"/>
      <c r="L145" s="39"/>
      <c r="M145" s="195" t="s">
        <v>1</v>
      </c>
      <c r="N145" s="196" t="s">
        <v>41</v>
      </c>
      <c r="O145" s="71"/>
      <c r="P145" s="197">
        <f>O145*H145</f>
        <v>0</v>
      </c>
      <c r="Q145" s="197">
        <v>0</v>
      </c>
      <c r="R145" s="197">
        <f>Q145*H145</f>
        <v>0</v>
      </c>
      <c r="S145" s="197">
        <v>0</v>
      </c>
      <c r="T145" s="19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9" t="s">
        <v>140</v>
      </c>
      <c r="AT145" s="199" t="s">
        <v>136</v>
      </c>
      <c r="AU145" s="199" t="s">
        <v>86</v>
      </c>
      <c r="AY145" s="17" t="s">
        <v>134</v>
      </c>
      <c r="BE145" s="200">
        <f>IF(N145="základní",J145,0)</f>
        <v>0</v>
      </c>
      <c r="BF145" s="200">
        <f>IF(N145="snížená",J145,0)</f>
        <v>0</v>
      </c>
      <c r="BG145" s="200">
        <f>IF(N145="zákl. přenesená",J145,0)</f>
        <v>0</v>
      </c>
      <c r="BH145" s="200">
        <f>IF(N145="sníž. přenesená",J145,0)</f>
        <v>0</v>
      </c>
      <c r="BI145" s="200">
        <f>IF(N145="nulová",J145,0)</f>
        <v>0</v>
      </c>
      <c r="BJ145" s="17" t="s">
        <v>84</v>
      </c>
      <c r="BK145" s="200">
        <f>ROUND(I145*H145,2)</f>
        <v>0</v>
      </c>
      <c r="BL145" s="17" t="s">
        <v>140</v>
      </c>
      <c r="BM145" s="199" t="s">
        <v>165</v>
      </c>
    </row>
    <row r="146" spans="1:65" s="13" customFormat="1" ht="11.25">
      <c r="B146" s="201"/>
      <c r="C146" s="202"/>
      <c r="D146" s="203" t="s">
        <v>142</v>
      </c>
      <c r="E146" s="204" t="s">
        <v>1</v>
      </c>
      <c r="F146" s="205" t="s">
        <v>166</v>
      </c>
      <c r="G146" s="202"/>
      <c r="H146" s="206">
        <v>12.272</v>
      </c>
      <c r="I146" s="207"/>
      <c r="J146" s="202"/>
      <c r="K146" s="202"/>
      <c r="L146" s="208"/>
      <c r="M146" s="209"/>
      <c r="N146" s="210"/>
      <c r="O146" s="210"/>
      <c r="P146" s="210"/>
      <c r="Q146" s="210"/>
      <c r="R146" s="210"/>
      <c r="S146" s="210"/>
      <c r="T146" s="211"/>
      <c r="AT146" s="212" t="s">
        <v>142</v>
      </c>
      <c r="AU146" s="212" t="s">
        <v>86</v>
      </c>
      <c r="AV146" s="13" t="s">
        <v>86</v>
      </c>
      <c r="AW146" s="13" t="s">
        <v>32</v>
      </c>
      <c r="AX146" s="13" t="s">
        <v>84</v>
      </c>
      <c r="AY146" s="212" t="s">
        <v>134</v>
      </c>
    </row>
    <row r="147" spans="1:65" s="2" customFormat="1" ht="16.350000000000001" customHeight="1">
      <c r="A147" s="34"/>
      <c r="B147" s="35"/>
      <c r="C147" s="187" t="s">
        <v>167</v>
      </c>
      <c r="D147" s="187" t="s">
        <v>136</v>
      </c>
      <c r="E147" s="188" t="s">
        <v>168</v>
      </c>
      <c r="F147" s="189" t="s">
        <v>169</v>
      </c>
      <c r="G147" s="190" t="s">
        <v>146</v>
      </c>
      <c r="H147" s="191">
        <v>12.272</v>
      </c>
      <c r="I147" s="192"/>
      <c r="J147" s="193">
        <f>ROUND(I147*H147,2)</f>
        <v>0</v>
      </c>
      <c r="K147" s="194"/>
      <c r="L147" s="39"/>
      <c r="M147" s="195" t="s">
        <v>1</v>
      </c>
      <c r="N147" s="196" t="s">
        <v>41</v>
      </c>
      <c r="O147" s="71"/>
      <c r="P147" s="197">
        <f>O147*H147</f>
        <v>0</v>
      </c>
      <c r="Q147" s="197">
        <v>0</v>
      </c>
      <c r="R147" s="197">
        <f>Q147*H147</f>
        <v>0</v>
      </c>
      <c r="S147" s="197">
        <v>0</v>
      </c>
      <c r="T147" s="19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9" t="s">
        <v>140</v>
      </c>
      <c r="AT147" s="199" t="s">
        <v>136</v>
      </c>
      <c r="AU147" s="199" t="s">
        <v>86</v>
      </c>
      <c r="AY147" s="17" t="s">
        <v>134</v>
      </c>
      <c r="BE147" s="200">
        <f>IF(N147="základní",J147,0)</f>
        <v>0</v>
      </c>
      <c r="BF147" s="200">
        <f>IF(N147="snížená",J147,0)</f>
        <v>0</v>
      </c>
      <c r="BG147" s="200">
        <f>IF(N147="zákl. přenesená",J147,0)</f>
        <v>0</v>
      </c>
      <c r="BH147" s="200">
        <f>IF(N147="sníž. přenesená",J147,0)</f>
        <v>0</v>
      </c>
      <c r="BI147" s="200">
        <f>IF(N147="nulová",J147,0)</f>
        <v>0</v>
      </c>
      <c r="BJ147" s="17" t="s">
        <v>84</v>
      </c>
      <c r="BK147" s="200">
        <f>ROUND(I147*H147,2)</f>
        <v>0</v>
      </c>
      <c r="BL147" s="17" t="s">
        <v>140</v>
      </c>
      <c r="BM147" s="199" t="s">
        <v>170</v>
      </c>
    </row>
    <row r="148" spans="1:65" s="2" customFormat="1" ht="16.350000000000001" customHeight="1">
      <c r="A148" s="34"/>
      <c r="B148" s="35"/>
      <c r="C148" s="187" t="s">
        <v>171</v>
      </c>
      <c r="D148" s="187" t="s">
        <v>136</v>
      </c>
      <c r="E148" s="188" t="s">
        <v>172</v>
      </c>
      <c r="F148" s="189" t="s">
        <v>173</v>
      </c>
      <c r="G148" s="190" t="s">
        <v>146</v>
      </c>
      <c r="H148" s="191">
        <v>3.1080000000000001</v>
      </c>
      <c r="I148" s="192"/>
      <c r="J148" s="193">
        <f>ROUND(I148*H148,2)</f>
        <v>0</v>
      </c>
      <c r="K148" s="194"/>
      <c r="L148" s="39"/>
      <c r="M148" s="195" t="s">
        <v>1</v>
      </c>
      <c r="N148" s="196" t="s">
        <v>41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140</v>
      </c>
      <c r="AT148" s="199" t="s">
        <v>136</v>
      </c>
      <c r="AU148" s="199" t="s">
        <v>86</v>
      </c>
      <c r="AY148" s="17" t="s">
        <v>134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7" t="s">
        <v>84</v>
      </c>
      <c r="BK148" s="200">
        <f>ROUND(I148*H148,2)</f>
        <v>0</v>
      </c>
      <c r="BL148" s="17" t="s">
        <v>140</v>
      </c>
      <c r="BM148" s="199" t="s">
        <v>174</v>
      </c>
    </row>
    <row r="149" spans="1:65" s="13" customFormat="1" ht="11.25">
      <c r="B149" s="201"/>
      <c r="C149" s="202"/>
      <c r="D149" s="203" t="s">
        <v>142</v>
      </c>
      <c r="E149" s="204" t="s">
        <v>1</v>
      </c>
      <c r="F149" s="205" t="s">
        <v>175</v>
      </c>
      <c r="G149" s="202"/>
      <c r="H149" s="206">
        <v>3.1080000000000001</v>
      </c>
      <c r="I149" s="207"/>
      <c r="J149" s="202"/>
      <c r="K149" s="202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142</v>
      </c>
      <c r="AU149" s="212" t="s">
        <v>86</v>
      </c>
      <c r="AV149" s="13" t="s">
        <v>86</v>
      </c>
      <c r="AW149" s="13" t="s">
        <v>32</v>
      </c>
      <c r="AX149" s="13" t="s">
        <v>84</v>
      </c>
      <c r="AY149" s="212" t="s">
        <v>134</v>
      </c>
    </row>
    <row r="150" spans="1:65" s="2" customFormat="1" ht="16.350000000000001" customHeight="1">
      <c r="A150" s="34"/>
      <c r="B150" s="35"/>
      <c r="C150" s="213" t="s">
        <v>176</v>
      </c>
      <c r="D150" s="213" t="s">
        <v>177</v>
      </c>
      <c r="E150" s="214" t="s">
        <v>178</v>
      </c>
      <c r="F150" s="215" t="s">
        <v>179</v>
      </c>
      <c r="G150" s="216" t="s">
        <v>164</v>
      </c>
      <c r="H150" s="217">
        <v>5.5940000000000003</v>
      </c>
      <c r="I150" s="218"/>
      <c r="J150" s="219">
        <f>ROUND(I150*H150,2)</f>
        <v>0</v>
      </c>
      <c r="K150" s="220"/>
      <c r="L150" s="221"/>
      <c r="M150" s="222" t="s">
        <v>1</v>
      </c>
      <c r="N150" s="223" t="s">
        <v>41</v>
      </c>
      <c r="O150" s="71"/>
      <c r="P150" s="197">
        <f>O150*H150</f>
        <v>0</v>
      </c>
      <c r="Q150" s="197">
        <v>1</v>
      </c>
      <c r="R150" s="197">
        <f>Q150*H150</f>
        <v>5.5940000000000003</v>
      </c>
      <c r="S150" s="197">
        <v>0</v>
      </c>
      <c r="T150" s="19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9" t="s">
        <v>171</v>
      </c>
      <c r="AT150" s="199" t="s">
        <v>177</v>
      </c>
      <c r="AU150" s="199" t="s">
        <v>86</v>
      </c>
      <c r="AY150" s="17" t="s">
        <v>134</v>
      </c>
      <c r="BE150" s="200">
        <f>IF(N150="základní",J150,0)</f>
        <v>0</v>
      </c>
      <c r="BF150" s="200">
        <f>IF(N150="snížená",J150,0)</f>
        <v>0</v>
      </c>
      <c r="BG150" s="200">
        <f>IF(N150="zákl. přenesená",J150,0)</f>
        <v>0</v>
      </c>
      <c r="BH150" s="200">
        <f>IF(N150="sníž. přenesená",J150,0)</f>
        <v>0</v>
      </c>
      <c r="BI150" s="200">
        <f>IF(N150="nulová",J150,0)</f>
        <v>0</v>
      </c>
      <c r="BJ150" s="17" t="s">
        <v>84</v>
      </c>
      <c r="BK150" s="200">
        <f>ROUND(I150*H150,2)</f>
        <v>0</v>
      </c>
      <c r="BL150" s="17" t="s">
        <v>140</v>
      </c>
      <c r="BM150" s="199" t="s">
        <v>180</v>
      </c>
    </row>
    <row r="151" spans="1:65" s="13" customFormat="1" ht="11.25">
      <c r="B151" s="201"/>
      <c r="C151" s="202"/>
      <c r="D151" s="203" t="s">
        <v>142</v>
      </c>
      <c r="E151" s="202"/>
      <c r="F151" s="205" t="s">
        <v>181</v>
      </c>
      <c r="G151" s="202"/>
      <c r="H151" s="206">
        <v>5.5940000000000003</v>
      </c>
      <c r="I151" s="207"/>
      <c r="J151" s="202"/>
      <c r="K151" s="202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142</v>
      </c>
      <c r="AU151" s="212" t="s">
        <v>86</v>
      </c>
      <c r="AV151" s="13" t="s">
        <v>86</v>
      </c>
      <c r="AW151" s="13" t="s">
        <v>4</v>
      </c>
      <c r="AX151" s="13" t="s">
        <v>84</v>
      </c>
      <c r="AY151" s="212" t="s">
        <v>134</v>
      </c>
    </row>
    <row r="152" spans="1:65" s="2" customFormat="1" ht="16.350000000000001" customHeight="1">
      <c r="A152" s="34"/>
      <c r="B152" s="35"/>
      <c r="C152" s="187" t="s">
        <v>182</v>
      </c>
      <c r="D152" s="187" t="s">
        <v>136</v>
      </c>
      <c r="E152" s="188" t="s">
        <v>183</v>
      </c>
      <c r="F152" s="189" t="s">
        <v>184</v>
      </c>
      <c r="G152" s="190" t="s">
        <v>139</v>
      </c>
      <c r="H152" s="191">
        <v>7.0129999999999999</v>
      </c>
      <c r="I152" s="192"/>
      <c r="J152" s="193">
        <f>ROUND(I152*H152,2)</f>
        <v>0</v>
      </c>
      <c r="K152" s="194"/>
      <c r="L152" s="39"/>
      <c r="M152" s="195" t="s">
        <v>1</v>
      </c>
      <c r="N152" s="196" t="s">
        <v>41</v>
      </c>
      <c r="O152" s="71"/>
      <c r="P152" s="197">
        <f>O152*H152</f>
        <v>0</v>
      </c>
      <c r="Q152" s="197">
        <v>0</v>
      </c>
      <c r="R152" s="197">
        <f>Q152*H152</f>
        <v>0</v>
      </c>
      <c r="S152" s="197">
        <v>0</v>
      </c>
      <c r="T152" s="19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9" t="s">
        <v>140</v>
      </c>
      <c r="AT152" s="199" t="s">
        <v>136</v>
      </c>
      <c r="AU152" s="199" t="s">
        <v>86</v>
      </c>
      <c r="AY152" s="17" t="s">
        <v>134</v>
      </c>
      <c r="BE152" s="200">
        <f>IF(N152="základní",J152,0)</f>
        <v>0</v>
      </c>
      <c r="BF152" s="200">
        <f>IF(N152="snížená",J152,0)</f>
        <v>0</v>
      </c>
      <c r="BG152" s="200">
        <f>IF(N152="zákl. přenesená",J152,0)</f>
        <v>0</v>
      </c>
      <c r="BH152" s="200">
        <f>IF(N152="sníž. přenesená",J152,0)</f>
        <v>0</v>
      </c>
      <c r="BI152" s="200">
        <f>IF(N152="nulová",J152,0)</f>
        <v>0</v>
      </c>
      <c r="BJ152" s="17" t="s">
        <v>84</v>
      </c>
      <c r="BK152" s="200">
        <f>ROUND(I152*H152,2)</f>
        <v>0</v>
      </c>
      <c r="BL152" s="17" t="s">
        <v>140</v>
      </c>
      <c r="BM152" s="199" t="s">
        <v>185</v>
      </c>
    </row>
    <row r="153" spans="1:65" s="13" customFormat="1" ht="11.25">
      <c r="B153" s="201"/>
      <c r="C153" s="202"/>
      <c r="D153" s="203" t="s">
        <v>142</v>
      </c>
      <c r="E153" s="204" t="s">
        <v>1</v>
      </c>
      <c r="F153" s="205" t="s">
        <v>186</v>
      </c>
      <c r="G153" s="202"/>
      <c r="H153" s="206">
        <v>7.0129999999999999</v>
      </c>
      <c r="I153" s="207"/>
      <c r="J153" s="202"/>
      <c r="K153" s="202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142</v>
      </c>
      <c r="AU153" s="212" t="s">
        <v>86</v>
      </c>
      <c r="AV153" s="13" t="s">
        <v>86</v>
      </c>
      <c r="AW153" s="13" t="s">
        <v>32</v>
      </c>
      <c r="AX153" s="13" t="s">
        <v>84</v>
      </c>
      <c r="AY153" s="212" t="s">
        <v>134</v>
      </c>
    </row>
    <row r="154" spans="1:65" s="12" customFormat="1" ht="22.9" customHeight="1">
      <c r="B154" s="171"/>
      <c r="C154" s="172"/>
      <c r="D154" s="173" t="s">
        <v>75</v>
      </c>
      <c r="E154" s="185" t="s">
        <v>86</v>
      </c>
      <c r="F154" s="185" t="s">
        <v>187</v>
      </c>
      <c r="G154" s="172"/>
      <c r="H154" s="172"/>
      <c r="I154" s="175"/>
      <c r="J154" s="186">
        <f>BK154</f>
        <v>0</v>
      </c>
      <c r="K154" s="172"/>
      <c r="L154" s="177"/>
      <c r="M154" s="178"/>
      <c r="N154" s="179"/>
      <c r="O154" s="179"/>
      <c r="P154" s="180">
        <f>SUM(P155:P177)</f>
        <v>0</v>
      </c>
      <c r="Q154" s="179"/>
      <c r="R154" s="180">
        <f>SUM(R155:R177)</f>
        <v>13.334944040000002</v>
      </c>
      <c r="S154" s="179"/>
      <c r="T154" s="181">
        <f>SUM(T155:T177)</f>
        <v>0</v>
      </c>
      <c r="AR154" s="182" t="s">
        <v>84</v>
      </c>
      <c r="AT154" s="183" t="s">
        <v>75</v>
      </c>
      <c r="AU154" s="183" t="s">
        <v>84</v>
      </c>
      <c r="AY154" s="182" t="s">
        <v>134</v>
      </c>
      <c r="BK154" s="184">
        <f>SUM(BK155:BK177)</f>
        <v>0</v>
      </c>
    </row>
    <row r="155" spans="1:65" s="2" customFormat="1" ht="16.350000000000001" customHeight="1">
      <c r="A155" s="34"/>
      <c r="B155" s="35"/>
      <c r="C155" s="187" t="s">
        <v>188</v>
      </c>
      <c r="D155" s="187" t="s">
        <v>136</v>
      </c>
      <c r="E155" s="188" t="s">
        <v>189</v>
      </c>
      <c r="F155" s="189" t="s">
        <v>190</v>
      </c>
      <c r="G155" s="190" t="s">
        <v>146</v>
      </c>
      <c r="H155" s="191">
        <v>2.8050000000000002</v>
      </c>
      <c r="I155" s="192"/>
      <c r="J155" s="193">
        <f>ROUND(I155*H155,2)</f>
        <v>0</v>
      </c>
      <c r="K155" s="194"/>
      <c r="L155" s="39"/>
      <c r="M155" s="195" t="s">
        <v>1</v>
      </c>
      <c r="N155" s="196" t="s">
        <v>41</v>
      </c>
      <c r="O155" s="71"/>
      <c r="P155" s="197">
        <f>O155*H155</f>
        <v>0</v>
      </c>
      <c r="Q155" s="197">
        <v>1.98</v>
      </c>
      <c r="R155" s="197">
        <f>Q155*H155</f>
        <v>5.5539000000000005</v>
      </c>
      <c r="S155" s="197">
        <v>0</v>
      </c>
      <c r="T155" s="19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9" t="s">
        <v>140</v>
      </c>
      <c r="AT155" s="199" t="s">
        <v>136</v>
      </c>
      <c r="AU155" s="199" t="s">
        <v>86</v>
      </c>
      <c r="AY155" s="17" t="s">
        <v>134</v>
      </c>
      <c r="BE155" s="200">
        <f>IF(N155="základní",J155,0)</f>
        <v>0</v>
      </c>
      <c r="BF155" s="200">
        <f>IF(N155="snížená",J155,0)</f>
        <v>0</v>
      </c>
      <c r="BG155" s="200">
        <f>IF(N155="zákl. přenesená",J155,0)</f>
        <v>0</v>
      </c>
      <c r="BH155" s="200">
        <f>IF(N155="sníž. přenesená",J155,0)</f>
        <v>0</v>
      </c>
      <c r="BI155" s="200">
        <f>IF(N155="nulová",J155,0)</f>
        <v>0</v>
      </c>
      <c r="BJ155" s="17" t="s">
        <v>84</v>
      </c>
      <c r="BK155" s="200">
        <f>ROUND(I155*H155,2)</f>
        <v>0</v>
      </c>
      <c r="BL155" s="17" t="s">
        <v>140</v>
      </c>
      <c r="BM155" s="199" t="s">
        <v>191</v>
      </c>
    </row>
    <row r="156" spans="1:65" s="13" customFormat="1" ht="11.25">
      <c r="B156" s="201"/>
      <c r="C156" s="202"/>
      <c r="D156" s="203" t="s">
        <v>142</v>
      </c>
      <c r="E156" s="204" t="s">
        <v>1</v>
      </c>
      <c r="F156" s="205" t="s">
        <v>192</v>
      </c>
      <c r="G156" s="202"/>
      <c r="H156" s="206">
        <v>2.8050000000000002</v>
      </c>
      <c r="I156" s="207"/>
      <c r="J156" s="202"/>
      <c r="K156" s="202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142</v>
      </c>
      <c r="AU156" s="212" t="s">
        <v>86</v>
      </c>
      <c r="AV156" s="13" t="s">
        <v>86</v>
      </c>
      <c r="AW156" s="13" t="s">
        <v>32</v>
      </c>
      <c r="AX156" s="13" t="s">
        <v>84</v>
      </c>
      <c r="AY156" s="212" t="s">
        <v>134</v>
      </c>
    </row>
    <row r="157" spans="1:65" s="2" customFormat="1" ht="16.350000000000001" customHeight="1">
      <c r="A157" s="34"/>
      <c r="B157" s="35"/>
      <c r="C157" s="187" t="s">
        <v>8</v>
      </c>
      <c r="D157" s="187" t="s">
        <v>136</v>
      </c>
      <c r="E157" s="188" t="s">
        <v>193</v>
      </c>
      <c r="F157" s="189" t="s">
        <v>194</v>
      </c>
      <c r="G157" s="190" t="s">
        <v>146</v>
      </c>
      <c r="H157" s="191">
        <v>0.48299999999999998</v>
      </c>
      <c r="I157" s="192"/>
      <c r="J157" s="193">
        <f>ROUND(I157*H157,2)</f>
        <v>0</v>
      </c>
      <c r="K157" s="194"/>
      <c r="L157" s="39"/>
      <c r="M157" s="195" t="s">
        <v>1</v>
      </c>
      <c r="N157" s="196" t="s">
        <v>41</v>
      </c>
      <c r="O157" s="71"/>
      <c r="P157" s="197">
        <f>O157*H157</f>
        <v>0</v>
      </c>
      <c r="Q157" s="197">
        <v>2.5018699999999998</v>
      </c>
      <c r="R157" s="197">
        <f>Q157*H157</f>
        <v>1.2084032099999999</v>
      </c>
      <c r="S157" s="197">
        <v>0</v>
      </c>
      <c r="T157" s="19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9" t="s">
        <v>140</v>
      </c>
      <c r="AT157" s="199" t="s">
        <v>136</v>
      </c>
      <c r="AU157" s="199" t="s">
        <v>86</v>
      </c>
      <c r="AY157" s="17" t="s">
        <v>134</v>
      </c>
      <c r="BE157" s="200">
        <f>IF(N157="základní",J157,0)</f>
        <v>0</v>
      </c>
      <c r="BF157" s="200">
        <f>IF(N157="snížená",J157,0)</f>
        <v>0</v>
      </c>
      <c r="BG157" s="200">
        <f>IF(N157="zákl. přenesená",J157,0)</f>
        <v>0</v>
      </c>
      <c r="BH157" s="200">
        <f>IF(N157="sníž. přenesená",J157,0)</f>
        <v>0</v>
      </c>
      <c r="BI157" s="200">
        <f>IF(N157="nulová",J157,0)</f>
        <v>0</v>
      </c>
      <c r="BJ157" s="17" t="s">
        <v>84</v>
      </c>
      <c r="BK157" s="200">
        <f>ROUND(I157*H157,2)</f>
        <v>0</v>
      </c>
      <c r="BL157" s="17" t="s">
        <v>140</v>
      </c>
      <c r="BM157" s="199" t="s">
        <v>195</v>
      </c>
    </row>
    <row r="158" spans="1:65" s="13" customFormat="1" ht="11.25">
      <c r="B158" s="201"/>
      <c r="C158" s="202"/>
      <c r="D158" s="203" t="s">
        <v>142</v>
      </c>
      <c r="E158" s="204" t="s">
        <v>1</v>
      </c>
      <c r="F158" s="205" t="s">
        <v>196</v>
      </c>
      <c r="G158" s="202"/>
      <c r="H158" s="206">
        <v>0.48299999999999998</v>
      </c>
      <c r="I158" s="207"/>
      <c r="J158" s="202"/>
      <c r="K158" s="202"/>
      <c r="L158" s="208"/>
      <c r="M158" s="209"/>
      <c r="N158" s="210"/>
      <c r="O158" s="210"/>
      <c r="P158" s="210"/>
      <c r="Q158" s="210"/>
      <c r="R158" s="210"/>
      <c r="S158" s="210"/>
      <c r="T158" s="211"/>
      <c r="AT158" s="212" t="s">
        <v>142</v>
      </c>
      <c r="AU158" s="212" t="s">
        <v>86</v>
      </c>
      <c r="AV158" s="13" t="s">
        <v>86</v>
      </c>
      <c r="AW158" s="13" t="s">
        <v>32</v>
      </c>
      <c r="AX158" s="13" t="s">
        <v>84</v>
      </c>
      <c r="AY158" s="212" t="s">
        <v>134</v>
      </c>
    </row>
    <row r="159" spans="1:65" s="2" customFormat="1" ht="16.350000000000001" customHeight="1">
      <c r="A159" s="34"/>
      <c r="B159" s="35"/>
      <c r="C159" s="187" t="s">
        <v>197</v>
      </c>
      <c r="D159" s="187" t="s">
        <v>136</v>
      </c>
      <c r="E159" s="188" t="s">
        <v>198</v>
      </c>
      <c r="F159" s="189" t="s">
        <v>199</v>
      </c>
      <c r="G159" s="190" t="s">
        <v>146</v>
      </c>
      <c r="H159" s="191">
        <v>1.41</v>
      </c>
      <c r="I159" s="192"/>
      <c r="J159" s="193">
        <f>ROUND(I159*H159,2)</f>
        <v>0</v>
      </c>
      <c r="K159" s="194"/>
      <c r="L159" s="39"/>
      <c r="M159" s="195" t="s">
        <v>1</v>
      </c>
      <c r="N159" s="196" t="s">
        <v>41</v>
      </c>
      <c r="O159" s="71"/>
      <c r="P159" s="197">
        <f>O159*H159</f>
        <v>0</v>
      </c>
      <c r="Q159" s="197">
        <v>2.5018699999999998</v>
      </c>
      <c r="R159" s="197">
        <f>Q159*H159</f>
        <v>3.5276366999999995</v>
      </c>
      <c r="S159" s="197">
        <v>0</v>
      </c>
      <c r="T159" s="19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9" t="s">
        <v>140</v>
      </c>
      <c r="AT159" s="199" t="s">
        <v>136</v>
      </c>
      <c r="AU159" s="199" t="s">
        <v>86</v>
      </c>
      <c r="AY159" s="17" t="s">
        <v>134</v>
      </c>
      <c r="BE159" s="200">
        <f>IF(N159="základní",J159,0)</f>
        <v>0</v>
      </c>
      <c r="BF159" s="200">
        <f>IF(N159="snížená",J159,0)</f>
        <v>0</v>
      </c>
      <c r="BG159" s="200">
        <f>IF(N159="zákl. přenesená",J159,0)</f>
        <v>0</v>
      </c>
      <c r="BH159" s="200">
        <f>IF(N159="sníž. přenesená",J159,0)</f>
        <v>0</v>
      </c>
      <c r="BI159" s="200">
        <f>IF(N159="nulová",J159,0)</f>
        <v>0</v>
      </c>
      <c r="BJ159" s="17" t="s">
        <v>84</v>
      </c>
      <c r="BK159" s="200">
        <f>ROUND(I159*H159,2)</f>
        <v>0</v>
      </c>
      <c r="BL159" s="17" t="s">
        <v>140</v>
      </c>
      <c r="BM159" s="199" t="s">
        <v>200</v>
      </c>
    </row>
    <row r="160" spans="1:65" s="13" customFormat="1" ht="11.25">
      <c r="B160" s="201"/>
      <c r="C160" s="202"/>
      <c r="D160" s="203" t="s">
        <v>142</v>
      </c>
      <c r="E160" s="204" t="s">
        <v>1</v>
      </c>
      <c r="F160" s="205" t="s">
        <v>201</v>
      </c>
      <c r="G160" s="202"/>
      <c r="H160" s="206">
        <v>1.41</v>
      </c>
      <c r="I160" s="207"/>
      <c r="J160" s="202"/>
      <c r="K160" s="202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142</v>
      </c>
      <c r="AU160" s="212" t="s">
        <v>86</v>
      </c>
      <c r="AV160" s="13" t="s">
        <v>86</v>
      </c>
      <c r="AW160" s="13" t="s">
        <v>32</v>
      </c>
      <c r="AX160" s="13" t="s">
        <v>84</v>
      </c>
      <c r="AY160" s="212" t="s">
        <v>134</v>
      </c>
    </row>
    <row r="161" spans="1:65" s="2" customFormat="1" ht="16.350000000000001" customHeight="1">
      <c r="A161" s="34"/>
      <c r="B161" s="35"/>
      <c r="C161" s="187" t="s">
        <v>202</v>
      </c>
      <c r="D161" s="187" t="s">
        <v>136</v>
      </c>
      <c r="E161" s="188" t="s">
        <v>203</v>
      </c>
      <c r="F161" s="189" t="s">
        <v>204</v>
      </c>
      <c r="G161" s="190" t="s">
        <v>139</v>
      </c>
      <c r="H161" s="191">
        <v>1.736</v>
      </c>
      <c r="I161" s="192"/>
      <c r="J161" s="193">
        <f>ROUND(I161*H161,2)</f>
        <v>0</v>
      </c>
      <c r="K161" s="194"/>
      <c r="L161" s="39"/>
      <c r="M161" s="195" t="s">
        <v>1</v>
      </c>
      <c r="N161" s="196" t="s">
        <v>41</v>
      </c>
      <c r="O161" s="71"/>
      <c r="P161" s="197">
        <f>O161*H161</f>
        <v>0</v>
      </c>
      <c r="Q161" s="197">
        <v>2.9399999999999999E-3</v>
      </c>
      <c r="R161" s="197">
        <f>Q161*H161</f>
        <v>5.1038400000000001E-3</v>
      </c>
      <c r="S161" s="197">
        <v>0</v>
      </c>
      <c r="T161" s="19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9" t="s">
        <v>140</v>
      </c>
      <c r="AT161" s="199" t="s">
        <v>136</v>
      </c>
      <c r="AU161" s="199" t="s">
        <v>86</v>
      </c>
      <c r="AY161" s="17" t="s">
        <v>134</v>
      </c>
      <c r="BE161" s="200">
        <f>IF(N161="základní",J161,0)</f>
        <v>0</v>
      </c>
      <c r="BF161" s="200">
        <f>IF(N161="snížená",J161,0)</f>
        <v>0</v>
      </c>
      <c r="BG161" s="200">
        <f>IF(N161="zákl. přenesená",J161,0)</f>
        <v>0</v>
      </c>
      <c r="BH161" s="200">
        <f>IF(N161="sníž. přenesená",J161,0)</f>
        <v>0</v>
      </c>
      <c r="BI161" s="200">
        <f>IF(N161="nulová",J161,0)</f>
        <v>0</v>
      </c>
      <c r="BJ161" s="17" t="s">
        <v>84</v>
      </c>
      <c r="BK161" s="200">
        <f>ROUND(I161*H161,2)</f>
        <v>0</v>
      </c>
      <c r="BL161" s="17" t="s">
        <v>140</v>
      </c>
      <c r="BM161" s="199" t="s">
        <v>205</v>
      </c>
    </row>
    <row r="162" spans="1:65" s="13" customFormat="1" ht="11.25">
      <c r="B162" s="201"/>
      <c r="C162" s="202"/>
      <c r="D162" s="203" t="s">
        <v>142</v>
      </c>
      <c r="E162" s="204" t="s">
        <v>1</v>
      </c>
      <c r="F162" s="205" t="s">
        <v>206</v>
      </c>
      <c r="G162" s="202"/>
      <c r="H162" s="206">
        <v>1.736</v>
      </c>
      <c r="I162" s="207"/>
      <c r="J162" s="202"/>
      <c r="K162" s="202"/>
      <c r="L162" s="208"/>
      <c r="M162" s="209"/>
      <c r="N162" s="210"/>
      <c r="O162" s="210"/>
      <c r="P162" s="210"/>
      <c r="Q162" s="210"/>
      <c r="R162" s="210"/>
      <c r="S162" s="210"/>
      <c r="T162" s="211"/>
      <c r="AT162" s="212" t="s">
        <v>142</v>
      </c>
      <c r="AU162" s="212" t="s">
        <v>86</v>
      </c>
      <c r="AV162" s="13" t="s">
        <v>86</v>
      </c>
      <c r="AW162" s="13" t="s">
        <v>32</v>
      </c>
      <c r="AX162" s="13" t="s">
        <v>84</v>
      </c>
      <c r="AY162" s="212" t="s">
        <v>134</v>
      </c>
    </row>
    <row r="163" spans="1:65" s="2" customFormat="1" ht="16.350000000000001" customHeight="1">
      <c r="A163" s="34"/>
      <c r="B163" s="35"/>
      <c r="C163" s="187" t="s">
        <v>207</v>
      </c>
      <c r="D163" s="187" t="s">
        <v>136</v>
      </c>
      <c r="E163" s="188" t="s">
        <v>208</v>
      </c>
      <c r="F163" s="189" t="s">
        <v>209</v>
      </c>
      <c r="G163" s="190" t="s">
        <v>139</v>
      </c>
      <c r="H163" s="191">
        <v>1.736</v>
      </c>
      <c r="I163" s="192"/>
      <c r="J163" s="193">
        <f>ROUND(I163*H163,2)</f>
        <v>0</v>
      </c>
      <c r="K163" s="194"/>
      <c r="L163" s="39"/>
      <c r="M163" s="195" t="s">
        <v>1</v>
      </c>
      <c r="N163" s="196" t="s">
        <v>41</v>
      </c>
      <c r="O163" s="71"/>
      <c r="P163" s="197">
        <f>O163*H163</f>
        <v>0</v>
      </c>
      <c r="Q163" s="197">
        <v>0</v>
      </c>
      <c r="R163" s="197">
        <f>Q163*H163</f>
        <v>0</v>
      </c>
      <c r="S163" s="197">
        <v>0</v>
      </c>
      <c r="T163" s="19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9" t="s">
        <v>140</v>
      </c>
      <c r="AT163" s="199" t="s">
        <v>136</v>
      </c>
      <c r="AU163" s="199" t="s">
        <v>86</v>
      </c>
      <c r="AY163" s="17" t="s">
        <v>134</v>
      </c>
      <c r="BE163" s="200">
        <f>IF(N163="základní",J163,0)</f>
        <v>0</v>
      </c>
      <c r="BF163" s="200">
        <f>IF(N163="snížená",J163,0)</f>
        <v>0</v>
      </c>
      <c r="BG163" s="200">
        <f>IF(N163="zákl. přenesená",J163,0)</f>
        <v>0</v>
      </c>
      <c r="BH163" s="200">
        <f>IF(N163="sníž. přenesená",J163,0)</f>
        <v>0</v>
      </c>
      <c r="BI163" s="200">
        <f>IF(N163="nulová",J163,0)</f>
        <v>0</v>
      </c>
      <c r="BJ163" s="17" t="s">
        <v>84</v>
      </c>
      <c r="BK163" s="200">
        <f>ROUND(I163*H163,2)</f>
        <v>0</v>
      </c>
      <c r="BL163" s="17" t="s">
        <v>140</v>
      </c>
      <c r="BM163" s="199" t="s">
        <v>210</v>
      </c>
    </row>
    <row r="164" spans="1:65" s="2" customFormat="1" ht="16.350000000000001" customHeight="1">
      <c r="A164" s="34"/>
      <c r="B164" s="35"/>
      <c r="C164" s="187" t="s">
        <v>211</v>
      </c>
      <c r="D164" s="187" t="s">
        <v>136</v>
      </c>
      <c r="E164" s="188" t="s">
        <v>212</v>
      </c>
      <c r="F164" s="189" t="s">
        <v>213</v>
      </c>
      <c r="G164" s="190" t="s">
        <v>164</v>
      </c>
      <c r="H164" s="191">
        <v>8.5999999999999993E-2</v>
      </c>
      <c r="I164" s="192"/>
      <c r="J164" s="193">
        <f>ROUND(I164*H164,2)</f>
        <v>0</v>
      </c>
      <c r="K164" s="194"/>
      <c r="L164" s="39"/>
      <c r="M164" s="195" t="s">
        <v>1</v>
      </c>
      <c r="N164" s="196" t="s">
        <v>41</v>
      </c>
      <c r="O164" s="71"/>
      <c r="P164" s="197">
        <f>O164*H164</f>
        <v>0</v>
      </c>
      <c r="Q164" s="197">
        <v>1.06277</v>
      </c>
      <c r="R164" s="197">
        <f>Q164*H164</f>
        <v>9.1398219999999988E-2</v>
      </c>
      <c r="S164" s="197">
        <v>0</v>
      </c>
      <c r="T164" s="19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9" t="s">
        <v>140</v>
      </c>
      <c r="AT164" s="199" t="s">
        <v>136</v>
      </c>
      <c r="AU164" s="199" t="s">
        <v>86</v>
      </c>
      <c r="AY164" s="17" t="s">
        <v>134</v>
      </c>
      <c r="BE164" s="200">
        <f>IF(N164="základní",J164,0)</f>
        <v>0</v>
      </c>
      <c r="BF164" s="200">
        <f>IF(N164="snížená",J164,0)</f>
        <v>0</v>
      </c>
      <c r="BG164" s="200">
        <f>IF(N164="zákl. přenesená",J164,0)</f>
        <v>0</v>
      </c>
      <c r="BH164" s="200">
        <f>IF(N164="sníž. přenesená",J164,0)</f>
        <v>0</v>
      </c>
      <c r="BI164" s="200">
        <f>IF(N164="nulová",J164,0)</f>
        <v>0</v>
      </c>
      <c r="BJ164" s="17" t="s">
        <v>84</v>
      </c>
      <c r="BK164" s="200">
        <f>ROUND(I164*H164,2)</f>
        <v>0</v>
      </c>
      <c r="BL164" s="17" t="s">
        <v>140</v>
      </c>
      <c r="BM164" s="199" t="s">
        <v>214</v>
      </c>
    </row>
    <row r="165" spans="1:65" s="13" customFormat="1" ht="11.25">
      <c r="B165" s="201"/>
      <c r="C165" s="202"/>
      <c r="D165" s="203" t="s">
        <v>142</v>
      </c>
      <c r="E165" s="204" t="s">
        <v>1</v>
      </c>
      <c r="F165" s="205" t="s">
        <v>215</v>
      </c>
      <c r="G165" s="202"/>
      <c r="H165" s="206">
        <v>8.5999999999999993E-2</v>
      </c>
      <c r="I165" s="207"/>
      <c r="J165" s="202"/>
      <c r="K165" s="202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142</v>
      </c>
      <c r="AU165" s="212" t="s">
        <v>86</v>
      </c>
      <c r="AV165" s="13" t="s">
        <v>86</v>
      </c>
      <c r="AW165" s="13" t="s">
        <v>32</v>
      </c>
      <c r="AX165" s="13" t="s">
        <v>84</v>
      </c>
      <c r="AY165" s="212" t="s">
        <v>134</v>
      </c>
    </row>
    <row r="166" spans="1:65" s="2" customFormat="1" ht="21" customHeight="1">
      <c r="A166" s="34"/>
      <c r="B166" s="35"/>
      <c r="C166" s="187" t="s">
        <v>216</v>
      </c>
      <c r="D166" s="187" t="s">
        <v>136</v>
      </c>
      <c r="E166" s="188" t="s">
        <v>217</v>
      </c>
      <c r="F166" s="189" t="s">
        <v>218</v>
      </c>
      <c r="G166" s="190" t="s">
        <v>139</v>
      </c>
      <c r="H166" s="191">
        <v>3.9</v>
      </c>
      <c r="I166" s="192"/>
      <c r="J166" s="193">
        <f>ROUND(I166*H166,2)</f>
        <v>0</v>
      </c>
      <c r="K166" s="194"/>
      <c r="L166" s="39"/>
      <c r="M166" s="195" t="s">
        <v>1</v>
      </c>
      <c r="N166" s="196" t="s">
        <v>41</v>
      </c>
      <c r="O166" s="71"/>
      <c r="P166" s="197">
        <f>O166*H166</f>
        <v>0</v>
      </c>
      <c r="Q166" s="197">
        <v>0.50100999999999996</v>
      </c>
      <c r="R166" s="197">
        <f>Q166*H166</f>
        <v>1.9539389999999999</v>
      </c>
      <c r="S166" s="197">
        <v>0</v>
      </c>
      <c r="T166" s="19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9" t="s">
        <v>140</v>
      </c>
      <c r="AT166" s="199" t="s">
        <v>136</v>
      </c>
      <c r="AU166" s="199" t="s">
        <v>86</v>
      </c>
      <c r="AY166" s="17" t="s">
        <v>134</v>
      </c>
      <c r="BE166" s="200">
        <f>IF(N166="základní",J166,0)</f>
        <v>0</v>
      </c>
      <c r="BF166" s="200">
        <f>IF(N166="snížená",J166,0)</f>
        <v>0</v>
      </c>
      <c r="BG166" s="200">
        <f>IF(N166="zákl. přenesená",J166,0)</f>
        <v>0</v>
      </c>
      <c r="BH166" s="200">
        <f>IF(N166="sníž. přenesená",J166,0)</f>
        <v>0</v>
      </c>
      <c r="BI166" s="200">
        <f>IF(N166="nulová",J166,0)</f>
        <v>0</v>
      </c>
      <c r="BJ166" s="17" t="s">
        <v>84</v>
      </c>
      <c r="BK166" s="200">
        <f>ROUND(I166*H166,2)</f>
        <v>0</v>
      </c>
      <c r="BL166" s="17" t="s">
        <v>140</v>
      </c>
      <c r="BM166" s="199" t="s">
        <v>219</v>
      </c>
    </row>
    <row r="167" spans="1:65" s="13" customFormat="1" ht="11.25">
      <c r="B167" s="201"/>
      <c r="C167" s="202"/>
      <c r="D167" s="203" t="s">
        <v>142</v>
      </c>
      <c r="E167" s="204" t="s">
        <v>1</v>
      </c>
      <c r="F167" s="205" t="s">
        <v>220</v>
      </c>
      <c r="G167" s="202"/>
      <c r="H167" s="206">
        <v>3.9</v>
      </c>
      <c r="I167" s="207"/>
      <c r="J167" s="202"/>
      <c r="K167" s="202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142</v>
      </c>
      <c r="AU167" s="212" t="s">
        <v>86</v>
      </c>
      <c r="AV167" s="13" t="s">
        <v>86</v>
      </c>
      <c r="AW167" s="13" t="s">
        <v>32</v>
      </c>
      <c r="AX167" s="13" t="s">
        <v>84</v>
      </c>
      <c r="AY167" s="212" t="s">
        <v>134</v>
      </c>
    </row>
    <row r="168" spans="1:65" s="2" customFormat="1" ht="16.350000000000001" customHeight="1">
      <c r="A168" s="34"/>
      <c r="B168" s="35"/>
      <c r="C168" s="187" t="s">
        <v>221</v>
      </c>
      <c r="D168" s="187" t="s">
        <v>136</v>
      </c>
      <c r="E168" s="188" t="s">
        <v>222</v>
      </c>
      <c r="F168" s="189" t="s">
        <v>223</v>
      </c>
      <c r="G168" s="190" t="s">
        <v>146</v>
      </c>
      <c r="H168" s="191">
        <v>0.36699999999999999</v>
      </c>
      <c r="I168" s="192"/>
      <c r="J168" s="193">
        <f>ROUND(I168*H168,2)</f>
        <v>0</v>
      </c>
      <c r="K168" s="194"/>
      <c r="L168" s="39"/>
      <c r="M168" s="195" t="s">
        <v>1</v>
      </c>
      <c r="N168" s="196" t="s">
        <v>41</v>
      </c>
      <c r="O168" s="71"/>
      <c r="P168" s="197">
        <f>O168*H168</f>
        <v>0</v>
      </c>
      <c r="Q168" s="197">
        <v>2.5018699999999998</v>
      </c>
      <c r="R168" s="197">
        <f>Q168*H168</f>
        <v>0.91818628999999996</v>
      </c>
      <c r="S168" s="197">
        <v>0</v>
      </c>
      <c r="T168" s="19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9" t="s">
        <v>140</v>
      </c>
      <c r="AT168" s="199" t="s">
        <v>136</v>
      </c>
      <c r="AU168" s="199" t="s">
        <v>86</v>
      </c>
      <c r="AY168" s="17" t="s">
        <v>134</v>
      </c>
      <c r="BE168" s="200">
        <f>IF(N168="základní",J168,0)</f>
        <v>0</v>
      </c>
      <c r="BF168" s="200">
        <f>IF(N168="snížená",J168,0)</f>
        <v>0</v>
      </c>
      <c r="BG168" s="200">
        <f>IF(N168="zákl. přenesená",J168,0)</f>
        <v>0</v>
      </c>
      <c r="BH168" s="200">
        <f>IF(N168="sníž. přenesená",J168,0)</f>
        <v>0</v>
      </c>
      <c r="BI168" s="200">
        <f>IF(N168="nulová",J168,0)</f>
        <v>0</v>
      </c>
      <c r="BJ168" s="17" t="s">
        <v>84</v>
      </c>
      <c r="BK168" s="200">
        <f>ROUND(I168*H168,2)</f>
        <v>0</v>
      </c>
      <c r="BL168" s="17" t="s">
        <v>140</v>
      </c>
      <c r="BM168" s="199" t="s">
        <v>224</v>
      </c>
    </row>
    <row r="169" spans="1:65" s="13" customFormat="1" ht="11.25">
      <c r="B169" s="201"/>
      <c r="C169" s="202"/>
      <c r="D169" s="203" t="s">
        <v>142</v>
      </c>
      <c r="E169" s="204" t="s">
        <v>1</v>
      </c>
      <c r="F169" s="205" t="s">
        <v>225</v>
      </c>
      <c r="G169" s="202"/>
      <c r="H169" s="206">
        <v>0.36699999999999999</v>
      </c>
      <c r="I169" s="207"/>
      <c r="J169" s="202"/>
      <c r="K169" s="202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142</v>
      </c>
      <c r="AU169" s="212" t="s">
        <v>86</v>
      </c>
      <c r="AV169" s="13" t="s">
        <v>86</v>
      </c>
      <c r="AW169" s="13" t="s">
        <v>32</v>
      </c>
      <c r="AX169" s="13" t="s">
        <v>84</v>
      </c>
      <c r="AY169" s="212" t="s">
        <v>134</v>
      </c>
    </row>
    <row r="170" spans="1:65" s="2" customFormat="1" ht="16.350000000000001" customHeight="1">
      <c r="A170" s="34"/>
      <c r="B170" s="35"/>
      <c r="C170" s="187" t="s">
        <v>226</v>
      </c>
      <c r="D170" s="187" t="s">
        <v>136</v>
      </c>
      <c r="E170" s="188" t="s">
        <v>227</v>
      </c>
      <c r="F170" s="189" t="s">
        <v>228</v>
      </c>
      <c r="G170" s="190" t="s">
        <v>139</v>
      </c>
      <c r="H170" s="191">
        <v>3.67</v>
      </c>
      <c r="I170" s="192"/>
      <c r="J170" s="193">
        <f>ROUND(I170*H170,2)</f>
        <v>0</v>
      </c>
      <c r="K170" s="194"/>
      <c r="L170" s="39"/>
      <c r="M170" s="195" t="s">
        <v>1</v>
      </c>
      <c r="N170" s="196" t="s">
        <v>41</v>
      </c>
      <c r="O170" s="71"/>
      <c r="P170" s="197">
        <f>O170*H170</f>
        <v>0</v>
      </c>
      <c r="Q170" s="197">
        <v>3.46E-3</v>
      </c>
      <c r="R170" s="197">
        <f>Q170*H170</f>
        <v>1.26982E-2</v>
      </c>
      <c r="S170" s="197">
        <v>0</v>
      </c>
      <c r="T170" s="19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9" t="s">
        <v>140</v>
      </c>
      <c r="AT170" s="199" t="s">
        <v>136</v>
      </c>
      <c r="AU170" s="199" t="s">
        <v>86</v>
      </c>
      <c r="AY170" s="17" t="s">
        <v>134</v>
      </c>
      <c r="BE170" s="200">
        <f>IF(N170="základní",J170,0)</f>
        <v>0</v>
      </c>
      <c r="BF170" s="200">
        <f>IF(N170="snížená",J170,0)</f>
        <v>0</v>
      </c>
      <c r="BG170" s="200">
        <f>IF(N170="zákl. přenesená",J170,0)</f>
        <v>0</v>
      </c>
      <c r="BH170" s="200">
        <f>IF(N170="sníž. přenesená",J170,0)</f>
        <v>0</v>
      </c>
      <c r="BI170" s="200">
        <f>IF(N170="nulová",J170,0)</f>
        <v>0</v>
      </c>
      <c r="BJ170" s="17" t="s">
        <v>84</v>
      </c>
      <c r="BK170" s="200">
        <f>ROUND(I170*H170,2)</f>
        <v>0</v>
      </c>
      <c r="BL170" s="17" t="s">
        <v>140</v>
      </c>
      <c r="BM170" s="199" t="s">
        <v>229</v>
      </c>
    </row>
    <row r="171" spans="1:65" s="13" customFormat="1" ht="11.25">
      <c r="B171" s="201"/>
      <c r="C171" s="202"/>
      <c r="D171" s="203" t="s">
        <v>142</v>
      </c>
      <c r="E171" s="204" t="s">
        <v>1</v>
      </c>
      <c r="F171" s="205" t="s">
        <v>230</v>
      </c>
      <c r="G171" s="202"/>
      <c r="H171" s="206">
        <v>3.67</v>
      </c>
      <c r="I171" s="207"/>
      <c r="J171" s="202"/>
      <c r="K171" s="202"/>
      <c r="L171" s="208"/>
      <c r="M171" s="209"/>
      <c r="N171" s="210"/>
      <c r="O171" s="210"/>
      <c r="P171" s="210"/>
      <c r="Q171" s="210"/>
      <c r="R171" s="210"/>
      <c r="S171" s="210"/>
      <c r="T171" s="211"/>
      <c r="AT171" s="212" t="s">
        <v>142</v>
      </c>
      <c r="AU171" s="212" t="s">
        <v>86</v>
      </c>
      <c r="AV171" s="13" t="s">
        <v>86</v>
      </c>
      <c r="AW171" s="13" t="s">
        <v>32</v>
      </c>
      <c r="AX171" s="13" t="s">
        <v>84</v>
      </c>
      <c r="AY171" s="212" t="s">
        <v>134</v>
      </c>
    </row>
    <row r="172" spans="1:65" s="2" customFormat="1" ht="16.350000000000001" customHeight="1">
      <c r="A172" s="34"/>
      <c r="B172" s="35"/>
      <c r="C172" s="187" t="s">
        <v>231</v>
      </c>
      <c r="D172" s="187" t="s">
        <v>136</v>
      </c>
      <c r="E172" s="188" t="s">
        <v>232</v>
      </c>
      <c r="F172" s="189" t="s">
        <v>233</v>
      </c>
      <c r="G172" s="190" t="s">
        <v>139</v>
      </c>
      <c r="H172" s="191">
        <v>3.67</v>
      </c>
      <c r="I172" s="192"/>
      <c r="J172" s="193">
        <f>ROUND(I172*H172,2)</f>
        <v>0</v>
      </c>
      <c r="K172" s="194"/>
      <c r="L172" s="39"/>
      <c r="M172" s="195" t="s">
        <v>1</v>
      </c>
      <c r="N172" s="196" t="s">
        <v>41</v>
      </c>
      <c r="O172" s="71"/>
      <c r="P172" s="197">
        <f>O172*H172</f>
        <v>0</v>
      </c>
      <c r="Q172" s="197">
        <v>0</v>
      </c>
      <c r="R172" s="197">
        <f>Q172*H172</f>
        <v>0</v>
      </c>
      <c r="S172" s="197">
        <v>0</v>
      </c>
      <c r="T172" s="19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9" t="s">
        <v>140</v>
      </c>
      <c r="AT172" s="199" t="s">
        <v>136</v>
      </c>
      <c r="AU172" s="199" t="s">
        <v>86</v>
      </c>
      <c r="AY172" s="17" t="s">
        <v>134</v>
      </c>
      <c r="BE172" s="200">
        <f>IF(N172="základní",J172,0)</f>
        <v>0</v>
      </c>
      <c r="BF172" s="200">
        <f>IF(N172="snížená",J172,0)</f>
        <v>0</v>
      </c>
      <c r="BG172" s="200">
        <f>IF(N172="zákl. přenesená",J172,0)</f>
        <v>0</v>
      </c>
      <c r="BH172" s="200">
        <f>IF(N172="sníž. přenesená",J172,0)</f>
        <v>0</v>
      </c>
      <c r="BI172" s="200">
        <f>IF(N172="nulová",J172,0)</f>
        <v>0</v>
      </c>
      <c r="BJ172" s="17" t="s">
        <v>84</v>
      </c>
      <c r="BK172" s="200">
        <f>ROUND(I172*H172,2)</f>
        <v>0</v>
      </c>
      <c r="BL172" s="17" t="s">
        <v>140</v>
      </c>
      <c r="BM172" s="199" t="s">
        <v>234</v>
      </c>
    </row>
    <row r="173" spans="1:65" s="2" customFormat="1" ht="16.350000000000001" customHeight="1">
      <c r="A173" s="34"/>
      <c r="B173" s="35"/>
      <c r="C173" s="187" t="s">
        <v>7</v>
      </c>
      <c r="D173" s="187" t="s">
        <v>136</v>
      </c>
      <c r="E173" s="188" t="s">
        <v>235</v>
      </c>
      <c r="F173" s="189" t="s">
        <v>236</v>
      </c>
      <c r="G173" s="190" t="s">
        <v>164</v>
      </c>
      <c r="H173" s="191">
        <v>2.5999999999999999E-2</v>
      </c>
      <c r="I173" s="192"/>
      <c r="J173" s="193">
        <f>ROUND(I173*H173,2)</f>
        <v>0</v>
      </c>
      <c r="K173" s="194"/>
      <c r="L173" s="39"/>
      <c r="M173" s="195" t="s">
        <v>1</v>
      </c>
      <c r="N173" s="196" t="s">
        <v>41</v>
      </c>
      <c r="O173" s="71"/>
      <c r="P173" s="197">
        <f>O173*H173</f>
        <v>0</v>
      </c>
      <c r="Q173" s="197">
        <v>1.0593999999999999</v>
      </c>
      <c r="R173" s="197">
        <f>Q173*H173</f>
        <v>2.7544399999999997E-2</v>
      </c>
      <c r="S173" s="197">
        <v>0</v>
      </c>
      <c r="T173" s="19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9" t="s">
        <v>140</v>
      </c>
      <c r="AT173" s="199" t="s">
        <v>136</v>
      </c>
      <c r="AU173" s="199" t="s">
        <v>86</v>
      </c>
      <c r="AY173" s="17" t="s">
        <v>134</v>
      </c>
      <c r="BE173" s="200">
        <f>IF(N173="základní",J173,0)</f>
        <v>0</v>
      </c>
      <c r="BF173" s="200">
        <f>IF(N173="snížená",J173,0)</f>
        <v>0</v>
      </c>
      <c r="BG173" s="200">
        <f>IF(N173="zákl. přenesená",J173,0)</f>
        <v>0</v>
      </c>
      <c r="BH173" s="200">
        <f>IF(N173="sníž. přenesená",J173,0)</f>
        <v>0</v>
      </c>
      <c r="BI173" s="200">
        <f>IF(N173="nulová",J173,0)</f>
        <v>0</v>
      </c>
      <c r="BJ173" s="17" t="s">
        <v>84</v>
      </c>
      <c r="BK173" s="200">
        <f>ROUND(I173*H173,2)</f>
        <v>0</v>
      </c>
      <c r="BL173" s="17" t="s">
        <v>140</v>
      </c>
      <c r="BM173" s="199" t="s">
        <v>237</v>
      </c>
    </row>
    <row r="174" spans="1:65" s="13" customFormat="1" ht="11.25">
      <c r="B174" s="201"/>
      <c r="C174" s="202"/>
      <c r="D174" s="203" t="s">
        <v>142</v>
      </c>
      <c r="E174" s="204" t="s">
        <v>1</v>
      </c>
      <c r="F174" s="205" t="s">
        <v>238</v>
      </c>
      <c r="G174" s="202"/>
      <c r="H174" s="206">
        <v>2.5999999999999999E-2</v>
      </c>
      <c r="I174" s="207"/>
      <c r="J174" s="202"/>
      <c r="K174" s="202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142</v>
      </c>
      <c r="AU174" s="212" t="s">
        <v>86</v>
      </c>
      <c r="AV174" s="13" t="s">
        <v>86</v>
      </c>
      <c r="AW174" s="13" t="s">
        <v>32</v>
      </c>
      <c r="AX174" s="13" t="s">
        <v>84</v>
      </c>
      <c r="AY174" s="212" t="s">
        <v>134</v>
      </c>
    </row>
    <row r="175" spans="1:65" s="2" customFormat="1" ht="16.350000000000001" customHeight="1">
      <c r="A175" s="34"/>
      <c r="B175" s="35"/>
      <c r="C175" s="187" t="s">
        <v>239</v>
      </c>
      <c r="D175" s="187" t="s">
        <v>136</v>
      </c>
      <c r="E175" s="188" t="s">
        <v>240</v>
      </c>
      <c r="F175" s="189" t="s">
        <v>241</v>
      </c>
      <c r="G175" s="190" t="s">
        <v>164</v>
      </c>
      <c r="H175" s="191">
        <v>3.4000000000000002E-2</v>
      </c>
      <c r="I175" s="192"/>
      <c r="J175" s="193">
        <f>ROUND(I175*H175,2)</f>
        <v>0</v>
      </c>
      <c r="K175" s="194"/>
      <c r="L175" s="39"/>
      <c r="M175" s="195" t="s">
        <v>1</v>
      </c>
      <c r="N175" s="196" t="s">
        <v>41</v>
      </c>
      <c r="O175" s="71"/>
      <c r="P175" s="197">
        <f>O175*H175</f>
        <v>0</v>
      </c>
      <c r="Q175" s="197">
        <v>1.06277</v>
      </c>
      <c r="R175" s="197">
        <f>Q175*H175</f>
        <v>3.6134180000000002E-2</v>
      </c>
      <c r="S175" s="197">
        <v>0</v>
      </c>
      <c r="T175" s="19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9" t="s">
        <v>140</v>
      </c>
      <c r="AT175" s="199" t="s">
        <v>136</v>
      </c>
      <c r="AU175" s="199" t="s">
        <v>86</v>
      </c>
      <c r="AY175" s="17" t="s">
        <v>134</v>
      </c>
      <c r="BE175" s="200">
        <f>IF(N175="základní",J175,0)</f>
        <v>0</v>
      </c>
      <c r="BF175" s="200">
        <f>IF(N175="snížená",J175,0)</f>
        <v>0</v>
      </c>
      <c r="BG175" s="200">
        <f>IF(N175="zákl. přenesená",J175,0)</f>
        <v>0</v>
      </c>
      <c r="BH175" s="200">
        <f>IF(N175="sníž. přenesená",J175,0)</f>
        <v>0</v>
      </c>
      <c r="BI175" s="200">
        <f>IF(N175="nulová",J175,0)</f>
        <v>0</v>
      </c>
      <c r="BJ175" s="17" t="s">
        <v>84</v>
      </c>
      <c r="BK175" s="200">
        <f>ROUND(I175*H175,2)</f>
        <v>0</v>
      </c>
      <c r="BL175" s="17" t="s">
        <v>140</v>
      </c>
      <c r="BM175" s="199" t="s">
        <v>242</v>
      </c>
    </row>
    <row r="176" spans="1:65" s="13" customFormat="1" ht="11.25">
      <c r="B176" s="201"/>
      <c r="C176" s="202"/>
      <c r="D176" s="203" t="s">
        <v>142</v>
      </c>
      <c r="E176" s="204" t="s">
        <v>1</v>
      </c>
      <c r="F176" s="205" t="s">
        <v>243</v>
      </c>
      <c r="G176" s="202"/>
      <c r="H176" s="206">
        <v>3.4000000000000002E-2</v>
      </c>
      <c r="I176" s="207"/>
      <c r="J176" s="202"/>
      <c r="K176" s="202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142</v>
      </c>
      <c r="AU176" s="212" t="s">
        <v>86</v>
      </c>
      <c r="AV176" s="13" t="s">
        <v>86</v>
      </c>
      <c r="AW176" s="13" t="s">
        <v>32</v>
      </c>
      <c r="AX176" s="13" t="s">
        <v>84</v>
      </c>
      <c r="AY176" s="212" t="s">
        <v>134</v>
      </c>
    </row>
    <row r="177" spans="1:65" s="2" customFormat="1" ht="16.350000000000001" customHeight="1">
      <c r="A177" s="34"/>
      <c r="B177" s="35"/>
      <c r="C177" s="187" t="s">
        <v>244</v>
      </c>
      <c r="D177" s="187" t="s">
        <v>136</v>
      </c>
      <c r="E177" s="188" t="s">
        <v>245</v>
      </c>
      <c r="F177" s="189" t="s">
        <v>246</v>
      </c>
      <c r="G177" s="190" t="s">
        <v>247</v>
      </c>
      <c r="H177" s="191">
        <v>1</v>
      </c>
      <c r="I177" s="192"/>
      <c r="J177" s="193">
        <f>ROUND(I177*H177,2)</f>
        <v>0</v>
      </c>
      <c r="K177" s="194"/>
      <c r="L177" s="39"/>
      <c r="M177" s="195" t="s">
        <v>1</v>
      </c>
      <c r="N177" s="196" t="s">
        <v>41</v>
      </c>
      <c r="O177" s="71"/>
      <c r="P177" s="197">
        <f>O177*H177</f>
        <v>0</v>
      </c>
      <c r="Q177" s="197">
        <v>0</v>
      </c>
      <c r="R177" s="197">
        <f>Q177*H177</f>
        <v>0</v>
      </c>
      <c r="S177" s="197">
        <v>0</v>
      </c>
      <c r="T177" s="19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9" t="s">
        <v>140</v>
      </c>
      <c r="AT177" s="199" t="s">
        <v>136</v>
      </c>
      <c r="AU177" s="199" t="s">
        <v>86</v>
      </c>
      <c r="AY177" s="17" t="s">
        <v>134</v>
      </c>
      <c r="BE177" s="200">
        <f>IF(N177="základní",J177,0)</f>
        <v>0</v>
      </c>
      <c r="BF177" s="200">
        <f>IF(N177="snížená",J177,0)</f>
        <v>0</v>
      </c>
      <c r="BG177" s="200">
        <f>IF(N177="zákl. přenesená",J177,0)</f>
        <v>0</v>
      </c>
      <c r="BH177" s="200">
        <f>IF(N177="sníž. přenesená",J177,0)</f>
        <v>0</v>
      </c>
      <c r="BI177" s="200">
        <f>IF(N177="nulová",J177,0)</f>
        <v>0</v>
      </c>
      <c r="BJ177" s="17" t="s">
        <v>84</v>
      </c>
      <c r="BK177" s="200">
        <f>ROUND(I177*H177,2)</f>
        <v>0</v>
      </c>
      <c r="BL177" s="17" t="s">
        <v>140</v>
      </c>
      <c r="BM177" s="199" t="s">
        <v>248</v>
      </c>
    </row>
    <row r="178" spans="1:65" s="12" customFormat="1" ht="22.9" customHeight="1">
      <c r="B178" s="171"/>
      <c r="C178" s="172"/>
      <c r="D178" s="173" t="s">
        <v>75</v>
      </c>
      <c r="E178" s="185" t="s">
        <v>149</v>
      </c>
      <c r="F178" s="185" t="s">
        <v>249</v>
      </c>
      <c r="G178" s="172"/>
      <c r="H178" s="172"/>
      <c r="I178" s="175"/>
      <c r="J178" s="186">
        <f>BK178</f>
        <v>0</v>
      </c>
      <c r="K178" s="172"/>
      <c r="L178" s="177"/>
      <c r="M178" s="178"/>
      <c r="N178" s="179"/>
      <c r="O178" s="179"/>
      <c r="P178" s="180">
        <f>SUM(P179:P184)</f>
        <v>0</v>
      </c>
      <c r="Q178" s="179"/>
      <c r="R178" s="180">
        <f>SUM(R179:R184)</f>
        <v>2.4065228999999997</v>
      </c>
      <c r="S178" s="179"/>
      <c r="T178" s="181">
        <f>SUM(T179:T184)</f>
        <v>0</v>
      </c>
      <c r="AR178" s="182" t="s">
        <v>84</v>
      </c>
      <c r="AT178" s="183" t="s">
        <v>75</v>
      </c>
      <c r="AU178" s="183" t="s">
        <v>84</v>
      </c>
      <c r="AY178" s="182" t="s">
        <v>134</v>
      </c>
      <c r="BK178" s="184">
        <f>SUM(BK179:BK184)</f>
        <v>0</v>
      </c>
    </row>
    <row r="179" spans="1:65" s="2" customFormat="1" ht="21" customHeight="1">
      <c r="A179" s="34"/>
      <c r="B179" s="35"/>
      <c r="C179" s="187" t="s">
        <v>250</v>
      </c>
      <c r="D179" s="187" t="s">
        <v>136</v>
      </c>
      <c r="E179" s="188" t="s">
        <v>251</v>
      </c>
      <c r="F179" s="189" t="s">
        <v>252</v>
      </c>
      <c r="G179" s="190" t="s">
        <v>139</v>
      </c>
      <c r="H179" s="191">
        <v>9.41</v>
      </c>
      <c r="I179" s="192"/>
      <c r="J179" s="193">
        <f>ROUND(I179*H179,2)</f>
        <v>0</v>
      </c>
      <c r="K179" s="194"/>
      <c r="L179" s="39"/>
      <c r="M179" s="195" t="s">
        <v>1</v>
      </c>
      <c r="N179" s="196" t="s">
        <v>41</v>
      </c>
      <c r="O179" s="71"/>
      <c r="P179" s="197">
        <f>O179*H179</f>
        <v>0</v>
      </c>
      <c r="Q179" s="197">
        <v>0.22569</v>
      </c>
      <c r="R179" s="197">
        <f>Q179*H179</f>
        <v>2.1237428999999999</v>
      </c>
      <c r="S179" s="197">
        <v>0</v>
      </c>
      <c r="T179" s="19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9" t="s">
        <v>140</v>
      </c>
      <c r="AT179" s="199" t="s">
        <v>136</v>
      </c>
      <c r="AU179" s="199" t="s">
        <v>86</v>
      </c>
      <c r="AY179" s="17" t="s">
        <v>134</v>
      </c>
      <c r="BE179" s="200">
        <f>IF(N179="základní",J179,0)</f>
        <v>0</v>
      </c>
      <c r="BF179" s="200">
        <f>IF(N179="snížená",J179,0)</f>
        <v>0</v>
      </c>
      <c r="BG179" s="200">
        <f>IF(N179="zákl. přenesená",J179,0)</f>
        <v>0</v>
      </c>
      <c r="BH179" s="200">
        <f>IF(N179="sníž. přenesená",J179,0)</f>
        <v>0</v>
      </c>
      <c r="BI179" s="200">
        <f>IF(N179="nulová",J179,0)</f>
        <v>0</v>
      </c>
      <c r="BJ179" s="17" t="s">
        <v>84</v>
      </c>
      <c r="BK179" s="200">
        <f>ROUND(I179*H179,2)</f>
        <v>0</v>
      </c>
      <c r="BL179" s="17" t="s">
        <v>140</v>
      </c>
      <c r="BM179" s="199" t="s">
        <v>253</v>
      </c>
    </row>
    <row r="180" spans="1:65" s="13" customFormat="1" ht="11.25">
      <c r="B180" s="201"/>
      <c r="C180" s="202"/>
      <c r="D180" s="203" t="s">
        <v>142</v>
      </c>
      <c r="E180" s="204" t="s">
        <v>1</v>
      </c>
      <c r="F180" s="205" t="s">
        <v>254</v>
      </c>
      <c r="G180" s="202"/>
      <c r="H180" s="206">
        <v>2.625</v>
      </c>
      <c r="I180" s="207"/>
      <c r="J180" s="202"/>
      <c r="K180" s="202"/>
      <c r="L180" s="208"/>
      <c r="M180" s="209"/>
      <c r="N180" s="210"/>
      <c r="O180" s="210"/>
      <c r="P180" s="210"/>
      <c r="Q180" s="210"/>
      <c r="R180" s="210"/>
      <c r="S180" s="210"/>
      <c r="T180" s="211"/>
      <c r="AT180" s="212" t="s">
        <v>142</v>
      </c>
      <c r="AU180" s="212" t="s">
        <v>86</v>
      </c>
      <c r="AV180" s="13" t="s">
        <v>86</v>
      </c>
      <c r="AW180" s="13" t="s">
        <v>32</v>
      </c>
      <c r="AX180" s="13" t="s">
        <v>76</v>
      </c>
      <c r="AY180" s="212" t="s">
        <v>134</v>
      </c>
    </row>
    <row r="181" spans="1:65" s="13" customFormat="1" ht="11.25">
      <c r="B181" s="201"/>
      <c r="C181" s="202"/>
      <c r="D181" s="203" t="s">
        <v>142</v>
      </c>
      <c r="E181" s="204" t="s">
        <v>1</v>
      </c>
      <c r="F181" s="205" t="s">
        <v>255</v>
      </c>
      <c r="G181" s="202"/>
      <c r="H181" s="206">
        <v>2.3849999999999998</v>
      </c>
      <c r="I181" s="207"/>
      <c r="J181" s="202"/>
      <c r="K181" s="202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142</v>
      </c>
      <c r="AU181" s="212" t="s">
        <v>86</v>
      </c>
      <c r="AV181" s="13" t="s">
        <v>86</v>
      </c>
      <c r="AW181" s="13" t="s">
        <v>32</v>
      </c>
      <c r="AX181" s="13" t="s">
        <v>76</v>
      </c>
      <c r="AY181" s="212" t="s">
        <v>134</v>
      </c>
    </row>
    <row r="182" spans="1:65" s="13" customFormat="1" ht="11.25">
      <c r="B182" s="201"/>
      <c r="C182" s="202"/>
      <c r="D182" s="203" t="s">
        <v>142</v>
      </c>
      <c r="E182" s="204" t="s">
        <v>1</v>
      </c>
      <c r="F182" s="205" t="s">
        <v>256</v>
      </c>
      <c r="G182" s="202"/>
      <c r="H182" s="206">
        <v>4.4000000000000004</v>
      </c>
      <c r="I182" s="207"/>
      <c r="J182" s="202"/>
      <c r="K182" s="202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142</v>
      </c>
      <c r="AU182" s="212" t="s">
        <v>86</v>
      </c>
      <c r="AV182" s="13" t="s">
        <v>86</v>
      </c>
      <c r="AW182" s="13" t="s">
        <v>32</v>
      </c>
      <c r="AX182" s="13" t="s">
        <v>76</v>
      </c>
      <c r="AY182" s="212" t="s">
        <v>134</v>
      </c>
    </row>
    <row r="183" spans="1:65" s="14" customFormat="1" ht="11.25">
      <c r="B183" s="224"/>
      <c r="C183" s="225"/>
      <c r="D183" s="203" t="s">
        <v>142</v>
      </c>
      <c r="E183" s="226" t="s">
        <v>1</v>
      </c>
      <c r="F183" s="227" t="s">
        <v>257</v>
      </c>
      <c r="G183" s="225"/>
      <c r="H183" s="228">
        <v>9.41</v>
      </c>
      <c r="I183" s="229"/>
      <c r="J183" s="225"/>
      <c r="K183" s="225"/>
      <c r="L183" s="230"/>
      <c r="M183" s="231"/>
      <c r="N183" s="232"/>
      <c r="O183" s="232"/>
      <c r="P183" s="232"/>
      <c r="Q183" s="232"/>
      <c r="R183" s="232"/>
      <c r="S183" s="232"/>
      <c r="T183" s="233"/>
      <c r="AT183" s="234" t="s">
        <v>142</v>
      </c>
      <c r="AU183" s="234" t="s">
        <v>86</v>
      </c>
      <c r="AV183" s="14" t="s">
        <v>140</v>
      </c>
      <c r="AW183" s="14" t="s">
        <v>32</v>
      </c>
      <c r="AX183" s="14" t="s">
        <v>84</v>
      </c>
      <c r="AY183" s="234" t="s">
        <v>134</v>
      </c>
    </row>
    <row r="184" spans="1:65" s="2" customFormat="1" ht="16.350000000000001" customHeight="1">
      <c r="A184" s="34"/>
      <c r="B184" s="35"/>
      <c r="C184" s="187" t="s">
        <v>258</v>
      </c>
      <c r="D184" s="187" t="s">
        <v>136</v>
      </c>
      <c r="E184" s="188" t="s">
        <v>259</v>
      </c>
      <c r="F184" s="189" t="s">
        <v>260</v>
      </c>
      <c r="G184" s="190" t="s">
        <v>261</v>
      </c>
      <c r="H184" s="191">
        <v>2</v>
      </c>
      <c r="I184" s="192"/>
      <c r="J184" s="193">
        <f>ROUND(I184*H184,2)</f>
        <v>0</v>
      </c>
      <c r="K184" s="194"/>
      <c r="L184" s="39"/>
      <c r="M184" s="195" t="s">
        <v>1</v>
      </c>
      <c r="N184" s="196" t="s">
        <v>41</v>
      </c>
      <c r="O184" s="71"/>
      <c r="P184" s="197">
        <f>O184*H184</f>
        <v>0</v>
      </c>
      <c r="Q184" s="197">
        <v>0.14138999999999999</v>
      </c>
      <c r="R184" s="197">
        <f>Q184*H184</f>
        <v>0.28277999999999998</v>
      </c>
      <c r="S184" s="197">
        <v>0</v>
      </c>
      <c r="T184" s="19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9" t="s">
        <v>140</v>
      </c>
      <c r="AT184" s="199" t="s">
        <v>136</v>
      </c>
      <c r="AU184" s="199" t="s">
        <v>86</v>
      </c>
      <c r="AY184" s="17" t="s">
        <v>134</v>
      </c>
      <c r="BE184" s="200">
        <f>IF(N184="základní",J184,0)</f>
        <v>0</v>
      </c>
      <c r="BF184" s="200">
        <f>IF(N184="snížená",J184,0)</f>
        <v>0</v>
      </c>
      <c r="BG184" s="200">
        <f>IF(N184="zákl. přenesená",J184,0)</f>
        <v>0</v>
      </c>
      <c r="BH184" s="200">
        <f>IF(N184="sníž. přenesená",J184,0)</f>
        <v>0</v>
      </c>
      <c r="BI184" s="200">
        <f>IF(N184="nulová",J184,0)</f>
        <v>0</v>
      </c>
      <c r="BJ184" s="17" t="s">
        <v>84</v>
      </c>
      <c r="BK184" s="200">
        <f>ROUND(I184*H184,2)</f>
        <v>0</v>
      </c>
      <c r="BL184" s="17" t="s">
        <v>140</v>
      </c>
      <c r="BM184" s="199" t="s">
        <v>262</v>
      </c>
    </row>
    <row r="185" spans="1:65" s="12" customFormat="1" ht="22.9" customHeight="1">
      <c r="B185" s="171"/>
      <c r="C185" s="172"/>
      <c r="D185" s="173" t="s">
        <v>75</v>
      </c>
      <c r="E185" s="185" t="s">
        <v>161</v>
      </c>
      <c r="F185" s="185" t="s">
        <v>263</v>
      </c>
      <c r="G185" s="172"/>
      <c r="H185" s="172"/>
      <c r="I185" s="175"/>
      <c r="J185" s="186">
        <f>BK185</f>
        <v>0</v>
      </c>
      <c r="K185" s="172"/>
      <c r="L185" s="177"/>
      <c r="M185" s="178"/>
      <c r="N185" s="179"/>
      <c r="O185" s="179"/>
      <c r="P185" s="180">
        <f>SUM(P186:P210)</f>
        <v>0</v>
      </c>
      <c r="Q185" s="179"/>
      <c r="R185" s="180">
        <f>SUM(R186:R210)</f>
        <v>1.3699320399999999</v>
      </c>
      <c r="S185" s="179"/>
      <c r="T185" s="181">
        <f>SUM(T186:T210)</f>
        <v>6.0000000000000002E-5</v>
      </c>
      <c r="AR185" s="182" t="s">
        <v>84</v>
      </c>
      <c r="AT185" s="183" t="s">
        <v>75</v>
      </c>
      <c r="AU185" s="183" t="s">
        <v>84</v>
      </c>
      <c r="AY185" s="182" t="s">
        <v>134</v>
      </c>
      <c r="BK185" s="184">
        <f>SUM(BK186:BK210)</f>
        <v>0</v>
      </c>
    </row>
    <row r="186" spans="1:65" s="2" customFormat="1" ht="16.350000000000001" customHeight="1">
      <c r="A186" s="34"/>
      <c r="B186" s="35"/>
      <c r="C186" s="187" t="s">
        <v>264</v>
      </c>
      <c r="D186" s="187" t="s">
        <v>136</v>
      </c>
      <c r="E186" s="188" t="s">
        <v>265</v>
      </c>
      <c r="F186" s="189" t="s">
        <v>266</v>
      </c>
      <c r="G186" s="190" t="s">
        <v>139</v>
      </c>
      <c r="H186" s="191">
        <v>21.454000000000001</v>
      </c>
      <c r="I186" s="192"/>
      <c r="J186" s="193">
        <f>ROUND(I186*H186,2)</f>
        <v>0</v>
      </c>
      <c r="K186" s="194"/>
      <c r="L186" s="39"/>
      <c r="M186" s="195" t="s">
        <v>1</v>
      </c>
      <c r="N186" s="196" t="s">
        <v>41</v>
      </c>
      <c r="O186" s="71"/>
      <c r="P186" s="197">
        <f>O186*H186</f>
        <v>0</v>
      </c>
      <c r="Q186" s="197">
        <v>4.3800000000000002E-3</v>
      </c>
      <c r="R186" s="197">
        <f>Q186*H186</f>
        <v>9.3968520000000014E-2</v>
      </c>
      <c r="S186" s="197">
        <v>0</v>
      </c>
      <c r="T186" s="19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9" t="s">
        <v>140</v>
      </c>
      <c r="AT186" s="199" t="s">
        <v>136</v>
      </c>
      <c r="AU186" s="199" t="s">
        <v>86</v>
      </c>
      <c r="AY186" s="17" t="s">
        <v>134</v>
      </c>
      <c r="BE186" s="200">
        <f>IF(N186="základní",J186,0)</f>
        <v>0</v>
      </c>
      <c r="BF186" s="200">
        <f>IF(N186="snížená",J186,0)</f>
        <v>0</v>
      </c>
      <c r="BG186" s="200">
        <f>IF(N186="zákl. přenesená",J186,0)</f>
        <v>0</v>
      </c>
      <c r="BH186" s="200">
        <f>IF(N186="sníž. přenesená",J186,0)</f>
        <v>0</v>
      </c>
      <c r="BI186" s="200">
        <f>IF(N186="nulová",J186,0)</f>
        <v>0</v>
      </c>
      <c r="BJ186" s="17" t="s">
        <v>84</v>
      </c>
      <c r="BK186" s="200">
        <f>ROUND(I186*H186,2)</f>
        <v>0</v>
      </c>
      <c r="BL186" s="17" t="s">
        <v>140</v>
      </c>
      <c r="BM186" s="199" t="s">
        <v>267</v>
      </c>
    </row>
    <row r="187" spans="1:65" s="15" customFormat="1" ht="11.25">
      <c r="B187" s="235"/>
      <c r="C187" s="236"/>
      <c r="D187" s="203" t="s">
        <v>142</v>
      </c>
      <c r="E187" s="237" t="s">
        <v>1</v>
      </c>
      <c r="F187" s="238" t="s">
        <v>268</v>
      </c>
      <c r="G187" s="236"/>
      <c r="H187" s="237" t="s">
        <v>1</v>
      </c>
      <c r="I187" s="239"/>
      <c r="J187" s="236"/>
      <c r="K187" s="236"/>
      <c r="L187" s="240"/>
      <c r="M187" s="241"/>
      <c r="N187" s="242"/>
      <c r="O187" s="242"/>
      <c r="P187" s="242"/>
      <c r="Q187" s="242"/>
      <c r="R187" s="242"/>
      <c r="S187" s="242"/>
      <c r="T187" s="243"/>
      <c r="AT187" s="244" t="s">
        <v>142</v>
      </c>
      <c r="AU187" s="244" t="s">
        <v>86</v>
      </c>
      <c r="AV187" s="15" t="s">
        <v>84</v>
      </c>
      <c r="AW187" s="15" t="s">
        <v>32</v>
      </c>
      <c r="AX187" s="15" t="s">
        <v>76</v>
      </c>
      <c r="AY187" s="244" t="s">
        <v>134</v>
      </c>
    </row>
    <row r="188" spans="1:65" s="13" customFormat="1" ht="11.25">
      <c r="B188" s="201"/>
      <c r="C188" s="202"/>
      <c r="D188" s="203" t="s">
        <v>142</v>
      </c>
      <c r="E188" s="204" t="s">
        <v>1</v>
      </c>
      <c r="F188" s="205" t="s">
        <v>269</v>
      </c>
      <c r="G188" s="202"/>
      <c r="H188" s="206">
        <v>4.4000000000000004</v>
      </c>
      <c r="I188" s="207"/>
      <c r="J188" s="202"/>
      <c r="K188" s="202"/>
      <c r="L188" s="208"/>
      <c r="M188" s="209"/>
      <c r="N188" s="210"/>
      <c r="O188" s="210"/>
      <c r="P188" s="210"/>
      <c r="Q188" s="210"/>
      <c r="R188" s="210"/>
      <c r="S188" s="210"/>
      <c r="T188" s="211"/>
      <c r="AT188" s="212" t="s">
        <v>142</v>
      </c>
      <c r="AU188" s="212" t="s">
        <v>86</v>
      </c>
      <c r="AV188" s="13" t="s">
        <v>86</v>
      </c>
      <c r="AW188" s="13" t="s">
        <v>32</v>
      </c>
      <c r="AX188" s="13" t="s">
        <v>76</v>
      </c>
      <c r="AY188" s="212" t="s">
        <v>134</v>
      </c>
    </row>
    <row r="189" spans="1:65" s="13" customFormat="1" ht="11.25">
      <c r="B189" s="201"/>
      <c r="C189" s="202"/>
      <c r="D189" s="203" t="s">
        <v>142</v>
      </c>
      <c r="E189" s="204" t="s">
        <v>1</v>
      </c>
      <c r="F189" s="205" t="s">
        <v>270</v>
      </c>
      <c r="G189" s="202"/>
      <c r="H189" s="206">
        <v>5.04</v>
      </c>
      <c r="I189" s="207"/>
      <c r="J189" s="202"/>
      <c r="K189" s="202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142</v>
      </c>
      <c r="AU189" s="212" t="s">
        <v>86</v>
      </c>
      <c r="AV189" s="13" t="s">
        <v>86</v>
      </c>
      <c r="AW189" s="13" t="s">
        <v>32</v>
      </c>
      <c r="AX189" s="13" t="s">
        <v>76</v>
      </c>
      <c r="AY189" s="212" t="s">
        <v>134</v>
      </c>
    </row>
    <row r="190" spans="1:65" s="13" customFormat="1" ht="11.25">
      <c r="B190" s="201"/>
      <c r="C190" s="202"/>
      <c r="D190" s="203" t="s">
        <v>142</v>
      </c>
      <c r="E190" s="204" t="s">
        <v>1</v>
      </c>
      <c r="F190" s="205" t="s">
        <v>271</v>
      </c>
      <c r="G190" s="202"/>
      <c r="H190" s="206">
        <v>5.28</v>
      </c>
      <c r="I190" s="207"/>
      <c r="J190" s="202"/>
      <c r="K190" s="202"/>
      <c r="L190" s="208"/>
      <c r="M190" s="209"/>
      <c r="N190" s="210"/>
      <c r="O190" s="210"/>
      <c r="P190" s="210"/>
      <c r="Q190" s="210"/>
      <c r="R190" s="210"/>
      <c r="S190" s="210"/>
      <c r="T190" s="211"/>
      <c r="AT190" s="212" t="s">
        <v>142</v>
      </c>
      <c r="AU190" s="212" t="s">
        <v>86</v>
      </c>
      <c r="AV190" s="13" t="s">
        <v>86</v>
      </c>
      <c r="AW190" s="13" t="s">
        <v>32</v>
      </c>
      <c r="AX190" s="13" t="s">
        <v>76</v>
      </c>
      <c r="AY190" s="212" t="s">
        <v>134</v>
      </c>
    </row>
    <row r="191" spans="1:65" s="13" customFormat="1" ht="11.25">
      <c r="B191" s="201"/>
      <c r="C191" s="202"/>
      <c r="D191" s="203" t="s">
        <v>142</v>
      </c>
      <c r="E191" s="204" t="s">
        <v>1</v>
      </c>
      <c r="F191" s="205" t="s">
        <v>272</v>
      </c>
      <c r="G191" s="202"/>
      <c r="H191" s="206">
        <v>-5.31</v>
      </c>
      <c r="I191" s="207"/>
      <c r="J191" s="202"/>
      <c r="K191" s="202"/>
      <c r="L191" s="208"/>
      <c r="M191" s="209"/>
      <c r="N191" s="210"/>
      <c r="O191" s="210"/>
      <c r="P191" s="210"/>
      <c r="Q191" s="210"/>
      <c r="R191" s="210"/>
      <c r="S191" s="210"/>
      <c r="T191" s="211"/>
      <c r="AT191" s="212" t="s">
        <v>142</v>
      </c>
      <c r="AU191" s="212" t="s">
        <v>86</v>
      </c>
      <c r="AV191" s="13" t="s">
        <v>86</v>
      </c>
      <c r="AW191" s="13" t="s">
        <v>32</v>
      </c>
      <c r="AX191" s="13" t="s">
        <v>76</v>
      </c>
      <c r="AY191" s="212" t="s">
        <v>134</v>
      </c>
    </row>
    <row r="192" spans="1:65" s="13" customFormat="1" ht="11.25">
      <c r="B192" s="201"/>
      <c r="C192" s="202"/>
      <c r="D192" s="203" t="s">
        <v>142</v>
      </c>
      <c r="E192" s="204" t="s">
        <v>1</v>
      </c>
      <c r="F192" s="205" t="s">
        <v>273</v>
      </c>
      <c r="G192" s="202"/>
      <c r="H192" s="206">
        <v>4.5439999999999996</v>
      </c>
      <c r="I192" s="207"/>
      <c r="J192" s="202"/>
      <c r="K192" s="202"/>
      <c r="L192" s="208"/>
      <c r="M192" s="209"/>
      <c r="N192" s="210"/>
      <c r="O192" s="210"/>
      <c r="P192" s="210"/>
      <c r="Q192" s="210"/>
      <c r="R192" s="210"/>
      <c r="S192" s="210"/>
      <c r="T192" s="211"/>
      <c r="AT192" s="212" t="s">
        <v>142</v>
      </c>
      <c r="AU192" s="212" t="s">
        <v>86</v>
      </c>
      <c r="AV192" s="13" t="s">
        <v>86</v>
      </c>
      <c r="AW192" s="13" t="s">
        <v>32</v>
      </c>
      <c r="AX192" s="13" t="s">
        <v>76</v>
      </c>
      <c r="AY192" s="212" t="s">
        <v>134</v>
      </c>
    </row>
    <row r="193" spans="1:65" s="13" customFormat="1" ht="11.25">
      <c r="B193" s="201"/>
      <c r="C193" s="202"/>
      <c r="D193" s="203" t="s">
        <v>142</v>
      </c>
      <c r="E193" s="204" t="s">
        <v>1</v>
      </c>
      <c r="F193" s="205" t="s">
        <v>274</v>
      </c>
      <c r="G193" s="202"/>
      <c r="H193" s="206">
        <v>7.5</v>
      </c>
      <c r="I193" s="207"/>
      <c r="J193" s="202"/>
      <c r="K193" s="202"/>
      <c r="L193" s="208"/>
      <c r="M193" s="209"/>
      <c r="N193" s="210"/>
      <c r="O193" s="210"/>
      <c r="P193" s="210"/>
      <c r="Q193" s="210"/>
      <c r="R193" s="210"/>
      <c r="S193" s="210"/>
      <c r="T193" s="211"/>
      <c r="AT193" s="212" t="s">
        <v>142</v>
      </c>
      <c r="AU193" s="212" t="s">
        <v>86</v>
      </c>
      <c r="AV193" s="13" t="s">
        <v>86</v>
      </c>
      <c r="AW193" s="13" t="s">
        <v>32</v>
      </c>
      <c r="AX193" s="13" t="s">
        <v>76</v>
      </c>
      <c r="AY193" s="212" t="s">
        <v>134</v>
      </c>
    </row>
    <row r="194" spans="1:65" s="14" customFormat="1" ht="11.25">
      <c r="B194" s="224"/>
      <c r="C194" s="225"/>
      <c r="D194" s="203" t="s">
        <v>142</v>
      </c>
      <c r="E194" s="226" t="s">
        <v>1</v>
      </c>
      <c r="F194" s="227" t="s">
        <v>257</v>
      </c>
      <c r="G194" s="225"/>
      <c r="H194" s="228">
        <v>21.454000000000004</v>
      </c>
      <c r="I194" s="229"/>
      <c r="J194" s="225"/>
      <c r="K194" s="225"/>
      <c r="L194" s="230"/>
      <c r="M194" s="231"/>
      <c r="N194" s="232"/>
      <c r="O194" s="232"/>
      <c r="P194" s="232"/>
      <c r="Q194" s="232"/>
      <c r="R194" s="232"/>
      <c r="S194" s="232"/>
      <c r="T194" s="233"/>
      <c r="AT194" s="234" t="s">
        <v>142</v>
      </c>
      <c r="AU194" s="234" t="s">
        <v>86</v>
      </c>
      <c r="AV194" s="14" t="s">
        <v>140</v>
      </c>
      <c r="AW194" s="14" t="s">
        <v>32</v>
      </c>
      <c r="AX194" s="14" t="s">
        <v>84</v>
      </c>
      <c r="AY194" s="234" t="s">
        <v>134</v>
      </c>
    </row>
    <row r="195" spans="1:65" s="2" customFormat="1" ht="16.350000000000001" customHeight="1">
      <c r="A195" s="34"/>
      <c r="B195" s="35"/>
      <c r="C195" s="187" t="s">
        <v>275</v>
      </c>
      <c r="D195" s="187" t="s">
        <v>136</v>
      </c>
      <c r="E195" s="188" t="s">
        <v>276</v>
      </c>
      <c r="F195" s="189" t="s">
        <v>277</v>
      </c>
      <c r="G195" s="190" t="s">
        <v>139</v>
      </c>
      <c r="H195" s="191">
        <v>21.454000000000001</v>
      </c>
      <c r="I195" s="192"/>
      <c r="J195" s="193">
        <f>ROUND(I195*H195,2)</f>
        <v>0</v>
      </c>
      <c r="K195" s="194"/>
      <c r="L195" s="39"/>
      <c r="M195" s="195" t="s">
        <v>1</v>
      </c>
      <c r="N195" s="196" t="s">
        <v>41</v>
      </c>
      <c r="O195" s="71"/>
      <c r="P195" s="197">
        <f>O195*H195</f>
        <v>0</v>
      </c>
      <c r="Q195" s="197">
        <v>3.0000000000000001E-3</v>
      </c>
      <c r="R195" s="197">
        <f>Q195*H195</f>
        <v>6.4362000000000003E-2</v>
      </c>
      <c r="S195" s="197">
        <v>0</v>
      </c>
      <c r="T195" s="19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9" t="s">
        <v>140</v>
      </c>
      <c r="AT195" s="199" t="s">
        <v>136</v>
      </c>
      <c r="AU195" s="199" t="s">
        <v>86</v>
      </c>
      <c r="AY195" s="17" t="s">
        <v>134</v>
      </c>
      <c r="BE195" s="200">
        <f>IF(N195="základní",J195,0)</f>
        <v>0</v>
      </c>
      <c r="BF195" s="200">
        <f>IF(N195="snížená",J195,0)</f>
        <v>0</v>
      </c>
      <c r="BG195" s="200">
        <f>IF(N195="zákl. přenesená",J195,0)</f>
        <v>0</v>
      </c>
      <c r="BH195" s="200">
        <f>IF(N195="sníž. přenesená",J195,0)</f>
        <v>0</v>
      </c>
      <c r="BI195" s="200">
        <f>IF(N195="nulová",J195,0)</f>
        <v>0</v>
      </c>
      <c r="BJ195" s="17" t="s">
        <v>84</v>
      </c>
      <c r="BK195" s="200">
        <f>ROUND(I195*H195,2)</f>
        <v>0</v>
      </c>
      <c r="BL195" s="17" t="s">
        <v>140</v>
      </c>
      <c r="BM195" s="199" t="s">
        <v>278</v>
      </c>
    </row>
    <row r="196" spans="1:65" s="2" customFormat="1" ht="16.350000000000001" customHeight="1">
      <c r="A196" s="34"/>
      <c r="B196" s="35"/>
      <c r="C196" s="187" t="s">
        <v>279</v>
      </c>
      <c r="D196" s="187" t="s">
        <v>136</v>
      </c>
      <c r="E196" s="188" t="s">
        <v>280</v>
      </c>
      <c r="F196" s="189" t="s">
        <v>281</v>
      </c>
      <c r="G196" s="190" t="s">
        <v>139</v>
      </c>
      <c r="H196" s="191">
        <v>18.14</v>
      </c>
      <c r="I196" s="192"/>
      <c r="J196" s="193">
        <f>ROUND(I196*H196,2)</f>
        <v>0</v>
      </c>
      <c r="K196" s="194"/>
      <c r="L196" s="39"/>
      <c r="M196" s="195" t="s">
        <v>1</v>
      </c>
      <c r="N196" s="196" t="s">
        <v>41</v>
      </c>
      <c r="O196" s="71"/>
      <c r="P196" s="197">
        <f>O196*H196</f>
        <v>0</v>
      </c>
      <c r="Q196" s="197">
        <v>1.8380000000000001E-2</v>
      </c>
      <c r="R196" s="197">
        <f>Q196*H196</f>
        <v>0.33341320000000002</v>
      </c>
      <c r="S196" s="197">
        <v>0</v>
      </c>
      <c r="T196" s="19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9" t="s">
        <v>140</v>
      </c>
      <c r="AT196" s="199" t="s">
        <v>136</v>
      </c>
      <c r="AU196" s="199" t="s">
        <v>86</v>
      </c>
      <c r="AY196" s="17" t="s">
        <v>134</v>
      </c>
      <c r="BE196" s="200">
        <f>IF(N196="základní",J196,0)</f>
        <v>0</v>
      </c>
      <c r="BF196" s="200">
        <f>IF(N196="snížená",J196,0)</f>
        <v>0</v>
      </c>
      <c r="BG196" s="200">
        <f>IF(N196="zákl. přenesená",J196,0)</f>
        <v>0</v>
      </c>
      <c r="BH196" s="200">
        <f>IF(N196="sníž. přenesená",J196,0)</f>
        <v>0</v>
      </c>
      <c r="BI196" s="200">
        <f>IF(N196="nulová",J196,0)</f>
        <v>0</v>
      </c>
      <c r="BJ196" s="17" t="s">
        <v>84</v>
      </c>
      <c r="BK196" s="200">
        <f>ROUND(I196*H196,2)</f>
        <v>0</v>
      </c>
      <c r="BL196" s="17" t="s">
        <v>140</v>
      </c>
      <c r="BM196" s="199" t="s">
        <v>282</v>
      </c>
    </row>
    <row r="197" spans="1:65" s="15" customFormat="1" ht="11.25">
      <c r="B197" s="235"/>
      <c r="C197" s="236"/>
      <c r="D197" s="203" t="s">
        <v>142</v>
      </c>
      <c r="E197" s="237" t="s">
        <v>1</v>
      </c>
      <c r="F197" s="238" t="s">
        <v>283</v>
      </c>
      <c r="G197" s="236"/>
      <c r="H197" s="237" t="s">
        <v>1</v>
      </c>
      <c r="I197" s="239"/>
      <c r="J197" s="236"/>
      <c r="K197" s="236"/>
      <c r="L197" s="240"/>
      <c r="M197" s="241"/>
      <c r="N197" s="242"/>
      <c r="O197" s="242"/>
      <c r="P197" s="242"/>
      <c r="Q197" s="242"/>
      <c r="R197" s="242"/>
      <c r="S197" s="242"/>
      <c r="T197" s="243"/>
      <c r="AT197" s="244" t="s">
        <v>142</v>
      </c>
      <c r="AU197" s="244" t="s">
        <v>86</v>
      </c>
      <c r="AV197" s="15" t="s">
        <v>84</v>
      </c>
      <c r="AW197" s="15" t="s">
        <v>32</v>
      </c>
      <c r="AX197" s="15" t="s">
        <v>76</v>
      </c>
      <c r="AY197" s="244" t="s">
        <v>134</v>
      </c>
    </row>
    <row r="198" spans="1:65" s="13" customFormat="1" ht="11.25">
      <c r="B198" s="201"/>
      <c r="C198" s="202"/>
      <c r="D198" s="203" t="s">
        <v>142</v>
      </c>
      <c r="E198" s="204" t="s">
        <v>1</v>
      </c>
      <c r="F198" s="205" t="s">
        <v>284</v>
      </c>
      <c r="G198" s="202"/>
      <c r="H198" s="206">
        <v>23.45</v>
      </c>
      <c r="I198" s="207"/>
      <c r="J198" s="202"/>
      <c r="K198" s="202"/>
      <c r="L198" s="208"/>
      <c r="M198" s="209"/>
      <c r="N198" s="210"/>
      <c r="O198" s="210"/>
      <c r="P198" s="210"/>
      <c r="Q198" s="210"/>
      <c r="R198" s="210"/>
      <c r="S198" s="210"/>
      <c r="T198" s="211"/>
      <c r="AT198" s="212" t="s">
        <v>142</v>
      </c>
      <c r="AU198" s="212" t="s">
        <v>86</v>
      </c>
      <c r="AV198" s="13" t="s">
        <v>86</v>
      </c>
      <c r="AW198" s="13" t="s">
        <v>32</v>
      </c>
      <c r="AX198" s="13" t="s">
        <v>76</v>
      </c>
      <c r="AY198" s="212" t="s">
        <v>134</v>
      </c>
    </row>
    <row r="199" spans="1:65" s="13" customFormat="1" ht="11.25">
      <c r="B199" s="201"/>
      <c r="C199" s="202"/>
      <c r="D199" s="203" t="s">
        <v>142</v>
      </c>
      <c r="E199" s="204" t="s">
        <v>1</v>
      </c>
      <c r="F199" s="205" t="s">
        <v>272</v>
      </c>
      <c r="G199" s="202"/>
      <c r="H199" s="206">
        <v>-5.31</v>
      </c>
      <c r="I199" s="207"/>
      <c r="J199" s="202"/>
      <c r="K199" s="202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142</v>
      </c>
      <c r="AU199" s="212" t="s">
        <v>86</v>
      </c>
      <c r="AV199" s="13" t="s">
        <v>86</v>
      </c>
      <c r="AW199" s="13" t="s">
        <v>32</v>
      </c>
      <c r="AX199" s="13" t="s">
        <v>76</v>
      </c>
      <c r="AY199" s="212" t="s">
        <v>134</v>
      </c>
    </row>
    <row r="200" spans="1:65" s="14" customFormat="1" ht="11.25">
      <c r="B200" s="224"/>
      <c r="C200" s="225"/>
      <c r="D200" s="203" t="s">
        <v>142</v>
      </c>
      <c r="E200" s="226" t="s">
        <v>1</v>
      </c>
      <c r="F200" s="227" t="s">
        <v>257</v>
      </c>
      <c r="G200" s="225"/>
      <c r="H200" s="228">
        <v>18.14</v>
      </c>
      <c r="I200" s="229"/>
      <c r="J200" s="225"/>
      <c r="K200" s="225"/>
      <c r="L200" s="230"/>
      <c r="M200" s="231"/>
      <c r="N200" s="232"/>
      <c r="O200" s="232"/>
      <c r="P200" s="232"/>
      <c r="Q200" s="232"/>
      <c r="R200" s="232"/>
      <c r="S200" s="232"/>
      <c r="T200" s="233"/>
      <c r="AT200" s="234" t="s">
        <v>142</v>
      </c>
      <c r="AU200" s="234" t="s">
        <v>86</v>
      </c>
      <c r="AV200" s="14" t="s">
        <v>140</v>
      </c>
      <c r="AW200" s="14" t="s">
        <v>32</v>
      </c>
      <c r="AX200" s="14" t="s">
        <v>84</v>
      </c>
      <c r="AY200" s="234" t="s">
        <v>134</v>
      </c>
    </row>
    <row r="201" spans="1:65" s="2" customFormat="1" ht="16.350000000000001" customHeight="1">
      <c r="A201" s="34"/>
      <c r="B201" s="35"/>
      <c r="C201" s="187" t="s">
        <v>285</v>
      </c>
      <c r="D201" s="187" t="s">
        <v>136</v>
      </c>
      <c r="E201" s="188" t="s">
        <v>286</v>
      </c>
      <c r="F201" s="189" t="s">
        <v>287</v>
      </c>
      <c r="G201" s="190" t="s">
        <v>139</v>
      </c>
      <c r="H201" s="191">
        <v>18.14</v>
      </c>
      <c r="I201" s="192"/>
      <c r="J201" s="193">
        <f>ROUND(I201*H201,2)</f>
        <v>0</v>
      </c>
      <c r="K201" s="194"/>
      <c r="L201" s="39"/>
      <c r="M201" s="195" t="s">
        <v>1</v>
      </c>
      <c r="N201" s="196" t="s">
        <v>41</v>
      </c>
      <c r="O201" s="71"/>
      <c r="P201" s="197">
        <f>O201*H201</f>
        <v>0</v>
      </c>
      <c r="Q201" s="197">
        <v>7.9000000000000008E-3</v>
      </c>
      <c r="R201" s="197">
        <f>Q201*H201</f>
        <v>0.14330600000000002</v>
      </c>
      <c r="S201" s="197">
        <v>0</v>
      </c>
      <c r="T201" s="19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9" t="s">
        <v>140</v>
      </c>
      <c r="AT201" s="199" t="s">
        <v>136</v>
      </c>
      <c r="AU201" s="199" t="s">
        <v>86</v>
      </c>
      <c r="AY201" s="17" t="s">
        <v>134</v>
      </c>
      <c r="BE201" s="200">
        <f>IF(N201="základní",J201,0)</f>
        <v>0</v>
      </c>
      <c r="BF201" s="200">
        <f>IF(N201="snížená",J201,0)</f>
        <v>0</v>
      </c>
      <c r="BG201" s="200">
        <f>IF(N201="zákl. přenesená",J201,0)</f>
        <v>0</v>
      </c>
      <c r="BH201" s="200">
        <f>IF(N201="sníž. přenesená",J201,0)</f>
        <v>0</v>
      </c>
      <c r="BI201" s="200">
        <f>IF(N201="nulová",J201,0)</f>
        <v>0</v>
      </c>
      <c r="BJ201" s="17" t="s">
        <v>84</v>
      </c>
      <c r="BK201" s="200">
        <f>ROUND(I201*H201,2)</f>
        <v>0</v>
      </c>
      <c r="BL201" s="17" t="s">
        <v>140</v>
      </c>
      <c r="BM201" s="199" t="s">
        <v>288</v>
      </c>
    </row>
    <row r="202" spans="1:65" s="2" customFormat="1" ht="16.350000000000001" customHeight="1">
      <c r="A202" s="34"/>
      <c r="B202" s="35"/>
      <c r="C202" s="187" t="s">
        <v>289</v>
      </c>
      <c r="D202" s="187" t="s">
        <v>136</v>
      </c>
      <c r="E202" s="188" t="s">
        <v>290</v>
      </c>
      <c r="F202" s="189" t="s">
        <v>291</v>
      </c>
      <c r="G202" s="190" t="s">
        <v>247</v>
      </c>
      <c r="H202" s="191">
        <v>1</v>
      </c>
      <c r="I202" s="192"/>
      <c r="J202" s="193">
        <f>ROUND(I202*H202,2)</f>
        <v>0</v>
      </c>
      <c r="K202" s="194"/>
      <c r="L202" s="39"/>
      <c r="M202" s="195" t="s">
        <v>1</v>
      </c>
      <c r="N202" s="196" t="s">
        <v>41</v>
      </c>
      <c r="O202" s="71"/>
      <c r="P202" s="197">
        <f>O202*H202</f>
        <v>0</v>
      </c>
      <c r="Q202" s="197">
        <v>4.0000000000000003E-5</v>
      </c>
      <c r="R202" s="197">
        <f>Q202*H202</f>
        <v>4.0000000000000003E-5</v>
      </c>
      <c r="S202" s="197">
        <v>6.0000000000000002E-5</v>
      </c>
      <c r="T202" s="198">
        <f>S202*H202</f>
        <v>6.0000000000000002E-5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9" t="s">
        <v>140</v>
      </c>
      <c r="AT202" s="199" t="s">
        <v>136</v>
      </c>
      <c r="AU202" s="199" t="s">
        <v>86</v>
      </c>
      <c r="AY202" s="17" t="s">
        <v>134</v>
      </c>
      <c r="BE202" s="200">
        <f>IF(N202="základní",J202,0)</f>
        <v>0</v>
      </c>
      <c r="BF202" s="200">
        <f>IF(N202="snížená",J202,0)</f>
        <v>0</v>
      </c>
      <c r="BG202" s="200">
        <f>IF(N202="zákl. přenesená",J202,0)</f>
        <v>0</v>
      </c>
      <c r="BH202" s="200">
        <f>IF(N202="sníž. přenesená",J202,0)</f>
        <v>0</v>
      </c>
      <c r="BI202" s="200">
        <f>IF(N202="nulová",J202,0)</f>
        <v>0</v>
      </c>
      <c r="BJ202" s="17" t="s">
        <v>84</v>
      </c>
      <c r="BK202" s="200">
        <f>ROUND(I202*H202,2)</f>
        <v>0</v>
      </c>
      <c r="BL202" s="17" t="s">
        <v>140</v>
      </c>
      <c r="BM202" s="199" t="s">
        <v>292</v>
      </c>
    </row>
    <row r="203" spans="1:65" s="2" customFormat="1" ht="16.350000000000001" customHeight="1">
      <c r="A203" s="34"/>
      <c r="B203" s="35"/>
      <c r="C203" s="187" t="s">
        <v>293</v>
      </c>
      <c r="D203" s="187" t="s">
        <v>136</v>
      </c>
      <c r="E203" s="188" t="s">
        <v>294</v>
      </c>
      <c r="F203" s="189" t="s">
        <v>295</v>
      </c>
      <c r="G203" s="190" t="s">
        <v>247</v>
      </c>
      <c r="H203" s="191">
        <v>1</v>
      </c>
      <c r="I203" s="192"/>
      <c r="J203" s="193">
        <f>ROUND(I203*H203,2)</f>
        <v>0</v>
      </c>
      <c r="K203" s="194"/>
      <c r="L203" s="39"/>
      <c r="M203" s="195" t="s">
        <v>1</v>
      </c>
      <c r="N203" s="196" t="s">
        <v>41</v>
      </c>
      <c r="O203" s="71"/>
      <c r="P203" s="197">
        <f>O203*H203</f>
        <v>0</v>
      </c>
      <c r="Q203" s="197">
        <v>0</v>
      </c>
      <c r="R203" s="197">
        <f>Q203*H203</f>
        <v>0</v>
      </c>
      <c r="S203" s="197">
        <v>0</v>
      </c>
      <c r="T203" s="19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9" t="s">
        <v>140</v>
      </c>
      <c r="AT203" s="199" t="s">
        <v>136</v>
      </c>
      <c r="AU203" s="199" t="s">
        <v>86</v>
      </c>
      <c r="AY203" s="17" t="s">
        <v>134</v>
      </c>
      <c r="BE203" s="200">
        <f>IF(N203="základní",J203,0)</f>
        <v>0</v>
      </c>
      <c r="BF203" s="200">
        <f>IF(N203="snížená",J203,0)</f>
        <v>0</v>
      </c>
      <c r="BG203" s="200">
        <f>IF(N203="zákl. přenesená",J203,0)</f>
        <v>0</v>
      </c>
      <c r="BH203" s="200">
        <f>IF(N203="sníž. přenesená",J203,0)</f>
        <v>0</v>
      </c>
      <c r="BI203" s="200">
        <f>IF(N203="nulová",J203,0)</f>
        <v>0</v>
      </c>
      <c r="BJ203" s="17" t="s">
        <v>84</v>
      </c>
      <c r="BK203" s="200">
        <f>ROUND(I203*H203,2)</f>
        <v>0</v>
      </c>
      <c r="BL203" s="17" t="s">
        <v>140</v>
      </c>
      <c r="BM203" s="199" t="s">
        <v>296</v>
      </c>
    </row>
    <row r="204" spans="1:65" s="2" customFormat="1" ht="16.350000000000001" customHeight="1">
      <c r="A204" s="34"/>
      <c r="B204" s="35"/>
      <c r="C204" s="187" t="s">
        <v>297</v>
      </c>
      <c r="D204" s="187" t="s">
        <v>136</v>
      </c>
      <c r="E204" s="188" t="s">
        <v>298</v>
      </c>
      <c r="F204" s="189" t="s">
        <v>299</v>
      </c>
      <c r="G204" s="190" t="s">
        <v>300</v>
      </c>
      <c r="H204" s="191">
        <v>2</v>
      </c>
      <c r="I204" s="192"/>
      <c r="J204" s="193">
        <f>ROUND(I204*H204,2)</f>
        <v>0</v>
      </c>
      <c r="K204" s="194"/>
      <c r="L204" s="39"/>
      <c r="M204" s="195" t="s">
        <v>1</v>
      </c>
      <c r="N204" s="196" t="s">
        <v>41</v>
      </c>
      <c r="O204" s="71"/>
      <c r="P204" s="197">
        <f>O204*H204</f>
        <v>0</v>
      </c>
      <c r="Q204" s="197">
        <v>0</v>
      </c>
      <c r="R204" s="197">
        <f>Q204*H204</f>
        <v>0</v>
      </c>
      <c r="S204" s="197">
        <v>0</v>
      </c>
      <c r="T204" s="19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9" t="s">
        <v>140</v>
      </c>
      <c r="AT204" s="199" t="s">
        <v>136</v>
      </c>
      <c r="AU204" s="199" t="s">
        <v>86</v>
      </c>
      <c r="AY204" s="17" t="s">
        <v>134</v>
      </c>
      <c r="BE204" s="200">
        <f>IF(N204="základní",J204,0)</f>
        <v>0</v>
      </c>
      <c r="BF204" s="200">
        <f>IF(N204="snížená",J204,0)</f>
        <v>0</v>
      </c>
      <c r="BG204" s="200">
        <f>IF(N204="zákl. přenesená",J204,0)</f>
        <v>0</v>
      </c>
      <c r="BH204" s="200">
        <f>IF(N204="sníž. přenesená",J204,0)</f>
        <v>0</v>
      </c>
      <c r="BI204" s="200">
        <f>IF(N204="nulová",J204,0)</f>
        <v>0</v>
      </c>
      <c r="BJ204" s="17" t="s">
        <v>84</v>
      </c>
      <c r="BK204" s="200">
        <f>ROUND(I204*H204,2)</f>
        <v>0</v>
      </c>
      <c r="BL204" s="17" t="s">
        <v>140</v>
      </c>
      <c r="BM204" s="199" t="s">
        <v>301</v>
      </c>
    </row>
    <row r="205" spans="1:65" s="2" customFormat="1" ht="21" customHeight="1">
      <c r="A205" s="34"/>
      <c r="B205" s="35"/>
      <c r="C205" s="187" t="s">
        <v>302</v>
      </c>
      <c r="D205" s="187" t="s">
        <v>136</v>
      </c>
      <c r="E205" s="188" t="s">
        <v>303</v>
      </c>
      <c r="F205" s="189" t="s">
        <v>304</v>
      </c>
      <c r="G205" s="190" t="s">
        <v>146</v>
      </c>
      <c r="H205" s="191">
        <v>0.152</v>
      </c>
      <c r="I205" s="192"/>
      <c r="J205" s="193">
        <f>ROUND(I205*H205,2)</f>
        <v>0</v>
      </c>
      <c r="K205" s="194"/>
      <c r="L205" s="39"/>
      <c r="M205" s="195" t="s">
        <v>1</v>
      </c>
      <c r="N205" s="196" t="s">
        <v>41</v>
      </c>
      <c r="O205" s="71"/>
      <c r="P205" s="197">
        <f>O205*H205</f>
        <v>0</v>
      </c>
      <c r="Q205" s="197">
        <v>2.5018699999999998</v>
      </c>
      <c r="R205" s="197">
        <f>Q205*H205</f>
        <v>0.38028423999999994</v>
      </c>
      <c r="S205" s="197">
        <v>0</v>
      </c>
      <c r="T205" s="19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9" t="s">
        <v>140</v>
      </c>
      <c r="AT205" s="199" t="s">
        <v>136</v>
      </c>
      <c r="AU205" s="199" t="s">
        <v>86</v>
      </c>
      <c r="AY205" s="17" t="s">
        <v>134</v>
      </c>
      <c r="BE205" s="200">
        <f>IF(N205="základní",J205,0)</f>
        <v>0</v>
      </c>
      <c r="BF205" s="200">
        <f>IF(N205="snížená",J205,0)</f>
        <v>0</v>
      </c>
      <c r="BG205" s="200">
        <f>IF(N205="zákl. přenesená",J205,0)</f>
        <v>0</v>
      </c>
      <c r="BH205" s="200">
        <f>IF(N205="sníž. přenesená",J205,0)</f>
        <v>0</v>
      </c>
      <c r="BI205" s="200">
        <f>IF(N205="nulová",J205,0)</f>
        <v>0</v>
      </c>
      <c r="BJ205" s="17" t="s">
        <v>84</v>
      </c>
      <c r="BK205" s="200">
        <f>ROUND(I205*H205,2)</f>
        <v>0</v>
      </c>
      <c r="BL205" s="17" t="s">
        <v>140</v>
      </c>
      <c r="BM205" s="199" t="s">
        <v>305</v>
      </c>
    </row>
    <row r="206" spans="1:65" s="13" customFormat="1" ht="11.25">
      <c r="B206" s="201"/>
      <c r="C206" s="202"/>
      <c r="D206" s="203" t="s">
        <v>142</v>
      </c>
      <c r="E206" s="204" t="s">
        <v>1</v>
      </c>
      <c r="F206" s="205" t="s">
        <v>306</v>
      </c>
      <c r="G206" s="202"/>
      <c r="H206" s="206">
        <v>0.152</v>
      </c>
      <c r="I206" s="207"/>
      <c r="J206" s="202"/>
      <c r="K206" s="202"/>
      <c r="L206" s="208"/>
      <c r="M206" s="209"/>
      <c r="N206" s="210"/>
      <c r="O206" s="210"/>
      <c r="P206" s="210"/>
      <c r="Q206" s="210"/>
      <c r="R206" s="210"/>
      <c r="S206" s="210"/>
      <c r="T206" s="211"/>
      <c r="AT206" s="212" t="s">
        <v>142</v>
      </c>
      <c r="AU206" s="212" t="s">
        <v>86</v>
      </c>
      <c r="AV206" s="13" t="s">
        <v>86</v>
      </c>
      <c r="AW206" s="13" t="s">
        <v>32</v>
      </c>
      <c r="AX206" s="13" t="s">
        <v>84</v>
      </c>
      <c r="AY206" s="212" t="s">
        <v>134</v>
      </c>
    </row>
    <row r="207" spans="1:65" s="2" customFormat="1" ht="16.350000000000001" customHeight="1">
      <c r="A207" s="34"/>
      <c r="B207" s="35"/>
      <c r="C207" s="187" t="s">
        <v>307</v>
      </c>
      <c r="D207" s="187" t="s">
        <v>136</v>
      </c>
      <c r="E207" s="188" t="s">
        <v>308</v>
      </c>
      <c r="F207" s="189" t="s">
        <v>309</v>
      </c>
      <c r="G207" s="190" t="s">
        <v>139</v>
      </c>
      <c r="H207" s="191">
        <v>0.34399999999999997</v>
      </c>
      <c r="I207" s="192"/>
      <c r="J207" s="193">
        <f>ROUND(I207*H207,2)</f>
        <v>0</v>
      </c>
      <c r="K207" s="194"/>
      <c r="L207" s="39"/>
      <c r="M207" s="195" t="s">
        <v>1</v>
      </c>
      <c r="N207" s="196" t="s">
        <v>41</v>
      </c>
      <c r="O207" s="71"/>
      <c r="P207" s="197">
        <f>O207*H207</f>
        <v>0</v>
      </c>
      <c r="Q207" s="197">
        <v>1.6070000000000001E-2</v>
      </c>
      <c r="R207" s="197">
        <f>Q207*H207</f>
        <v>5.5280799999999995E-3</v>
      </c>
      <c r="S207" s="197">
        <v>0</v>
      </c>
      <c r="T207" s="19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9" t="s">
        <v>140</v>
      </c>
      <c r="AT207" s="199" t="s">
        <v>136</v>
      </c>
      <c r="AU207" s="199" t="s">
        <v>86</v>
      </c>
      <c r="AY207" s="17" t="s">
        <v>134</v>
      </c>
      <c r="BE207" s="200">
        <f>IF(N207="základní",J207,0)</f>
        <v>0</v>
      </c>
      <c r="BF207" s="200">
        <f>IF(N207="snížená",J207,0)</f>
        <v>0</v>
      </c>
      <c r="BG207" s="200">
        <f>IF(N207="zákl. přenesená",J207,0)</f>
        <v>0</v>
      </c>
      <c r="BH207" s="200">
        <f>IF(N207="sníž. přenesená",J207,0)</f>
        <v>0</v>
      </c>
      <c r="BI207" s="200">
        <f>IF(N207="nulová",J207,0)</f>
        <v>0</v>
      </c>
      <c r="BJ207" s="17" t="s">
        <v>84</v>
      </c>
      <c r="BK207" s="200">
        <f>ROUND(I207*H207,2)</f>
        <v>0</v>
      </c>
      <c r="BL207" s="17" t="s">
        <v>140</v>
      </c>
      <c r="BM207" s="199" t="s">
        <v>310</v>
      </c>
    </row>
    <row r="208" spans="1:65" s="13" customFormat="1" ht="11.25">
      <c r="B208" s="201"/>
      <c r="C208" s="202"/>
      <c r="D208" s="203" t="s">
        <v>142</v>
      </c>
      <c r="E208" s="204" t="s">
        <v>1</v>
      </c>
      <c r="F208" s="205" t="s">
        <v>311</v>
      </c>
      <c r="G208" s="202"/>
      <c r="H208" s="206">
        <v>0.34399999999999997</v>
      </c>
      <c r="I208" s="207"/>
      <c r="J208" s="202"/>
      <c r="K208" s="202"/>
      <c r="L208" s="208"/>
      <c r="M208" s="209"/>
      <c r="N208" s="210"/>
      <c r="O208" s="210"/>
      <c r="P208" s="210"/>
      <c r="Q208" s="210"/>
      <c r="R208" s="210"/>
      <c r="S208" s="210"/>
      <c r="T208" s="211"/>
      <c r="AT208" s="212" t="s">
        <v>142</v>
      </c>
      <c r="AU208" s="212" t="s">
        <v>86</v>
      </c>
      <c r="AV208" s="13" t="s">
        <v>86</v>
      </c>
      <c r="AW208" s="13" t="s">
        <v>32</v>
      </c>
      <c r="AX208" s="13" t="s">
        <v>84</v>
      </c>
      <c r="AY208" s="212" t="s">
        <v>134</v>
      </c>
    </row>
    <row r="209" spans="1:65" s="2" customFormat="1" ht="16.350000000000001" customHeight="1">
      <c r="A209" s="34"/>
      <c r="B209" s="35"/>
      <c r="C209" s="187" t="s">
        <v>312</v>
      </c>
      <c r="D209" s="187" t="s">
        <v>136</v>
      </c>
      <c r="E209" s="188" t="s">
        <v>313</v>
      </c>
      <c r="F209" s="189" t="s">
        <v>314</v>
      </c>
      <c r="G209" s="190" t="s">
        <v>139</v>
      </c>
      <c r="H209" s="191">
        <v>0.34399999999999997</v>
      </c>
      <c r="I209" s="192"/>
      <c r="J209" s="193">
        <f>ROUND(I209*H209,2)</f>
        <v>0</v>
      </c>
      <c r="K209" s="194"/>
      <c r="L209" s="39"/>
      <c r="M209" s="195" t="s">
        <v>1</v>
      </c>
      <c r="N209" s="196" t="s">
        <v>41</v>
      </c>
      <c r="O209" s="71"/>
      <c r="P209" s="197">
        <f>O209*H209</f>
        <v>0</v>
      </c>
      <c r="Q209" s="197">
        <v>0</v>
      </c>
      <c r="R209" s="197">
        <f>Q209*H209</f>
        <v>0</v>
      </c>
      <c r="S209" s="197">
        <v>0</v>
      </c>
      <c r="T209" s="19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9" t="s">
        <v>140</v>
      </c>
      <c r="AT209" s="199" t="s">
        <v>136</v>
      </c>
      <c r="AU209" s="199" t="s">
        <v>86</v>
      </c>
      <c r="AY209" s="17" t="s">
        <v>134</v>
      </c>
      <c r="BE209" s="200">
        <f>IF(N209="základní",J209,0)</f>
        <v>0</v>
      </c>
      <c r="BF209" s="200">
        <f>IF(N209="snížená",J209,0)</f>
        <v>0</v>
      </c>
      <c r="BG209" s="200">
        <f>IF(N209="zákl. přenesená",J209,0)</f>
        <v>0</v>
      </c>
      <c r="BH209" s="200">
        <f>IF(N209="sníž. přenesená",J209,0)</f>
        <v>0</v>
      </c>
      <c r="BI209" s="200">
        <f>IF(N209="nulová",J209,0)</f>
        <v>0</v>
      </c>
      <c r="BJ209" s="17" t="s">
        <v>84</v>
      </c>
      <c r="BK209" s="200">
        <f>ROUND(I209*H209,2)</f>
        <v>0</v>
      </c>
      <c r="BL209" s="17" t="s">
        <v>140</v>
      </c>
      <c r="BM209" s="199" t="s">
        <v>315</v>
      </c>
    </row>
    <row r="210" spans="1:65" s="2" customFormat="1" ht="16.350000000000001" customHeight="1">
      <c r="A210" s="34"/>
      <c r="B210" s="35"/>
      <c r="C210" s="187" t="s">
        <v>316</v>
      </c>
      <c r="D210" s="187" t="s">
        <v>136</v>
      </c>
      <c r="E210" s="188" t="s">
        <v>317</v>
      </c>
      <c r="F210" s="189" t="s">
        <v>318</v>
      </c>
      <c r="G210" s="190" t="s">
        <v>139</v>
      </c>
      <c r="H210" s="191">
        <v>1.9</v>
      </c>
      <c r="I210" s="192"/>
      <c r="J210" s="193">
        <f>ROUND(I210*H210,2)</f>
        <v>0</v>
      </c>
      <c r="K210" s="194"/>
      <c r="L210" s="39"/>
      <c r="M210" s="195" t="s">
        <v>1</v>
      </c>
      <c r="N210" s="196" t="s">
        <v>41</v>
      </c>
      <c r="O210" s="71"/>
      <c r="P210" s="197">
        <f>O210*H210</f>
        <v>0</v>
      </c>
      <c r="Q210" s="197">
        <v>0.1837</v>
      </c>
      <c r="R210" s="197">
        <f>Q210*H210</f>
        <v>0.34903000000000001</v>
      </c>
      <c r="S210" s="197">
        <v>0</v>
      </c>
      <c r="T210" s="19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9" t="s">
        <v>140</v>
      </c>
      <c r="AT210" s="199" t="s">
        <v>136</v>
      </c>
      <c r="AU210" s="199" t="s">
        <v>86</v>
      </c>
      <c r="AY210" s="17" t="s">
        <v>134</v>
      </c>
      <c r="BE210" s="200">
        <f>IF(N210="základní",J210,0)</f>
        <v>0</v>
      </c>
      <c r="BF210" s="200">
        <f>IF(N210="snížená",J210,0)</f>
        <v>0</v>
      </c>
      <c r="BG210" s="200">
        <f>IF(N210="zákl. přenesená",J210,0)</f>
        <v>0</v>
      </c>
      <c r="BH210" s="200">
        <f>IF(N210="sníž. přenesená",J210,0)</f>
        <v>0</v>
      </c>
      <c r="BI210" s="200">
        <f>IF(N210="nulová",J210,0)</f>
        <v>0</v>
      </c>
      <c r="BJ210" s="17" t="s">
        <v>84</v>
      </c>
      <c r="BK210" s="200">
        <f>ROUND(I210*H210,2)</f>
        <v>0</v>
      </c>
      <c r="BL210" s="17" t="s">
        <v>140</v>
      </c>
      <c r="BM210" s="199" t="s">
        <v>319</v>
      </c>
    </row>
    <row r="211" spans="1:65" s="12" customFormat="1" ht="22.9" customHeight="1">
      <c r="B211" s="171"/>
      <c r="C211" s="172"/>
      <c r="D211" s="173" t="s">
        <v>75</v>
      </c>
      <c r="E211" s="185" t="s">
        <v>176</v>
      </c>
      <c r="F211" s="185" t="s">
        <v>320</v>
      </c>
      <c r="G211" s="172"/>
      <c r="H211" s="172"/>
      <c r="I211" s="175"/>
      <c r="J211" s="186">
        <f>BK211</f>
        <v>0</v>
      </c>
      <c r="K211" s="172"/>
      <c r="L211" s="177"/>
      <c r="M211" s="178"/>
      <c r="N211" s="179"/>
      <c r="O211" s="179"/>
      <c r="P211" s="180">
        <f>SUM(P212:P241)</f>
        <v>0</v>
      </c>
      <c r="Q211" s="179"/>
      <c r="R211" s="180">
        <f>SUM(R212:R241)</f>
        <v>1.2000000000000001E-3</v>
      </c>
      <c r="S211" s="179"/>
      <c r="T211" s="181">
        <f>SUM(T212:T241)</f>
        <v>3.8186599999999999</v>
      </c>
      <c r="AR211" s="182" t="s">
        <v>84</v>
      </c>
      <c r="AT211" s="183" t="s">
        <v>75</v>
      </c>
      <c r="AU211" s="183" t="s">
        <v>84</v>
      </c>
      <c r="AY211" s="182" t="s">
        <v>134</v>
      </c>
      <c r="BK211" s="184">
        <f>SUM(BK212:BK241)</f>
        <v>0</v>
      </c>
    </row>
    <row r="212" spans="1:65" s="2" customFormat="1" ht="21" customHeight="1">
      <c r="A212" s="34"/>
      <c r="B212" s="35"/>
      <c r="C212" s="187" t="s">
        <v>321</v>
      </c>
      <c r="D212" s="187" t="s">
        <v>136</v>
      </c>
      <c r="E212" s="188" t="s">
        <v>322</v>
      </c>
      <c r="F212" s="189" t="s">
        <v>323</v>
      </c>
      <c r="G212" s="190" t="s">
        <v>139</v>
      </c>
      <c r="H212" s="191">
        <v>36</v>
      </c>
      <c r="I212" s="192"/>
      <c r="J212" s="193">
        <f>ROUND(I212*H212,2)</f>
        <v>0</v>
      </c>
      <c r="K212" s="194"/>
      <c r="L212" s="39"/>
      <c r="M212" s="195" t="s">
        <v>1</v>
      </c>
      <c r="N212" s="196" t="s">
        <v>41</v>
      </c>
      <c r="O212" s="71"/>
      <c r="P212" s="197">
        <f>O212*H212</f>
        <v>0</v>
      </c>
      <c r="Q212" s="197">
        <v>0</v>
      </c>
      <c r="R212" s="197">
        <f>Q212*H212</f>
        <v>0</v>
      </c>
      <c r="S212" s="197">
        <v>0</v>
      </c>
      <c r="T212" s="19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9" t="s">
        <v>140</v>
      </c>
      <c r="AT212" s="199" t="s">
        <v>136</v>
      </c>
      <c r="AU212" s="199" t="s">
        <v>86</v>
      </c>
      <c r="AY212" s="17" t="s">
        <v>134</v>
      </c>
      <c r="BE212" s="200">
        <f>IF(N212="základní",J212,0)</f>
        <v>0</v>
      </c>
      <c r="BF212" s="200">
        <f>IF(N212="snížená",J212,0)</f>
        <v>0</v>
      </c>
      <c r="BG212" s="200">
        <f>IF(N212="zákl. přenesená",J212,0)</f>
        <v>0</v>
      </c>
      <c r="BH212" s="200">
        <f>IF(N212="sníž. přenesená",J212,0)</f>
        <v>0</v>
      </c>
      <c r="BI212" s="200">
        <f>IF(N212="nulová",J212,0)</f>
        <v>0</v>
      </c>
      <c r="BJ212" s="17" t="s">
        <v>84</v>
      </c>
      <c r="BK212" s="200">
        <f>ROUND(I212*H212,2)</f>
        <v>0</v>
      </c>
      <c r="BL212" s="17" t="s">
        <v>140</v>
      </c>
      <c r="BM212" s="199" t="s">
        <v>324</v>
      </c>
    </row>
    <row r="213" spans="1:65" s="13" customFormat="1" ht="11.25">
      <c r="B213" s="201"/>
      <c r="C213" s="202"/>
      <c r="D213" s="203" t="s">
        <v>142</v>
      </c>
      <c r="E213" s="204" t="s">
        <v>1</v>
      </c>
      <c r="F213" s="205" t="s">
        <v>325</v>
      </c>
      <c r="G213" s="202"/>
      <c r="H213" s="206">
        <v>36</v>
      </c>
      <c r="I213" s="207"/>
      <c r="J213" s="202"/>
      <c r="K213" s="202"/>
      <c r="L213" s="208"/>
      <c r="M213" s="209"/>
      <c r="N213" s="210"/>
      <c r="O213" s="210"/>
      <c r="P213" s="210"/>
      <c r="Q213" s="210"/>
      <c r="R213" s="210"/>
      <c r="S213" s="210"/>
      <c r="T213" s="211"/>
      <c r="AT213" s="212" t="s">
        <v>142</v>
      </c>
      <c r="AU213" s="212" t="s">
        <v>86</v>
      </c>
      <c r="AV213" s="13" t="s">
        <v>86</v>
      </c>
      <c r="AW213" s="13" t="s">
        <v>32</v>
      </c>
      <c r="AX213" s="13" t="s">
        <v>84</v>
      </c>
      <c r="AY213" s="212" t="s">
        <v>134</v>
      </c>
    </row>
    <row r="214" spans="1:65" s="2" customFormat="1" ht="23.45" customHeight="1">
      <c r="A214" s="34"/>
      <c r="B214" s="35"/>
      <c r="C214" s="187" t="s">
        <v>326</v>
      </c>
      <c r="D214" s="187" t="s">
        <v>136</v>
      </c>
      <c r="E214" s="188" t="s">
        <v>327</v>
      </c>
      <c r="F214" s="189" t="s">
        <v>328</v>
      </c>
      <c r="G214" s="190" t="s">
        <v>139</v>
      </c>
      <c r="H214" s="191">
        <v>2160</v>
      </c>
      <c r="I214" s="192"/>
      <c r="J214" s="193">
        <f>ROUND(I214*H214,2)</f>
        <v>0</v>
      </c>
      <c r="K214" s="194"/>
      <c r="L214" s="39"/>
      <c r="M214" s="195" t="s">
        <v>1</v>
      </c>
      <c r="N214" s="196" t="s">
        <v>41</v>
      </c>
      <c r="O214" s="71"/>
      <c r="P214" s="197">
        <f>O214*H214</f>
        <v>0</v>
      </c>
      <c r="Q214" s="197">
        <v>0</v>
      </c>
      <c r="R214" s="197">
        <f>Q214*H214</f>
        <v>0</v>
      </c>
      <c r="S214" s="197">
        <v>0</v>
      </c>
      <c r="T214" s="19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9" t="s">
        <v>140</v>
      </c>
      <c r="AT214" s="199" t="s">
        <v>136</v>
      </c>
      <c r="AU214" s="199" t="s">
        <v>86</v>
      </c>
      <c r="AY214" s="17" t="s">
        <v>134</v>
      </c>
      <c r="BE214" s="200">
        <f>IF(N214="základní",J214,0)</f>
        <v>0</v>
      </c>
      <c r="BF214" s="200">
        <f>IF(N214="snížená",J214,0)</f>
        <v>0</v>
      </c>
      <c r="BG214" s="200">
        <f>IF(N214="zákl. přenesená",J214,0)</f>
        <v>0</v>
      </c>
      <c r="BH214" s="200">
        <f>IF(N214="sníž. přenesená",J214,0)</f>
        <v>0</v>
      </c>
      <c r="BI214" s="200">
        <f>IF(N214="nulová",J214,0)</f>
        <v>0</v>
      </c>
      <c r="BJ214" s="17" t="s">
        <v>84</v>
      </c>
      <c r="BK214" s="200">
        <f>ROUND(I214*H214,2)</f>
        <v>0</v>
      </c>
      <c r="BL214" s="17" t="s">
        <v>140</v>
      </c>
      <c r="BM214" s="199" t="s">
        <v>329</v>
      </c>
    </row>
    <row r="215" spans="1:65" s="13" customFormat="1" ht="11.25">
      <c r="B215" s="201"/>
      <c r="C215" s="202"/>
      <c r="D215" s="203" t="s">
        <v>142</v>
      </c>
      <c r="E215" s="204" t="s">
        <v>1</v>
      </c>
      <c r="F215" s="205" t="s">
        <v>330</v>
      </c>
      <c r="G215" s="202"/>
      <c r="H215" s="206">
        <v>2160</v>
      </c>
      <c r="I215" s="207"/>
      <c r="J215" s="202"/>
      <c r="K215" s="202"/>
      <c r="L215" s="208"/>
      <c r="M215" s="209"/>
      <c r="N215" s="210"/>
      <c r="O215" s="210"/>
      <c r="P215" s="210"/>
      <c r="Q215" s="210"/>
      <c r="R215" s="210"/>
      <c r="S215" s="210"/>
      <c r="T215" s="211"/>
      <c r="AT215" s="212" t="s">
        <v>142</v>
      </c>
      <c r="AU215" s="212" t="s">
        <v>86</v>
      </c>
      <c r="AV215" s="13" t="s">
        <v>86</v>
      </c>
      <c r="AW215" s="13" t="s">
        <v>32</v>
      </c>
      <c r="AX215" s="13" t="s">
        <v>84</v>
      </c>
      <c r="AY215" s="212" t="s">
        <v>134</v>
      </c>
    </row>
    <row r="216" spans="1:65" s="2" customFormat="1" ht="21" customHeight="1">
      <c r="A216" s="34"/>
      <c r="B216" s="35"/>
      <c r="C216" s="187" t="s">
        <v>331</v>
      </c>
      <c r="D216" s="187" t="s">
        <v>136</v>
      </c>
      <c r="E216" s="188" t="s">
        <v>332</v>
      </c>
      <c r="F216" s="189" t="s">
        <v>333</v>
      </c>
      <c r="G216" s="190" t="s">
        <v>139</v>
      </c>
      <c r="H216" s="191">
        <v>36</v>
      </c>
      <c r="I216" s="192"/>
      <c r="J216" s="193">
        <f>ROUND(I216*H216,2)</f>
        <v>0</v>
      </c>
      <c r="K216" s="194"/>
      <c r="L216" s="39"/>
      <c r="M216" s="195" t="s">
        <v>1</v>
      </c>
      <c r="N216" s="196" t="s">
        <v>41</v>
      </c>
      <c r="O216" s="71"/>
      <c r="P216" s="197">
        <f>O216*H216</f>
        <v>0</v>
      </c>
      <c r="Q216" s="197">
        <v>0</v>
      </c>
      <c r="R216" s="197">
        <f>Q216*H216</f>
        <v>0</v>
      </c>
      <c r="S216" s="197">
        <v>0</v>
      </c>
      <c r="T216" s="19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9" t="s">
        <v>140</v>
      </c>
      <c r="AT216" s="199" t="s">
        <v>136</v>
      </c>
      <c r="AU216" s="199" t="s">
        <v>86</v>
      </c>
      <c r="AY216" s="17" t="s">
        <v>134</v>
      </c>
      <c r="BE216" s="200">
        <f>IF(N216="základní",J216,0)</f>
        <v>0</v>
      </c>
      <c r="BF216" s="200">
        <f>IF(N216="snížená",J216,0)</f>
        <v>0</v>
      </c>
      <c r="BG216" s="200">
        <f>IF(N216="zákl. přenesená",J216,0)</f>
        <v>0</v>
      </c>
      <c r="BH216" s="200">
        <f>IF(N216="sníž. přenesená",J216,0)</f>
        <v>0</v>
      </c>
      <c r="BI216" s="200">
        <f>IF(N216="nulová",J216,0)</f>
        <v>0</v>
      </c>
      <c r="BJ216" s="17" t="s">
        <v>84</v>
      </c>
      <c r="BK216" s="200">
        <f>ROUND(I216*H216,2)</f>
        <v>0</v>
      </c>
      <c r="BL216" s="17" t="s">
        <v>140</v>
      </c>
      <c r="BM216" s="199" t="s">
        <v>334</v>
      </c>
    </row>
    <row r="217" spans="1:65" s="2" customFormat="1" ht="21" customHeight="1">
      <c r="A217" s="34"/>
      <c r="B217" s="35"/>
      <c r="C217" s="187" t="s">
        <v>335</v>
      </c>
      <c r="D217" s="187" t="s">
        <v>136</v>
      </c>
      <c r="E217" s="188" t="s">
        <v>336</v>
      </c>
      <c r="F217" s="189" t="s">
        <v>337</v>
      </c>
      <c r="G217" s="190" t="s">
        <v>139</v>
      </c>
      <c r="H217" s="191">
        <v>30</v>
      </c>
      <c r="I217" s="192"/>
      <c r="J217" s="193">
        <f>ROUND(I217*H217,2)</f>
        <v>0</v>
      </c>
      <c r="K217" s="194"/>
      <c r="L217" s="39"/>
      <c r="M217" s="195" t="s">
        <v>1</v>
      </c>
      <c r="N217" s="196" t="s">
        <v>41</v>
      </c>
      <c r="O217" s="71"/>
      <c r="P217" s="197">
        <f>O217*H217</f>
        <v>0</v>
      </c>
      <c r="Q217" s="197">
        <v>0</v>
      </c>
      <c r="R217" s="197">
        <f>Q217*H217</f>
        <v>0</v>
      </c>
      <c r="S217" s="197">
        <v>0</v>
      </c>
      <c r="T217" s="19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9" t="s">
        <v>140</v>
      </c>
      <c r="AT217" s="199" t="s">
        <v>136</v>
      </c>
      <c r="AU217" s="199" t="s">
        <v>86</v>
      </c>
      <c r="AY217" s="17" t="s">
        <v>134</v>
      </c>
      <c r="BE217" s="200">
        <f>IF(N217="základní",J217,0)</f>
        <v>0</v>
      </c>
      <c r="BF217" s="200">
        <f>IF(N217="snížená",J217,0)</f>
        <v>0</v>
      </c>
      <c r="BG217" s="200">
        <f>IF(N217="zákl. přenesená",J217,0)</f>
        <v>0</v>
      </c>
      <c r="BH217" s="200">
        <f>IF(N217="sníž. přenesená",J217,0)</f>
        <v>0</v>
      </c>
      <c r="BI217" s="200">
        <f>IF(N217="nulová",J217,0)</f>
        <v>0</v>
      </c>
      <c r="BJ217" s="17" t="s">
        <v>84</v>
      </c>
      <c r="BK217" s="200">
        <f>ROUND(I217*H217,2)</f>
        <v>0</v>
      </c>
      <c r="BL217" s="17" t="s">
        <v>140</v>
      </c>
      <c r="BM217" s="199" t="s">
        <v>338</v>
      </c>
    </row>
    <row r="218" spans="1:65" s="13" customFormat="1" ht="11.25">
      <c r="B218" s="201"/>
      <c r="C218" s="202"/>
      <c r="D218" s="203" t="s">
        <v>142</v>
      </c>
      <c r="E218" s="204" t="s">
        <v>1</v>
      </c>
      <c r="F218" s="205" t="s">
        <v>339</v>
      </c>
      <c r="G218" s="202"/>
      <c r="H218" s="206">
        <v>30</v>
      </c>
      <c r="I218" s="207"/>
      <c r="J218" s="202"/>
      <c r="K218" s="202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142</v>
      </c>
      <c r="AU218" s="212" t="s">
        <v>86</v>
      </c>
      <c r="AV218" s="13" t="s">
        <v>86</v>
      </c>
      <c r="AW218" s="13" t="s">
        <v>32</v>
      </c>
      <c r="AX218" s="13" t="s">
        <v>84</v>
      </c>
      <c r="AY218" s="212" t="s">
        <v>134</v>
      </c>
    </row>
    <row r="219" spans="1:65" s="2" customFormat="1" ht="16.350000000000001" customHeight="1">
      <c r="A219" s="34"/>
      <c r="B219" s="35"/>
      <c r="C219" s="187" t="s">
        <v>340</v>
      </c>
      <c r="D219" s="187" t="s">
        <v>136</v>
      </c>
      <c r="E219" s="188" t="s">
        <v>341</v>
      </c>
      <c r="F219" s="189" t="s">
        <v>342</v>
      </c>
      <c r="G219" s="190" t="s">
        <v>343</v>
      </c>
      <c r="H219" s="191">
        <v>7.5</v>
      </c>
      <c r="I219" s="192"/>
      <c r="J219" s="193">
        <f>ROUND(I219*H219,2)</f>
        <v>0</v>
      </c>
      <c r="K219" s="194"/>
      <c r="L219" s="39"/>
      <c r="M219" s="195" t="s">
        <v>1</v>
      </c>
      <c r="N219" s="196" t="s">
        <v>41</v>
      </c>
      <c r="O219" s="71"/>
      <c r="P219" s="197">
        <f>O219*H219</f>
        <v>0</v>
      </c>
      <c r="Q219" s="197">
        <v>0</v>
      </c>
      <c r="R219" s="197">
        <f>Q219*H219</f>
        <v>0</v>
      </c>
      <c r="S219" s="197">
        <v>0</v>
      </c>
      <c r="T219" s="19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9" t="s">
        <v>140</v>
      </c>
      <c r="AT219" s="199" t="s">
        <v>136</v>
      </c>
      <c r="AU219" s="199" t="s">
        <v>86</v>
      </c>
      <c r="AY219" s="17" t="s">
        <v>134</v>
      </c>
      <c r="BE219" s="200">
        <f>IF(N219="základní",J219,0)</f>
        <v>0</v>
      </c>
      <c r="BF219" s="200">
        <f>IF(N219="snížená",J219,0)</f>
        <v>0</v>
      </c>
      <c r="BG219" s="200">
        <f>IF(N219="zákl. přenesená",J219,0)</f>
        <v>0</v>
      </c>
      <c r="BH219" s="200">
        <f>IF(N219="sníž. přenesená",J219,0)</f>
        <v>0</v>
      </c>
      <c r="BI219" s="200">
        <f>IF(N219="nulová",J219,0)</f>
        <v>0</v>
      </c>
      <c r="BJ219" s="17" t="s">
        <v>84</v>
      </c>
      <c r="BK219" s="200">
        <f>ROUND(I219*H219,2)</f>
        <v>0</v>
      </c>
      <c r="BL219" s="17" t="s">
        <v>140</v>
      </c>
      <c r="BM219" s="199" t="s">
        <v>344</v>
      </c>
    </row>
    <row r="220" spans="1:65" s="13" customFormat="1" ht="11.25">
      <c r="B220" s="201"/>
      <c r="C220" s="202"/>
      <c r="D220" s="203" t="s">
        <v>142</v>
      </c>
      <c r="E220" s="204" t="s">
        <v>1</v>
      </c>
      <c r="F220" s="205" t="s">
        <v>345</v>
      </c>
      <c r="G220" s="202"/>
      <c r="H220" s="206">
        <v>7.5</v>
      </c>
      <c r="I220" s="207"/>
      <c r="J220" s="202"/>
      <c r="K220" s="202"/>
      <c r="L220" s="208"/>
      <c r="M220" s="209"/>
      <c r="N220" s="210"/>
      <c r="O220" s="210"/>
      <c r="P220" s="210"/>
      <c r="Q220" s="210"/>
      <c r="R220" s="210"/>
      <c r="S220" s="210"/>
      <c r="T220" s="211"/>
      <c r="AT220" s="212" t="s">
        <v>142</v>
      </c>
      <c r="AU220" s="212" t="s">
        <v>86</v>
      </c>
      <c r="AV220" s="13" t="s">
        <v>86</v>
      </c>
      <c r="AW220" s="13" t="s">
        <v>32</v>
      </c>
      <c r="AX220" s="13" t="s">
        <v>84</v>
      </c>
      <c r="AY220" s="212" t="s">
        <v>134</v>
      </c>
    </row>
    <row r="221" spans="1:65" s="2" customFormat="1" ht="16.350000000000001" customHeight="1">
      <c r="A221" s="34"/>
      <c r="B221" s="35"/>
      <c r="C221" s="187" t="s">
        <v>346</v>
      </c>
      <c r="D221" s="187" t="s">
        <v>136</v>
      </c>
      <c r="E221" s="188" t="s">
        <v>347</v>
      </c>
      <c r="F221" s="189" t="s">
        <v>348</v>
      </c>
      <c r="G221" s="190" t="s">
        <v>343</v>
      </c>
      <c r="H221" s="191">
        <v>450</v>
      </c>
      <c r="I221" s="192"/>
      <c r="J221" s="193">
        <f>ROUND(I221*H221,2)</f>
        <v>0</v>
      </c>
      <c r="K221" s="194"/>
      <c r="L221" s="39"/>
      <c r="M221" s="195" t="s">
        <v>1</v>
      </c>
      <c r="N221" s="196" t="s">
        <v>41</v>
      </c>
      <c r="O221" s="71"/>
      <c r="P221" s="197">
        <f>O221*H221</f>
        <v>0</v>
      </c>
      <c r="Q221" s="197">
        <v>0</v>
      </c>
      <c r="R221" s="197">
        <f>Q221*H221</f>
        <v>0</v>
      </c>
      <c r="S221" s="197">
        <v>0</v>
      </c>
      <c r="T221" s="19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9" t="s">
        <v>140</v>
      </c>
      <c r="AT221" s="199" t="s">
        <v>136</v>
      </c>
      <c r="AU221" s="199" t="s">
        <v>86</v>
      </c>
      <c r="AY221" s="17" t="s">
        <v>134</v>
      </c>
      <c r="BE221" s="200">
        <f>IF(N221="základní",J221,0)</f>
        <v>0</v>
      </c>
      <c r="BF221" s="200">
        <f>IF(N221="snížená",J221,0)</f>
        <v>0</v>
      </c>
      <c r="BG221" s="200">
        <f>IF(N221="zákl. přenesená",J221,0)</f>
        <v>0</v>
      </c>
      <c r="BH221" s="200">
        <f>IF(N221="sníž. přenesená",J221,0)</f>
        <v>0</v>
      </c>
      <c r="BI221" s="200">
        <f>IF(N221="nulová",J221,0)</f>
        <v>0</v>
      </c>
      <c r="BJ221" s="17" t="s">
        <v>84</v>
      </c>
      <c r="BK221" s="200">
        <f>ROUND(I221*H221,2)</f>
        <v>0</v>
      </c>
      <c r="BL221" s="17" t="s">
        <v>140</v>
      </c>
      <c r="BM221" s="199" t="s">
        <v>349</v>
      </c>
    </row>
    <row r="222" spans="1:65" s="13" customFormat="1" ht="11.25">
      <c r="B222" s="201"/>
      <c r="C222" s="202"/>
      <c r="D222" s="203" t="s">
        <v>142</v>
      </c>
      <c r="E222" s="204" t="s">
        <v>1</v>
      </c>
      <c r="F222" s="205" t="s">
        <v>350</v>
      </c>
      <c r="G222" s="202"/>
      <c r="H222" s="206">
        <v>450</v>
      </c>
      <c r="I222" s="207"/>
      <c r="J222" s="202"/>
      <c r="K222" s="202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142</v>
      </c>
      <c r="AU222" s="212" t="s">
        <v>86</v>
      </c>
      <c r="AV222" s="13" t="s">
        <v>86</v>
      </c>
      <c r="AW222" s="13" t="s">
        <v>32</v>
      </c>
      <c r="AX222" s="13" t="s">
        <v>84</v>
      </c>
      <c r="AY222" s="212" t="s">
        <v>134</v>
      </c>
    </row>
    <row r="223" spans="1:65" s="2" customFormat="1" ht="16.350000000000001" customHeight="1">
      <c r="A223" s="34"/>
      <c r="B223" s="35"/>
      <c r="C223" s="187" t="s">
        <v>351</v>
      </c>
      <c r="D223" s="187" t="s">
        <v>136</v>
      </c>
      <c r="E223" s="188" t="s">
        <v>352</v>
      </c>
      <c r="F223" s="189" t="s">
        <v>353</v>
      </c>
      <c r="G223" s="190" t="s">
        <v>343</v>
      </c>
      <c r="H223" s="191">
        <v>7.5</v>
      </c>
      <c r="I223" s="192"/>
      <c r="J223" s="193">
        <f>ROUND(I223*H223,2)</f>
        <v>0</v>
      </c>
      <c r="K223" s="194"/>
      <c r="L223" s="39"/>
      <c r="M223" s="195" t="s">
        <v>1</v>
      </c>
      <c r="N223" s="196" t="s">
        <v>41</v>
      </c>
      <c r="O223" s="71"/>
      <c r="P223" s="197">
        <f>O223*H223</f>
        <v>0</v>
      </c>
      <c r="Q223" s="197">
        <v>0</v>
      </c>
      <c r="R223" s="197">
        <f>Q223*H223</f>
        <v>0</v>
      </c>
      <c r="S223" s="197">
        <v>0</v>
      </c>
      <c r="T223" s="19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9" t="s">
        <v>140</v>
      </c>
      <c r="AT223" s="199" t="s">
        <v>136</v>
      </c>
      <c r="AU223" s="199" t="s">
        <v>86</v>
      </c>
      <c r="AY223" s="17" t="s">
        <v>134</v>
      </c>
      <c r="BE223" s="200">
        <f>IF(N223="základní",J223,0)</f>
        <v>0</v>
      </c>
      <c r="BF223" s="200">
        <f>IF(N223="snížená",J223,0)</f>
        <v>0</v>
      </c>
      <c r="BG223" s="200">
        <f>IF(N223="zákl. přenesená",J223,0)</f>
        <v>0</v>
      </c>
      <c r="BH223" s="200">
        <f>IF(N223="sníž. přenesená",J223,0)</f>
        <v>0</v>
      </c>
      <c r="BI223" s="200">
        <f>IF(N223="nulová",J223,0)</f>
        <v>0</v>
      </c>
      <c r="BJ223" s="17" t="s">
        <v>84</v>
      </c>
      <c r="BK223" s="200">
        <f>ROUND(I223*H223,2)</f>
        <v>0</v>
      </c>
      <c r="BL223" s="17" t="s">
        <v>140</v>
      </c>
      <c r="BM223" s="199" t="s">
        <v>354</v>
      </c>
    </row>
    <row r="224" spans="1:65" s="2" customFormat="1" ht="16.350000000000001" customHeight="1">
      <c r="A224" s="34"/>
      <c r="B224" s="35"/>
      <c r="C224" s="187" t="s">
        <v>355</v>
      </c>
      <c r="D224" s="187" t="s">
        <v>136</v>
      </c>
      <c r="E224" s="188" t="s">
        <v>356</v>
      </c>
      <c r="F224" s="189" t="s">
        <v>357</v>
      </c>
      <c r="G224" s="190" t="s">
        <v>247</v>
      </c>
      <c r="H224" s="191">
        <v>1</v>
      </c>
      <c r="I224" s="192"/>
      <c r="J224" s="193">
        <f>ROUND(I224*H224,2)</f>
        <v>0</v>
      </c>
      <c r="K224" s="194"/>
      <c r="L224" s="39"/>
      <c r="M224" s="195" t="s">
        <v>1</v>
      </c>
      <c r="N224" s="196" t="s">
        <v>41</v>
      </c>
      <c r="O224" s="71"/>
      <c r="P224" s="197">
        <f>O224*H224</f>
        <v>0</v>
      </c>
      <c r="Q224" s="197">
        <v>0</v>
      </c>
      <c r="R224" s="197">
        <f>Q224*H224</f>
        <v>0</v>
      </c>
      <c r="S224" s="197">
        <v>0</v>
      </c>
      <c r="T224" s="19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9" t="s">
        <v>140</v>
      </c>
      <c r="AT224" s="199" t="s">
        <v>136</v>
      </c>
      <c r="AU224" s="199" t="s">
        <v>86</v>
      </c>
      <c r="AY224" s="17" t="s">
        <v>134</v>
      </c>
      <c r="BE224" s="200">
        <f>IF(N224="základní",J224,0)</f>
        <v>0</v>
      </c>
      <c r="BF224" s="200">
        <f>IF(N224="snížená",J224,0)</f>
        <v>0</v>
      </c>
      <c r="BG224" s="200">
        <f>IF(N224="zákl. přenesená",J224,0)</f>
        <v>0</v>
      </c>
      <c r="BH224" s="200">
        <f>IF(N224="sníž. přenesená",J224,0)</f>
        <v>0</v>
      </c>
      <c r="BI224" s="200">
        <f>IF(N224="nulová",J224,0)</f>
        <v>0</v>
      </c>
      <c r="BJ224" s="17" t="s">
        <v>84</v>
      </c>
      <c r="BK224" s="200">
        <f>ROUND(I224*H224,2)</f>
        <v>0</v>
      </c>
      <c r="BL224" s="17" t="s">
        <v>140</v>
      </c>
      <c r="BM224" s="199" t="s">
        <v>358</v>
      </c>
    </row>
    <row r="225" spans="1:65" s="2" customFormat="1" ht="16.350000000000001" customHeight="1">
      <c r="A225" s="34"/>
      <c r="B225" s="35"/>
      <c r="C225" s="187" t="s">
        <v>359</v>
      </c>
      <c r="D225" s="187" t="s">
        <v>136</v>
      </c>
      <c r="E225" s="188" t="s">
        <v>360</v>
      </c>
      <c r="F225" s="189" t="s">
        <v>361</v>
      </c>
      <c r="G225" s="190" t="s">
        <v>261</v>
      </c>
      <c r="H225" s="191">
        <v>1</v>
      </c>
      <c r="I225" s="192"/>
      <c r="J225" s="193">
        <f>ROUND(I225*H225,2)</f>
        <v>0</v>
      </c>
      <c r="K225" s="194"/>
      <c r="L225" s="39"/>
      <c r="M225" s="195" t="s">
        <v>1</v>
      </c>
      <c r="N225" s="196" t="s">
        <v>41</v>
      </c>
      <c r="O225" s="71"/>
      <c r="P225" s="197">
        <f>O225*H225</f>
        <v>0</v>
      </c>
      <c r="Q225" s="197">
        <v>0</v>
      </c>
      <c r="R225" s="197">
        <f>Q225*H225</f>
        <v>0</v>
      </c>
      <c r="S225" s="197">
        <v>0</v>
      </c>
      <c r="T225" s="19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9" t="s">
        <v>140</v>
      </c>
      <c r="AT225" s="199" t="s">
        <v>136</v>
      </c>
      <c r="AU225" s="199" t="s">
        <v>86</v>
      </c>
      <c r="AY225" s="17" t="s">
        <v>134</v>
      </c>
      <c r="BE225" s="200">
        <f>IF(N225="základní",J225,0)</f>
        <v>0</v>
      </c>
      <c r="BF225" s="200">
        <f>IF(N225="snížená",J225,0)</f>
        <v>0</v>
      </c>
      <c r="BG225" s="200">
        <f>IF(N225="zákl. přenesená",J225,0)</f>
        <v>0</v>
      </c>
      <c r="BH225" s="200">
        <f>IF(N225="sníž. přenesená",J225,0)</f>
        <v>0</v>
      </c>
      <c r="BI225" s="200">
        <f>IF(N225="nulová",J225,0)</f>
        <v>0</v>
      </c>
      <c r="BJ225" s="17" t="s">
        <v>84</v>
      </c>
      <c r="BK225" s="200">
        <f>ROUND(I225*H225,2)</f>
        <v>0</v>
      </c>
      <c r="BL225" s="17" t="s">
        <v>140</v>
      </c>
      <c r="BM225" s="199" t="s">
        <v>362</v>
      </c>
    </row>
    <row r="226" spans="1:65" s="2" customFormat="1" ht="16.350000000000001" customHeight="1">
      <c r="A226" s="34"/>
      <c r="B226" s="35"/>
      <c r="C226" s="187" t="s">
        <v>363</v>
      </c>
      <c r="D226" s="187" t="s">
        <v>136</v>
      </c>
      <c r="E226" s="188" t="s">
        <v>364</v>
      </c>
      <c r="F226" s="189" t="s">
        <v>365</v>
      </c>
      <c r="G226" s="190" t="s">
        <v>139</v>
      </c>
      <c r="H226" s="191">
        <v>30</v>
      </c>
      <c r="I226" s="192"/>
      <c r="J226" s="193">
        <f>ROUND(I226*H226,2)</f>
        <v>0</v>
      </c>
      <c r="K226" s="194"/>
      <c r="L226" s="39"/>
      <c r="M226" s="195" t="s">
        <v>1</v>
      </c>
      <c r="N226" s="196" t="s">
        <v>41</v>
      </c>
      <c r="O226" s="71"/>
      <c r="P226" s="197">
        <f>O226*H226</f>
        <v>0</v>
      </c>
      <c r="Q226" s="197">
        <v>4.0000000000000003E-5</v>
      </c>
      <c r="R226" s="197">
        <f>Q226*H226</f>
        <v>1.2000000000000001E-3</v>
      </c>
      <c r="S226" s="197">
        <v>0</v>
      </c>
      <c r="T226" s="19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9" t="s">
        <v>140</v>
      </c>
      <c r="AT226" s="199" t="s">
        <v>136</v>
      </c>
      <c r="AU226" s="199" t="s">
        <v>86</v>
      </c>
      <c r="AY226" s="17" t="s">
        <v>134</v>
      </c>
      <c r="BE226" s="200">
        <f>IF(N226="základní",J226,0)</f>
        <v>0</v>
      </c>
      <c r="BF226" s="200">
        <f>IF(N226="snížená",J226,0)</f>
        <v>0</v>
      </c>
      <c r="BG226" s="200">
        <f>IF(N226="zákl. přenesená",J226,0)</f>
        <v>0</v>
      </c>
      <c r="BH226" s="200">
        <f>IF(N226="sníž. přenesená",J226,0)</f>
        <v>0</v>
      </c>
      <c r="BI226" s="200">
        <f>IF(N226="nulová",J226,0)</f>
        <v>0</v>
      </c>
      <c r="BJ226" s="17" t="s">
        <v>84</v>
      </c>
      <c r="BK226" s="200">
        <f>ROUND(I226*H226,2)</f>
        <v>0</v>
      </c>
      <c r="BL226" s="17" t="s">
        <v>140</v>
      </c>
      <c r="BM226" s="199" t="s">
        <v>366</v>
      </c>
    </row>
    <row r="227" spans="1:65" s="13" customFormat="1" ht="11.25">
      <c r="B227" s="201"/>
      <c r="C227" s="202"/>
      <c r="D227" s="203" t="s">
        <v>142</v>
      </c>
      <c r="E227" s="204" t="s">
        <v>1</v>
      </c>
      <c r="F227" s="205" t="s">
        <v>339</v>
      </c>
      <c r="G227" s="202"/>
      <c r="H227" s="206">
        <v>30</v>
      </c>
      <c r="I227" s="207"/>
      <c r="J227" s="202"/>
      <c r="K227" s="202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142</v>
      </c>
      <c r="AU227" s="212" t="s">
        <v>86</v>
      </c>
      <c r="AV227" s="13" t="s">
        <v>86</v>
      </c>
      <c r="AW227" s="13" t="s">
        <v>32</v>
      </c>
      <c r="AX227" s="13" t="s">
        <v>84</v>
      </c>
      <c r="AY227" s="212" t="s">
        <v>134</v>
      </c>
    </row>
    <row r="228" spans="1:65" s="2" customFormat="1" ht="16.350000000000001" customHeight="1">
      <c r="A228" s="34"/>
      <c r="B228" s="35"/>
      <c r="C228" s="187" t="s">
        <v>367</v>
      </c>
      <c r="D228" s="187" t="s">
        <v>136</v>
      </c>
      <c r="E228" s="188" t="s">
        <v>368</v>
      </c>
      <c r="F228" s="189" t="s">
        <v>369</v>
      </c>
      <c r="G228" s="190" t="s">
        <v>146</v>
      </c>
      <c r="H228" s="191">
        <v>0.755</v>
      </c>
      <c r="I228" s="192"/>
      <c r="J228" s="193">
        <f>ROUND(I228*H228,2)</f>
        <v>0</v>
      </c>
      <c r="K228" s="194"/>
      <c r="L228" s="39"/>
      <c r="M228" s="195" t="s">
        <v>1</v>
      </c>
      <c r="N228" s="196" t="s">
        <v>41</v>
      </c>
      <c r="O228" s="71"/>
      <c r="P228" s="197">
        <f>O228*H228</f>
        <v>0</v>
      </c>
      <c r="Q228" s="197">
        <v>0</v>
      </c>
      <c r="R228" s="197">
        <f>Q228*H228</f>
        <v>0</v>
      </c>
      <c r="S228" s="197">
        <v>1.8</v>
      </c>
      <c r="T228" s="198">
        <f>S228*H228</f>
        <v>1.359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9" t="s">
        <v>140</v>
      </c>
      <c r="AT228" s="199" t="s">
        <v>136</v>
      </c>
      <c r="AU228" s="199" t="s">
        <v>86</v>
      </c>
      <c r="AY228" s="17" t="s">
        <v>134</v>
      </c>
      <c r="BE228" s="200">
        <f>IF(N228="základní",J228,0)</f>
        <v>0</v>
      </c>
      <c r="BF228" s="200">
        <f>IF(N228="snížená",J228,0)</f>
        <v>0</v>
      </c>
      <c r="BG228" s="200">
        <f>IF(N228="zákl. přenesená",J228,0)</f>
        <v>0</v>
      </c>
      <c r="BH228" s="200">
        <f>IF(N228="sníž. přenesená",J228,0)</f>
        <v>0</v>
      </c>
      <c r="BI228" s="200">
        <f>IF(N228="nulová",J228,0)</f>
        <v>0</v>
      </c>
      <c r="BJ228" s="17" t="s">
        <v>84</v>
      </c>
      <c r="BK228" s="200">
        <f>ROUND(I228*H228,2)</f>
        <v>0</v>
      </c>
      <c r="BL228" s="17" t="s">
        <v>140</v>
      </c>
      <c r="BM228" s="199" t="s">
        <v>370</v>
      </c>
    </row>
    <row r="229" spans="1:65" s="13" customFormat="1" ht="11.25">
      <c r="B229" s="201"/>
      <c r="C229" s="202"/>
      <c r="D229" s="203" t="s">
        <v>142</v>
      </c>
      <c r="E229" s="204" t="s">
        <v>1</v>
      </c>
      <c r="F229" s="205" t="s">
        <v>371</v>
      </c>
      <c r="G229" s="202"/>
      <c r="H229" s="206">
        <v>0.755</v>
      </c>
      <c r="I229" s="207"/>
      <c r="J229" s="202"/>
      <c r="K229" s="202"/>
      <c r="L229" s="208"/>
      <c r="M229" s="209"/>
      <c r="N229" s="210"/>
      <c r="O229" s="210"/>
      <c r="P229" s="210"/>
      <c r="Q229" s="210"/>
      <c r="R229" s="210"/>
      <c r="S229" s="210"/>
      <c r="T229" s="211"/>
      <c r="AT229" s="212" t="s">
        <v>142</v>
      </c>
      <c r="AU229" s="212" t="s">
        <v>86</v>
      </c>
      <c r="AV229" s="13" t="s">
        <v>86</v>
      </c>
      <c r="AW229" s="13" t="s">
        <v>32</v>
      </c>
      <c r="AX229" s="13" t="s">
        <v>84</v>
      </c>
      <c r="AY229" s="212" t="s">
        <v>134</v>
      </c>
    </row>
    <row r="230" spans="1:65" s="2" customFormat="1" ht="16.350000000000001" customHeight="1">
      <c r="A230" s="34"/>
      <c r="B230" s="35"/>
      <c r="C230" s="187" t="s">
        <v>372</v>
      </c>
      <c r="D230" s="187" t="s">
        <v>136</v>
      </c>
      <c r="E230" s="188" t="s">
        <v>373</v>
      </c>
      <c r="F230" s="189" t="s">
        <v>374</v>
      </c>
      <c r="G230" s="190" t="s">
        <v>139</v>
      </c>
      <c r="H230" s="191">
        <v>4.4000000000000004</v>
      </c>
      <c r="I230" s="192"/>
      <c r="J230" s="193">
        <f>ROUND(I230*H230,2)</f>
        <v>0</v>
      </c>
      <c r="K230" s="194"/>
      <c r="L230" s="39"/>
      <c r="M230" s="195" t="s">
        <v>1</v>
      </c>
      <c r="N230" s="196" t="s">
        <v>41</v>
      </c>
      <c r="O230" s="71"/>
      <c r="P230" s="197">
        <f>O230*H230</f>
        <v>0</v>
      </c>
      <c r="Q230" s="197">
        <v>0</v>
      </c>
      <c r="R230" s="197">
        <f>Q230*H230</f>
        <v>0</v>
      </c>
      <c r="S230" s="197">
        <v>0.1</v>
      </c>
      <c r="T230" s="198">
        <f>S230*H230</f>
        <v>0.44000000000000006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9" t="s">
        <v>140</v>
      </c>
      <c r="AT230" s="199" t="s">
        <v>136</v>
      </c>
      <c r="AU230" s="199" t="s">
        <v>86</v>
      </c>
      <c r="AY230" s="17" t="s">
        <v>134</v>
      </c>
      <c r="BE230" s="200">
        <f>IF(N230="základní",J230,0)</f>
        <v>0</v>
      </c>
      <c r="BF230" s="200">
        <f>IF(N230="snížená",J230,0)</f>
        <v>0</v>
      </c>
      <c r="BG230" s="200">
        <f>IF(N230="zákl. přenesená",J230,0)</f>
        <v>0</v>
      </c>
      <c r="BH230" s="200">
        <f>IF(N230="sníž. přenesená",J230,0)</f>
        <v>0</v>
      </c>
      <c r="BI230" s="200">
        <f>IF(N230="nulová",J230,0)</f>
        <v>0</v>
      </c>
      <c r="BJ230" s="17" t="s">
        <v>84</v>
      </c>
      <c r="BK230" s="200">
        <f>ROUND(I230*H230,2)</f>
        <v>0</v>
      </c>
      <c r="BL230" s="17" t="s">
        <v>140</v>
      </c>
      <c r="BM230" s="199" t="s">
        <v>375</v>
      </c>
    </row>
    <row r="231" spans="1:65" s="13" customFormat="1" ht="11.25">
      <c r="B231" s="201"/>
      <c r="C231" s="202"/>
      <c r="D231" s="203" t="s">
        <v>142</v>
      </c>
      <c r="E231" s="204" t="s">
        <v>1</v>
      </c>
      <c r="F231" s="205" t="s">
        <v>256</v>
      </c>
      <c r="G231" s="202"/>
      <c r="H231" s="206">
        <v>4.4000000000000004</v>
      </c>
      <c r="I231" s="207"/>
      <c r="J231" s="202"/>
      <c r="K231" s="202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142</v>
      </c>
      <c r="AU231" s="212" t="s">
        <v>86</v>
      </c>
      <c r="AV231" s="13" t="s">
        <v>86</v>
      </c>
      <c r="AW231" s="13" t="s">
        <v>32</v>
      </c>
      <c r="AX231" s="13" t="s">
        <v>84</v>
      </c>
      <c r="AY231" s="212" t="s">
        <v>134</v>
      </c>
    </row>
    <row r="232" spans="1:65" s="2" customFormat="1" ht="16.350000000000001" customHeight="1">
      <c r="A232" s="34"/>
      <c r="B232" s="35"/>
      <c r="C232" s="187" t="s">
        <v>376</v>
      </c>
      <c r="D232" s="187" t="s">
        <v>136</v>
      </c>
      <c r="E232" s="188" t="s">
        <v>377</v>
      </c>
      <c r="F232" s="189" t="s">
        <v>378</v>
      </c>
      <c r="G232" s="190" t="s">
        <v>139</v>
      </c>
      <c r="H232" s="191">
        <v>10.32</v>
      </c>
      <c r="I232" s="192"/>
      <c r="J232" s="193">
        <f>ROUND(I232*H232,2)</f>
        <v>0</v>
      </c>
      <c r="K232" s="194"/>
      <c r="L232" s="39"/>
      <c r="M232" s="195" t="s">
        <v>1</v>
      </c>
      <c r="N232" s="196" t="s">
        <v>41</v>
      </c>
      <c r="O232" s="71"/>
      <c r="P232" s="197">
        <f>O232*H232</f>
        <v>0</v>
      </c>
      <c r="Q232" s="197">
        <v>0</v>
      </c>
      <c r="R232" s="197">
        <f>Q232*H232</f>
        <v>0</v>
      </c>
      <c r="S232" s="197">
        <v>4.2999999999999997E-2</v>
      </c>
      <c r="T232" s="198">
        <f>S232*H232</f>
        <v>0.44375999999999999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9" t="s">
        <v>140</v>
      </c>
      <c r="AT232" s="199" t="s">
        <v>136</v>
      </c>
      <c r="AU232" s="199" t="s">
        <v>86</v>
      </c>
      <c r="AY232" s="17" t="s">
        <v>134</v>
      </c>
      <c r="BE232" s="200">
        <f>IF(N232="základní",J232,0)</f>
        <v>0</v>
      </c>
      <c r="BF232" s="200">
        <f>IF(N232="snížená",J232,0)</f>
        <v>0</v>
      </c>
      <c r="BG232" s="200">
        <f>IF(N232="zákl. přenesená",J232,0)</f>
        <v>0</v>
      </c>
      <c r="BH232" s="200">
        <f>IF(N232="sníž. přenesená",J232,0)</f>
        <v>0</v>
      </c>
      <c r="BI232" s="200">
        <f>IF(N232="nulová",J232,0)</f>
        <v>0</v>
      </c>
      <c r="BJ232" s="17" t="s">
        <v>84</v>
      </c>
      <c r="BK232" s="200">
        <f>ROUND(I232*H232,2)</f>
        <v>0</v>
      </c>
      <c r="BL232" s="17" t="s">
        <v>140</v>
      </c>
      <c r="BM232" s="199" t="s">
        <v>379</v>
      </c>
    </row>
    <row r="233" spans="1:65" s="13" customFormat="1" ht="11.25">
      <c r="B233" s="201"/>
      <c r="C233" s="202"/>
      <c r="D233" s="203" t="s">
        <v>142</v>
      </c>
      <c r="E233" s="204" t="s">
        <v>1</v>
      </c>
      <c r="F233" s="205" t="s">
        <v>380</v>
      </c>
      <c r="G233" s="202"/>
      <c r="H233" s="206">
        <v>5.04</v>
      </c>
      <c r="I233" s="207"/>
      <c r="J233" s="202"/>
      <c r="K233" s="202"/>
      <c r="L233" s="208"/>
      <c r="M233" s="209"/>
      <c r="N233" s="210"/>
      <c r="O233" s="210"/>
      <c r="P233" s="210"/>
      <c r="Q233" s="210"/>
      <c r="R233" s="210"/>
      <c r="S233" s="210"/>
      <c r="T233" s="211"/>
      <c r="AT233" s="212" t="s">
        <v>142</v>
      </c>
      <c r="AU233" s="212" t="s">
        <v>86</v>
      </c>
      <c r="AV233" s="13" t="s">
        <v>86</v>
      </c>
      <c r="AW233" s="13" t="s">
        <v>32</v>
      </c>
      <c r="AX233" s="13" t="s">
        <v>76</v>
      </c>
      <c r="AY233" s="212" t="s">
        <v>134</v>
      </c>
    </row>
    <row r="234" spans="1:65" s="13" customFormat="1" ht="11.25">
      <c r="B234" s="201"/>
      <c r="C234" s="202"/>
      <c r="D234" s="203" t="s">
        <v>142</v>
      </c>
      <c r="E234" s="204" t="s">
        <v>1</v>
      </c>
      <c r="F234" s="205" t="s">
        <v>381</v>
      </c>
      <c r="G234" s="202"/>
      <c r="H234" s="206">
        <v>5.28</v>
      </c>
      <c r="I234" s="207"/>
      <c r="J234" s="202"/>
      <c r="K234" s="202"/>
      <c r="L234" s="208"/>
      <c r="M234" s="209"/>
      <c r="N234" s="210"/>
      <c r="O234" s="210"/>
      <c r="P234" s="210"/>
      <c r="Q234" s="210"/>
      <c r="R234" s="210"/>
      <c r="S234" s="210"/>
      <c r="T234" s="211"/>
      <c r="AT234" s="212" t="s">
        <v>142</v>
      </c>
      <c r="AU234" s="212" t="s">
        <v>86</v>
      </c>
      <c r="AV234" s="13" t="s">
        <v>86</v>
      </c>
      <c r="AW234" s="13" t="s">
        <v>32</v>
      </c>
      <c r="AX234" s="13" t="s">
        <v>76</v>
      </c>
      <c r="AY234" s="212" t="s">
        <v>134</v>
      </c>
    </row>
    <row r="235" spans="1:65" s="14" customFormat="1" ht="11.25">
      <c r="B235" s="224"/>
      <c r="C235" s="225"/>
      <c r="D235" s="203" t="s">
        <v>142</v>
      </c>
      <c r="E235" s="226" t="s">
        <v>1</v>
      </c>
      <c r="F235" s="227" t="s">
        <v>257</v>
      </c>
      <c r="G235" s="225"/>
      <c r="H235" s="228">
        <v>10.32</v>
      </c>
      <c r="I235" s="229"/>
      <c r="J235" s="225"/>
      <c r="K235" s="225"/>
      <c r="L235" s="230"/>
      <c r="M235" s="231"/>
      <c r="N235" s="232"/>
      <c r="O235" s="232"/>
      <c r="P235" s="232"/>
      <c r="Q235" s="232"/>
      <c r="R235" s="232"/>
      <c r="S235" s="232"/>
      <c r="T235" s="233"/>
      <c r="AT235" s="234" t="s">
        <v>142</v>
      </c>
      <c r="AU235" s="234" t="s">
        <v>86</v>
      </c>
      <c r="AV235" s="14" t="s">
        <v>140</v>
      </c>
      <c r="AW235" s="14" t="s">
        <v>32</v>
      </c>
      <c r="AX235" s="14" t="s">
        <v>84</v>
      </c>
      <c r="AY235" s="234" t="s">
        <v>134</v>
      </c>
    </row>
    <row r="236" spans="1:65" s="2" customFormat="1" ht="21" customHeight="1">
      <c r="A236" s="34"/>
      <c r="B236" s="35"/>
      <c r="C236" s="187" t="s">
        <v>382</v>
      </c>
      <c r="D236" s="187" t="s">
        <v>136</v>
      </c>
      <c r="E236" s="188" t="s">
        <v>383</v>
      </c>
      <c r="F236" s="189" t="s">
        <v>384</v>
      </c>
      <c r="G236" s="190" t="s">
        <v>139</v>
      </c>
      <c r="H236" s="191">
        <v>15.45</v>
      </c>
      <c r="I236" s="192"/>
      <c r="J236" s="193">
        <f>ROUND(I236*H236,2)</f>
        <v>0</v>
      </c>
      <c r="K236" s="194"/>
      <c r="L236" s="39"/>
      <c r="M236" s="195" t="s">
        <v>1</v>
      </c>
      <c r="N236" s="196" t="s">
        <v>41</v>
      </c>
      <c r="O236" s="71"/>
      <c r="P236" s="197">
        <f>O236*H236</f>
        <v>0</v>
      </c>
      <c r="Q236" s="197">
        <v>0</v>
      </c>
      <c r="R236" s="197">
        <f>Q236*H236</f>
        <v>0</v>
      </c>
      <c r="S236" s="197">
        <v>0.10199999999999999</v>
      </c>
      <c r="T236" s="198">
        <f>S236*H236</f>
        <v>1.5758999999999999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9" t="s">
        <v>140</v>
      </c>
      <c r="AT236" s="199" t="s">
        <v>136</v>
      </c>
      <c r="AU236" s="199" t="s">
        <v>86</v>
      </c>
      <c r="AY236" s="17" t="s">
        <v>134</v>
      </c>
      <c r="BE236" s="200">
        <f>IF(N236="základní",J236,0)</f>
        <v>0</v>
      </c>
      <c r="BF236" s="200">
        <f>IF(N236="snížená",J236,0)</f>
        <v>0</v>
      </c>
      <c r="BG236" s="200">
        <f>IF(N236="zákl. přenesená",J236,0)</f>
        <v>0</v>
      </c>
      <c r="BH236" s="200">
        <f>IF(N236="sníž. přenesená",J236,0)</f>
        <v>0</v>
      </c>
      <c r="BI236" s="200">
        <f>IF(N236="nulová",J236,0)</f>
        <v>0</v>
      </c>
      <c r="BJ236" s="17" t="s">
        <v>84</v>
      </c>
      <c r="BK236" s="200">
        <f>ROUND(I236*H236,2)</f>
        <v>0</v>
      </c>
      <c r="BL236" s="17" t="s">
        <v>140</v>
      </c>
      <c r="BM236" s="199" t="s">
        <v>385</v>
      </c>
    </row>
    <row r="237" spans="1:65" s="13" customFormat="1" ht="11.25">
      <c r="B237" s="201"/>
      <c r="C237" s="202"/>
      <c r="D237" s="203" t="s">
        <v>142</v>
      </c>
      <c r="E237" s="204" t="s">
        <v>1</v>
      </c>
      <c r="F237" s="205" t="s">
        <v>386</v>
      </c>
      <c r="G237" s="202"/>
      <c r="H237" s="206">
        <v>30.17</v>
      </c>
      <c r="I237" s="207"/>
      <c r="J237" s="202"/>
      <c r="K237" s="202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142</v>
      </c>
      <c r="AU237" s="212" t="s">
        <v>86</v>
      </c>
      <c r="AV237" s="13" t="s">
        <v>86</v>
      </c>
      <c r="AW237" s="13" t="s">
        <v>32</v>
      </c>
      <c r="AX237" s="13" t="s">
        <v>76</v>
      </c>
      <c r="AY237" s="212" t="s">
        <v>134</v>
      </c>
    </row>
    <row r="238" spans="1:65" s="13" customFormat="1" ht="11.25">
      <c r="B238" s="201"/>
      <c r="C238" s="202"/>
      <c r="D238" s="203" t="s">
        <v>142</v>
      </c>
      <c r="E238" s="204" t="s">
        <v>1</v>
      </c>
      <c r="F238" s="205" t="s">
        <v>387</v>
      </c>
      <c r="G238" s="202"/>
      <c r="H238" s="206">
        <v>-4.4000000000000004</v>
      </c>
      <c r="I238" s="207"/>
      <c r="J238" s="202"/>
      <c r="K238" s="202"/>
      <c r="L238" s="208"/>
      <c r="M238" s="209"/>
      <c r="N238" s="210"/>
      <c r="O238" s="210"/>
      <c r="P238" s="210"/>
      <c r="Q238" s="210"/>
      <c r="R238" s="210"/>
      <c r="S238" s="210"/>
      <c r="T238" s="211"/>
      <c r="AT238" s="212" t="s">
        <v>142</v>
      </c>
      <c r="AU238" s="212" t="s">
        <v>86</v>
      </c>
      <c r="AV238" s="13" t="s">
        <v>86</v>
      </c>
      <c r="AW238" s="13" t="s">
        <v>32</v>
      </c>
      <c r="AX238" s="13" t="s">
        <v>76</v>
      </c>
      <c r="AY238" s="212" t="s">
        <v>134</v>
      </c>
    </row>
    <row r="239" spans="1:65" s="13" customFormat="1" ht="11.25">
      <c r="B239" s="201"/>
      <c r="C239" s="202"/>
      <c r="D239" s="203" t="s">
        <v>142</v>
      </c>
      <c r="E239" s="204" t="s">
        <v>1</v>
      </c>
      <c r="F239" s="205" t="s">
        <v>388</v>
      </c>
      <c r="G239" s="202"/>
      <c r="H239" s="206">
        <v>-5.04</v>
      </c>
      <c r="I239" s="207"/>
      <c r="J239" s="202"/>
      <c r="K239" s="202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142</v>
      </c>
      <c r="AU239" s="212" t="s">
        <v>86</v>
      </c>
      <c r="AV239" s="13" t="s">
        <v>86</v>
      </c>
      <c r="AW239" s="13" t="s">
        <v>32</v>
      </c>
      <c r="AX239" s="13" t="s">
        <v>76</v>
      </c>
      <c r="AY239" s="212" t="s">
        <v>134</v>
      </c>
    </row>
    <row r="240" spans="1:65" s="13" customFormat="1" ht="11.25">
      <c r="B240" s="201"/>
      <c r="C240" s="202"/>
      <c r="D240" s="203" t="s">
        <v>142</v>
      </c>
      <c r="E240" s="204" t="s">
        <v>1</v>
      </c>
      <c r="F240" s="205" t="s">
        <v>389</v>
      </c>
      <c r="G240" s="202"/>
      <c r="H240" s="206">
        <v>-5.28</v>
      </c>
      <c r="I240" s="207"/>
      <c r="J240" s="202"/>
      <c r="K240" s="202"/>
      <c r="L240" s="208"/>
      <c r="M240" s="209"/>
      <c r="N240" s="210"/>
      <c r="O240" s="210"/>
      <c r="P240" s="210"/>
      <c r="Q240" s="210"/>
      <c r="R240" s="210"/>
      <c r="S240" s="210"/>
      <c r="T240" s="211"/>
      <c r="AT240" s="212" t="s">
        <v>142</v>
      </c>
      <c r="AU240" s="212" t="s">
        <v>86</v>
      </c>
      <c r="AV240" s="13" t="s">
        <v>86</v>
      </c>
      <c r="AW240" s="13" t="s">
        <v>32</v>
      </c>
      <c r="AX240" s="13" t="s">
        <v>76</v>
      </c>
      <c r="AY240" s="212" t="s">
        <v>134</v>
      </c>
    </row>
    <row r="241" spans="1:65" s="14" customFormat="1" ht="11.25">
      <c r="B241" s="224"/>
      <c r="C241" s="225"/>
      <c r="D241" s="203" t="s">
        <v>142</v>
      </c>
      <c r="E241" s="226" t="s">
        <v>1</v>
      </c>
      <c r="F241" s="227" t="s">
        <v>257</v>
      </c>
      <c r="G241" s="225"/>
      <c r="H241" s="228">
        <v>15.45</v>
      </c>
      <c r="I241" s="229"/>
      <c r="J241" s="225"/>
      <c r="K241" s="225"/>
      <c r="L241" s="230"/>
      <c r="M241" s="231"/>
      <c r="N241" s="232"/>
      <c r="O241" s="232"/>
      <c r="P241" s="232"/>
      <c r="Q241" s="232"/>
      <c r="R241" s="232"/>
      <c r="S241" s="232"/>
      <c r="T241" s="233"/>
      <c r="AT241" s="234" t="s">
        <v>142</v>
      </c>
      <c r="AU241" s="234" t="s">
        <v>86</v>
      </c>
      <c r="AV241" s="14" t="s">
        <v>140</v>
      </c>
      <c r="AW241" s="14" t="s">
        <v>32</v>
      </c>
      <c r="AX241" s="14" t="s">
        <v>84</v>
      </c>
      <c r="AY241" s="234" t="s">
        <v>134</v>
      </c>
    </row>
    <row r="242" spans="1:65" s="12" customFormat="1" ht="22.9" customHeight="1">
      <c r="B242" s="171"/>
      <c r="C242" s="172"/>
      <c r="D242" s="173" t="s">
        <v>75</v>
      </c>
      <c r="E242" s="185" t="s">
        <v>390</v>
      </c>
      <c r="F242" s="185" t="s">
        <v>391</v>
      </c>
      <c r="G242" s="172"/>
      <c r="H242" s="172"/>
      <c r="I242" s="175"/>
      <c r="J242" s="186">
        <f>BK242</f>
        <v>0</v>
      </c>
      <c r="K242" s="172"/>
      <c r="L242" s="177"/>
      <c r="M242" s="178"/>
      <c r="N242" s="179"/>
      <c r="O242" s="179"/>
      <c r="P242" s="180">
        <f>SUM(P243:P247)</f>
        <v>0</v>
      </c>
      <c r="Q242" s="179"/>
      <c r="R242" s="180">
        <f>SUM(R243:R247)</f>
        <v>0</v>
      </c>
      <c r="S242" s="179"/>
      <c r="T242" s="181">
        <f>SUM(T243:T247)</f>
        <v>0</v>
      </c>
      <c r="AR242" s="182" t="s">
        <v>84</v>
      </c>
      <c r="AT242" s="183" t="s">
        <v>75</v>
      </c>
      <c r="AU242" s="183" t="s">
        <v>84</v>
      </c>
      <c r="AY242" s="182" t="s">
        <v>134</v>
      </c>
      <c r="BK242" s="184">
        <f>SUM(BK243:BK247)</f>
        <v>0</v>
      </c>
    </row>
    <row r="243" spans="1:65" s="2" customFormat="1" ht="21" customHeight="1">
      <c r="A243" s="34"/>
      <c r="B243" s="35"/>
      <c r="C243" s="187" t="s">
        <v>392</v>
      </c>
      <c r="D243" s="187" t="s">
        <v>136</v>
      </c>
      <c r="E243" s="188" t="s">
        <v>393</v>
      </c>
      <c r="F243" s="189" t="s">
        <v>394</v>
      </c>
      <c r="G243" s="190" t="s">
        <v>164</v>
      </c>
      <c r="H243" s="191">
        <v>6.1589999999999998</v>
      </c>
      <c r="I243" s="192"/>
      <c r="J243" s="193">
        <f>ROUND(I243*H243,2)</f>
        <v>0</v>
      </c>
      <c r="K243" s="194"/>
      <c r="L243" s="39"/>
      <c r="M243" s="195" t="s">
        <v>1</v>
      </c>
      <c r="N243" s="196" t="s">
        <v>41</v>
      </c>
      <c r="O243" s="71"/>
      <c r="P243" s="197">
        <f>O243*H243</f>
        <v>0</v>
      </c>
      <c r="Q243" s="197">
        <v>0</v>
      </c>
      <c r="R243" s="197">
        <f>Q243*H243</f>
        <v>0</v>
      </c>
      <c r="S243" s="197">
        <v>0</v>
      </c>
      <c r="T243" s="19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9" t="s">
        <v>140</v>
      </c>
      <c r="AT243" s="199" t="s">
        <v>136</v>
      </c>
      <c r="AU243" s="199" t="s">
        <v>86</v>
      </c>
      <c r="AY243" s="17" t="s">
        <v>134</v>
      </c>
      <c r="BE243" s="200">
        <f>IF(N243="základní",J243,0)</f>
        <v>0</v>
      </c>
      <c r="BF243" s="200">
        <f>IF(N243="snížená",J243,0)</f>
        <v>0</v>
      </c>
      <c r="BG243" s="200">
        <f>IF(N243="zákl. přenesená",J243,0)</f>
        <v>0</v>
      </c>
      <c r="BH243" s="200">
        <f>IF(N243="sníž. přenesená",J243,0)</f>
        <v>0</v>
      </c>
      <c r="BI243" s="200">
        <f>IF(N243="nulová",J243,0)</f>
        <v>0</v>
      </c>
      <c r="BJ243" s="17" t="s">
        <v>84</v>
      </c>
      <c r="BK243" s="200">
        <f>ROUND(I243*H243,2)</f>
        <v>0</v>
      </c>
      <c r="BL243" s="17" t="s">
        <v>140</v>
      </c>
      <c r="BM243" s="199" t="s">
        <v>395</v>
      </c>
    </row>
    <row r="244" spans="1:65" s="2" customFormat="1" ht="16.350000000000001" customHeight="1">
      <c r="A244" s="34"/>
      <c r="B244" s="35"/>
      <c r="C244" s="187" t="s">
        <v>396</v>
      </c>
      <c r="D244" s="187" t="s">
        <v>136</v>
      </c>
      <c r="E244" s="188" t="s">
        <v>397</v>
      </c>
      <c r="F244" s="189" t="s">
        <v>398</v>
      </c>
      <c r="G244" s="190" t="s">
        <v>164</v>
      </c>
      <c r="H244" s="191">
        <v>6.1589999999999998</v>
      </c>
      <c r="I244" s="192"/>
      <c r="J244" s="193">
        <f>ROUND(I244*H244,2)</f>
        <v>0</v>
      </c>
      <c r="K244" s="194"/>
      <c r="L244" s="39"/>
      <c r="M244" s="195" t="s">
        <v>1</v>
      </c>
      <c r="N244" s="196" t="s">
        <v>41</v>
      </c>
      <c r="O244" s="71"/>
      <c r="P244" s="197">
        <f>O244*H244</f>
        <v>0</v>
      </c>
      <c r="Q244" s="197">
        <v>0</v>
      </c>
      <c r="R244" s="197">
        <f>Q244*H244</f>
        <v>0</v>
      </c>
      <c r="S244" s="197">
        <v>0</v>
      </c>
      <c r="T244" s="19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9" t="s">
        <v>140</v>
      </c>
      <c r="AT244" s="199" t="s">
        <v>136</v>
      </c>
      <c r="AU244" s="199" t="s">
        <v>86</v>
      </c>
      <c r="AY244" s="17" t="s">
        <v>134</v>
      </c>
      <c r="BE244" s="200">
        <f>IF(N244="základní",J244,0)</f>
        <v>0</v>
      </c>
      <c r="BF244" s="200">
        <f>IF(N244="snížená",J244,0)</f>
        <v>0</v>
      </c>
      <c r="BG244" s="200">
        <f>IF(N244="zákl. přenesená",J244,0)</f>
        <v>0</v>
      </c>
      <c r="BH244" s="200">
        <f>IF(N244="sníž. přenesená",J244,0)</f>
        <v>0</v>
      </c>
      <c r="BI244" s="200">
        <f>IF(N244="nulová",J244,0)</f>
        <v>0</v>
      </c>
      <c r="BJ244" s="17" t="s">
        <v>84</v>
      </c>
      <c r="BK244" s="200">
        <f>ROUND(I244*H244,2)</f>
        <v>0</v>
      </c>
      <c r="BL244" s="17" t="s">
        <v>140</v>
      </c>
      <c r="BM244" s="199" t="s">
        <v>399</v>
      </c>
    </row>
    <row r="245" spans="1:65" s="2" customFormat="1" ht="16.350000000000001" customHeight="1">
      <c r="A245" s="34"/>
      <c r="B245" s="35"/>
      <c r="C245" s="187" t="s">
        <v>400</v>
      </c>
      <c r="D245" s="187" t="s">
        <v>136</v>
      </c>
      <c r="E245" s="188" t="s">
        <v>401</v>
      </c>
      <c r="F245" s="189" t="s">
        <v>402</v>
      </c>
      <c r="G245" s="190" t="s">
        <v>164</v>
      </c>
      <c r="H245" s="191">
        <v>147.6</v>
      </c>
      <c r="I245" s="192"/>
      <c r="J245" s="193">
        <f>ROUND(I245*H245,2)</f>
        <v>0</v>
      </c>
      <c r="K245" s="194"/>
      <c r="L245" s="39"/>
      <c r="M245" s="195" t="s">
        <v>1</v>
      </c>
      <c r="N245" s="196" t="s">
        <v>41</v>
      </c>
      <c r="O245" s="71"/>
      <c r="P245" s="197">
        <f>O245*H245</f>
        <v>0</v>
      </c>
      <c r="Q245" s="197">
        <v>0</v>
      </c>
      <c r="R245" s="197">
        <f>Q245*H245</f>
        <v>0</v>
      </c>
      <c r="S245" s="197">
        <v>0</v>
      </c>
      <c r="T245" s="19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9" t="s">
        <v>140</v>
      </c>
      <c r="AT245" s="199" t="s">
        <v>136</v>
      </c>
      <c r="AU245" s="199" t="s">
        <v>86</v>
      </c>
      <c r="AY245" s="17" t="s">
        <v>134</v>
      </c>
      <c r="BE245" s="200">
        <f>IF(N245="základní",J245,0)</f>
        <v>0</v>
      </c>
      <c r="BF245" s="200">
        <f>IF(N245="snížená",J245,0)</f>
        <v>0</v>
      </c>
      <c r="BG245" s="200">
        <f>IF(N245="zákl. přenesená",J245,0)</f>
        <v>0</v>
      </c>
      <c r="BH245" s="200">
        <f>IF(N245="sníž. přenesená",J245,0)</f>
        <v>0</v>
      </c>
      <c r="BI245" s="200">
        <f>IF(N245="nulová",J245,0)</f>
        <v>0</v>
      </c>
      <c r="BJ245" s="17" t="s">
        <v>84</v>
      </c>
      <c r="BK245" s="200">
        <f>ROUND(I245*H245,2)</f>
        <v>0</v>
      </c>
      <c r="BL245" s="17" t="s">
        <v>140</v>
      </c>
      <c r="BM245" s="199" t="s">
        <v>403</v>
      </c>
    </row>
    <row r="246" spans="1:65" s="13" customFormat="1" ht="11.25">
      <c r="B246" s="201"/>
      <c r="C246" s="202"/>
      <c r="D246" s="203" t="s">
        <v>142</v>
      </c>
      <c r="E246" s="204" t="s">
        <v>1</v>
      </c>
      <c r="F246" s="205" t="s">
        <v>404</v>
      </c>
      <c r="G246" s="202"/>
      <c r="H246" s="206">
        <v>147.6</v>
      </c>
      <c r="I246" s="207"/>
      <c r="J246" s="202"/>
      <c r="K246" s="202"/>
      <c r="L246" s="208"/>
      <c r="M246" s="209"/>
      <c r="N246" s="210"/>
      <c r="O246" s="210"/>
      <c r="P246" s="210"/>
      <c r="Q246" s="210"/>
      <c r="R246" s="210"/>
      <c r="S246" s="210"/>
      <c r="T246" s="211"/>
      <c r="AT246" s="212" t="s">
        <v>142</v>
      </c>
      <c r="AU246" s="212" t="s">
        <v>86</v>
      </c>
      <c r="AV246" s="13" t="s">
        <v>86</v>
      </c>
      <c r="AW246" s="13" t="s">
        <v>32</v>
      </c>
      <c r="AX246" s="13" t="s">
        <v>84</v>
      </c>
      <c r="AY246" s="212" t="s">
        <v>134</v>
      </c>
    </row>
    <row r="247" spans="1:65" s="2" customFormat="1" ht="16.350000000000001" customHeight="1">
      <c r="A247" s="34"/>
      <c r="B247" s="35"/>
      <c r="C247" s="187" t="s">
        <v>405</v>
      </c>
      <c r="D247" s="187" t="s">
        <v>136</v>
      </c>
      <c r="E247" s="188" t="s">
        <v>406</v>
      </c>
      <c r="F247" s="189" t="s">
        <v>407</v>
      </c>
      <c r="G247" s="190" t="s">
        <v>164</v>
      </c>
      <c r="H247" s="191">
        <v>6.1589999999999998</v>
      </c>
      <c r="I247" s="192"/>
      <c r="J247" s="193">
        <f>ROUND(I247*H247,2)</f>
        <v>0</v>
      </c>
      <c r="K247" s="194"/>
      <c r="L247" s="39"/>
      <c r="M247" s="195" t="s">
        <v>1</v>
      </c>
      <c r="N247" s="196" t="s">
        <v>41</v>
      </c>
      <c r="O247" s="71"/>
      <c r="P247" s="197">
        <f>O247*H247</f>
        <v>0</v>
      </c>
      <c r="Q247" s="197">
        <v>0</v>
      </c>
      <c r="R247" s="197">
        <f>Q247*H247</f>
        <v>0</v>
      </c>
      <c r="S247" s="197">
        <v>0</v>
      </c>
      <c r="T247" s="19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9" t="s">
        <v>140</v>
      </c>
      <c r="AT247" s="199" t="s">
        <v>136</v>
      </c>
      <c r="AU247" s="199" t="s">
        <v>86</v>
      </c>
      <c r="AY247" s="17" t="s">
        <v>134</v>
      </c>
      <c r="BE247" s="200">
        <f>IF(N247="základní",J247,0)</f>
        <v>0</v>
      </c>
      <c r="BF247" s="200">
        <f>IF(N247="snížená",J247,0)</f>
        <v>0</v>
      </c>
      <c r="BG247" s="200">
        <f>IF(N247="zákl. přenesená",J247,0)</f>
        <v>0</v>
      </c>
      <c r="BH247" s="200">
        <f>IF(N247="sníž. přenesená",J247,0)</f>
        <v>0</v>
      </c>
      <c r="BI247" s="200">
        <f>IF(N247="nulová",J247,0)</f>
        <v>0</v>
      </c>
      <c r="BJ247" s="17" t="s">
        <v>84</v>
      </c>
      <c r="BK247" s="200">
        <f>ROUND(I247*H247,2)</f>
        <v>0</v>
      </c>
      <c r="BL247" s="17" t="s">
        <v>140</v>
      </c>
      <c r="BM247" s="199" t="s">
        <v>408</v>
      </c>
    </row>
    <row r="248" spans="1:65" s="12" customFormat="1" ht="22.9" customHeight="1">
      <c r="B248" s="171"/>
      <c r="C248" s="172"/>
      <c r="D248" s="173" t="s">
        <v>75</v>
      </c>
      <c r="E248" s="185" t="s">
        <v>409</v>
      </c>
      <c r="F248" s="185" t="s">
        <v>410</v>
      </c>
      <c r="G248" s="172"/>
      <c r="H248" s="172"/>
      <c r="I248" s="175"/>
      <c r="J248" s="186">
        <f>BK248</f>
        <v>0</v>
      </c>
      <c r="K248" s="172"/>
      <c r="L248" s="177"/>
      <c r="M248" s="178"/>
      <c r="N248" s="179"/>
      <c r="O248" s="179"/>
      <c r="P248" s="180">
        <f>P249</f>
        <v>0</v>
      </c>
      <c r="Q248" s="179"/>
      <c r="R248" s="180">
        <f>R249</f>
        <v>0</v>
      </c>
      <c r="S248" s="179"/>
      <c r="T248" s="181">
        <f>T249</f>
        <v>0</v>
      </c>
      <c r="AR248" s="182" t="s">
        <v>84</v>
      </c>
      <c r="AT248" s="183" t="s">
        <v>75</v>
      </c>
      <c r="AU248" s="183" t="s">
        <v>84</v>
      </c>
      <c r="AY248" s="182" t="s">
        <v>134</v>
      </c>
      <c r="BK248" s="184">
        <f>BK249</f>
        <v>0</v>
      </c>
    </row>
    <row r="249" spans="1:65" s="2" customFormat="1" ht="16.350000000000001" customHeight="1">
      <c r="A249" s="34"/>
      <c r="B249" s="35"/>
      <c r="C249" s="187" t="s">
        <v>411</v>
      </c>
      <c r="D249" s="187" t="s">
        <v>136</v>
      </c>
      <c r="E249" s="188" t="s">
        <v>412</v>
      </c>
      <c r="F249" s="189" t="s">
        <v>413</v>
      </c>
      <c r="G249" s="190" t="s">
        <v>164</v>
      </c>
      <c r="H249" s="191">
        <v>22.707000000000001</v>
      </c>
      <c r="I249" s="192"/>
      <c r="J249" s="193">
        <f>ROUND(I249*H249,2)</f>
        <v>0</v>
      </c>
      <c r="K249" s="194"/>
      <c r="L249" s="39"/>
      <c r="M249" s="195" t="s">
        <v>1</v>
      </c>
      <c r="N249" s="196" t="s">
        <v>41</v>
      </c>
      <c r="O249" s="71"/>
      <c r="P249" s="197">
        <f>O249*H249</f>
        <v>0</v>
      </c>
      <c r="Q249" s="197">
        <v>0</v>
      </c>
      <c r="R249" s="197">
        <f>Q249*H249</f>
        <v>0</v>
      </c>
      <c r="S249" s="197">
        <v>0</v>
      </c>
      <c r="T249" s="19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9" t="s">
        <v>140</v>
      </c>
      <c r="AT249" s="199" t="s">
        <v>136</v>
      </c>
      <c r="AU249" s="199" t="s">
        <v>86</v>
      </c>
      <c r="AY249" s="17" t="s">
        <v>134</v>
      </c>
      <c r="BE249" s="200">
        <f>IF(N249="základní",J249,0)</f>
        <v>0</v>
      </c>
      <c r="BF249" s="200">
        <f>IF(N249="snížená",J249,0)</f>
        <v>0</v>
      </c>
      <c r="BG249" s="200">
        <f>IF(N249="zákl. přenesená",J249,0)</f>
        <v>0</v>
      </c>
      <c r="BH249" s="200">
        <f>IF(N249="sníž. přenesená",J249,0)</f>
        <v>0</v>
      </c>
      <c r="BI249" s="200">
        <f>IF(N249="nulová",J249,0)</f>
        <v>0</v>
      </c>
      <c r="BJ249" s="17" t="s">
        <v>84</v>
      </c>
      <c r="BK249" s="200">
        <f>ROUND(I249*H249,2)</f>
        <v>0</v>
      </c>
      <c r="BL249" s="17" t="s">
        <v>140</v>
      </c>
      <c r="BM249" s="199" t="s">
        <v>414</v>
      </c>
    </row>
    <row r="250" spans="1:65" s="12" customFormat="1" ht="25.9" customHeight="1">
      <c r="B250" s="171"/>
      <c r="C250" s="172"/>
      <c r="D250" s="173" t="s">
        <v>75</v>
      </c>
      <c r="E250" s="174" t="s">
        <v>415</v>
      </c>
      <c r="F250" s="174" t="s">
        <v>416</v>
      </c>
      <c r="G250" s="172"/>
      <c r="H250" s="172"/>
      <c r="I250" s="175"/>
      <c r="J250" s="176">
        <f>BK250</f>
        <v>0</v>
      </c>
      <c r="K250" s="172"/>
      <c r="L250" s="177"/>
      <c r="M250" s="178"/>
      <c r="N250" s="179"/>
      <c r="O250" s="179"/>
      <c r="P250" s="180">
        <f>P251+P271+P273+P278+P281+P284+P288</f>
        <v>0</v>
      </c>
      <c r="Q250" s="179"/>
      <c r="R250" s="180">
        <f>R251+R271+R273+R278+R281+R284+R288</f>
        <v>0.28689189000000004</v>
      </c>
      <c r="S250" s="179"/>
      <c r="T250" s="181">
        <f>T251+T271+T273+T278+T281+T284+T288</f>
        <v>4.5356E-2</v>
      </c>
      <c r="AR250" s="182" t="s">
        <v>86</v>
      </c>
      <c r="AT250" s="183" t="s">
        <v>75</v>
      </c>
      <c r="AU250" s="183" t="s">
        <v>76</v>
      </c>
      <c r="AY250" s="182" t="s">
        <v>134</v>
      </c>
      <c r="BK250" s="184">
        <f>BK251+BK271+BK273+BK278+BK281+BK284+BK288</f>
        <v>0</v>
      </c>
    </row>
    <row r="251" spans="1:65" s="12" customFormat="1" ht="22.9" customHeight="1">
      <c r="B251" s="171"/>
      <c r="C251" s="172"/>
      <c r="D251" s="173" t="s">
        <v>75</v>
      </c>
      <c r="E251" s="185" t="s">
        <v>417</v>
      </c>
      <c r="F251" s="185" t="s">
        <v>418</v>
      </c>
      <c r="G251" s="172"/>
      <c r="H251" s="172"/>
      <c r="I251" s="175"/>
      <c r="J251" s="186">
        <f>BK251</f>
        <v>0</v>
      </c>
      <c r="K251" s="172"/>
      <c r="L251" s="177"/>
      <c r="M251" s="178"/>
      <c r="N251" s="179"/>
      <c r="O251" s="179"/>
      <c r="P251" s="180">
        <f>SUM(P252:P270)</f>
        <v>0</v>
      </c>
      <c r="Q251" s="179"/>
      <c r="R251" s="180">
        <f>SUM(R252:R270)</f>
        <v>0.16555863000000001</v>
      </c>
      <c r="S251" s="179"/>
      <c r="T251" s="181">
        <f>SUM(T252:T270)</f>
        <v>0</v>
      </c>
      <c r="AR251" s="182" t="s">
        <v>86</v>
      </c>
      <c r="AT251" s="183" t="s">
        <v>75</v>
      </c>
      <c r="AU251" s="183" t="s">
        <v>84</v>
      </c>
      <c r="AY251" s="182" t="s">
        <v>134</v>
      </c>
      <c r="BK251" s="184">
        <f>SUM(BK252:BK270)</f>
        <v>0</v>
      </c>
    </row>
    <row r="252" spans="1:65" s="2" customFormat="1" ht="16.350000000000001" customHeight="1">
      <c r="A252" s="34"/>
      <c r="B252" s="35"/>
      <c r="C252" s="187" t="s">
        <v>419</v>
      </c>
      <c r="D252" s="187" t="s">
        <v>136</v>
      </c>
      <c r="E252" s="188" t="s">
        <v>420</v>
      </c>
      <c r="F252" s="189" t="s">
        <v>421</v>
      </c>
      <c r="G252" s="190" t="s">
        <v>139</v>
      </c>
      <c r="H252" s="191">
        <v>4.7009999999999996</v>
      </c>
      <c r="I252" s="192"/>
      <c r="J252" s="193">
        <f>ROUND(I252*H252,2)</f>
        <v>0</v>
      </c>
      <c r="K252" s="194"/>
      <c r="L252" s="39"/>
      <c r="M252" s="195" t="s">
        <v>1</v>
      </c>
      <c r="N252" s="196" t="s">
        <v>41</v>
      </c>
      <c r="O252" s="71"/>
      <c r="P252" s="197">
        <f>O252*H252</f>
        <v>0</v>
      </c>
      <c r="Q252" s="197">
        <v>0</v>
      </c>
      <c r="R252" s="197">
        <f>Q252*H252</f>
        <v>0</v>
      </c>
      <c r="S252" s="197">
        <v>0</v>
      </c>
      <c r="T252" s="19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9" t="s">
        <v>211</v>
      </c>
      <c r="AT252" s="199" t="s">
        <v>136</v>
      </c>
      <c r="AU252" s="199" t="s">
        <v>86</v>
      </c>
      <c r="AY252" s="17" t="s">
        <v>134</v>
      </c>
      <c r="BE252" s="200">
        <f>IF(N252="základní",J252,0)</f>
        <v>0</v>
      </c>
      <c r="BF252" s="200">
        <f>IF(N252="snížená",J252,0)</f>
        <v>0</v>
      </c>
      <c r="BG252" s="200">
        <f>IF(N252="zákl. přenesená",J252,0)</f>
        <v>0</v>
      </c>
      <c r="BH252" s="200">
        <f>IF(N252="sníž. přenesená",J252,0)</f>
        <v>0</v>
      </c>
      <c r="BI252" s="200">
        <f>IF(N252="nulová",J252,0)</f>
        <v>0</v>
      </c>
      <c r="BJ252" s="17" t="s">
        <v>84</v>
      </c>
      <c r="BK252" s="200">
        <f>ROUND(I252*H252,2)</f>
        <v>0</v>
      </c>
      <c r="BL252" s="17" t="s">
        <v>211</v>
      </c>
      <c r="BM252" s="199" t="s">
        <v>422</v>
      </c>
    </row>
    <row r="253" spans="1:65" s="13" customFormat="1" ht="11.25">
      <c r="B253" s="201"/>
      <c r="C253" s="202"/>
      <c r="D253" s="203" t="s">
        <v>142</v>
      </c>
      <c r="E253" s="204" t="s">
        <v>1</v>
      </c>
      <c r="F253" s="205" t="s">
        <v>423</v>
      </c>
      <c r="G253" s="202"/>
      <c r="H253" s="206">
        <v>4.7009999999999996</v>
      </c>
      <c r="I253" s="207"/>
      <c r="J253" s="202"/>
      <c r="K253" s="202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142</v>
      </c>
      <c r="AU253" s="212" t="s">
        <v>86</v>
      </c>
      <c r="AV253" s="13" t="s">
        <v>86</v>
      </c>
      <c r="AW253" s="13" t="s">
        <v>32</v>
      </c>
      <c r="AX253" s="13" t="s">
        <v>84</v>
      </c>
      <c r="AY253" s="212" t="s">
        <v>134</v>
      </c>
    </row>
    <row r="254" spans="1:65" s="2" customFormat="1" ht="16.350000000000001" customHeight="1">
      <c r="A254" s="34"/>
      <c r="B254" s="35"/>
      <c r="C254" s="187" t="s">
        <v>424</v>
      </c>
      <c r="D254" s="187" t="s">
        <v>136</v>
      </c>
      <c r="E254" s="188" t="s">
        <v>425</v>
      </c>
      <c r="F254" s="189" t="s">
        <v>426</v>
      </c>
      <c r="G254" s="190" t="s">
        <v>139</v>
      </c>
      <c r="H254" s="191">
        <v>5.6420000000000003</v>
      </c>
      <c r="I254" s="192"/>
      <c r="J254" s="193">
        <f>ROUND(I254*H254,2)</f>
        <v>0</v>
      </c>
      <c r="K254" s="194"/>
      <c r="L254" s="39"/>
      <c r="M254" s="195" t="s">
        <v>1</v>
      </c>
      <c r="N254" s="196" t="s">
        <v>41</v>
      </c>
      <c r="O254" s="71"/>
      <c r="P254" s="197">
        <f>O254*H254</f>
        <v>0</v>
      </c>
      <c r="Q254" s="197">
        <v>0</v>
      </c>
      <c r="R254" s="197">
        <f>Q254*H254</f>
        <v>0</v>
      </c>
      <c r="S254" s="197">
        <v>0</v>
      </c>
      <c r="T254" s="19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9" t="s">
        <v>211</v>
      </c>
      <c r="AT254" s="199" t="s">
        <v>136</v>
      </c>
      <c r="AU254" s="199" t="s">
        <v>86</v>
      </c>
      <c r="AY254" s="17" t="s">
        <v>134</v>
      </c>
      <c r="BE254" s="200">
        <f>IF(N254="základní",J254,0)</f>
        <v>0</v>
      </c>
      <c r="BF254" s="200">
        <f>IF(N254="snížená",J254,0)</f>
        <v>0</v>
      </c>
      <c r="BG254" s="200">
        <f>IF(N254="zákl. přenesená",J254,0)</f>
        <v>0</v>
      </c>
      <c r="BH254" s="200">
        <f>IF(N254="sníž. přenesená",J254,0)</f>
        <v>0</v>
      </c>
      <c r="BI254" s="200">
        <f>IF(N254="nulová",J254,0)</f>
        <v>0</v>
      </c>
      <c r="BJ254" s="17" t="s">
        <v>84</v>
      </c>
      <c r="BK254" s="200">
        <f>ROUND(I254*H254,2)</f>
        <v>0</v>
      </c>
      <c r="BL254" s="17" t="s">
        <v>211</v>
      </c>
      <c r="BM254" s="199" t="s">
        <v>427</v>
      </c>
    </row>
    <row r="255" spans="1:65" s="13" customFormat="1" ht="11.25">
      <c r="B255" s="201"/>
      <c r="C255" s="202"/>
      <c r="D255" s="203" t="s">
        <v>142</v>
      </c>
      <c r="E255" s="204" t="s">
        <v>1</v>
      </c>
      <c r="F255" s="205" t="s">
        <v>428</v>
      </c>
      <c r="G255" s="202"/>
      <c r="H255" s="206">
        <v>5.6420000000000003</v>
      </c>
      <c r="I255" s="207"/>
      <c r="J255" s="202"/>
      <c r="K255" s="202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142</v>
      </c>
      <c r="AU255" s="212" t="s">
        <v>86</v>
      </c>
      <c r="AV255" s="13" t="s">
        <v>86</v>
      </c>
      <c r="AW255" s="13" t="s">
        <v>32</v>
      </c>
      <c r="AX255" s="13" t="s">
        <v>84</v>
      </c>
      <c r="AY255" s="212" t="s">
        <v>134</v>
      </c>
    </row>
    <row r="256" spans="1:65" s="2" customFormat="1" ht="16.350000000000001" customHeight="1">
      <c r="A256" s="34"/>
      <c r="B256" s="35"/>
      <c r="C256" s="213" t="s">
        <v>429</v>
      </c>
      <c r="D256" s="213" t="s">
        <v>177</v>
      </c>
      <c r="E256" s="214" t="s">
        <v>430</v>
      </c>
      <c r="F256" s="215" t="s">
        <v>431</v>
      </c>
      <c r="G256" s="216" t="s">
        <v>164</v>
      </c>
      <c r="H256" s="217">
        <v>4.0000000000000001E-3</v>
      </c>
      <c r="I256" s="218"/>
      <c r="J256" s="219">
        <f>ROUND(I256*H256,2)</f>
        <v>0</v>
      </c>
      <c r="K256" s="220"/>
      <c r="L256" s="221"/>
      <c r="M256" s="222" t="s">
        <v>1</v>
      </c>
      <c r="N256" s="223" t="s">
        <v>41</v>
      </c>
      <c r="O256" s="71"/>
      <c r="P256" s="197">
        <f>O256*H256</f>
        <v>0</v>
      </c>
      <c r="Q256" s="197">
        <v>1</v>
      </c>
      <c r="R256" s="197">
        <f>Q256*H256</f>
        <v>4.0000000000000001E-3</v>
      </c>
      <c r="S256" s="197">
        <v>0</v>
      </c>
      <c r="T256" s="19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9" t="s">
        <v>297</v>
      </c>
      <c r="AT256" s="199" t="s">
        <v>177</v>
      </c>
      <c r="AU256" s="199" t="s">
        <v>86</v>
      </c>
      <c r="AY256" s="17" t="s">
        <v>134</v>
      </c>
      <c r="BE256" s="200">
        <f>IF(N256="základní",J256,0)</f>
        <v>0</v>
      </c>
      <c r="BF256" s="200">
        <f>IF(N256="snížená",J256,0)</f>
        <v>0</v>
      </c>
      <c r="BG256" s="200">
        <f>IF(N256="zákl. přenesená",J256,0)</f>
        <v>0</v>
      </c>
      <c r="BH256" s="200">
        <f>IF(N256="sníž. přenesená",J256,0)</f>
        <v>0</v>
      </c>
      <c r="BI256" s="200">
        <f>IF(N256="nulová",J256,0)</f>
        <v>0</v>
      </c>
      <c r="BJ256" s="17" t="s">
        <v>84</v>
      </c>
      <c r="BK256" s="200">
        <f>ROUND(I256*H256,2)</f>
        <v>0</v>
      </c>
      <c r="BL256" s="17" t="s">
        <v>211</v>
      </c>
      <c r="BM256" s="199" t="s">
        <v>432</v>
      </c>
    </row>
    <row r="257" spans="1:65" s="13" customFormat="1" ht="11.25">
      <c r="B257" s="201"/>
      <c r="C257" s="202"/>
      <c r="D257" s="203" t="s">
        <v>142</v>
      </c>
      <c r="E257" s="204" t="s">
        <v>1</v>
      </c>
      <c r="F257" s="205" t="s">
        <v>433</v>
      </c>
      <c r="G257" s="202"/>
      <c r="H257" s="206">
        <v>10.343</v>
      </c>
      <c r="I257" s="207"/>
      <c r="J257" s="202"/>
      <c r="K257" s="202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142</v>
      </c>
      <c r="AU257" s="212" t="s">
        <v>86</v>
      </c>
      <c r="AV257" s="13" t="s">
        <v>86</v>
      </c>
      <c r="AW257" s="13" t="s">
        <v>32</v>
      </c>
      <c r="AX257" s="13" t="s">
        <v>84</v>
      </c>
      <c r="AY257" s="212" t="s">
        <v>134</v>
      </c>
    </row>
    <row r="258" spans="1:65" s="13" customFormat="1" ht="11.25">
      <c r="B258" s="201"/>
      <c r="C258" s="202"/>
      <c r="D258" s="203" t="s">
        <v>142</v>
      </c>
      <c r="E258" s="202"/>
      <c r="F258" s="205" t="s">
        <v>434</v>
      </c>
      <c r="G258" s="202"/>
      <c r="H258" s="206">
        <v>4.0000000000000001E-3</v>
      </c>
      <c r="I258" s="207"/>
      <c r="J258" s="202"/>
      <c r="K258" s="202"/>
      <c r="L258" s="208"/>
      <c r="M258" s="209"/>
      <c r="N258" s="210"/>
      <c r="O258" s="210"/>
      <c r="P258" s="210"/>
      <c r="Q258" s="210"/>
      <c r="R258" s="210"/>
      <c r="S258" s="210"/>
      <c r="T258" s="211"/>
      <c r="AT258" s="212" t="s">
        <v>142</v>
      </c>
      <c r="AU258" s="212" t="s">
        <v>86</v>
      </c>
      <c r="AV258" s="13" t="s">
        <v>86</v>
      </c>
      <c r="AW258" s="13" t="s">
        <v>4</v>
      </c>
      <c r="AX258" s="13" t="s">
        <v>84</v>
      </c>
      <c r="AY258" s="212" t="s">
        <v>134</v>
      </c>
    </row>
    <row r="259" spans="1:65" s="2" customFormat="1" ht="16.350000000000001" customHeight="1">
      <c r="A259" s="34"/>
      <c r="B259" s="35"/>
      <c r="C259" s="187" t="s">
        <v>435</v>
      </c>
      <c r="D259" s="187" t="s">
        <v>136</v>
      </c>
      <c r="E259" s="188" t="s">
        <v>436</v>
      </c>
      <c r="F259" s="189" t="s">
        <v>437</v>
      </c>
      <c r="G259" s="190" t="s">
        <v>139</v>
      </c>
      <c r="H259" s="191">
        <v>9.4019999999999992</v>
      </c>
      <c r="I259" s="192"/>
      <c r="J259" s="193">
        <f>ROUND(I259*H259,2)</f>
        <v>0</v>
      </c>
      <c r="K259" s="194"/>
      <c r="L259" s="39"/>
      <c r="M259" s="195" t="s">
        <v>1</v>
      </c>
      <c r="N259" s="196" t="s">
        <v>41</v>
      </c>
      <c r="O259" s="71"/>
      <c r="P259" s="197">
        <f>O259*H259</f>
        <v>0</v>
      </c>
      <c r="Q259" s="197">
        <v>4.0000000000000002E-4</v>
      </c>
      <c r="R259" s="197">
        <f>Q259*H259</f>
        <v>3.7607999999999999E-3</v>
      </c>
      <c r="S259" s="197">
        <v>0</v>
      </c>
      <c r="T259" s="19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9" t="s">
        <v>211</v>
      </c>
      <c r="AT259" s="199" t="s">
        <v>136</v>
      </c>
      <c r="AU259" s="199" t="s">
        <v>86</v>
      </c>
      <c r="AY259" s="17" t="s">
        <v>134</v>
      </c>
      <c r="BE259" s="200">
        <f>IF(N259="základní",J259,0)</f>
        <v>0</v>
      </c>
      <c r="BF259" s="200">
        <f>IF(N259="snížená",J259,0)</f>
        <v>0</v>
      </c>
      <c r="BG259" s="200">
        <f>IF(N259="zákl. přenesená",J259,0)</f>
        <v>0</v>
      </c>
      <c r="BH259" s="200">
        <f>IF(N259="sníž. přenesená",J259,0)</f>
        <v>0</v>
      </c>
      <c r="BI259" s="200">
        <f>IF(N259="nulová",J259,0)</f>
        <v>0</v>
      </c>
      <c r="BJ259" s="17" t="s">
        <v>84</v>
      </c>
      <c r="BK259" s="200">
        <f>ROUND(I259*H259,2)</f>
        <v>0</v>
      </c>
      <c r="BL259" s="17" t="s">
        <v>211</v>
      </c>
      <c r="BM259" s="199" t="s">
        <v>438</v>
      </c>
    </row>
    <row r="260" spans="1:65" s="13" customFormat="1" ht="11.25">
      <c r="B260" s="201"/>
      <c r="C260" s="202"/>
      <c r="D260" s="203" t="s">
        <v>142</v>
      </c>
      <c r="E260" s="204" t="s">
        <v>1</v>
      </c>
      <c r="F260" s="205" t="s">
        <v>439</v>
      </c>
      <c r="G260" s="202"/>
      <c r="H260" s="206">
        <v>9.4019999999999992</v>
      </c>
      <c r="I260" s="207"/>
      <c r="J260" s="202"/>
      <c r="K260" s="202"/>
      <c r="L260" s="208"/>
      <c r="M260" s="209"/>
      <c r="N260" s="210"/>
      <c r="O260" s="210"/>
      <c r="P260" s="210"/>
      <c r="Q260" s="210"/>
      <c r="R260" s="210"/>
      <c r="S260" s="210"/>
      <c r="T260" s="211"/>
      <c r="AT260" s="212" t="s">
        <v>142</v>
      </c>
      <c r="AU260" s="212" t="s">
        <v>86</v>
      </c>
      <c r="AV260" s="13" t="s">
        <v>86</v>
      </c>
      <c r="AW260" s="13" t="s">
        <v>32</v>
      </c>
      <c r="AX260" s="13" t="s">
        <v>84</v>
      </c>
      <c r="AY260" s="212" t="s">
        <v>134</v>
      </c>
    </row>
    <row r="261" spans="1:65" s="2" customFormat="1" ht="16.350000000000001" customHeight="1">
      <c r="A261" s="34"/>
      <c r="B261" s="35"/>
      <c r="C261" s="187" t="s">
        <v>440</v>
      </c>
      <c r="D261" s="187" t="s">
        <v>136</v>
      </c>
      <c r="E261" s="188" t="s">
        <v>441</v>
      </c>
      <c r="F261" s="189" t="s">
        <v>442</v>
      </c>
      <c r="G261" s="190" t="s">
        <v>139</v>
      </c>
      <c r="H261" s="191">
        <v>11.284000000000001</v>
      </c>
      <c r="I261" s="192"/>
      <c r="J261" s="193">
        <f>ROUND(I261*H261,2)</f>
        <v>0</v>
      </c>
      <c r="K261" s="194"/>
      <c r="L261" s="39"/>
      <c r="M261" s="195" t="s">
        <v>1</v>
      </c>
      <c r="N261" s="196" t="s">
        <v>41</v>
      </c>
      <c r="O261" s="71"/>
      <c r="P261" s="197">
        <f>O261*H261</f>
        <v>0</v>
      </c>
      <c r="Q261" s="197">
        <v>4.0000000000000002E-4</v>
      </c>
      <c r="R261" s="197">
        <f>Q261*H261</f>
        <v>4.5136000000000004E-3</v>
      </c>
      <c r="S261" s="197">
        <v>0</v>
      </c>
      <c r="T261" s="19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9" t="s">
        <v>211</v>
      </c>
      <c r="AT261" s="199" t="s">
        <v>136</v>
      </c>
      <c r="AU261" s="199" t="s">
        <v>86</v>
      </c>
      <c r="AY261" s="17" t="s">
        <v>134</v>
      </c>
      <c r="BE261" s="200">
        <f>IF(N261="základní",J261,0)</f>
        <v>0</v>
      </c>
      <c r="BF261" s="200">
        <f>IF(N261="snížená",J261,0)</f>
        <v>0</v>
      </c>
      <c r="BG261" s="200">
        <f>IF(N261="zákl. přenesená",J261,0)</f>
        <v>0</v>
      </c>
      <c r="BH261" s="200">
        <f>IF(N261="sníž. přenesená",J261,0)</f>
        <v>0</v>
      </c>
      <c r="BI261" s="200">
        <f>IF(N261="nulová",J261,0)</f>
        <v>0</v>
      </c>
      <c r="BJ261" s="17" t="s">
        <v>84</v>
      </c>
      <c r="BK261" s="200">
        <f>ROUND(I261*H261,2)</f>
        <v>0</v>
      </c>
      <c r="BL261" s="17" t="s">
        <v>211</v>
      </c>
      <c r="BM261" s="199" t="s">
        <v>443</v>
      </c>
    </row>
    <row r="262" spans="1:65" s="13" customFormat="1" ht="11.25">
      <c r="B262" s="201"/>
      <c r="C262" s="202"/>
      <c r="D262" s="203" t="s">
        <v>142</v>
      </c>
      <c r="E262" s="204" t="s">
        <v>1</v>
      </c>
      <c r="F262" s="205" t="s">
        <v>444</v>
      </c>
      <c r="G262" s="202"/>
      <c r="H262" s="206">
        <v>11.284000000000001</v>
      </c>
      <c r="I262" s="207"/>
      <c r="J262" s="202"/>
      <c r="K262" s="202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142</v>
      </c>
      <c r="AU262" s="212" t="s">
        <v>86</v>
      </c>
      <c r="AV262" s="13" t="s">
        <v>86</v>
      </c>
      <c r="AW262" s="13" t="s">
        <v>32</v>
      </c>
      <c r="AX262" s="13" t="s">
        <v>84</v>
      </c>
      <c r="AY262" s="212" t="s">
        <v>134</v>
      </c>
    </row>
    <row r="263" spans="1:65" s="2" customFormat="1" ht="23.45" customHeight="1">
      <c r="A263" s="34"/>
      <c r="B263" s="35"/>
      <c r="C263" s="213" t="s">
        <v>445</v>
      </c>
      <c r="D263" s="213" t="s">
        <v>177</v>
      </c>
      <c r="E263" s="214" t="s">
        <v>446</v>
      </c>
      <c r="F263" s="215" t="s">
        <v>447</v>
      </c>
      <c r="G263" s="216" t="s">
        <v>139</v>
      </c>
      <c r="H263" s="217">
        <v>23.789000000000001</v>
      </c>
      <c r="I263" s="218"/>
      <c r="J263" s="219">
        <f>ROUND(I263*H263,2)</f>
        <v>0</v>
      </c>
      <c r="K263" s="220"/>
      <c r="L263" s="221"/>
      <c r="M263" s="222" t="s">
        <v>1</v>
      </c>
      <c r="N263" s="223" t="s">
        <v>41</v>
      </c>
      <c r="O263" s="71"/>
      <c r="P263" s="197">
        <f>O263*H263</f>
        <v>0</v>
      </c>
      <c r="Q263" s="197">
        <v>5.4000000000000003E-3</v>
      </c>
      <c r="R263" s="197">
        <f>Q263*H263</f>
        <v>0.12846060000000001</v>
      </c>
      <c r="S263" s="197">
        <v>0</v>
      </c>
      <c r="T263" s="19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9" t="s">
        <v>297</v>
      </c>
      <c r="AT263" s="199" t="s">
        <v>177</v>
      </c>
      <c r="AU263" s="199" t="s">
        <v>86</v>
      </c>
      <c r="AY263" s="17" t="s">
        <v>134</v>
      </c>
      <c r="BE263" s="200">
        <f>IF(N263="základní",J263,0)</f>
        <v>0</v>
      </c>
      <c r="BF263" s="200">
        <f>IF(N263="snížená",J263,0)</f>
        <v>0</v>
      </c>
      <c r="BG263" s="200">
        <f>IF(N263="zákl. přenesená",J263,0)</f>
        <v>0</v>
      </c>
      <c r="BH263" s="200">
        <f>IF(N263="sníž. přenesená",J263,0)</f>
        <v>0</v>
      </c>
      <c r="BI263" s="200">
        <f>IF(N263="nulová",J263,0)</f>
        <v>0</v>
      </c>
      <c r="BJ263" s="17" t="s">
        <v>84</v>
      </c>
      <c r="BK263" s="200">
        <f>ROUND(I263*H263,2)</f>
        <v>0</v>
      </c>
      <c r="BL263" s="17" t="s">
        <v>211</v>
      </c>
      <c r="BM263" s="199" t="s">
        <v>448</v>
      </c>
    </row>
    <row r="264" spans="1:65" s="13" customFormat="1" ht="11.25">
      <c r="B264" s="201"/>
      <c r="C264" s="202"/>
      <c r="D264" s="203" t="s">
        <v>142</v>
      </c>
      <c r="E264" s="204" t="s">
        <v>1</v>
      </c>
      <c r="F264" s="205" t="s">
        <v>449</v>
      </c>
      <c r="G264" s="202"/>
      <c r="H264" s="206">
        <v>20.686</v>
      </c>
      <c r="I264" s="207"/>
      <c r="J264" s="202"/>
      <c r="K264" s="202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142</v>
      </c>
      <c r="AU264" s="212" t="s">
        <v>86</v>
      </c>
      <c r="AV264" s="13" t="s">
        <v>86</v>
      </c>
      <c r="AW264" s="13" t="s">
        <v>32</v>
      </c>
      <c r="AX264" s="13" t="s">
        <v>84</v>
      </c>
      <c r="AY264" s="212" t="s">
        <v>134</v>
      </c>
    </row>
    <row r="265" spans="1:65" s="13" customFormat="1" ht="11.25">
      <c r="B265" s="201"/>
      <c r="C265" s="202"/>
      <c r="D265" s="203" t="s">
        <v>142</v>
      </c>
      <c r="E265" s="202"/>
      <c r="F265" s="205" t="s">
        <v>450</v>
      </c>
      <c r="G265" s="202"/>
      <c r="H265" s="206">
        <v>23.789000000000001</v>
      </c>
      <c r="I265" s="207"/>
      <c r="J265" s="202"/>
      <c r="K265" s="202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142</v>
      </c>
      <c r="AU265" s="212" t="s">
        <v>86</v>
      </c>
      <c r="AV265" s="13" t="s">
        <v>86</v>
      </c>
      <c r="AW265" s="13" t="s">
        <v>4</v>
      </c>
      <c r="AX265" s="13" t="s">
        <v>84</v>
      </c>
      <c r="AY265" s="212" t="s">
        <v>134</v>
      </c>
    </row>
    <row r="266" spans="1:65" s="2" customFormat="1" ht="16.350000000000001" customHeight="1">
      <c r="A266" s="34"/>
      <c r="B266" s="35"/>
      <c r="C266" s="187" t="s">
        <v>451</v>
      </c>
      <c r="D266" s="187" t="s">
        <v>136</v>
      </c>
      <c r="E266" s="188" t="s">
        <v>452</v>
      </c>
      <c r="F266" s="189" t="s">
        <v>453</v>
      </c>
      <c r="G266" s="190" t="s">
        <v>139</v>
      </c>
      <c r="H266" s="191">
        <v>5.6420000000000003</v>
      </c>
      <c r="I266" s="192"/>
      <c r="J266" s="193">
        <f>ROUND(I266*H266,2)</f>
        <v>0</v>
      </c>
      <c r="K266" s="194"/>
      <c r="L266" s="39"/>
      <c r="M266" s="195" t="s">
        <v>1</v>
      </c>
      <c r="N266" s="196" t="s">
        <v>41</v>
      </c>
      <c r="O266" s="71"/>
      <c r="P266" s="197">
        <f>O266*H266</f>
        <v>0</v>
      </c>
      <c r="Q266" s="197">
        <v>4.0000000000000002E-4</v>
      </c>
      <c r="R266" s="197">
        <f>Q266*H266</f>
        <v>2.2568000000000002E-3</v>
      </c>
      <c r="S266" s="197">
        <v>0</v>
      </c>
      <c r="T266" s="19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9" t="s">
        <v>211</v>
      </c>
      <c r="AT266" s="199" t="s">
        <v>136</v>
      </c>
      <c r="AU266" s="199" t="s">
        <v>86</v>
      </c>
      <c r="AY266" s="17" t="s">
        <v>134</v>
      </c>
      <c r="BE266" s="200">
        <f>IF(N266="základní",J266,0)</f>
        <v>0</v>
      </c>
      <c r="BF266" s="200">
        <f>IF(N266="snížená",J266,0)</f>
        <v>0</v>
      </c>
      <c r="BG266" s="200">
        <f>IF(N266="zákl. přenesená",J266,0)</f>
        <v>0</v>
      </c>
      <c r="BH266" s="200">
        <f>IF(N266="sníž. přenesená",J266,0)</f>
        <v>0</v>
      </c>
      <c r="BI266" s="200">
        <f>IF(N266="nulová",J266,0)</f>
        <v>0</v>
      </c>
      <c r="BJ266" s="17" t="s">
        <v>84</v>
      </c>
      <c r="BK266" s="200">
        <f>ROUND(I266*H266,2)</f>
        <v>0</v>
      </c>
      <c r="BL266" s="17" t="s">
        <v>211</v>
      </c>
      <c r="BM266" s="199" t="s">
        <v>454</v>
      </c>
    </row>
    <row r="267" spans="1:65" s="13" customFormat="1" ht="11.25">
      <c r="B267" s="201"/>
      <c r="C267" s="202"/>
      <c r="D267" s="203" t="s">
        <v>142</v>
      </c>
      <c r="E267" s="204" t="s">
        <v>1</v>
      </c>
      <c r="F267" s="205" t="s">
        <v>428</v>
      </c>
      <c r="G267" s="202"/>
      <c r="H267" s="206">
        <v>5.6420000000000003</v>
      </c>
      <c r="I267" s="207"/>
      <c r="J267" s="202"/>
      <c r="K267" s="202"/>
      <c r="L267" s="208"/>
      <c r="M267" s="209"/>
      <c r="N267" s="210"/>
      <c r="O267" s="210"/>
      <c r="P267" s="210"/>
      <c r="Q267" s="210"/>
      <c r="R267" s="210"/>
      <c r="S267" s="210"/>
      <c r="T267" s="211"/>
      <c r="AT267" s="212" t="s">
        <v>142</v>
      </c>
      <c r="AU267" s="212" t="s">
        <v>86</v>
      </c>
      <c r="AV267" s="13" t="s">
        <v>86</v>
      </c>
      <c r="AW267" s="13" t="s">
        <v>32</v>
      </c>
      <c r="AX267" s="13" t="s">
        <v>84</v>
      </c>
      <c r="AY267" s="212" t="s">
        <v>134</v>
      </c>
    </row>
    <row r="268" spans="1:65" s="2" customFormat="1" ht="16.350000000000001" customHeight="1">
      <c r="A268" s="34"/>
      <c r="B268" s="35"/>
      <c r="C268" s="187" t="s">
        <v>455</v>
      </c>
      <c r="D268" s="187" t="s">
        <v>136</v>
      </c>
      <c r="E268" s="188" t="s">
        <v>456</v>
      </c>
      <c r="F268" s="189" t="s">
        <v>457</v>
      </c>
      <c r="G268" s="190" t="s">
        <v>139</v>
      </c>
      <c r="H268" s="191">
        <v>4.7709999999999999</v>
      </c>
      <c r="I268" s="192"/>
      <c r="J268" s="193">
        <f>ROUND(I268*H268,2)</f>
        <v>0</v>
      </c>
      <c r="K268" s="194"/>
      <c r="L268" s="39"/>
      <c r="M268" s="195" t="s">
        <v>1</v>
      </c>
      <c r="N268" s="196" t="s">
        <v>41</v>
      </c>
      <c r="O268" s="71"/>
      <c r="P268" s="197">
        <f>O268*H268</f>
        <v>0</v>
      </c>
      <c r="Q268" s="197">
        <v>4.7299999999999998E-3</v>
      </c>
      <c r="R268" s="197">
        <f>Q268*H268</f>
        <v>2.256683E-2</v>
      </c>
      <c r="S268" s="197">
        <v>0</v>
      </c>
      <c r="T268" s="19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9" t="s">
        <v>211</v>
      </c>
      <c r="AT268" s="199" t="s">
        <v>136</v>
      </c>
      <c r="AU268" s="199" t="s">
        <v>86</v>
      </c>
      <c r="AY268" s="17" t="s">
        <v>134</v>
      </c>
      <c r="BE268" s="200">
        <f>IF(N268="základní",J268,0)</f>
        <v>0</v>
      </c>
      <c r="BF268" s="200">
        <f>IF(N268="snížená",J268,0)</f>
        <v>0</v>
      </c>
      <c r="BG268" s="200">
        <f>IF(N268="zákl. přenesená",J268,0)</f>
        <v>0</v>
      </c>
      <c r="BH268" s="200">
        <f>IF(N268="sníž. přenesená",J268,0)</f>
        <v>0</v>
      </c>
      <c r="BI268" s="200">
        <f>IF(N268="nulová",J268,0)</f>
        <v>0</v>
      </c>
      <c r="BJ268" s="17" t="s">
        <v>84</v>
      </c>
      <c r="BK268" s="200">
        <f>ROUND(I268*H268,2)</f>
        <v>0</v>
      </c>
      <c r="BL268" s="17" t="s">
        <v>211</v>
      </c>
      <c r="BM268" s="199" t="s">
        <v>458</v>
      </c>
    </row>
    <row r="269" spans="1:65" s="13" customFormat="1" ht="11.25">
      <c r="B269" s="201"/>
      <c r="C269" s="202"/>
      <c r="D269" s="203" t="s">
        <v>142</v>
      </c>
      <c r="E269" s="204" t="s">
        <v>1</v>
      </c>
      <c r="F269" s="205" t="s">
        <v>459</v>
      </c>
      <c r="G269" s="202"/>
      <c r="H269" s="206">
        <v>4.7709999999999999</v>
      </c>
      <c r="I269" s="207"/>
      <c r="J269" s="202"/>
      <c r="K269" s="202"/>
      <c r="L269" s="208"/>
      <c r="M269" s="209"/>
      <c r="N269" s="210"/>
      <c r="O269" s="210"/>
      <c r="P269" s="210"/>
      <c r="Q269" s="210"/>
      <c r="R269" s="210"/>
      <c r="S269" s="210"/>
      <c r="T269" s="211"/>
      <c r="AT269" s="212" t="s">
        <v>142</v>
      </c>
      <c r="AU269" s="212" t="s">
        <v>86</v>
      </c>
      <c r="AV269" s="13" t="s">
        <v>86</v>
      </c>
      <c r="AW269" s="13" t="s">
        <v>32</v>
      </c>
      <c r="AX269" s="13" t="s">
        <v>84</v>
      </c>
      <c r="AY269" s="212" t="s">
        <v>134</v>
      </c>
    </row>
    <row r="270" spans="1:65" s="2" customFormat="1" ht="23.45" customHeight="1">
      <c r="A270" s="34"/>
      <c r="B270" s="35"/>
      <c r="C270" s="187" t="s">
        <v>460</v>
      </c>
      <c r="D270" s="187" t="s">
        <v>136</v>
      </c>
      <c r="E270" s="188" t="s">
        <v>461</v>
      </c>
      <c r="F270" s="189" t="s">
        <v>462</v>
      </c>
      <c r="G270" s="190" t="s">
        <v>463</v>
      </c>
      <c r="H270" s="245"/>
      <c r="I270" s="192"/>
      <c r="J270" s="193">
        <f>ROUND(I270*H270,2)</f>
        <v>0</v>
      </c>
      <c r="K270" s="194"/>
      <c r="L270" s="39"/>
      <c r="M270" s="195" t="s">
        <v>1</v>
      </c>
      <c r="N270" s="196" t="s">
        <v>41</v>
      </c>
      <c r="O270" s="71"/>
      <c r="P270" s="197">
        <f>O270*H270</f>
        <v>0</v>
      </c>
      <c r="Q270" s="197">
        <v>0</v>
      </c>
      <c r="R270" s="197">
        <f>Q270*H270</f>
        <v>0</v>
      </c>
      <c r="S270" s="197">
        <v>0</v>
      </c>
      <c r="T270" s="19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9" t="s">
        <v>211</v>
      </c>
      <c r="AT270" s="199" t="s">
        <v>136</v>
      </c>
      <c r="AU270" s="199" t="s">
        <v>86</v>
      </c>
      <c r="AY270" s="17" t="s">
        <v>134</v>
      </c>
      <c r="BE270" s="200">
        <f>IF(N270="základní",J270,0)</f>
        <v>0</v>
      </c>
      <c r="BF270" s="200">
        <f>IF(N270="snížená",J270,0)</f>
        <v>0</v>
      </c>
      <c r="BG270" s="200">
        <f>IF(N270="zákl. přenesená",J270,0)</f>
        <v>0</v>
      </c>
      <c r="BH270" s="200">
        <f>IF(N270="sníž. přenesená",J270,0)</f>
        <v>0</v>
      </c>
      <c r="BI270" s="200">
        <f>IF(N270="nulová",J270,0)</f>
        <v>0</v>
      </c>
      <c r="BJ270" s="17" t="s">
        <v>84</v>
      </c>
      <c r="BK270" s="200">
        <f>ROUND(I270*H270,2)</f>
        <v>0</v>
      </c>
      <c r="BL270" s="17" t="s">
        <v>211</v>
      </c>
      <c r="BM270" s="199" t="s">
        <v>464</v>
      </c>
    </row>
    <row r="271" spans="1:65" s="12" customFormat="1" ht="22.9" customHeight="1">
      <c r="B271" s="171"/>
      <c r="C271" s="172"/>
      <c r="D271" s="173" t="s">
        <v>75</v>
      </c>
      <c r="E271" s="185" t="s">
        <v>465</v>
      </c>
      <c r="F271" s="185" t="s">
        <v>466</v>
      </c>
      <c r="G271" s="172"/>
      <c r="H271" s="172"/>
      <c r="I271" s="175"/>
      <c r="J271" s="186">
        <f>BK271</f>
        <v>0</v>
      </c>
      <c r="K271" s="172"/>
      <c r="L271" s="177"/>
      <c r="M271" s="178"/>
      <c r="N271" s="179"/>
      <c r="O271" s="179"/>
      <c r="P271" s="180">
        <f>P272</f>
        <v>0</v>
      </c>
      <c r="Q271" s="179"/>
      <c r="R271" s="180">
        <f>R272</f>
        <v>0</v>
      </c>
      <c r="S271" s="179"/>
      <c r="T271" s="181">
        <f>T272</f>
        <v>0</v>
      </c>
      <c r="AR271" s="182" t="s">
        <v>86</v>
      </c>
      <c r="AT271" s="183" t="s">
        <v>75</v>
      </c>
      <c r="AU271" s="183" t="s">
        <v>84</v>
      </c>
      <c r="AY271" s="182" t="s">
        <v>134</v>
      </c>
      <c r="BK271" s="184">
        <f>BK272</f>
        <v>0</v>
      </c>
    </row>
    <row r="272" spans="1:65" s="2" customFormat="1" ht="23.45" customHeight="1">
      <c r="A272" s="34"/>
      <c r="B272" s="35"/>
      <c r="C272" s="187" t="s">
        <v>467</v>
      </c>
      <c r="D272" s="187" t="s">
        <v>136</v>
      </c>
      <c r="E272" s="188" t="s">
        <v>468</v>
      </c>
      <c r="F272" s="189" t="s">
        <v>469</v>
      </c>
      <c r="G272" s="190" t="s">
        <v>247</v>
      </c>
      <c r="H272" s="191">
        <v>1</v>
      </c>
      <c r="I272" s="192"/>
      <c r="J272" s="193">
        <f>ROUND(I272*H272,2)</f>
        <v>0</v>
      </c>
      <c r="K272" s="194"/>
      <c r="L272" s="39"/>
      <c r="M272" s="195" t="s">
        <v>1</v>
      </c>
      <c r="N272" s="196" t="s">
        <v>41</v>
      </c>
      <c r="O272" s="71"/>
      <c r="P272" s="197">
        <f>O272*H272</f>
        <v>0</v>
      </c>
      <c r="Q272" s="197">
        <v>0</v>
      </c>
      <c r="R272" s="197">
        <f>Q272*H272</f>
        <v>0</v>
      </c>
      <c r="S272" s="197">
        <v>0</v>
      </c>
      <c r="T272" s="19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9" t="s">
        <v>211</v>
      </c>
      <c r="AT272" s="199" t="s">
        <v>136</v>
      </c>
      <c r="AU272" s="199" t="s">
        <v>86</v>
      </c>
      <c r="AY272" s="17" t="s">
        <v>134</v>
      </c>
      <c r="BE272" s="200">
        <f>IF(N272="základní",J272,0)</f>
        <v>0</v>
      </c>
      <c r="BF272" s="200">
        <f>IF(N272="snížená",J272,0)</f>
        <v>0</v>
      </c>
      <c r="BG272" s="200">
        <f>IF(N272="zákl. přenesená",J272,0)</f>
        <v>0</v>
      </c>
      <c r="BH272" s="200">
        <f>IF(N272="sníž. přenesená",J272,0)</f>
        <v>0</v>
      </c>
      <c r="BI272" s="200">
        <f>IF(N272="nulová",J272,0)</f>
        <v>0</v>
      </c>
      <c r="BJ272" s="17" t="s">
        <v>84</v>
      </c>
      <c r="BK272" s="200">
        <f>ROUND(I272*H272,2)</f>
        <v>0</v>
      </c>
      <c r="BL272" s="17" t="s">
        <v>211</v>
      </c>
      <c r="BM272" s="199" t="s">
        <v>470</v>
      </c>
    </row>
    <row r="273" spans="1:65" s="12" customFormat="1" ht="22.9" customHeight="1">
      <c r="B273" s="171"/>
      <c r="C273" s="172"/>
      <c r="D273" s="173" t="s">
        <v>75</v>
      </c>
      <c r="E273" s="185" t="s">
        <v>471</v>
      </c>
      <c r="F273" s="185" t="s">
        <v>472</v>
      </c>
      <c r="G273" s="172"/>
      <c r="H273" s="172"/>
      <c r="I273" s="175"/>
      <c r="J273" s="186">
        <f>BK273</f>
        <v>0</v>
      </c>
      <c r="K273" s="172"/>
      <c r="L273" s="177"/>
      <c r="M273" s="178"/>
      <c r="N273" s="179"/>
      <c r="O273" s="179"/>
      <c r="P273" s="180">
        <f>SUM(P274:P277)</f>
        <v>0</v>
      </c>
      <c r="Q273" s="179"/>
      <c r="R273" s="180">
        <f>SUM(R274:R277)</f>
        <v>8.4644999999999984E-2</v>
      </c>
      <c r="S273" s="179"/>
      <c r="T273" s="181">
        <f>SUM(T274:T277)</f>
        <v>0</v>
      </c>
      <c r="AR273" s="182" t="s">
        <v>86</v>
      </c>
      <c r="AT273" s="183" t="s">
        <v>75</v>
      </c>
      <c r="AU273" s="183" t="s">
        <v>84</v>
      </c>
      <c r="AY273" s="182" t="s">
        <v>134</v>
      </c>
      <c r="BK273" s="184">
        <f>SUM(BK274:BK277)</f>
        <v>0</v>
      </c>
    </row>
    <row r="274" spans="1:65" s="2" customFormat="1" ht="16.350000000000001" customHeight="1">
      <c r="A274" s="34"/>
      <c r="B274" s="35"/>
      <c r="C274" s="187" t="s">
        <v>473</v>
      </c>
      <c r="D274" s="187" t="s">
        <v>136</v>
      </c>
      <c r="E274" s="188" t="s">
        <v>474</v>
      </c>
      <c r="F274" s="189" t="s">
        <v>475</v>
      </c>
      <c r="G274" s="190" t="s">
        <v>139</v>
      </c>
      <c r="H274" s="191">
        <v>3.42</v>
      </c>
      <c r="I274" s="192"/>
      <c r="J274" s="193">
        <f>ROUND(I274*H274,2)</f>
        <v>0</v>
      </c>
      <c r="K274" s="194"/>
      <c r="L274" s="39"/>
      <c r="M274" s="195" t="s">
        <v>1</v>
      </c>
      <c r="N274" s="196" t="s">
        <v>41</v>
      </c>
      <c r="O274" s="71"/>
      <c r="P274" s="197">
        <f>O274*H274</f>
        <v>0</v>
      </c>
      <c r="Q274" s="197">
        <v>2.4649999999999998E-2</v>
      </c>
      <c r="R274" s="197">
        <f>Q274*H274</f>
        <v>8.4302999999999989E-2</v>
      </c>
      <c r="S274" s="197">
        <v>0</v>
      </c>
      <c r="T274" s="19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9" t="s">
        <v>211</v>
      </c>
      <c r="AT274" s="199" t="s">
        <v>136</v>
      </c>
      <c r="AU274" s="199" t="s">
        <v>86</v>
      </c>
      <c r="AY274" s="17" t="s">
        <v>134</v>
      </c>
      <c r="BE274" s="200">
        <f>IF(N274="základní",J274,0)</f>
        <v>0</v>
      </c>
      <c r="BF274" s="200">
        <f>IF(N274="snížená",J274,0)</f>
        <v>0</v>
      </c>
      <c r="BG274" s="200">
        <f>IF(N274="zákl. přenesená",J274,0)</f>
        <v>0</v>
      </c>
      <c r="BH274" s="200">
        <f>IF(N274="sníž. přenesená",J274,0)</f>
        <v>0</v>
      </c>
      <c r="BI274" s="200">
        <f>IF(N274="nulová",J274,0)</f>
        <v>0</v>
      </c>
      <c r="BJ274" s="17" t="s">
        <v>84</v>
      </c>
      <c r="BK274" s="200">
        <f>ROUND(I274*H274,2)</f>
        <v>0</v>
      </c>
      <c r="BL274" s="17" t="s">
        <v>211</v>
      </c>
      <c r="BM274" s="199" t="s">
        <v>476</v>
      </c>
    </row>
    <row r="275" spans="1:65" s="13" customFormat="1" ht="11.25">
      <c r="B275" s="201"/>
      <c r="C275" s="202"/>
      <c r="D275" s="203" t="s">
        <v>142</v>
      </c>
      <c r="E275" s="204" t="s">
        <v>1</v>
      </c>
      <c r="F275" s="205" t="s">
        <v>477</v>
      </c>
      <c r="G275" s="202"/>
      <c r="H275" s="206">
        <v>3.42</v>
      </c>
      <c r="I275" s="207"/>
      <c r="J275" s="202"/>
      <c r="K275" s="202"/>
      <c r="L275" s="208"/>
      <c r="M275" s="209"/>
      <c r="N275" s="210"/>
      <c r="O275" s="210"/>
      <c r="P275" s="210"/>
      <c r="Q275" s="210"/>
      <c r="R275" s="210"/>
      <c r="S275" s="210"/>
      <c r="T275" s="211"/>
      <c r="AT275" s="212" t="s">
        <v>142</v>
      </c>
      <c r="AU275" s="212" t="s">
        <v>86</v>
      </c>
      <c r="AV275" s="13" t="s">
        <v>86</v>
      </c>
      <c r="AW275" s="13" t="s">
        <v>32</v>
      </c>
      <c r="AX275" s="13" t="s">
        <v>84</v>
      </c>
      <c r="AY275" s="212" t="s">
        <v>134</v>
      </c>
    </row>
    <row r="276" spans="1:65" s="2" customFormat="1" ht="16.350000000000001" customHeight="1">
      <c r="A276" s="34"/>
      <c r="B276" s="35"/>
      <c r="C276" s="187" t="s">
        <v>478</v>
      </c>
      <c r="D276" s="187" t="s">
        <v>136</v>
      </c>
      <c r="E276" s="188" t="s">
        <v>479</v>
      </c>
      <c r="F276" s="189" t="s">
        <v>480</v>
      </c>
      <c r="G276" s="190" t="s">
        <v>139</v>
      </c>
      <c r="H276" s="191">
        <v>3.42</v>
      </c>
      <c r="I276" s="192"/>
      <c r="J276" s="193">
        <f>ROUND(I276*H276,2)</f>
        <v>0</v>
      </c>
      <c r="K276" s="194"/>
      <c r="L276" s="39"/>
      <c r="M276" s="195" t="s">
        <v>1</v>
      </c>
      <c r="N276" s="196" t="s">
        <v>41</v>
      </c>
      <c r="O276" s="71"/>
      <c r="P276" s="197">
        <f>O276*H276</f>
        <v>0</v>
      </c>
      <c r="Q276" s="197">
        <v>1E-4</v>
      </c>
      <c r="R276" s="197">
        <f>Q276*H276</f>
        <v>3.4200000000000002E-4</v>
      </c>
      <c r="S276" s="197">
        <v>0</v>
      </c>
      <c r="T276" s="19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9" t="s">
        <v>211</v>
      </c>
      <c r="AT276" s="199" t="s">
        <v>136</v>
      </c>
      <c r="AU276" s="199" t="s">
        <v>86</v>
      </c>
      <c r="AY276" s="17" t="s">
        <v>134</v>
      </c>
      <c r="BE276" s="200">
        <f>IF(N276="základní",J276,0)</f>
        <v>0</v>
      </c>
      <c r="BF276" s="200">
        <f>IF(N276="snížená",J276,0)</f>
        <v>0</v>
      </c>
      <c r="BG276" s="200">
        <f>IF(N276="zákl. přenesená",J276,0)</f>
        <v>0</v>
      </c>
      <c r="BH276" s="200">
        <f>IF(N276="sníž. přenesená",J276,0)</f>
        <v>0</v>
      </c>
      <c r="BI276" s="200">
        <f>IF(N276="nulová",J276,0)</f>
        <v>0</v>
      </c>
      <c r="BJ276" s="17" t="s">
        <v>84</v>
      </c>
      <c r="BK276" s="200">
        <f>ROUND(I276*H276,2)</f>
        <v>0</v>
      </c>
      <c r="BL276" s="17" t="s">
        <v>211</v>
      </c>
      <c r="BM276" s="199" t="s">
        <v>481</v>
      </c>
    </row>
    <row r="277" spans="1:65" s="2" customFormat="1" ht="21" customHeight="1">
      <c r="A277" s="34"/>
      <c r="B277" s="35"/>
      <c r="C277" s="187" t="s">
        <v>482</v>
      </c>
      <c r="D277" s="187" t="s">
        <v>136</v>
      </c>
      <c r="E277" s="188" t="s">
        <v>483</v>
      </c>
      <c r="F277" s="189" t="s">
        <v>484</v>
      </c>
      <c r="G277" s="190" t="s">
        <v>463</v>
      </c>
      <c r="H277" s="245"/>
      <c r="I277" s="192"/>
      <c r="J277" s="193">
        <f>ROUND(I277*H277,2)</f>
        <v>0</v>
      </c>
      <c r="K277" s="194"/>
      <c r="L277" s="39"/>
      <c r="M277" s="195" t="s">
        <v>1</v>
      </c>
      <c r="N277" s="196" t="s">
        <v>41</v>
      </c>
      <c r="O277" s="71"/>
      <c r="P277" s="197">
        <f>O277*H277</f>
        <v>0</v>
      </c>
      <c r="Q277" s="197">
        <v>0</v>
      </c>
      <c r="R277" s="197">
        <f>Q277*H277</f>
        <v>0</v>
      </c>
      <c r="S277" s="197">
        <v>0</v>
      </c>
      <c r="T277" s="19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9" t="s">
        <v>211</v>
      </c>
      <c r="AT277" s="199" t="s">
        <v>136</v>
      </c>
      <c r="AU277" s="199" t="s">
        <v>86</v>
      </c>
      <c r="AY277" s="17" t="s">
        <v>134</v>
      </c>
      <c r="BE277" s="200">
        <f>IF(N277="základní",J277,0)</f>
        <v>0</v>
      </c>
      <c r="BF277" s="200">
        <f>IF(N277="snížená",J277,0)</f>
        <v>0</v>
      </c>
      <c r="BG277" s="200">
        <f>IF(N277="zákl. přenesená",J277,0)</f>
        <v>0</v>
      </c>
      <c r="BH277" s="200">
        <f>IF(N277="sníž. přenesená",J277,0)</f>
        <v>0</v>
      </c>
      <c r="BI277" s="200">
        <f>IF(N277="nulová",J277,0)</f>
        <v>0</v>
      </c>
      <c r="BJ277" s="17" t="s">
        <v>84</v>
      </c>
      <c r="BK277" s="200">
        <f>ROUND(I277*H277,2)</f>
        <v>0</v>
      </c>
      <c r="BL277" s="17" t="s">
        <v>211</v>
      </c>
      <c r="BM277" s="199" t="s">
        <v>485</v>
      </c>
    </row>
    <row r="278" spans="1:65" s="12" customFormat="1" ht="22.9" customHeight="1">
      <c r="B278" s="171"/>
      <c r="C278" s="172"/>
      <c r="D278" s="173" t="s">
        <v>75</v>
      </c>
      <c r="E278" s="185" t="s">
        <v>486</v>
      </c>
      <c r="F278" s="185" t="s">
        <v>487</v>
      </c>
      <c r="G278" s="172"/>
      <c r="H278" s="172"/>
      <c r="I278" s="175"/>
      <c r="J278" s="186">
        <f>BK278</f>
        <v>0</v>
      </c>
      <c r="K278" s="172"/>
      <c r="L278" s="177"/>
      <c r="M278" s="178"/>
      <c r="N278" s="179"/>
      <c r="O278" s="179"/>
      <c r="P278" s="180">
        <f>SUM(P279:P280)</f>
        <v>0</v>
      </c>
      <c r="Q278" s="179"/>
      <c r="R278" s="180">
        <f>SUM(R279:R280)</f>
        <v>0</v>
      </c>
      <c r="S278" s="179"/>
      <c r="T278" s="181">
        <f>SUM(T279:T280)</f>
        <v>1.1356E-2</v>
      </c>
      <c r="AR278" s="182" t="s">
        <v>86</v>
      </c>
      <c r="AT278" s="183" t="s">
        <v>75</v>
      </c>
      <c r="AU278" s="183" t="s">
        <v>84</v>
      </c>
      <c r="AY278" s="182" t="s">
        <v>134</v>
      </c>
      <c r="BK278" s="184">
        <f>SUM(BK279:BK280)</f>
        <v>0</v>
      </c>
    </row>
    <row r="279" spans="1:65" s="2" customFormat="1" ht="16.350000000000001" customHeight="1">
      <c r="A279" s="34"/>
      <c r="B279" s="35"/>
      <c r="C279" s="187" t="s">
        <v>488</v>
      </c>
      <c r="D279" s="187" t="s">
        <v>136</v>
      </c>
      <c r="E279" s="188" t="s">
        <v>489</v>
      </c>
      <c r="F279" s="189" t="s">
        <v>490</v>
      </c>
      <c r="G279" s="190" t="s">
        <v>343</v>
      </c>
      <c r="H279" s="191">
        <v>6.8</v>
      </c>
      <c r="I279" s="192"/>
      <c r="J279" s="193">
        <f>ROUND(I279*H279,2)</f>
        <v>0</v>
      </c>
      <c r="K279" s="194"/>
      <c r="L279" s="39"/>
      <c r="M279" s="195" t="s">
        <v>1</v>
      </c>
      <c r="N279" s="196" t="s">
        <v>41</v>
      </c>
      <c r="O279" s="71"/>
      <c r="P279" s="197">
        <f>O279*H279</f>
        <v>0</v>
      </c>
      <c r="Q279" s="197">
        <v>0</v>
      </c>
      <c r="R279" s="197">
        <f>Q279*H279</f>
        <v>0</v>
      </c>
      <c r="S279" s="197">
        <v>1.67E-3</v>
      </c>
      <c r="T279" s="198">
        <f>S279*H279</f>
        <v>1.1356E-2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9" t="s">
        <v>211</v>
      </c>
      <c r="AT279" s="199" t="s">
        <v>136</v>
      </c>
      <c r="AU279" s="199" t="s">
        <v>86</v>
      </c>
      <c r="AY279" s="17" t="s">
        <v>134</v>
      </c>
      <c r="BE279" s="200">
        <f>IF(N279="základní",J279,0)</f>
        <v>0</v>
      </c>
      <c r="BF279" s="200">
        <f>IF(N279="snížená",J279,0)</f>
        <v>0</v>
      </c>
      <c r="BG279" s="200">
        <f>IF(N279="zákl. přenesená",J279,0)</f>
        <v>0</v>
      </c>
      <c r="BH279" s="200">
        <f>IF(N279="sníž. přenesená",J279,0)</f>
        <v>0</v>
      </c>
      <c r="BI279" s="200">
        <f>IF(N279="nulová",J279,0)</f>
        <v>0</v>
      </c>
      <c r="BJ279" s="17" t="s">
        <v>84</v>
      </c>
      <c r="BK279" s="200">
        <f>ROUND(I279*H279,2)</f>
        <v>0</v>
      </c>
      <c r="BL279" s="17" t="s">
        <v>211</v>
      </c>
      <c r="BM279" s="199" t="s">
        <v>491</v>
      </c>
    </row>
    <row r="280" spans="1:65" s="13" customFormat="1" ht="11.25">
      <c r="B280" s="201"/>
      <c r="C280" s="202"/>
      <c r="D280" s="203" t="s">
        <v>142</v>
      </c>
      <c r="E280" s="204" t="s">
        <v>1</v>
      </c>
      <c r="F280" s="205" t="s">
        <v>492</v>
      </c>
      <c r="G280" s="202"/>
      <c r="H280" s="206">
        <v>6.8</v>
      </c>
      <c r="I280" s="207"/>
      <c r="J280" s="202"/>
      <c r="K280" s="202"/>
      <c r="L280" s="208"/>
      <c r="M280" s="209"/>
      <c r="N280" s="210"/>
      <c r="O280" s="210"/>
      <c r="P280" s="210"/>
      <c r="Q280" s="210"/>
      <c r="R280" s="210"/>
      <c r="S280" s="210"/>
      <c r="T280" s="211"/>
      <c r="AT280" s="212" t="s">
        <v>142</v>
      </c>
      <c r="AU280" s="212" t="s">
        <v>86</v>
      </c>
      <c r="AV280" s="13" t="s">
        <v>86</v>
      </c>
      <c r="AW280" s="13" t="s">
        <v>32</v>
      </c>
      <c r="AX280" s="13" t="s">
        <v>84</v>
      </c>
      <c r="AY280" s="212" t="s">
        <v>134</v>
      </c>
    </row>
    <row r="281" spans="1:65" s="12" customFormat="1" ht="22.9" customHeight="1">
      <c r="B281" s="171"/>
      <c r="C281" s="172"/>
      <c r="D281" s="173" t="s">
        <v>75</v>
      </c>
      <c r="E281" s="185" t="s">
        <v>493</v>
      </c>
      <c r="F281" s="185" t="s">
        <v>494</v>
      </c>
      <c r="G281" s="172"/>
      <c r="H281" s="172"/>
      <c r="I281" s="175"/>
      <c r="J281" s="186">
        <f>BK281</f>
        <v>0</v>
      </c>
      <c r="K281" s="172"/>
      <c r="L281" s="177"/>
      <c r="M281" s="178"/>
      <c r="N281" s="179"/>
      <c r="O281" s="179"/>
      <c r="P281" s="180">
        <f>SUM(P282:P283)</f>
        <v>0</v>
      </c>
      <c r="Q281" s="179"/>
      <c r="R281" s="180">
        <f>SUM(R282:R283)</f>
        <v>0</v>
      </c>
      <c r="S281" s="179"/>
      <c r="T281" s="181">
        <f>SUM(T282:T283)</f>
        <v>3.4000000000000002E-2</v>
      </c>
      <c r="AR281" s="182" t="s">
        <v>86</v>
      </c>
      <c r="AT281" s="183" t="s">
        <v>75</v>
      </c>
      <c r="AU281" s="183" t="s">
        <v>84</v>
      </c>
      <c r="AY281" s="182" t="s">
        <v>134</v>
      </c>
      <c r="BK281" s="184">
        <f>SUM(BK282:BK283)</f>
        <v>0</v>
      </c>
    </row>
    <row r="282" spans="1:65" s="2" customFormat="1" ht="16.350000000000001" customHeight="1">
      <c r="A282" s="34"/>
      <c r="B282" s="35"/>
      <c r="C282" s="187" t="s">
        <v>495</v>
      </c>
      <c r="D282" s="187" t="s">
        <v>136</v>
      </c>
      <c r="E282" s="188" t="s">
        <v>496</v>
      </c>
      <c r="F282" s="189" t="s">
        <v>497</v>
      </c>
      <c r="G282" s="190" t="s">
        <v>343</v>
      </c>
      <c r="H282" s="191">
        <v>6.8</v>
      </c>
      <c r="I282" s="192"/>
      <c r="J282" s="193">
        <f>ROUND(I282*H282,2)</f>
        <v>0</v>
      </c>
      <c r="K282" s="194"/>
      <c r="L282" s="39"/>
      <c r="M282" s="195" t="s">
        <v>1</v>
      </c>
      <c r="N282" s="196" t="s">
        <v>41</v>
      </c>
      <c r="O282" s="71"/>
      <c r="P282" s="197">
        <f>O282*H282</f>
        <v>0</v>
      </c>
      <c r="Q282" s="197">
        <v>0</v>
      </c>
      <c r="R282" s="197">
        <f>Q282*H282</f>
        <v>0</v>
      </c>
      <c r="S282" s="197">
        <v>5.0000000000000001E-3</v>
      </c>
      <c r="T282" s="198">
        <f>S282*H282</f>
        <v>3.4000000000000002E-2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9" t="s">
        <v>211</v>
      </c>
      <c r="AT282" s="199" t="s">
        <v>136</v>
      </c>
      <c r="AU282" s="199" t="s">
        <v>86</v>
      </c>
      <c r="AY282" s="17" t="s">
        <v>134</v>
      </c>
      <c r="BE282" s="200">
        <f>IF(N282="základní",J282,0)</f>
        <v>0</v>
      </c>
      <c r="BF282" s="200">
        <f>IF(N282="snížená",J282,0)</f>
        <v>0</v>
      </c>
      <c r="BG282" s="200">
        <f>IF(N282="zákl. přenesená",J282,0)</f>
        <v>0</v>
      </c>
      <c r="BH282" s="200">
        <f>IF(N282="sníž. přenesená",J282,0)</f>
        <v>0</v>
      </c>
      <c r="BI282" s="200">
        <f>IF(N282="nulová",J282,0)</f>
        <v>0</v>
      </c>
      <c r="BJ282" s="17" t="s">
        <v>84</v>
      </c>
      <c r="BK282" s="200">
        <f>ROUND(I282*H282,2)</f>
        <v>0</v>
      </c>
      <c r="BL282" s="17" t="s">
        <v>211</v>
      </c>
      <c r="BM282" s="199" t="s">
        <v>498</v>
      </c>
    </row>
    <row r="283" spans="1:65" s="13" customFormat="1" ht="11.25">
      <c r="B283" s="201"/>
      <c r="C283" s="202"/>
      <c r="D283" s="203" t="s">
        <v>142</v>
      </c>
      <c r="E283" s="204" t="s">
        <v>1</v>
      </c>
      <c r="F283" s="205" t="s">
        <v>492</v>
      </c>
      <c r="G283" s="202"/>
      <c r="H283" s="206">
        <v>6.8</v>
      </c>
      <c r="I283" s="207"/>
      <c r="J283" s="202"/>
      <c r="K283" s="202"/>
      <c r="L283" s="208"/>
      <c r="M283" s="209"/>
      <c r="N283" s="210"/>
      <c r="O283" s="210"/>
      <c r="P283" s="210"/>
      <c r="Q283" s="210"/>
      <c r="R283" s="210"/>
      <c r="S283" s="210"/>
      <c r="T283" s="211"/>
      <c r="AT283" s="212" t="s">
        <v>142</v>
      </c>
      <c r="AU283" s="212" t="s">
        <v>86</v>
      </c>
      <c r="AV283" s="13" t="s">
        <v>86</v>
      </c>
      <c r="AW283" s="13" t="s">
        <v>32</v>
      </c>
      <c r="AX283" s="13" t="s">
        <v>84</v>
      </c>
      <c r="AY283" s="212" t="s">
        <v>134</v>
      </c>
    </row>
    <row r="284" spans="1:65" s="12" customFormat="1" ht="22.9" customHeight="1">
      <c r="B284" s="171"/>
      <c r="C284" s="172"/>
      <c r="D284" s="173" t="s">
        <v>75</v>
      </c>
      <c r="E284" s="185" t="s">
        <v>499</v>
      </c>
      <c r="F284" s="185" t="s">
        <v>500</v>
      </c>
      <c r="G284" s="172"/>
      <c r="H284" s="172"/>
      <c r="I284" s="175"/>
      <c r="J284" s="186">
        <f>BK284</f>
        <v>0</v>
      </c>
      <c r="K284" s="172"/>
      <c r="L284" s="177"/>
      <c r="M284" s="178"/>
      <c r="N284" s="179"/>
      <c r="O284" s="179"/>
      <c r="P284" s="180">
        <f>SUM(P285:P287)</f>
        <v>0</v>
      </c>
      <c r="Q284" s="179"/>
      <c r="R284" s="180">
        <f>SUM(R285:R287)</f>
        <v>0</v>
      </c>
      <c r="S284" s="179"/>
      <c r="T284" s="181">
        <f>SUM(T285:T287)</f>
        <v>0</v>
      </c>
      <c r="AR284" s="182" t="s">
        <v>86</v>
      </c>
      <c r="AT284" s="183" t="s">
        <v>75</v>
      </c>
      <c r="AU284" s="183" t="s">
        <v>84</v>
      </c>
      <c r="AY284" s="182" t="s">
        <v>134</v>
      </c>
      <c r="BK284" s="184">
        <f>SUM(BK285:BK287)</f>
        <v>0</v>
      </c>
    </row>
    <row r="285" spans="1:65" s="2" customFormat="1" ht="16.350000000000001" customHeight="1">
      <c r="A285" s="34"/>
      <c r="B285" s="35"/>
      <c r="C285" s="187" t="s">
        <v>501</v>
      </c>
      <c r="D285" s="187" t="s">
        <v>136</v>
      </c>
      <c r="E285" s="188" t="s">
        <v>502</v>
      </c>
      <c r="F285" s="189" t="s">
        <v>503</v>
      </c>
      <c r="G285" s="190" t="s">
        <v>139</v>
      </c>
      <c r="H285" s="191">
        <v>9.5</v>
      </c>
      <c r="I285" s="192"/>
      <c r="J285" s="193">
        <f>ROUND(I285*H285,2)</f>
        <v>0</v>
      </c>
      <c r="K285" s="194"/>
      <c r="L285" s="39"/>
      <c r="M285" s="195" t="s">
        <v>1</v>
      </c>
      <c r="N285" s="196" t="s">
        <v>41</v>
      </c>
      <c r="O285" s="71"/>
      <c r="P285" s="197">
        <f>O285*H285</f>
        <v>0</v>
      </c>
      <c r="Q285" s="197">
        <v>0</v>
      </c>
      <c r="R285" s="197">
        <f>Q285*H285</f>
        <v>0</v>
      </c>
      <c r="S285" s="197">
        <v>0</v>
      </c>
      <c r="T285" s="19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9" t="s">
        <v>211</v>
      </c>
      <c r="AT285" s="199" t="s">
        <v>136</v>
      </c>
      <c r="AU285" s="199" t="s">
        <v>86</v>
      </c>
      <c r="AY285" s="17" t="s">
        <v>134</v>
      </c>
      <c r="BE285" s="200">
        <f>IF(N285="základní",J285,0)</f>
        <v>0</v>
      </c>
      <c r="BF285" s="200">
        <f>IF(N285="snížená",J285,0)</f>
        <v>0</v>
      </c>
      <c r="BG285" s="200">
        <f>IF(N285="zákl. přenesená",J285,0)</f>
        <v>0</v>
      </c>
      <c r="BH285" s="200">
        <f>IF(N285="sníž. přenesená",J285,0)</f>
        <v>0</v>
      </c>
      <c r="BI285" s="200">
        <f>IF(N285="nulová",J285,0)</f>
        <v>0</v>
      </c>
      <c r="BJ285" s="17" t="s">
        <v>84</v>
      </c>
      <c r="BK285" s="200">
        <f>ROUND(I285*H285,2)</f>
        <v>0</v>
      </c>
      <c r="BL285" s="17" t="s">
        <v>211</v>
      </c>
      <c r="BM285" s="199" t="s">
        <v>504</v>
      </c>
    </row>
    <row r="286" spans="1:65" s="15" customFormat="1" ht="11.25">
      <c r="B286" s="235"/>
      <c r="C286" s="236"/>
      <c r="D286" s="203" t="s">
        <v>142</v>
      </c>
      <c r="E286" s="237" t="s">
        <v>1</v>
      </c>
      <c r="F286" s="238" t="s">
        <v>505</v>
      </c>
      <c r="G286" s="236"/>
      <c r="H286" s="237" t="s">
        <v>1</v>
      </c>
      <c r="I286" s="239"/>
      <c r="J286" s="236"/>
      <c r="K286" s="236"/>
      <c r="L286" s="240"/>
      <c r="M286" s="241"/>
      <c r="N286" s="242"/>
      <c r="O286" s="242"/>
      <c r="P286" s="242"/>
      <c r="Q286" s="242"/>
      <c r="R286" s="242"/>
      <c r="S286" s="242"/>
      <c r="T286" s="243"/>
      <c r="AT286" s="244" t="s">
        <v>142</v>
      </c>
      <c r="AU286" s="244" t="s">
        <v>86</v>
      </c>
      <c r="AV286" s="15" t="s">
        <v>84</v>
      </c>
      <c r="AW286" s="15" t="s">
        <v>32</v>
      </c>
      <c r="AX286" s="15" t="s">
        <v>76</v>
      </c>
      <c r="AY286" s="244" t="s">
        <v>134</v>
      </c>
    </row>
    <row r="287" spans="1:65" s="13" customFormat="1" ht="11.25">
      <c r="B287" s="201"/>
      <c r="C287" s="202"/>
      <c r="D287" s="203" t="s">
        <v>142</v>
      </c>
      <c r="E287" s="204" t="s">
        <v>1</v>
      </c>
      <c r="F287" s="205" t="s">
        <v>506</v>
      </c>
      <c r="G287" s="202"/>
      <c r="H287" s="206">
        <v>9.5</v>
      </c>
      <c r="I287" s="207"/>
      <c r="J287" s="202"/>
      <c r="K287" s="202"/>
      <c r="L287" s="208"/>
      <c r="M287" s="209"/>
      <c r="N287" s="210"/>
      <c r="O287" s="210"/>
      <c r="P287" s="210"/>
      <c r="Q287" s="210"/>
      <c r="R287" s="210"/>
      <c r="S287" s="210"/>
      <c r="T287" s="211"/>
      <c r="AT287" s="212" t="s">
        <v>142</v>
      </c>
      <c r="AU287" s="212" t="s">
        <v>86</v>
      </c>
      <c r="AV287" s="13" t="s">
        <v>86</v>
      </c>
      <c r="AW287" s="13" t="s">
        <v>32</v>
      </c>
      <c r="AX287" s="13" t="s">
        <v>84</v>
      </c>
      <c r="AY287" s="212" t="s">
        <v>134</v>
      </c>
    </row>
    <row r="288" spans="1:65" s="12" customFormat="1" ht="22.9" customHeight="1">
      <c r="B288" s="171"/>
      <c r="C288" s="172"/>
      <c r="D288" s="173" t="s">
        <v>75</v>
      </c>
      <c r="E288" s="185" t="s">
        <v>507</v>
      </c>
      <c r="F288" s="185" t="s">
        <v>508</v>
      </c>
      <c r="G288" s="172"/>
      <c r="H288" s="172"/>
      <c r="I288" s="175"/>
      <c r="J288" s="186">
        <f>BK288</f>
        <v>0</v>
      </c>
      <c r="K288" s="172"/>
      <c r="L288" s="177"/>
      <c r="M288" s="178"/>
      <c r="N288" s="179"/>
      <c r="O288" s="179"/>
      <c r="P288" s="180">
        <f>SUM(P289:P294)</f>
        <v>0</v>
      </c>
      <c r="Q288" s="179"/>
      <c r="R288" s="180">
        <f>SUM(R289:R294)</f>
        <v>3.668826E-2</v>
      </c>
      <c r="S288" s="179"/>
      <c r="T288" s="181">
        <f>SUM(T289:T294)</f>
        <v>0</v>
      </c>
      <c r="AR288" s="182" t="s">
        <v>86</v>
      </c>
      <c r="AT288" s="183" t="s">
        <v>75</v>
      </c>
      <c r="AU288" s="183" t="s">
        <v>84</v>
      </c>
      <c r="AY288" s="182" t="s">
        <v>134</v>
      </c>
      <c r="BK288" s="184">
        <f>SUM(BK289:BK294)</f>
        <v>0</v>
      </c>
    </row>
    <row r="289" spans="1:65" s="2" customFormat="1" ht="16.350000000000001" customHeight="1">
      <c r="A289" s="34"/>
      <c r="B289" s="35"/>
      <c r="C289" s="187" t="s">
        <v>509</v>
      </c>
      <c r="D289" s="187" t="s">
        <v>136</v>
      </c>
      <c r="E289" s="188" t="s">
        <v>510</v>
      </c>
      <c r="F289" s="189" t="s">
        <v>511</v>
      </c>
      <c r="G289" s="190" t="s">
        <v>139</v>
      </c>
      <c r="H289" s="191">
        <v>74.873999999999995</v>
      </c>
      <c r="I289" s="192"/>
      <c r="J289" s="193">
        <f>ROUND(I289*H289,2)</f>
        <v>0</v>
      </c>
      <c r="K289" s="194"/>
      <c r="L289" s="39"/>
      <c r="M289" s="195" t="s">
        <v>1</v>
      </c>
      <c r="N289" s="196" t="s">
        <v>41</v>
      </c>
      <c r="O289" s="71"/>
      <c r="P289" s="197">
        <f>O289*H289</f>
        <v>0</v>
      </c>
      <c r="Q289" s="197">
        <v>2.0000000000000001E-4</v>
      </c>
      <c r="R289" s="197">
        <f>Q289*H289</f>
        <v>1.49748E-2</v>
      </c>
      <c r="S289" s="197">
        <v>0</v>
      </c>
      <c r="T289" s="19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9" t="s">
        <v>211</v>
      </c>
      <c r="AT289" s="199" t="s">
        <v>136</v>
      </c>
      <c r="AU289" s="199" t="s">
        <v>86</v>
      </c>
      <c r="AY289" s="17" t="s">
        <v>134</v>
      </c>
      <c r="BE289" s="200">
        <f>IF(N289="základní",J289,0)</f>
        <v>0</v>
      </c>
      <c r="BF289" s="200">
        <f>IF(N289="snížená",J289,0)</f>
        <v>0</v>
      </c>
      <c r="BG289" s="200">
        <f>IF(N289="zákl. přenesená",J289,0)</f>
        <v>0</v>
      </c>
      <c r="BH289" s="200">
        <f>IF(N289="sníž. přenesená",J289,0)</f>
        <v>0</v>
      </c>
      <c r="BI289" s="200">
        <f>IF(N289="nulová",J289,0)</f>
        <v>0</v>
      </c>
      <c r="BJ289" s="17" t="s">
        <v>84</v>
      </c>
      <c r="BK289" s="200">
        <f>ROUND(I289*H289,2)</f>
        <v>0</v>
      </c>
      <c r="BL289" s="17" t="s">
        <v>211</v>
      </c>
      <c r="BM289" s="199" t="s">
        <v>512</v>
      </c>
    </row>
    <row r="290" spans="1:65" s="13" customFormat="1" ht="11.25">
      <c r="B290" s="201"/>
      <c r="C290" s="202"/>
      <c r="D290" s="203" t="s">
        <v>142</v>
      </c>
      <c r="E290" s="204" t="s">
        <v>1</v>
      </c>
      <c r="F290" s="205" t="s">
        <v>513</v>
      </c>
      <c r="G290" s="202"/>
      <c r="H290" s="206">
        <v>21.454000000000001</v>
      </c>
      <c r="I290" s="207"/>
      <c r="J290" s="202"/>
      <c r="K290" s="202"/>
      <c r="L290" s="208"/>
      <c r="M290" s="209"/>
      <c r="N290" s="210"/>
      <c r="O290" s="210"/>
      <c r="P290" s="210"/>
      <c r="Q290" s="210"/>
      <c r="R290" s="210"/>
      <c r="S290" s="210"/>
      <c r="T290" s="211"/>
      <c r="AT290" s="212" t="s">
        <v>142</v>
      </c>
      <c r="AU290" s="212" t="s">
        <v>86</v>
      </c>
      <c r="AV290" s="13" t="s">
        <v>86</v>
      </c>
      <c r="AW290" s="13" t="s">
        <v>32</v>
      </c>
      <c r="AX290" s="13" t="s">
        <v>76</v>
      </c>
      <c r="AY290" s="212" t="s">
        <v>134</v>
      </c>
    </row>
    <row r="291" spans="1:65" s="13" customFormat="1" ht="11.25">
      <c r="B291" s="201"/>
      <c r="C291" s="202"/>
      <c r="D291" s="203" t="s">
        <v>142</v>
      </c>
      <c r="E291" s="204" t="s">
        <v>1</v>
      </c>
      <c r="F291" s="205" t="s">
        <v>514</v>
      </c>
      <c r="G291" s="202"/>
      <c r="H291" s="206">
        <v>50</v>
      </c>
      <c r="I291" s="207"/>
      <c r="J291" s="202"/>
      <c r="K291" s="202"/>
      <c r="L291" s="208"/>
      <c r="M291" s="209"/>
      <c r="N291" s="210"/>
      <c r="O291" s="210"/>
      <c r="P291" s="210"/>
      <c r="Q291" s="210"/>
      <c r="R291" s="210"/>
      <c r="S291" s="210"/>
      <c r="T291" s="211"/>
      <c r="AT291" s="212" t="s">
        <v>142</v>
      </c>
      <c r="AU291" s="212" t="s">
        <v>86</v>
      </c>
      <c r="AV291" s="13" t="s">
        <v>86</v>
      </c>
      <c r="AW291" s="13" t="s">
        <v>32</v>
      </c>
      <c r="AX291" s="13" t="s">
        <v>76</v>
      </c>
      <c r="AY291" s="212" t="s">
        <v>134</v>
      </c>
    </row>
    <row r="292" spans="1:65" s="13" customFormat="1" ht="11.25">
      <c r="B292" s="201"/>
      <c r="C292" s="202"/>
      <c r="D292" s="203" t="s">
        <v>142</v>
      </c>
      <c r="E292" s="204" t="s">
        <v>1</v>
      </c>
      <c r="F292" s="205" t="s">
        <v>515</v>
      </c>
      <c r="G292" s="202"/>
      <c r="H292" s="206">
        <v>3.42</v>
      </c>
      <c r="I292" s="207"/>
      <c r="J292" s="202"/>
      <c r="K292" s="202"/>
      <c r="L292" s="208"/>
      <c r="M292" s="209"/>
      <c r="N292" s="210"/>
      <c r="O292" s="210"/>
      <c r="P292" s="210"/>
      <c r="Q292" s="210"/>
      <c r="R292" s="210"/>
      <c r="S292" s="210"/>
      <c r="T292" s="211"/>
      <c r="AT292" s="212" t="s">
        <v>142</v>
      </c>
      <c r="AU292" s="212" t="s">
        <v>86</v>
      </c>
      <c r="AV292" s="13" t="s">
        <v>86</v>
      </c>
      <c r="AW292" s="13" t="s">
        <v>32</v>
      </c>
      <c r="AX292" s="13" t="s">
        <v>76</v>
      </c>
      <c r="AY292" s="212" t="s">
        <v>134</v>
      </c>
    </row>
    <row r="293" spans="1:65" s="14" customFormat="1" ht="11.25">
      <c r="B293" s="224"/>
      <c r="C293" s="225"/>
      <c r="D293" s="203" t="s">
        <v>142</v>
      </c>
      <c r="E293" s="226" t="s">
        <v>1</v>
      </c>
      <c r="F293" s="227" t="s">
        <v>257</v>
      </c>
      <c r="G293" s="225"/>
      <c r="H293" s="228">
        <v>74.873999999999995</v>
      </c>
      <c r="I293" s="229"/>
      <c r="J293" s="225"/>
      <c r="K293" s="225"/>
      <c r="L293" s="230"/>
      <c r="M293" s="231"/>
      <c r="N293" s="232"/>
      <c r="O293" s="232"/>
      <c r="P293" s="232"/>
      <c r="Q293" s="232"/>
      <c r="R293" s="232"/>
      <c r="S293" s="232"/>
      <c r="T293" s="233"/>
      <c r="AT293" s="234" t="s">
        <v>142</v>
      </c>
      <c r="AU293" s="234" t="s">
        <v>86</v>
      </c>
      <c r="AV293" s="14" t="s">
        <v>140</v>
      </c>
      <c r="AW293" s="14" t="s">
        <v>32</v>
      </c>
      <c r="AX293" s="14" t="s">
        <v>84</v>
      </c>
      <c r="AY293" s="234" t="s">
        <v>134</v>
      </c>
    </row>
    <row r="294" spans="1:65" s="2" customFormat="1" ht="16.350000000000001" customHeight="1">
      <c r="A294" s="34"/>
      <c r="B294" s="35"/>
      <c r="C294" s="187" t="s">
        <v>516</v>
      </c>
      <c r="D294" s="187" t="s">
        <v>136</v>
      </c>
      <c r="E294" s="188" t="s">
        <v>517</v>
      </c>
      <c r="F294" s="189" t="s">
        <v>518</v>
      </c>
      <c r="G294" s="190" t="s">
        <v>139</v>
      </c>
      <c r="H294" s="191">
        <v>74.873999999999995</v>
      </c>
      <c r="I294" s="192"/>
      <c r="J294" s="193">
        <f>ROUND(I294*H294,2)</f>
        <v>0</v>
      </c>
      <c r="K294" s="194"/>
      <c r="L294" s="39"/>
      <c r="M294" s="195" t="s">
        <v>1</v>
      </c>
      <c r="N294" s="196" t="s">
        <v>41</v>
      </c>
      <c r="O294" s="71"/>
      <c r="P294" s="197">
        <f>O294*H294</f>
        <v>0</v>
      </c>
      <c r="Q294" s="197">
        <v>2.9E-4</v>
      </c>
      <c r="R294" s="197">
        <f>Q294*H294</f>
        <v>2.171346E-2</v>
      </c>
      <c r="S294" s="197">
        <v>0</v>
      </c>
      <c r="T294" s="198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9" t="s">
        <v>211</v>
      </c>
      <c r="AT294" s="199" t="s">
        <v>136</v>
      </c>
      <c r="AU294" s="199" t="s">
        <v>86</v>
      </c>
      <c r="AY294" s="17" t="s">
        <v>134</v>
      </c>
      <c r="BE294" s="200">
        <f>IF(N294="základní",J294,0)</f>
        <v>0</v>
      </c>
      <c r="BF294" s="200">
        <f>IF(N294="snížená",J294,0)</f>
        <v>0</v>
      </c>
      <c r="BG294" s="200">
        <f>IF(N294="zákl. přenesená",J294,0)</f>
        <v>0</v>
      </c>
      <c r="BH294" s="200">
        <f>IF(N294="sníž. přenesená",J294,0)</f>
        <v>0</v>
      </c>
      <c r="BI294" s="200">
        <f>IF(N294="nulová",J294,0)</f>
        <v>0</v>
      </c>
      <c r="BJ294" s="17" t="s">
        <v>84</v>
      </c>
      <c r="BK294" s="200">
        <f>ROUND(I294*H294,2)</f>
        <v>0</v>
      </c>
      <c r="BL294" s="17" t="s">
        <v>211</v>
      </c>
      <c r="BM294" s="199" t="s">
        <v>519</v>
      </c>
    </row>
    <row r="295" spans="1:65" s="12" customFormat="1" ht="25.9" customHeight="1">
      <c r="B295" s="171"/>
      <c r="C295" s="172"/>
      <c r="D295" s="173" t="s">
        <v>75</v>
      </c>
      <c r="E295" s="174" t="s">
        <v>177</v>
      </c>
      <c r="F295" s="174" t="s">
        <v>520</v>
      </c>
      <c r="G295" s="172"/>
      <c r="H295" s="172"/>
      <c r="I295" s="175"/>
      <c r="J295" s="176">
        <f>BK295</f>
        <v>0</v>
      </c>
      <c r="K295" s="172"/>
      <c r="L295" s="177"/>
      <c r="M295" s="178"/>
      <c r="N295" s="179"/>
      <c r="O295" s="179"/>
      <c r="P295" s="180">
        <f>P296</f>
        <v>0</v>
      </c>
      <c r="Q295" s="179"/>
      <c r="R295" s="180">
        <f>R296</f>
        <v>0</v>
      </c>
      <c r="S295" s="179"/>
      <c r="T295" s="181">
        <f>T296</f>
        <v>0</v>
      </c>
      <c r="AR295" s="182" t="s">
        <v>149</v>
      </c>
      <c r="AT295" s="183" t="s">
        <v>75</v>
      </c>
      <c r="AU295" s="183" t="s">
        <v>76</v>
      </c>
      <c r="AY295" s="182" t="s">
        <v>134</v>
      </c>
      <c r="BK295" s="184">
        <f>BK296</f>
        <v>0</v>
      </c>
    </row>
    <row r="296" spans="1:65" s="12" customFormat="1" ht="22.9" customHeight="1">
      <c r="B296" s="171"/>
      <c r="C296" s="172"/>
      <c r="D296" s="173" t="s">
        <v>75</v>
      </c>
      <c r="E296" s="185" t="s">
        <v>521</v>
      </c>
      <c r="F296" s="185" t="s">
        <v>522</v>
      </c>
      <c r="G296" s="172"/>
      <c r="H296" s="172"/>
      <c r="I296" s="175"/>
      <c r="J296" s="186">
        <f>BK296</f>
        <v>0</v>
      </c>
      <c r="K296" s="172"/>
      <c r="L296" s="177"/>
      <c r="M296" s="178"/>
      <c r="N296" s="179"/>
      <c r="O296" s="179"/>
      <c r="P296" s="180">
        <f>SUM(P297:P304)</f>
        <v>0</v>
      </c>
      <c r="Q296" s="179"/>
      <c r="R296" s="180">
        <f>SUM(R297:R304)</f>
        <v>0</v>
      </c>
      <c r="S296" s="179"/>
      <c r="T296" s="181">
        <f>SUM(T297:T304)</f>
        <v>0</v>
      </c>
      <c r="AR296" s="182" t="s">
        <v>149</v>
      </c>
      <c r="AT296" s="183" t="s">
        <v>75</v>
      </c>
      <c r="AU296" s="183" t="s">
        <v>84</v>
      </c>
      <c r="AY296" s="182" t="s">
        <v>134</v>
      </c>
      <c r="BK296" s="184">
        <f>SUM(BK297:BK304)</f>
        <v>0</v>
      </c>
    </row>
    <row r="297" spans="1:65" s="2" customFormat="1" ht="23.45" customHeight="1">
      <c r="A297" s="34"/>
      <c r="B297" s="35"/>
      <c r="C297" s="187" t="s">
        <v>523</v>
      </c>
      <c r="D297" s="187" t="s">
        <v>136</v>
      </c>
      <c r="E297" s="188" t="s">
        <v>524</v>
      </c>
      <c r="F297" s="189" t="s">
        <v>525</v>
      </c>
      <c r="G297" s="190" t="s">
        <v>247</v>
      </c>
      <c r="H297" s="191">
        <v>1</v>
      </c>
      <c r="I297" s="192"/>
      <c r="J297" s="193">
        <f>ROUND(I297*H297,2)</f>
        <v>0</v>
      </c>
      <c r="K297" s="194"/>
      <c r="L297" s="39"/>
      <c r="M297" s="195" t="s">
        <v>1</v>
      </c>
      <c r="N297" s="196" t="s">
        <v>41</v>
      </c>
      <c r="O297" s="71"/>
      <c r="P297" s="197">
        <f>O297*H297</f>
        <v>0</v>
      </c>
      <c r="Q297" s="197">
        <v>0</v>
      </c>
      <c r="R297" s="197">
        <f>Q297*H297</f>
        <v>0</v>
      </c>
      <c r="S297" s="197">
        <v>0</v>
      </c>
      <c r="T297" s="19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9" t="s">
        <v>460</v>
      </c>
      <c r="AT297" s="199" t="s">
        <v>136</v>
      </c>
      <c r="AU297" s="199" t="s">
        <v>86</v>
      </c>
      <c r="AY297" s="17" t="s">
        <v>134</v>
      </c>
      <c r="BE297" s="200">
        <f>IF(N297="základní",J297,0)</f>
        <v>0</v>
      </c>
      <c r="BF297" s="200">
        <f>IF(N297="snížená",J297,0)</f>
        <v>0</v>
      </c>
      <c r="BG297" s="200">
        <f>IF(N297="zákl. přenesená",J297,0)</f>
        <v>0</v>
      </c>
      <c r="BH297" s="200">
        <f>IF(N297="sníž. přenesená",J297,0)</f>
        <v>0</v>
      </c>
      <c r="BI297" s="200">
        <f>IF(N297="nulová",J297,0)</f>
        <v>0</v>
      </c>
      <c r="BJ297" s="17" t="s">
        <v>84</v>
      </c>
      <c r="BK297" s="200">
        <f>ROUND(I297*H297,2)</f>
        <v>0</v>
      </c>
      <c r="BL297" s="17" t="s">
        <v>460</v>
      </c>
      <c r="BM297" s="199" t="s">
        <v>526</v>
      </c>
    </row>
    <row r="298" spans="1:65" s="13" customFormat="1" ht="11.25">
      <c r="B298" s="201"/>
      <c r="C298" s="202"/>
      <c r="D298" s="203" t="s">
        <v>142</v>
      </c>
      <c r="E298" s="204" t="s">
        <v>1</v>
      </c>
      <c r="F298" s="205" t="s">
        <v>84</v>
      </c>
      <c r="G298" s="202"/>
      <c r="H298" s="206">
        <v>1</v>
      </c>
      <c r="I298" s="207"/>
      <c r="J298" s="202"/>
      <c r="K298" s="202"/>
      <c r="L298" s="208"/>
      <c r="M298" s="209"/>
      <c r="N298" s="210"/>
      <c r="O298" s="210"/>
      <c r="P298" s="210"/>
      <c r="Q298" s="210"/>
      <c r="R298" s="210"/>
      <c r="S298" s="210"/>
      <c r="T298" s="211"/>
      <c r="AT298" s="212" t="s">
        <v>142</v>
      </c>
      <c r="AU298" s="212" t="s">
        <v>86</v>
      </c>
      <c r="AV298" s="13" t="s">
        <v>86</v>
      </c>
      <c r="AW298" s="13" t="s">
        <v>32</v>
      </c>
      <c r="AX298" s="13" t="s">
        <v>84</v>
      </c>
      <c r="AY298" s="212" t="s">
        <v>134</v>
      </c>
    </row>
    <row r="299" spans="1:65" s="15" customFormat="1" ht="22.5">
      <c r="B299" s="235"/>
      <c r="C299" s="236"/>
      <c r="D299" s="203" t="s">
        <v>142</v>
      </c>
      <c r="E299" s="237" t="s">
        <v>1</v>
      </c>
      <c r="F299" s="238" t="s">
        <v>527</v>
      </c>
      <c r="G299" s="236"/>
      <c r="H299" s="237" t="s">
        <v>1</v>
      </c>
      <c r="I299" s="239"/>
      <c r="J299" s="236"/>
      <c r="K299" s="236"/>
      <c r="L299" s="240"/>
      <c r="M299" s="241"/>
      <c r="N299" s="242"/>
      <c r="O299" s="242"/>
      <c r="P299" s="242"/>
      <c r="Q299" s="242"/>
      <c r="R299" s="242"/>
      <c r="S299" s="242"/>
      <c r="T299" s="243"/>
      <c r="AT299" s="244" t="s">
        <v>142</v>
      </c>
      <c r="AU299" s="244" t="s">
        <v>86</v>
      </c>
      <c r="AV299" s="15" t="s">
        <v>84</v>
      </c>
      <c r="AW299" s="15" t="s">
        <v>32</v>
      </c>
      <c r="AX299" s="15" t="s">
        <v>76</v>
      </c>
      <c r="AY299" s="244" t="s">
        <v>134</v>
      </c>
    </row>
    <row r="300" spans="1:65" s="15" customFormat="1" ht="22.5">
      <c r="B300" s="235"/>
      <c r="C300" s="236"/>
      <c r="D300" s="203" t="s">
        <v>142</v>
      </c>
      <c r="E300" s="237" t="s">
        <v>1</v>
      </c>
      <c r="F300" s="238" t="s">
        <v>528</v>
      </c>
      <c r="G300" s="236"/>
      <c r="H300" s="237" t="s">
        <v>1</v>
      </c>
      <c r="I300" s="239"/>
      <c r="J300" s="236"/>
      <c r="K300" s="236"/>
      <c r="L300" s="240"/>
      <c r="M300" s="241"/>
      <c r="N300" s="242"/>
      <c r="O300" s="242"/>
      <c r="P300" s="242"/>
      <c r="Q300" s="242"/>
      <c r="R300" s="242"/>
      <c r="S300" s="242"/>
      <c r="T300" s="243"/>
      <c r="AT300" s="244" t="s">
        <v>142</v>
      </c>
      <c r="AU300" s="244" t="s">
        <v>86</v>
      </c>
      <c r="AV300" s="15" t="s">
        <v>84</v>
      </c>
      <c r="AW300" s="15" t="s">
        <v>32</v>
      </c>
      <c r="AX300" s="15" t="s">
        <v>76</v>
      </c>
      <c r="AY300" s="244" t="s">
        <v>134</v>
      </c>
    </row>
    <row r="301" spans="1:65" s="2" customFormat="1" ht="23.45" customHeight="1">
      <c r="A301" s="34"/>
      <c r="B301" s="35"/>
      <c r="C301" s="187" t="s">
        <v>529</v>
      </c>
      <c r="D301" s="187" t="s">
        <v>136</v>
      </c>
      <c r="E301" s="188" t="s">
        <v>530</v>
      </c>
      <c r="F301" s="189" t="s">
        <v>531</v>
      </c>
      <c r="G301" s="190" t="s">
        <v>247</v>
      </c>
      <c r="H301" s="191">
        <v>1</v>
      </c>
      <c r="I301" s="192"/>
      <c r="J301" s="193">
        <f>ROUND(I301*H301,2)</f>
        <v>0</v>
      </c>
      <c r="K301" s="194"/>
      <c r="L301" s="39"/>
      <c r="M301" s="195" t="s">
        <v>1</v>
      </c>
      <c r="N301" s="196" t="s">
        <v>41</v>
      </c>
      <c r="O301" s="71"/>
      <c r="P301" s="197">
        <f>O301*H301</f>
        <v>0</v>
      </c>
      <c r="Q301" s="197">
        <v>0</v>
      </c>
      <c r="R301" s="197">
        <f>Q301*H301</f>
        <v>0</v>
      </c>
      <c r="S301" s="197">
        <v>0</v>
      </c>
      <c r="T301" s="198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9" t="s">
        <v>460</v>
      </c>
      <c r="AT301" s="199" t="s">
        <v>136</v>
      </c>
      <c r="AU301" s="199" t="s">
        <v>86</v>
      </c>
      <c r="AY301" s="17" t="s">
        <v>134</v>
      </c>
      <c r="BE301" s="200">
        <f>IF(N301="základní",J301,0)</f>
        <v>0</v>
      </c>
      <c r="BF301" s="200">
        <f>IF(N301="snížená",J301,0)</f>
        <v>0</v>
      </c>
      <c r="BG301" s="200">
        <f>IF(N301="zákl. přenesená",J301,0)</f>
        <v>0</v>
      </c>
      <c r="BH301" s="200">
        <f>IF(N301="sníž. přenesená",J301,0)</f>
        <v>0</v>
      </c>
      <c r="BI301" s="200">
        <f>IF(N301="nulová",J301,0)</f>
        <v>0</v>
      </c>
      <c r="BJ301" s="17" t="s">
        <v>84</v>
      </c>
      <c r="BK301" s="200">
        <f>ROUND(I301*H301,2)</f>
        <v>0</v>
      </c>
      <c r="BL301" s="17" t="s">
        <v>460</v>
      </c>
      <c r="BM301" s="199" t="s">
        <v>532</v>
      </c>
    </row>
    <row r="302" spans="1:65" s="13" customFormat="1" ht="11.25">
      <c r="B302" s="201"/>
      <c r="C302" s="202"/>
      <c r="D302" s="203" t="s">
        <v>142</v>
      </c>
      <c r="E302" s="204" t="s">
        <v>1</v>
      </c>
      <c r="F302" s="205" t="s">
        <v>84</v>
      </c>
      <c r="G302" s="202"/>
      <c r="H302" s="206">
        <v>1</v>
      </c>
      <c r="I302" s="207"/>
      <c r="J302" s="202"/>
      <c r="K302" s="202"/>
      <c r="L302" s="208"/>
      <c r="M302" s="209"/>
      <c r="N302" s="210"/>
      <c r="O302" s="210"/>
      <c r="P302" s="210"/>
      <c r="Q302" s="210"/>
      <c r="R302" s="210"/>
      <c r="S302" s="210"/>
      <c r="T302" s="211"/>
      <c r="AT302" s="212" t="s">
        <v>142</v>
      </c>
      <c r="AU302" s="212" t="s">
        <v>86</v>
      </c>
      <c r="AV302" s="13" t="s">
        <v>86</v>
      </c>
      <c r="AW302" s="13" t="s">
        <v>32</v>
      </c>
      <c r="AX302" s="13" t="s">
        <v>84</v>
      </c>
      <c r="AY302" s="212" t="s">
        <v>134</v>
      </c>
    </row>
    <row r="303" spans="1:65" s="15" customFormat="1" ht="22.5">
      <c r="B303" s="235"/>
      <c r="C303" s="236"/>
      <c r="D303" s="203" t="s">
        <v>142</v>
      </c>
      <c r="E303" s="237" t="s">
        <v>1</v>
      </c>
      <c r="F303" s="238" t="s">
        <v>533</v>
      </c>
      <c r="G303" s="236"/>
      <c r="H303" s="237" t="s">
        <v>1</v>
      </c>
      <c r="I303" s="239"/>
      <c r="J303" s="236"/>
      <c r="K303" s="236"/>
      <c r="L303" s="240"/>
      <c r="M303" s="241"/>
      <c r="N303" s="242"/>
      <c r="O303" s="242"/>
      <c r="P303" s="242"/>
      <c r="Q303" s="242"/>
      <c r="R303" s="242"/>
      <c r="S303" s="242"/>
      <c r="T303" s="243"/>
      <c r="AT303" s="244" t="s">
        <v>142</v>
      </c>
      <c r="AU303" s="244" t="s">
        <v>86</v>
      </c>
      <c r="AV303" s="15" t="s">
        <v>84</v>
      </c>
      <c r="AW303" s="15" t="s">
        <v>32</v>
      </c>
      <c r="AX303" s="15" t="s">
        <v>76</v>
      </c>
      <c r="AY303" s="244" t="s">
        <v>134</v>
      </c>
    </row>
    <row r="304" spans="1:65" s="15" customFormat="1" ht="11.25">
      <c r="B304" s="235"/>
      <c r="C304" s="236"/>
      <c r="D304" s="203" t="s">
        <v>142</v>
      </c>
      <c r="E304" s="237" t="s">
        <v>1</v>
      </c>
      <c r="F304" s="238" t="s">
        <v>534</v>
      </c>
      <c r="G304" s="236"/>
      <c r="H304" s="237" t="s">
        <v>1</v>
      </c>
      <c r="I304" s="239"/>
      <c r="J304" s="236"/>
      <c r="K304" s="236"/>
      <c r="L304" s="240"/>
      <c r="M304" s="246"/>
      <c r="N304" s="247"/>
      <c r="O304" s="247"/>
      <c r="P304" s="247"/>
      <c r="Q304" s="247"/>
      <c r="R304" s="247"/>
      <c r="S304" s="247"/>
      <c r="T304" s="248"/>
      <c r="AT304" s="244" t="s">
        <v>142</v>
      </c>
      <c r="AU304" s="244" t="s">
        <v>86</v>
      </c>
      <c r="AV304" s="15" t="s">
        <v>84</v>
      </c>
      <c r="AW304" s="15" t="s">
        <v>32</v>
      </c>
      <c r="AX304" s="15" t="s">
        <v>76</v>
      </c>
      <c r="AY304" s="244" t="s">
        <v>134</v>
      </c>
    </row>
    <row r="305" spans="1:31" s="2" customFormat="1" ht="6.95" customHeight="1">
      <c r="A305" s="34"/>
      <c r="B305" s="54"/>
      <c r="C305" s="55"/>
      <c r="D305" s="55"/>
      <c r="E305" s="55"/>
      <c r="F305" s="55"/>
      <c r="G305" s="55"/>
      <c r="H305" s="55"/>
      <c r="I305" s="55"/>
      <c r="J305" s="55"/>
      <c r="K305" s="55"/>
      <c r="L305" s="39"/>
      <c r="M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</row>
  </sheetData>
  <sheetProtection algorithmName="SHA-512" hashValue="luyW0ceuDkjbXtZneV0x2YQ4OKcVa5/b1nTMf6tlybKEWG2WWysUpl73cv5+Q1h53vEJfM01r4W2zdOatUshnQ==" saltValue="A92fsNHzS0OgcWy4v+nweFrXmHPJEISg84I1uIL0DChDVdr84WPz0EaDq/N5CAXe96bPKVoMauohzGWTqkqHxw==" spinCount="100000" sheet="1" objects="1" scenarios="1" formatColumns="0" formatRows="0" autoFilter="0"/>
  <autoFilter ref="C133:K304" xr:uid="{00000000-0009-0000-0000-000001000000}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8"/>
  <sheetViews>
    <sheetView showGridLines="0" workbookViewId="0"/>
  </sheetViews>
  <sheetFormatPr defaultRowHeight="15"/>
  <cols>
    <col min="1" max="1" width="7.83203125" style="1" customWidth="1"/>
    <col min="2" max="2" width="1" style="1" customWidth="1"/>
    <col min="3" max="3" width="4" style="1" customWidth="1"/>
    <col min="4" max="4" width="4.1640625" style="1" customWidth="1"/>
    <col min="5" max="5" width="16.1640625" style="1" customWidth="1"/>
    <col min="6" max="6" width="95.5" style="1" customWidth="1"/>
    <col min="7" max="7" width="7" style="1" customWidth="1"/>
    <col min="8" max="8" width="13.33203125" style="1" customWidth="1"/>
    <col min="9" max="9" width="15" style="1" customWidth="1"/>
    <col min="10" max="10" width="21.1640625" style="1" customWidth="1"/>
    <col min="11" max="11" width="21.1640625" style="1" hidden="1" customWidth="1"/>
    <col min="12" max="12" width="8.83203125" style="1" customWidth="1"/>
    <col min="13" max="13" width="10.33203125" style="1" hidden="1" customWidth="1"/>
    <col min="14" max="14" width="9.1640625" style="1" hidden="1"/>
    <col min="15" max="20" width="13.5" style="1" hidden="1" customWidth="1"/>
    <col min="21" max="21" width="15.5" style="1" hidden="1" customWidth="1"/>
    <col min="22" max="22" width="11.6640625" style="1" customWidth="1"/>
    <col min="23" max="23" width="15.5" style="1" customWidth="1"/>
    <col min="24" max="24" width="11.6640625" style="1" customWidth="1"/>
    <col min="25" max="25" width="14.1640625" style="1" customWidth="1"/>
    <col min="26" max="26" width="10.5" style="1" customWidth="1"/>
    <col min="27" max="27" width="14.1640625" style="1" customWidth="1"/>
    <col min="28" max="28" width="15.5" style="1" customWidth="1"/>
    <col min="29" max="29" width="10.5" style="1" customWidth="1"/>
    <col min="30" max="30" width="14.1640625" style="1" customWidth="1"/>
    <col min="31" max="31" width="15.5" style="1" customWidth="1"/>
    <col min="44" max="65" width="9.16406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7" t="s">
        <v>89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86</v>
      </c>
    </row>
    <row r="4" spans="1:46" s="1" customFormat="1" ht="24.95" customHeight="1">
      <c r="B4" s="20"/>
      <c r="D4" s="110" t="s">
        <v>93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350000000000001" customHeight="1">
      <c r="B7" s="20"/>
      <c r="E7" s="295" t="str">
        <f>'Rekapitulace stavby'!K6</f>
        <v>ZŠ Za Chlumem, PD zdvihacího zařízení vč.stavby (přístavba osobního výtahu)</v>
      </c>
      <c r="F7" s="296"/>
      <c r="G7" s="296"/>
      <c r="H7" s="296"/>
      <c r="L7" s="20"/>
    </row>
    <row r="8" spans="1:46" s="2" customFormat="1" ht="12" customHeight="1">
      <c r="A8" s="34"/>
      <c r="B8" s="39"/>
      <c r="C8" s="34"/>
      <c r="D8" s="112" t="s">
        <v>94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350000000000001" customHeight="1">
      <c r="A9" s="34"/>
      <c r="B9" s="39"/>
      <c r="C9" s="34"/>
      <c r="D9" s="34"/>
      <c r="E9" s="297" t="s">
        <v>535</v>
      </c>
      <c r="F9" s="298"/>
      <c r="G9" s="298"/>
      <c r="H9" s="29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21. 1. 2026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28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9" t="str">
        <f>'Rekapitulace stavby'!E14</f>
        <v>Vyplň údaj</v>
      </c>
      <c r="F18" s="300"/>
      <c r="G18" s="300"/>
      <c r="H18" s="300"/>
      <c r="I18" s="112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30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31</v>
      </c>
      <c r="F21" s="34"/>
      <c r="G21" s="34"/>
      <c r="H21" s="34"/>
      <c r="I21" s="112" t="s">
        <v>27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33</v>
      </c>
      <c r="E23" s="34"/>
      <c r="F23" s="34"/>
      <c r="G23" s="34"/>
      <c r="H23" s="34"/>
      <c r="I23" s="112" t="s">
        <v>25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34</v>
      </c>
      <c r="F24" s="34"/>
      <c r="G24" s="34"/>
      <c r="H24" s="34"/>
      <c r="I24" s="112" t="s">
        <v>27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350000000000001" customHeight="1">
      <c r="A27" s="115"/>
      <c r="B27" s="116"/>
      <c r="C27" s="115"/>
      <c r="D27" s="115"/>
      <c r="E27" s="301" t="s">
        <v>1</v>
      </c>
      <c r="F27" s="301"/>
      <c r="G27" s="301"/>
      <c r="H27" s="301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34"/>
      <c r="J30" s="120">
        <f>ROUND(J122,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1" t="s">
        <v>37</v>
      </c>
      <c r="J32" s="121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40</v>
      </c>
      <c r="E33" s="112" t="s">
        <v>41</v>
      </c>
      <c r="F33" s="123">
        <f>ROUND((SUM(BE122:BE147)),  2)</f>
        <v>0</v>
      </c>
      <c r="G33" s="34"/>
      <c r="H33" s="34"/>
      <c r="I33" s="124">
        <v>0.21</v>
      </c>
      <c r="J33" s="123">
        <f>ROUND(((SUM(BE122:BE147))*I33),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42</v>
      </c>
      <c r="F34" s="123">
        <f>ROUND((SUM(BF122:BF147)),  2)</f>
        <v>0</v>
      </c>
      <c r="G34" s="34"/>
      <c r="H34" s="34"/>
      <c r="I34" s="124">
        <v>0.12</v>
      </c>
      <c r="J34" s="123">
        <f>ROUND(((SUM(BF122:BF147))*I34),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43</v>
      </c>
      <c r="F35" s="123">
        <f>ROUND((SUM(BG122:BG147)),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44</v>
      </c>
      <c r="F36" s="123">
        <f>ROUND((SUM(BH122:BH147)),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45</v>
      </c>
      <c r="F37" s="123">
        <f>ROUND((SUM(BI122:BI147)),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46</v>
      </c>
      <c r="E39" s="127"/>
      <c r="F39" s="127"/>
      <c r="G39" s="128" t="s">
        <v>47</v>
      </c>
      <c r="H39" s="129" t="s">
        <v>48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96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350000000000001" customHeight="1">
      <c r="A85" s="34"/>
      <c r="B85" s="35"/>
      <c r="C85" s="36"/>
      <c r="D85" s="36"/>
      <c r="E85" s="302" t="str">
        <f>E7</f>
        <v>ZŠ Za Chlumem, PD zdvihacího zařízení vč.stavby (přístavba osobního výtahu)</v>
      </c>
      <c r="F85" s="303"/>
      <c r="G85" s="303"/>
      <c r="H85" s="303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94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350000000000001" customHeight="1">
      <c r="A87" s="34"/>
      <c r="B87" s="35"/>
      <c r="C87" s="36"/>
      <c r="D87" s="36"/>
      <c r="E87" s="273" t="str">
        <f>E9</f>
        <v>02 - Elektroinstalace</v>
      </c>
      <c r="F87" s="304"/>
      <c r="G87" s="304"/>
      <c r="H87" s="304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21. 1. 2026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4" customHeight="1">
      <c r="A91" s="34"/>
      <c r="B91" s="35"/>
      <c r="C91" s="29" t="s">
        <v>24</v>
      </c>
      <c r="D91" s="36"/>
      <c r="E91" s="36"/>
      <c r="F91" s="27" t="str">
        <f>E15</f>
        <v>Město Bílina</v>
      </c>
      <c r="G91" s="36"/>
      <c r="H91" s="36"/>
      <c r="I91" s="29" t="s">
        <v>30</v>
      </c>
      <c r="J91" s="32" t="str">
        <f>E21</f>
        <v>Ing.R.Gajdoš, K.Vary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4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>Šimková Dita, K.Vary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97</v>
      </c>
      <c r="D94" s="144"/>
      <c r="E94" s="144"/>
      <c r="F94" s="144"/>
      <c r="G94" s="144"/>
      <c r="H94" s="144"/>
      <c r="I94" s="144"/>
      <c r="J94" s="145" t="s">
        <v>98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99</v>
      </c>
      <c r="D96" s="36"/>
      <c r="E96" s="36"/>
      <c r="F96" s="36"/>
      <c r="G96" s="36"/>
      <c r="H96" s="36"/>
      <c r="I96" s="36"/>
      <c r="J96" s="84">
        <f>J122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100</v>
      </c>
    </row>
    <row r="97" spans="1:31" s="9" customFormat="1" ht="24.95" customHeight="1">
      <c r="B97" s="147"/>
      <c r="C97" s="148"/>
      <c r="D97" s="149" t="s">
        <v>536</v>
      </c>
      <c r="E97" s="150"/>
      <c r="F97" s="150"/>
      <c r="G97" s="150"/>
      <c r="H97" s="150"/>
      <c r="I97" s="150"/>
      <c r="J97" s="151">
        <f>J123</f>
        <v>0</v>
      </c>
      <c r="K97" s="148"/>
      <c r="L97" s="152"/>
    </row>
    <row r="98" spans="1:31" s="9" customFormat="1" ht="24.95" customHeight="1">
      <c r="B98" s="147"/>
      <c r="C98" s="148"/>
      <c r="D98" s="149" t="s">
        <v>537</v>
      </c>
      <c r="E98" s="150"/>
      <c r="F98" s="150"/>
      <c r="G98" s="150"/>
      <c r="H98" s="150"/>
      <c r="I98" s="150"/>
      <c r="J98" s="151">
        <f>J126</f>
        <v>0</v>
      </c>
      <c r="K98" s="148"/>
      <c r="L98" s="152"/>
    </row>
    <row r="99" spans="1:31" s="9" customFormat="1" ht="24.95" customHeight="1">
      <c r="B99" s="147"/>
      <c r="C99" s="148"/>
      <c r="D99" s="149" t="s">
        <v>538</v>
      </c>
      <c r="E99" s="150"/>
      <c r="F99" s="150"/>
      <c r="G99" s="150"/>
      <c r="H99" s="150"/>
      <c r="I99" s="150"/>
      <c r="J99" s="151">
        <f>J128</f>
        <v>0</v>
      </c>
      <c r="K99" s="148"/>
      <c r="L99" s="152"/>
    </row>
    <row r="100" spans="1:31" s="9" customFormat="1" ht="24.95" customHeight="1">
      <c r="B100" s="147"/>
      <c r="C100" s="148"/>
      <c r="D100" s="149" t="s">
        <v>539</v>
      </c>
      <c r="E100" s="150"/>
      <c r="F100" s="150"/>
      <c r="G100" s="150"/>
      <c r="H100" s="150"/>
      <c r="I100" s="150"/>
      <c r="J100" s="151">
        <f>J133</f>
        <v>0</v>
      </c>
      <c r="K100" s="148"/>
      <c r="L100" s="152"/>
    </row>
    <row r="101" spans="1:31" s="9" customFormat="1" ht="24.95" customHeight="1">
      <c r="B101" s="147"/>
      <c r="C101" s="148"/>
      <c r="D101" s="149" t="s">
        <v>540</v>
      </c>
      <c r="E101" s="150"/>
      <c r="F101" s="150"/>
      <c r="G101" s="150"/>
      <c r="H101" s="150"/>
      <c r="I101" s="150"/>
      <c r="J101" s="151">
        <f>J136</f>
        <v>0</v>
      </c>
      <c r="K101" s="148"/>
      <c r="L101" s="152"/>
    </row>
    <row r="102" spans="1:31" s="9" customFormat="1" ht="24.95" customHeight="1">
      <c r="B102" s="147"/>
      <c r="C102" s="148"/>
      <c r="D102" s="149" t="s">
        <v>541</v>
      </c>
      <c r="E102" s="150"/>
      <c r="F102" s="150"/>
      <c r="G102" s="150"/>
      <c r="H102" s="150"/>
      <c r="I102" s="150"/>
      <c r="J102" s="151">
        <f>J141</f>
        <v>0</v>
      </c>
      <c r="K102" s="148"/>
      <c r="L102" s="152"/>
    </row>
    <row r="103" spans="1:31" s="2" customFormat="1" ht="21.75" customHeight="1">
      <c r="A103" s="34"/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pans="1:31" s="2" customFormat="1" ht="6.95" customHeight="1">
      <c r="A104" s="34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pans="1:31" s="2" customFormat="1" ht="6.95" customHeight="1">
      <c r="A108" s="34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24.95" customHeight="1">
      <c r="A109" s="34"/>
      <c r="B109" s="35"/>
      <c r="C109" s="23" t="s">
        <v>119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9" t="s">
        <v>16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6.350000000000001" customHeight="1">
      <c r="A112" s="34"/>
      <c r="B112" s="35"/>
      <c r="C112" s="36"/>
      <c r="D112" s="36"/>
      <c r="E112" s="302" t="str">
        <f>E7</f>
        <v>ZŠ Za Chlumem, PD zdvihacího zařízení vč.stavby (přístavba osobního výtahu)</v>
      </c>
      <c r="F112" s="303"/>
      <c r="G112" s="303"/>
      <c r="H112" s="303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94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6.350000000000001" customHeight="1">
      <c r="A114" s="34"/>
      <c r="B114" s="35"/>
      <c r="C114" s="36"/>
      <c r="D114" s="36"/>
      <c r="E114" s="273" t="str">
        <f>E9</f>
        <v>02 - Elektroinstalace</v>
      </c>
      <c r="F114" s="304"/>
      <c r="G114" s="304"/>
      <c r="H114" s="304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20</v>
      </c>
      <c r="D116" s="36"/>
      <c r="E116" s="36"/>
      <c r="F116" s="27" t="str">
        <f>F12</f>
        <v xml:space="preserve"> </v>
      </c>
      <c r="G116" s="36"/>
      <c r="H116" s="36"/>
      <c r="I116" s="29" t="s">
        <v>22</v>
      </c>
      <c r="J116" s="66" t="str">
        <f>IF(J12="","",J12)</f>
        <v>21. 1. 2026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4" customHeight="1">
      <c r="A118" s="34"/>
      <c r="B118" s="35"/>
      <c r="C118" s="29" t="s">
        <v>24</v>
      </c>
      <c r="D118" s="36"/>
      <c r="E118" s="36"/>
      <c r="F118" s="27" t="str">
        <f>E15</f>
        <v>Město Bílina</v>
      </c>
      <c r="G118" s="36"/>
      <c r="H118" s="36"/>
      <c r="I118" s="29" t="s">
        <v>30</v>
      </c>
      <c r="J118" s="32" t="str">
        <f>E21</f>
        <v>Ing.R.Gajdoš, K.Vary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5.4" customHeight="1">
      <c r="A119" s="34"/>
      <c r="B119" s="35"/>
      <c r="C119" s="29" t="s">
        <v>28</v>
      </c>
      <c r="D119" s="36"/>
      <c r="E119" s="36"/>
      <c r="F119" s="27" t="str">
        <f>IF(E18="","",E18)</f>
        <v>Vyplň údaj</v>
      </c>
      <c r="G119" s="36"/>
      <c r="H119" s="36"/>
      <c r="I119" s="29" t="s">
        <v>33</v>
      </c>
      <c r="J119" s="32" t="str">
        <f>E24</f>
        <v>Šimková Dita, K.Vary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0.3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11" customFormat="1" ht="29.25" customHeight="1">
      <c r="A121" s="159"/>
      <c r="B121" s="160"/>
      <c r="C121" s="161" t="s">
        <v>120</v>
      </c>
      <c r="D121" s="162" t="s">
        <v>61</v>
      </c>
      <c r="E121" s="162" t="s">
        <v>57</v>
      </c>
      <c r="F121" s="162" t="s">
        <v>58</v>
      </c>
      <c r="G121" s="162" t="s">
        <v>121</v>
      </c>
      <c r="H121" s="162" t="s">
        <v>122</v>
      </c>
      <c r="I121" s="162" t="s">
        <v>123</v>
      </c>
      <c r="J121" s="163" t="s">
        <v>98</v>
      </c>
      <c r="K121" s="164" t="s">
        <v>124</v>
      </c>
      <c r="L121" s="165"/>
      <c r="M121" s="75" t="s">
        <v>1</v>
      </c>
      <c r="N121" s="76" t="s">
        <v>40</v>
      </c>
      <c r="O121" s="76" t="s">
        <v>125</v>
      </c>
      <c r="P121" s="76" t="s">
        <v>126</v>
      </c>
      <c r="Q121" s="76" t="s">
        <v>127</v>
      </c>
      <c r="R121" s="76" t="s">
        <v>128</v>
      </c>
      <c r="S121" s="76" t="s">
        <v>129</v>
      </c>
      <c r="T121" s="77" t="s">
        <v>130</v>
      </c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</row>
    <row r="122" spans="1:65" s="2" customFormat="1" ht="22.9" customHeight="1">
      <c r="A122" s="34"/>
      <c r="B122" s="35"/>
      <c r="C122" s="82" t="s">
        <v>131</v>
      </c>
      <c r="D122" s="36"/>
      <c r="E122" s="36"/>
      <c r="F122" s="36"/>
      <c r="G122" s="36"/>
      <c r="H122" s="36"/>
      <c r="I122" s="36"/>
      <c r="J122" s="166">
        <f>BK122</f>
        <v>0</v>
      </c>
      <c r="K122" s="36"/>
      <c r="L122" s="39"/>
      <c r="M122" s="78"/>
      <c r="N122" s="167"/>
      <c r="O122" s="79"/>
      <c r="P122" s="168">
        <f>P123+P126+P128+P133+P136+P141</f>
        <v>0</v>
      </c>
      <c r="Q122" s="79"/>
      <c r="R122" s="168">
        <f>R123+R126+R128+R133+R136+R141</f>
        <v>0</v>
      </c>
      <c r="S122" s="79"/>
      <c r="T122" s="169">
        <f>T123+T126+T128+T133+T136+T141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75</v>
      </c>
      <c r="AU122" s="17" t="s">
        <v>100</v>
      </c>
      <c r="BK122" s="170">
        <f>BK123+BK126+BK128+BK133+BK136+BK141</f>
        <v>0</v>
      </c>
    </row>
    <row r="123" spans="1:65" s="12" customFormat="1" ht="25.9" customHeight="1">
      <c r="B123" s="171"/>
      <c r="C123" s="172"/>
      <c r="D123" s="173" t="s">
        <v>75</v>
      </c>
      <c r="E123" s="174" t="s">
        <v>542</v>
      </c>
      <c r="F123" s="174" t="s">
        <v>543</v>
      </c>
      <c r="G123" s="172"/>
      <c r="H123" s="172"/>
      <c r="I123" s="175"/>
      <c r="J123" s="176">
        <f>BK123</f>
        <v>0</v>
      </c>
      <c r="K123" s="172"/>
      <c r="L123" s="177"/>
      <c r="M123" s="178"/>
      <c r="N123" s="179"/>
      <c r="O123" s="179"/>
      <c r="P123" s="180">
        <f>SUM(P124:P125)</f>
        <v>0</v>
      </c>
      <c r="Q123" s="179"/>
      <c r="R123" s="180">
        <f>SUM(R124:R125)</f>
        <v>0</v>
      </c>
      <c r="S123" s="179"/>
      <c r="T123" s="181">
        <f>SUM(T124:T125)</f>
        <v>0</v>
      </c>
      <c r="AR123" s="182" t="s">
        <v>86</v>
      </c>
      <c r="AT123" s="183" t="s">
        <v>75</v>
      </c>
      <c r="AU123" s="183" t="s">
        <v>76</v>
      </c>
      <c r="AY123" s="182" t="s">
        <v>134</v>
      </c>
      <c r="BK123" s="184">
        <f>SUM(BK124:BK125)</f>
        <v>0</v>
      </c>
    </row>
    <row r="124" spans="1:65" s="2" customFormat="1" ht="21" customHeight="1">
      <c r="A124" s="34"/>
      <c r="B124" s="35"/>
      <c r="C124" s="187" t="s">
        <v>84</v>
      </c>
      <c r="D124" s="187" t="s">
        <v>136</v>
      </c>
      <c r="E124" s="188" t="s">
        <v>544</v>
      </c>
      <c r="F124" s="189" t="s">
        <v>545</v>
      </c>
      <c r="G124" s="190" t="s">
        <v>300</v>
      </c>
      <c r="H124" s="191">
        <v>2</v>
      </c>
      <c r="I124" s="192"/>
      <c r="J124" s="193">
        <f>ROUND(I124*H124,2)</f>
        <v>0</v>
      </c>
      <c r="K124" s="194"/>
      <c r="L124" s="39"/>
      <c r="M124" s="195" t="s">
        <v>1</v>
      </c>
      <c r="N124" s="196" t="s">
        <v>41</v>
      </c>
      <c r="O124" s="71"/>
      <c r="P124" s="197">
        <f>O124*H124</f>
        <v>0</v>
      </c>
      <c r="Q124" s="197">
        <v>0</v>
      </c>
      <c r="R124" s="197">
        <f>Q124*H124</f>
        <v>0</v>
      </c>
      <c r="S124" s="197">
        <v>0</v>
      </c>
      <c r="T124" s="19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9" t="s">
        <v>211</v>
      </c>
      <c r="AT124" s="199" t="s">
        <v>136</v>
      </c>
      <c r="AU124" s="199" t="s">
        <v>84</v>
      </c>
      <c r="AY124" s="17" t="s">
        <v>134</v>
      </c>
      <c r="BE124" s="200">
        <f>IF(N124="základní",J124,0)</f>
        <v>0</v>
      </c>
      <c r="BF124" s="200">
        <f>IF(N124="snížená",J124,0)</f>
        <v>0</v>
      </c>
      <c r="BG124" s="200">
        <f>IF(N124="zákl. přenesená",J124,0)</f>
        <v>0</v>
      </c>
      <c r="BH124" s="200">
        <f>IF(N124="sníž. přenesená",J124,0)</f>
        <v>0</v>
      </c>
      <c r="BI124" s="200">
        <f>IF(N124="nulová",J124,0)</f>
        <v>0</v>
      </c>
      <c r="BJ124" s="17" t="s">
        <v>84</v>
      </c>
      <c r="BK124" s="200">
        <f>ROUND(I124*H124,2)</f>
        <v>0</v>
      </c>
      <c r="BL124" s="17" t="s">
        <v>211</v>
      </c>
      <c r="BM124" s="199" t="s">
        <v>546</v>
      </c>
    </row>
    <row r="125" spans="1:65" s="2" customFormat="1" ht="16.350000000000001" customHeight="1">
      <c r="A125" s="34"/>
      <c r="B125" s="35"/>
      <c r="C125" s="187" t="s">
        <v>86</v>
      </c>
      <c r="D125" s="187" t="s">
        <v>136</v>
      </c>
      <c r="E125" s="188" t="s">
        <v>547</v>
      </c>
      <c r="F125" s="189" t="s">
        <v>548</v>
      </c>
      <c r="G125" s="190" t="s">
        <v>300</v>
      </c>
      <c r="H125" s="191">
        <v>2</v>
      </c>
      <c r="I125" s="192"/>
      <c r="J125" s="193">
        <f>ROUND(I125*H125,2)</f>
        <v>0</v>
      </c>
      <c r="K125" s="194"/>
      <c r="L125" s="39"/>
      <c r="M125" s="195" t="s">
        <v>1</v>
      </c>
      <c r="N125" s="196" t="s">
        <v>41</v>
      </c>
      <c r="O125" s="71"/>
      <c r="P125" s="197">
        <f>O125*H125</f>
        <v>0</v>
      </c>
      <c r="Q125" s="197">
        <v>0</v>
      </c>
      <c r="R125" s="197">
        <f>Q125*H125</f>
        <v>0</v>
      </c>
      <c r="S125" s="197">
        <v>0</v>
      </c>
      <c r="T125" s="19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9" t="s">
        <v>211</v>
      </c>
      <c r="AT125" s="199" t="s">
        <v>136</v>
      </c>
      <c r="AU125" s="199" t="s">
        <v>84</v>
      </c>
      <c r="AY125" s="17" t="s">
        <v>134</v>
      </c>
      <c r="BE125" s="200">
        <f>IF(N125="základní",J125,0)</f>
        <v>0</v>
      </c>
      <c r="BF125" s="200">
        <f>IF(N125="snížená",J125,0)</f>
        <v>0</v>
      </c>
      <c r="BG125" s="200">
        <f>IF(N125="zákl. přenesená",J125,0)</f>
        <v>0</v>
      </c>
      <c r="BH125" s="200">
        <f>IF(N125="sníž. přenesená",J125,0)</f>
        <v>0</v>
      </c>
      <c r="BI125" s="200">
        <f>IF(N125="nulová",J125,0)</f>
        <v>0</v>
      </c>
      <c r="BJ125" s="17" t="s">
        <v>84</v>
      </c>
      <c r="BK125" s="200">
        <f>ROUND(I125*H125,2)</f>
        <v>0</v>
      </c>
      <c r="BL125" s="17" t="s">
        <v>211</v>
      </c>
      <c r="BM125" s="199" t="s">
        <v>549</v>
      </c>
    </row>
    <row r="126" spans="1:65" s="12" customFormat="1" ht="25.9" customHeight="1">
      <c r="B126" s="171"/>
      <c r="C126" s="172"/>
      <c r="D126" s="173" t="s">
        <v>75</v>
      </c>
      <c r="E126" s="174" t="s">
        <v>550</v>
      </c>
      <c r="F126" s="174" t="s">
        <v>551</v>
      </c>
      <c r="G126" s="172"/>
      <c r="H126" s="172"/>
      <c r="I126" s="175"/>
      <c r="J126" s="176">
        <f>BK126</f>
        <v>0</v>
      </c>
      <c r="K126" s="172"/>
      <c r="L126" s="177"/>
      <c r="M126" s="178"/>
      <c r="N126" s="179"/>
      <c r="O126" s="179"/>
      <c r="P126" s="180">
        <f>P127</f>
        <v>0</v>
      </c>
      <c r="Q126" s="179"/>
      <c r="R126" s="180">
        <f>R127</f>
        <v>0</v>
      </c>
      <c r="S126" s="179"/>
      <c r="T126" s="181">
        <f>T127</f>
        <v>0</v>
      </c>
      <c r="AR126" s="182" t="s">
        <v>86</v>
      </c>
      <c r="AT126" s="183" t="s">
        <v>75</v>
      </c>
      <c r="AU126" s="183" t="s">
        <v>76</v>
      </c>
      <c r="AY126" s="182" t="s">
        <v>134</v>
      </c>
      <c r="BK126" s="184">
        <f>BK127</f>
        <v>0</v>
      </c>
    </row>
    <row r="127" spans="1:65" s="2" customFormat="1" ht="16.350000000000001" customHeight="1">
      <c r="A127" s="34"/>
      <c r="B127" s="35"/>
      <c r="C127" s="187" t="s">
        <v>149</v>
      </c>
      <c r="D127" s="187" t="s">
        <v>136</v>
      </c>
      <c r="E127" s="188" t="s">
        <v>552</v>
      </c>
      <c r="F127" s="189" t="s">
        <v>553</v>
      </c>
      <c r="G127" s="190" t="s">
        <v>300</v>
      </c>
      <c r="H127" s="191">
        <v>1</v>
      </c>
      <c r="I127" s="192"/>
      <c r="J127" s="193">
        <f>ROUND(I127*H127,2)</f>
        <v>0</v>
      </c>
      <c r="K127" s="194"/>
      <c r="L127" s="39"/>
      <c r="M127" s="195" t="s">
        <v>1</v>
      </c>
      <c r="N127" s="196" t="s">
        <v>41</v>
      </c>
      <c r="O127" s="71"/>
      <c r="P127" s="197">
        <f>O127*H127</f>
        <v>0</v>
      </c>
      <c r="Q127" s="197">
        <v>0</v>
      </c>
      <c r="R127" s="197">
        <f>Q127*H127</f>
        <v>0</v>
      </c>
      <c r="S127" s="197">
        <v>0</v>
      </c>
      <c r="T127" s="19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9" t="s">
        <v>211</v>
      </c>
      <c r="AT127" s="199" t="s">
        <v>136</v>
      </c>
      <c r="AU127" s="199" t="s">
        <v>84</v>
      </c>
      <c r="AY127" s="17" t="s">
        <v>134</v>
      </c>
      <c r="BE127" s="200">
        <f>IF(N127="základní",J127,0)</f>
        <v>0</v>
      </c>
      <c r="BF127" s="200">
        <f>IF(N127="snížená",J127,0)</f>
        <v>0</v>
      </c>
      <c r="BG127" s="200">
        <f>IF(N127="zákl. přenesená",J127,0)</f>
        <v>0</v>
      </c>
      <c r="BH127" s="200">
        <f>IF(N127="sníž. přenesená",J127,0)</f>
        <v>0</v>
      </c>
      <c r="BI127" s="200">
        <f>IF(N127="nulová",J127,0)</f>
        <v>0</v>
      </c>
      <c r="BJ127" s="17" t="s">
        <v>84</v>
      </c>
      <c r="BK127" s="200">
        <f>ROUND(I127*H127,2)</f>
        <v>0</v>
      </c>
      <c r="BL127" s="17" t="s">
        <v>211</v>
      </c>
      <c r="BM127" s="199" t="s">
        <v>554</v>
      </c>
    </row>
    <row r="128" spans="1:65" s="12" customFormat="1" ht="25.9" customHeight="1">
      <c r="B128" s="171"/>
      <c r="C128" s="172"/>
      <c r="D128" s="173" t="s">
        <v>75</v>
      </c>
      <c r="E128" s="174" t="s">
        <v>555</v>
      </c>
      <c r="F128" s="174" t="s">
        <v>556</v>
      </c>
      <c r="G128" s="172"/>
      <c r="H128" s="172"/>
      <c r="I128" s="175"/>
      <c r="J128" s="176">
        <f>BK128</f>
        <v>0</v>
      </c>
      <c r="K128" s="172"/>
      <c r="L128" s="177"/>
      <c r="M128" s="178"/>
      <c r="N128" s="179"/>
      <c r="O128" s="179"/>
      <c r="P128" s="180">
        <f>SUM(P129:P132)</f>
        <v>0</v>
      </c>
      <c r="Q128" s="179"/>
      <c r="R128" s="180">
        <f>SUM(R129:R132)</f>
        <v>0</v>
      </c>
      <c r="S128" s="179"/>
      <c r="T128" s="181">
        <f>SUM(T129:T132)</f>
        <v>0</v>
      </c>
      <c r="AR128" s="182" t="s">
        <v>86</v>
      </c>
      <c r="AT128" s="183" t="s">
        <v>75</v>
      </c>
      <c r="AU128" s="183" t="s">
        <v>76</v>
      </c>
      <c r="AY128" s="182" t="s">
        <v>134</v>
      </c>
      <c r="BK128" s="184">
        <f>SUM(BK129:BK132)</f>
        <v>0</v>
      </c>
    </row>
    <row r="129" spans="1:65" s="2" customFormat="1" ht="16.350000000000001" customHeight="1">
      <c r="A129" s="34"/>
      <c r="B129" s="35"/>
      <c r="C129" s="187" t="s">
        <v>140</v>
      </c>
      <c r="D129" s="187" t="s">
        <v>136</v>
      </c>
      <c r="E129" s="188" t="s">
        <v>557</v>
      </c>
      <c r="F129" s="189" t="s">
        <v>558</v>
      </c>
      <c r="G129" s="190" t="s">
        <v>343</v>
      </c>
      <c r="H129" s="191">
        <v>30</v>
      </c>
      <c r="I129" s="192"/>
      <c r="J129" s="193">
        <f>ROUND(I129*H129,2)</f>
        <v>0</v>
      </c>
      <c r="K129" s="194"/>
      <c r="L129" s="39"/>
      <c r="M129" s="195" t="s">
        <v>1</v>
      </c>
      <c r="N129" s="196" t="s">
        <v>41</v>
      </c>
      <c r="O129" s="71"/>
      <c r="P129" s="197">
        <f>O129*H129</f>
        <v>0</v>
      </c>
      <c r="Q129" s="197">
        <v>0</v>
      </c>
      <c r="R129" s="197">
        <f>Q129*H129</f>
        <v>0</v>
      </c>
      <c r="S129" s="197">
        <v>0</v>
      </c>
      <c r="T129" s="19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9" t="s">
        <v>211</v>
      </c>
      <c r="AT129" s="199" t="s">
        <v>136</v>
      </c>
      <c r="AU129" s="199" t="s">
        <v>84</v>
      </c>
      <c r="AY129" s="17" t="s">
        <v>134</v>
      </c>
      <c r="BE129" s="200">
        <f>IF(N129="základní",J129,0)</f>
        <v>0</v>
      </c>
      <c r="BF129" s="200">
        <f>IF(N129="snížená",J129,0)</f>
        <v>0</v>
      </c>
      <c r="BG129" s="200">
        <f>IF(N129="zákl. přenesená",J129,0)</f>
        <v>0</v>
      </c>
      <c r="BH129" s="200">
        <f>IF(N129="sníž. přenesená",J129,0)</f>
        <v>0</v>
      </c>
      <c r="BI129" s="200">
        <f>IF(N129="nulová",J129,0)</f>
        <v>0</v>
      </c>
      <c r="BJ129" s="17" t="s">
        <v>84</v>
      </c>
      <c r="BK129" s="200">
        <f>ROUND(I129*H129,2)</f>
        <v>0</v>
      </c>
      <c r="BL129" s="17" t="s">
        <v>211</v>
      </c>
      <c r="BM129" s="199" t="s">
        <v>559</v>
      </c>
    </row>
    <row r="130" spans="1:65" s="2" customFormat="1" ht="16.350000000000001" customHeight="1">
      <c r="A130" s="34"/>
      <c r="B130" s="35"/>
      <c r="C130" s="187" t="s">
        <v>156</v>
      </c>
      <c r="D130" s="187" t="s">
        <v>136</v>
      </c>
      <c r="E130" s="188" t="s">
        <v>560</v>
      </c>
      <c r="F130" s="189" t="s">
        <v>561</v>
      </c>
      <c r="G130" s="190" t="s">
        <v>343</v>
      </c>
      <c r="H130" s="191">
        <v>30</v>
      </c>
      <c r="I130" s="192"/>
      <c r="J130" s="193">
        <f>ROUND(I130*H130,2)</f>
        <v>0</v>
      </c>
      <c r="K130" s="194"/>
      <c r="L130" s="39"/>
      <c r="M130" s="195" t="s">
        <v>1</v>
      </c>
      <c r="N130" s="196" t="s">
        <v>41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</v>
      </c>
      <c r="T130" s="19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211</v>
      </c>
      <c r="AT130" s="199" t="s">
        <v>136</v>
      </c>
      <c r="AU130" s="199" t="s">
        <v>84</v>
      </c>
      <c r="AY130" s="17" t="s">
        <v>134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84</v>
      </c>
      <c r="BK130" s="200">
        <f>ROUND(I130*H130,2)</f>
        <v>0</v>
      </c>
      <c r="BL130" s="17" t="s">
        <v>211</v>
      </c>
      <c r="BM130" s="199" t="s">
        <v>562</v>
      </c>
    </row>
    <row r="131" spans="1:65" s="2" customFormat="1" ht="16.350000000000001" customHeight="1">
      <c r="A131" s="34"/>
      <c r="B131" s="35"/>
      <c r="C131" s="187" t="s">
        <v>161</v>
      </c>
      <c r="D131" s="187" t="s">
        <v>136</v>
      </c>
      <c r="E131" s="188" t="s">
        <v>563</v>
      </c>
      <c r="F131" s="189" t="s">
        <v>564</v>
      </c>
      <c r="G131" s="190" t="s">
        <v>343</v>
      </c>
      <c r="H131" s="191">
        <v>45</v>
      </c>
      <c r="I131" s="192"/>
      <c r="J131" s="193">
        <f>ROUND(I131*H131,2)</f>
        <v>0</v>
      </c>
      <c r="K131" s="194"/>
      <c r="L131" s="39"/>
      <c r="M131" s="195" t="s">
        <v>1</v>
      </c>
      <c r="N131" s="196" t="s">
        <v>41</v>
      </c>
      <c r="O131" s="71"/>
      <c r="P131" s="197">
        <f>O131*H131</f>
        <v>0</v>
      </c>
      <c r="Q131" s="197">
        <v>0</v>
      </c>
      <c r="R131" s="197">
        <f>Q131*H131</f>
        <v>0</v>
      </c>
      <c r="S131" s="197">
        <v>0</v>
      </c>
      <c r="T131" s="19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9" t="s">
        <v>211</v>
      </c>
      <c r="AT131" s="199" t="s">
        <v>136</v>
      </c>
      <c r="AU131" s="199" t="s">
        <v>84</v>
      </c>
      <c r="AY131" s="17" t="s">
        <v>134</v>
      </c>
      <c r="BE131" s="200">
        <f>IF(N131="základní",J131,0)</f>
        <v>0</v>
      </c>
      <c r="BF131" s="200">
        <f>IF(N131="snížená",J131,0)</f>
        <v>0</v>
      </c>
      <c r="BG131" s="200">
        <f>IF(N131="zákl. přenesená",J131,0)</f>
        <v>0</v>
      </c>
      <c r="BH131" s="200">
        <f>IF(N131="sníž. přenesená",J131,0)</f>
        <v>0</v>
      </c>
      <c r="BI131" s="200">
        <f>IF(N131="nulová",J131,0)</f>
        <v>0</v>
      </c>
      <c r="BJ131" s="17" t="s">
        <v>84</v>
      </c>
      <c r="BK131" s="200">
        <f>ROUND(I131*H131,2)</f>
        <v>0</v>
      </c>
      <c r="BL131" s="17" t="s">
        <v>211</v>
      </c>
      <c r="BM131" s="199" t="s">
        <v>565</v>
      </c>
    </row>
    <row r="132" spans="1:65" s="2" customFormat="1" ht="16.350000000000001" customHeight="1">
      <c r="A132" s="34"/>
      <c r="B132" s="35"/>
      <c r="C132" s="187" t="s">
        <v>167</v>
      </c>
      <c r="D132" s="187" t="s">
        <v>136</v>
      </c>
      <c r="E132" s="188" t="s">
        <v>566</v>
      </c>
      <c r="F132" s="189" t="s">
        <v>567</v>
      </c>
      <c r="G132" s="190" t="s">
        <v>343</v>
      </c>
      <c r="H132" s="191">
        <v>25</v>
      </c>
      <c r="I132" s="192"/>
      <c r="J132" s="193">
        <f>ROUND(I132*H132,2)</f>
        <v>0</v>
      </c>
      <c r="K132" s="194"/>
      <c r="L132" s="39"/>
      <c r="M132" s="195" t="s">
        <v>1</v>
      </c>
      <c r="N132" s="196" t="s">
        <v>41</v>
      </c>
      <c r="O132" s="71"/>
      <c r="P132" s="197">
        <f>O132*H132</f>
        <v>0</v>
      </c>
      <c r="Q132" s="197">
        <v>0</v>
      </c>
      <c r="R132" s="197">
        <f>Q132*H132</f>
        <v>0</v>
      </c>
      <c r="S132" s="197">
        <v>0</v>
      </c>
      <c r="T132" s="19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9" t="s">
        <v>211</v>
      </c>
      <c r="AT132" s="199" t="s">
        <v>136</v>
      </c>
      <c r="AU132" s="199" t="s">
        <v>84</v>
      </c>
      <c r="AY132" s="17" t="s">
        <v>134</v>
      </c>
      <c r="BE132" s="200">
        <f>IF(N132="základní",J132,0)</f>
        <v>0</v>
      </c>
      <c r="BF132" s="200">
        <f>IF(N132="snížená",J132,0)</f>
        <v>0</v>
      </c>
      <c r="BG132" s="200">
        <f>IF(N132="zákl. přenesená",J132,0)</f>
        <v>0</v>
      </c>
      <c r="BH132" s="200">
        <f>IF(N132="sníž. přenesená",J132,0)</f>
        <v>0</v>
      </c>
      <c r="BI132" s="200">
        <f>IF(N132="nulová",J132,0)</f>
        <v>0</v>
      </c>
      <c r="BJ132" s="17" t="s">
        <v>84</v>
      </c>
      <c r="BK132" s="200">
        <f>ROUND(I132*H132,2)</f>
        <v>0</v>
      </c>
      <c r="BL132" s="17" t="s">
        <v>211</v>
      </c>
      <c r="BM132" s="199" t="s">
        <v>568</v>
      </c>
    </row>
    <row r="133" spans="1:65" s="12" customFormat="1" ht="25.9" customHeight="1">
      <c r="B133" s="171"/>
      <c r="C133" s="172"/>
      <c r="D133" s="173" t="s">
        <v>75</v>
      </c>
      <c r="E133" s="174" t="s">
        <v>569</v>
      </c>
      <c r="F133" s="174" t="s">
        <v>570</v>
      </c>
      <c r="G133" s="172"/>
      <c r="H133" s="172"/>
      <c r="I133" s="175"/>
      <c r="J133" s="176">
        <f>BK133</f>
        <v>0</v>
      </c>
      <c r="K133" s="172"/>
      <c r="L133" s="177"/>
      <c r="M133" s="178"/>
      <c r="N133" s="179"/>
      <c r="O133" s="179"/>
      <c r="P133" s="180">
        <f>SUM(P134:P135)</f>
        <v>0</v>
      </c>
      <c r="Q133" s="179"/>
      <c r="R133" s="180">
        <f>SUM(R134:R135)</f>
        <v>0</v>
      </c>
      <c r="S133" s="179"/>
      <c r="T133" s="181">
        <f>SUM(T134:T135)</f>
        <v>0</v>
      </c>
      <c r="AR133" s="182" t="s">
        <v>86</v>
      </c>
      <c r="AT133" s="183" t="s">
        <v>75</v>
      </c>
      <c r="AU133" s="183" t="s">
        <v>76</v>
      </c>
      <c r="AY133" s="182" t="s">
        <v>134</v>
      </c>
      <c r="BK133" s="184">
        <f>SUM(BK134:BK135)</f>
        <v>0</v>
      </c>
    </row>
    <row r="134" spans="1:65" s="2" customFormat="1" ht="16.350000000000001" customHeight="1">
      <c r="A134" s="34"/>
      <c r="B134" s="35"/>
      <c r="C134" s="187" t="s">
        <v>171</v>
      </c>
      <c r="D134" s="187" t="s">
        <v>136</v>
      </c>
      <c r="E134" s="188" t="s">
        <v>571</v>
      </c>
      <c r="F134" s="189" t="s">
        <v>572</v>
      </c>
      <c r="G134" s="190" t="s">
        <v>300</v>
      </c>
      <c r="H134" s="191">
        <v>1</v>
      </c>
      <c r="I134" s="192"/>
      <c r="J134" s="193">
        <f>ROUND(I134*H134,2)</f>
        <v>0</v>
      </c>
      <c r="K134" s="194"/>
      <c r="L134" s="39"/>
      <c r="M134" s="195" t="s">
        <v>1</v>
      </c>
      <c r="N134" s="196" t="s">
        <v>41</v>
      </c>
      <c r="O134" s="71"/>
      <c r="P134" s="197">
        <f>O134*H134</f>
        <v>0</v>
      </c>
      <c r="Q134" s="197">
        <v>0</v>
      </c>
      <c r="R134" s="197">
        <f>Q134*H134</f>
        <v>0</v>
      </c>
      <c r="S134" s="197">
        <v>0</v>
      </c>
      <c r="T134" s="19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211</v>
      </c>
      <c r="AT134" s="199" t="s">
        <v>136</v>
      </c>
      <c r="AU134" s="199" t="s">
        <v>84</v>
      </c>
      <c r="AY134" s="17" t="s">
        <v>134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7" t="s">
        <v>84</v>
      </c>
      <c r="BK134" s="200">
        <f>ROUND(I134*H134,2)</f>
        <v>0</v>
      </c>
      <c r="BL134" s="17" t="s">
        <v>211</v>
      </c>
      <c r="BM134" s="199" t="s">
        <v>573</v>
      </c>
    </row>
    <row r="135" spans="1:65" s="2" customFormat="1" ht="16.350000000000001" customHeight="1">
      <c r="A135" s="34"/>
      <c r="B135" s="35"/>
      <c r="C135" s="187" t="s">
        <v>176</v>
      </c>
      <c r="D135" s="187" t="s">
        <v>136</v>
      </c>
      <c r="E135" s="188" t="s">
        <v>574</v>
      </c>
      <c r="F135" s="189" t="s">
        <v>575</v>
      </c>
      <c r="G135" s="190" t="s">
        <v>343</v>
      </c>
      <c r="H135" s="191">
        <v>20</v>
      </c>
      <c r="I135" s="192"/>
      <c r="J135" s="193">
        <f>ROUND(I135*H135,2)</f>
        <v>0</v>
      </c>
      <c r="K135" s="194"/>
      <c r="L135" s="39"/>
      <c r="M135" s="195" t="s">
        <v>1</v>
      </c>
      <c r="N135" s="196" t="s">
        <v>41</v>
      </c>
      <c r="O135" s="71"/>
      <c r="P135" s="197">
        <f>O135*H135</f>
        <v>0</v>
      </c>
      <c r="Q135" s="197">
        <v>0</v>
      </c>
      <c r="R135" s="197">
        <f>Q135*H135</f>
        <v>0</v>
      </c>
      <c r="S135" s="197">
        <v>0</v>
      </c>
      <c r="T135" s="19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9" t="s">
        <v>211</v>
      </c>
      <c r="AT135" s="199" t="s">
        <v>136</v>
      </c>
      <c r="AU135" s="199" t="s">
        <v>84</v>
      </c>
      <c r="AY135" s="17" t="s">
        <v>134</v>
      </c>
      <c r="BE135" s="200">
        <f>IF(N135="základní",J135,0)</f>
        <v>0</v>
      </c>
      <c r="BF135" s="200">
        <f>IF(N135="snížená",J135,0)</f>
        <v>0</v>
      </c>
      <c r="BG135" s="200">
        <f>IF(N135="zákl. přenesená",J135,0)</f>
        <v>0</v>
      </c>
      <c r="BH135" s="200">
        <f>IF(N135="sníž. přenesená",J135,0)</f>
        <v>0</v>
      </c>
      <c r="BI135" s="200">
        <f>IF(N135="nulová",J135,0)</f>
        <v>0</v>
      </c>
      <c r="BJ135" s="17" t="s">
        <v>84</v>
      </c>
      <c r="BK135" s="200">
        <f>ROUND(I135*H135,2)</f>
        <v>0</v>
      </c>
      <c r="BL135" s="17" t="s">
        <v>211</v>
      </c>
      <c r="BM135" s="199" t="s">
        <v>576</v>
      </c>
    </row>
    <row r="136" spans="1:65" s="12" customFormat="1" ht="25.9" customHeight="1">
      <c r="B136" s="171"/>
      <c r="C136" s="172"/>
      <c r="D136" s="173" t="s">
        <v>75</v>
      </c>
      <c r="E136" s="174" t="s">
        <v>577</v>
      </c>
      <c r="F136" s="174" t="s">
        <v>578</v>
      </c>
      <c r="G136" s="172"/>
      <c r="H136" s="172"/>
      <c r="I136" s="175"/>
      <c r="J136" s="176">
        <f>BK136</f>
        <v>0</v>
      </c>
      <c r="K136" s="172"/>
      <c r="L136" s="177"/>
      <c r="M136" s="178"/>
      <c r="N136" s="179"/>
      <c r="O136" s="179"/>
      <c r="P136" s="180">
        <f>SUM(P137:P140)</f>
        <v>0</v>
      </c>
      <c r="Q136" s="179"/>
      <c r="R136" s="180">
        <f>SUM(R137:R140)</f>
        <v>0</v>
      </c>
      <c r="S136" s="179"/>
      <c r="T136" s="181">
        <f>SUM(T137:T140)</f>
        <v>0</v>
      </c>
      <c r="AR136" s="182" t="s">
        <v>86</v>
      </c>
      <c r="AT136" s="183" t="s">
        <v>75</v>
      </c>
      <c r="AU136" s="183" t="s">
        <v>76</v>
      </c>
      <c r="AY136" s="182" t="s">
        <v>134</v>
      </c>
      <c r="BK136" s="184">
        <f>SUM(BK137:BK140)</f>
        <v>0</v>
      </c>
    </row>
    <row r="137" spans="1:65" s="2" customFormat="1" ht="16.350000000000001" customHeight="1">
      <c r="A137" s="34"/>
      <c r="B137" s="35"/>
      <c r="C137" s="187" t="s">
        <v>182</v>
      </c>
      <c r="D137" s="187" t="s">
        <v>136</v>
      </c>
      <c r="E137" s="188" t="s">
        <v>579</v>
      </c>
      <c r="F137" s="189" t="s">
        <v>580</v>
      </c>
      <c r="G137" s="190" t="s">
        <v>300</v>
      </c>
      <c r="H137" s="191">
        <v>1</v>
      </c>
      <c r="I137" s="192"/>
      <c r="J137" s="193">
        <f>ROUND(I137*H137,2)</f>
        <v>0</v>
      </c>
      <c r="K137" s="194"/>
      <c r="L137" s="39"/>
      <c r="M137" s="195" t="s">
        <v>1</v>
      </c>
      <c r="N137" s="196" t="s">
        <v>41</v>
      </c>
      <c r="O137" s="71"/>
      <c r="P137" s="197">
        <f>O137*H137</f>
        <v>0</v>
      </c>
      <c r="Q137" s="197">
        <v>0</v>
      </c>
      <c r="R137" s="197">
        <f>Q137*H137</f>
        <v>0</v>
      </c>
      <c r="S137" s="197">
        <v>0</v>
      </c>
      <c r="T137" s="19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9" t="s">
        <v>211</v>
      </c>
      <c r="AT137" s="199" t="s">
        <v>136</v>
      </c>
      <c r="AU137" s="199" t="s">
        <v>84</v>
      </c>
      <c r="AY137" s="17" t="s">
        <v>134</v>
      </c>
      <c r="BE137" s="200">
        <f>IF(N137="základní",J137,0)</f>
        <v>0</v>
      </c>
      <c r="BF137" s="200">
        <f>IF(N137="snížená",J137,0)</f>
        <v>0</v>
      </c>
      <c r="BG137" s="200">
        <f>IF(N137="zákl. přenesená",J137,0)</f>
        <v>0</v>
      </c>
      <c r="BH137" s="200">
        <f>IF(N137="sníž. přenesená",J137,0)</f>
        <v>0</v>
      </c>
      <c r="BI137" s="200">
        <f>IF(N137="nulová",J137,0)</f>
        <v>0</v>
      </c>
      <c r="BJ137" s="17" t="s">
        <v>84</v>
      </c>
      <c r="BK137" s="200">
        <f>ROUND(I137*H137,2)</f>
        <v>0</v>
      </c>
      <c r="BL137" s="17" t="s">
        <v>211</v>
      </c>
      <c r="BM137" s="199" t="s">
        <v>581</v>
      </c>
    </row>
    <row r="138" spans="1:65" s="2" customFormat="1" ht="16.350000000000001" customHeight="1">
      <c r="A138" s="34"/>
      <c r="B138" s="35"/>
      <c r="C138" s="187" t="s">
        <v>188</v>
      </c>
      <c r="D138" s="187" t="s">
        <v>136</v>
      </c>
      <c r="E138" s="188" t="s">
        <v>582</v>
      </c>
      <c r="F138" s="189" t="s">
        <v>583</v>
      </c>
      <c r="G138" s="190" t="s">
        <v>300</v>
      </c>
      <c r="H138" s="191">
        <v>1</v>
      </c>
      <c r="I138" s="192"/>
      <c r="J138" s="193">
        <f>ROUND(I138*H138,2)</f>
        <v>0</v>
      </c>
      <c r="K138" s="194"/>
      <c r="L138" s="39"/>
      <c r="M138" s="195" t="s">
        <v>1</v>
      </c>
      <c r="N138" s="196" t="s">
        <v>41</v>
      </c>
      <c r="O138" s="71"/>
      <c r="P138" s="197">
        <f>O138*H138</f>
        <v>0</v>
      </c>
      <c r="Q138" s="197">
        <v>0</v>
      </c>
      <c r="R138" s="197">
        <f>Q138*H138</f>
        <v>0</v>
      </c>
      <c r="S138" s="197">
        <v>0</v>
      </c>
      <c r="T138" s="19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9" t="s">
        <v>211</v>
      </c>
      <c r="AT138" s="199" t="s">
        <v>136</v>
      </c>
      <c r="AU138" s="199" t="s">
        <v>84</v>
      </c>
      <c r="AY138" s="17" t="s">
        <v>134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7" t="s">
        <v>84</v>
      </c>
      <c r="BK138" s="200">
        <f>ROUND(I138*H138,2)</f>
        <v>0</v>
      </c>
      <c r="BL138" s="17" t="s">
        <v>211</v>
      </c>
      <c r="BM138" s="199" t="s">
        <v>584</v>
      </c>
    </row>
    <row r="139" spans="1:65" s="2" customFormat="1" ht="16.350000000000001" customHeight="1">
      <c r="A139" s="34"/>
      <c r="B139" s="35"/>
      <c r="C139" s="187" t="s">
        <v>8</v>
      </c>
      <c r="D139" s="187" t="s">
        <v>136</v>
      </c>
      <c r="E139" s="188" t="s">
        <v>585</v>
      </c>
      <c r="F139" s="189" t="s">
        <v>586</v>
      </c>
      <c r="G139" s="190" t="s">
        <v>300</v>
      </c>
      <c r="H139" s="191">
        <v>1</v>
      </c>
      <c r="I139" s="192"/>
      <c r="J139" s="193">
        <f>ROUND(I139*H139,2)</f>
        <v>0</v>
      </c>
      <c r="K139" s="194"/>
      <c r="L139" s="39"/>
      <c r="M139" s="195" t="s">
        <v>1</v>
      </c>
      <c r="N139" s="196" t="s">
        <v>41</v>
      </c>
      <c r="O139" s="71"/>
      <c r="P139" s="197">
        <f>O139*H139</f>
        <v>0</v>
      </c>
      <c r="Q139" s="197">
        <v>0</v>
      </c>
      <c r="R139" s="197">
        <f>Q139*H139</f>
        <v>0</v>
      </c>
      <c r="S139" s="197">
        <v>0</v>
      </c>
      <c r="T139" s="19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9" t="s">
        <v>211</v>
      </c>
      <c r="AT139" s="199" t="s">
        <v>136</v>
      </c>
      <c r="AU139" s="199" t="s">
        <v>84</v>
      </c>
      <c r="AY139" s="17" t="s">
        <v>134</v>
      </c>
      <c r="BE139" s="200">
        <f>IF(N139="základní",J139,0)</f>
        <v>0</v>
      </c>
      <c r="BF139" s="200">
        <f>IF(N139="snížená",J139,0)</f>
        <v>0</v>
      </c>
      <c r="BG139" s="200">
        <f>IF(N139="zákl. přenesená",J139,0)</f>
        <v>0</v>
      </c>
      <c r="BH139" s="200">
        <f>IF(N139="sníž. přenesená",J139,0)</f>
        <v>0</v>
      </c>
      <c r="BI139" s="200">
        <f>IF(N139="nulová",J139,0)</f>
        <v>0</v>
      </c>
      <c r="BJ139" s="17" t="s">
        <v>84</v>
      </c>
      <c r="BK139" s="200">
        <f>ROUND(I139*H139,2)</f>
        <v>0</v>
      </c>
      <c r="BL139" s="17" t="s">
        <v>211</v>
      </c>
      <c r="BM139" s="199" t="s">
        <v>587</v>
      </c>
    </row>
    <row r="140" spans="1:65" s="2" customFormat="1" ht="21" customHeight="1">
      <c r="A140" s="34"/>
      <c r="B140" s="35"/>
      <c r="C140" s="187" t="s">
        <v>197</v>
      </c>
      <c r="D140" s="187" t="s">
        <v>136</v>
      </c>
      <c r="E140" s="188" t="s">
        <v>588</v>
      </c>
      <c r="F140" s="189" t="s">
        <v>589</v>
      </c>
      <c r="G140" s="190" t="s">
        <v>300</v>
      </c>
      <c r="H140" s="191">
        <v>1</v>
      </c>
      <c r="I140" s="192"/>
      <c r="J140" s="193">
        <f>ROUND(I140*H140,2)</f>
        <v>0</v>
      </c>
      <c r="K140" s="194"/>
      <c r="L140" s="39"/>
      <c r="M140" s="195" t="s">
        <v>1</v>
      </c>
      <c r="N140" s="196" t="s">
        <v>41</v>
      </c>
      <c r="O140" s="71"/>
      <c r="P140" s="197">
        <f>O140*H140</f>
        <v>0</v>
      </c>
      <c r="Q140" s="197">
        <v>0</v>
      </c>
      <c r="R140" s="197">
        <f>Q140*H140</f>
        <v>0</v>
      </c>
      <c r="S140" s="197">
        <v>0</v>
      </c>
      <c r="T140" s="19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9" t="s">
        <v>211</v>
      </c>
      <c r="AT140" s="199" t="s">
        <v>136</v>
      </c>
      <c r="AU140" s="199" t="s">
        <v>84</v>
      </c>
      <c r="AY140" s="17" t="s">
        <v>134</v>
      </c>
      <c r="BE140" s="200">
        <f>IF(N140="základní",J140,0)</f>
        <v>0</v>
      </c>
      <c r="BF140" s="200">
        <f>IF(N140="snížená",J140,0)</f>
        <v>0</v>
      </c>
      <c r="BG140" s="200">
        <f>IF(N140="zákl. přenesená",J140,0)</f>
        <v>0</v>
      </c>
      <c r="BH140" s="200">
        <f>IF(N140="sníž. přenesená",J140,0)</f>
        <v>0</v>
      </c>
      <c r="BI140" s="200">
        <f>IF(N140="nulová",J140,0)</f>
        <v>0</v>
      </c>
      <c r="BJ140" s="17" t="s">
        <v>84</v>
      </c>
      <c r="BK140" s="200">
        <f>ROUND(I140*H140,2)</f>
        <v>0</v>
      </c>
      <c r="BL140" s="17" t="s">
        <v>211</v>
      </c>
      <c r="BM140" s="199" t="s">
        <v>590</v>
      </c>
    </row>
    <row r="141" spans="1:65" s="12" customFormat="1" ht="25.9" customHeight="1">
      <c r="B141" s="171"/>
      <c r="C141" s="172"/>
      <c r="D141" s="173" t="s">
        <v>75</v>
      </c>
      <c r="E141" s="174" t="s">
        <v>591</v>
      </c>
      <c r="F141" s="174" t="s">
        <v>592</v>
      </c>
      <c r="G141" s="172"/>
      <c r="H141" s="172"/>
      <c r="I141" s="175"/>
      <c r="J141" s="176">
        <f>BK141</f>
        <v>0</v>
      </c>
      <c r="K141" s="172"/>
      <c r="L141" s="177"/>
      <c r="M141" s="178"/>
      <c r="N141" s="179"/>
      <c r="O141" s="179"/>
      <c r="P141" s="180">
        <f>SUM(P142:P147)</f>
        <v>0</v>
      </c>
      <c r="Q141" s="179"/>
      <c r="R141" s="180">
        <f>SUM(R142:R147)</f>
        <v>0</v>
      </c>
      <c r="S141" s="179"/>
      <c r="T141" s="181">
        <f>SUM(T142:T147)</f>
        <v>0</v>
      </c>
      <c r="AR141" s="182" t="s">
        <v>86</v>
      </c>
      <c r="AT141" s="183" t="s">
        <v>75</v>
      </c>
      <c r="AU141" s="183" t="s">
        <v>76</v>
      </c>
      <c r="AY141" s="182" t="s">
        <v>134</v>
      </c>
      <c r="BK141" s="184">
        <f>SUM(BK142:BK147)</f>
        <v>0</v>
      </c>
    </row>
    <row r="142" spans="1:65" s="2" customFormat="1" ht="16.350000000000001" customHeight="1">
      <c r="A142" s="34"/>
      <c r="B142" s="35"/>
      <c r="C142" s="187" t="s">
        <v>202</v>
      </c>
      <c r="D142" s="187" t="s">
        <v>136</v>
      </c>
      <c r="E142" s="188" t="s">
        <v>593</v>
      </c>
      <c r="F142" s="189" t="s">
        <v>594</v>
      </c>
      <c r="G142" s="190" t="s">
        <v>300</v>
      </c>
      <c r="H142" s="191">
        <v>2</v>
      </c>
      <c r="I142" s="192"/>
      <c r="J142" s="193">
        <f t="shared" ref="J142:J147" si="0">ROUND(I142*H142,2)</f>
        <v>0</v>
      </c>
      <c r="K142" s="194"/>
      <c r="L142" s="39"/>
      <c r="M142" s="195" t="s">
        <v>1</v>
      </c>
      <c r="N142" s="196" t="s">
        <v>41</v>
      </c>
      <c r="O142" s="71"/>
      <c r="P142" s="197">
        <f t="shared" ref="P142:P147" si="1">O142*H142</f>
        <v>0</v>
      </c>
      <c r="Q142" s="197">
        <v>0</v>
      </c>
      <c r="R142" s="197">
        <f t="shared" ref="R142:R147" si="2">Q142*H142</f>
        <v>0</v>
      </c>
      <c r="S142" s="197">
        <v>0</v>
      </c>
      <c r="T142" s="198">
        <f t="shared" ref="T142:T147" si="3"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9" t="s">
        <v>211</v>
      </c>
      <c r="AT142" s="199" t="s">
        <v>136</v>
      </c>
      <c r="AU142" s="199" t="s">
        <v>84</v>
      </c>
      <c r="AY142" s="17" t="s">
        <v>134</v>
      </c>
      <c r="BE142" s="200">
        <f t="shared" ref="BE142:BE147" si="4">IF(N142="základní",J142,0)</f>
        <v>0</v>
      </c>
      <c r="BF142" s="200">
        <f t="shared" ref="BF142:BF147" si="5">IF(N142="snížená",J142,0)</f>
        <v>0</v>
      </c>
      <c r="BG142" s="200">
        <f t="shared" ref="BG142:BG147" si="6">IF(N142="zákl. přenesená",J142,0)</f>
        <v>0</v>
      </c>
      <c r="BH142" s="200">
        <f t="shared" ref="BH142:BH147" si="7">IF(N142="sníž. přenesená",J142,0)</f>
        <v>0</v>
      </c>
      <c r="BI142" s="200">
        <f t="shared" ref="BI142:BI147" si="8">IF(N142="nulová",J142,0)</f>
        <v>0</v>
      </c>
      <c r="BJ142" s="17" t="s">
        <v>84</v>
      </c>
      <c r="BK142" s="200">
        <f t="shared" ref="BK142:BK147" si="9">ROUND(I142*H142,2)</f>
        <v>0</v>
      </c>
      <c r="BL142" s="17" t="s">
        <v>211</v>
      </c>
      <c r="BM142" s="199" t="s">
        <v>595</v>
      </c>
    </row>
    <row r="143" spans="1:65" s="2" customFormat="1" ht="16.350000000000001" customHeight="1">
      <c r="A143" s="34"/>
      <c r="B143" s="35"/>
      <c r="C143" s="187" t="s">
        <v>207</v>
      </c>
      <c r="D143" s="187" t="s">
        <v>136</v>
      </c>
      <c r="E143" s="188" t="s">
        <v>596</v>
      </c>
      <c r="F143" s="189" t="s">
        <v>597</v>
      </c>
      <c r="G143" s="190" t="s">
        <v>598</v>
      </c>
      <c r="H143" s="191">
        <v>1</v>
      </c>
      <c r="I143" s="192"/>
      <c r="J143" s="193">
        <f t="shared" si="0"/>
        <v>0</v>
      </c>
      <c r="K143" s="194"/>
      <c r="L143" s="39"/>
      <c r="M143" s="195" t="s">
        <v>1</v>
      </c>
      <c r="N143" s="196" t="s">
        <v>41</v>
      </c>
      <c r="O143" s="71"/>
      <c r="P143" s="197">
        <f t="shared" si="1"/>
        <v>0</v>
      </c>
      <c r="Q143" s="197">
        <v>0</v>
      </c>
      <c r="R143" s="197">
        <f t="shared" si="2"/>
        <v>0</v>
      </c>
      <c r="S143" s="197">
        <v>0</v>
      </c>
      <c r="T143" s="198">
        <f t="shared" si="3"/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9" t="s">
        <v>211</v>
      </c>
      <c r="AT143" s="199" t="s">
        <v>136</v>
      </c>
      <c r="AU143" s="199" t="s">
        <v>84</v>
      </c>
      <c r="AY143" s="17" t="s">
        <v>134</v>
      </c>
      <c r="BE143" s="200">
        <f t="shared" si="4"/>
        <v>0</v>
      </c>
      <c r="BF143" s="200">
        <f t="shared" si="5"/>
        <v>0</v>
      </c>
      <c r="BG143" s="200">
        <f t="shared" si="6"/>
        <v>0</v>
      </c>
      <c r="BH143" s="200">
        <f t="shared" si="7"/>
        <v>0</v>
      </c>
      <c r="BI143" s="200">
        <f t="shared" si="8"/>
        <v>0</v>
      </c>
      <c r="BJ143" s="17" t="s">
        <v>84</v>
      </c>
      <c r="BK143" s="200">
        <f t="shared" si="9"/>
        <v>0</v>
      </c>
      <c r="BL143" s="17" t="s">
        <v>211</v>
      </c>
      <c r="BM143" s="199" t="s">
        <v>599</v>
      </c>
    </row>
    <row r="144" spans="1:65" s="2" customFormat="1" ht="16.350000000000001" customHeight="1">
      <c r="A144" s="34"/>
      <c r="B144" s="35"/>
      <c r="C144" s="187" t="s">
        <v>211</v>
      </c>
      <c r="D144" s="187" t="s">
        <v>136</v>
      </c>
      <c r="E144" s="188" t="s">
        <v>600</v>
      </c>
      <c r="F144" s="189" t="s">
        <v>601</v>
      </c>
      <c r="G144" s="190" t="s">
        <v>598</v>
      </c>
      <c r="H144" s="191">
        <v>1</v>
      </c>
      <c r="I144" s="192"/>
      <c r="J144" s="193">
        <f t="shared" si="0"/>
        <v>0</v>
      </c>
      <c r="K144" s="194"/>
      <c r="L144" s="39"/>
      <c r="M144" s="195" t="s">
        <v>1</v>
      </c>
      <c r="N144" s="196" t="s">
        <v>41</v>
      </c>
      <c r="O144" s="71"/>
      <c r="P144" s="197">
        <f t="shared" si="1"/>
        <v>0</v>
      </c>
      <c r="Q144" s="197">
        <v>0</v>
      </c>
      <c r="R144" s="197">
        <f t="shared" si="2"/>
        <v>0</v>
      </c>
      <c r="S144" s="197">
        <v>0</v>
      </c>
      <c r="T144" s="198">
        <f t="shared" si="3"/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9" t="s">
        <v>211</v>
      </c>
      <c r="AT144" s="199" t="s">
        <v>136</v>
      </c>
      <c r="AU144" s="199" t="s">
        <v>84</v>
      </c>
      <c r="AY144" s="17" t="s">
        <v>134</v>
      </c>
      <c r="BE144" s="200">
        <f t="shared" si="4"/>
        <v>0</v>
      </c>
      <c r="BF144" s="200">
        <f t="shared" si="5"/>
        <v>0</v>
      </c>
      <c r="BG144" s="200">
        <f t="shared" si="6"/>
        <v>0</v>
      </c>
      <c r="BH144" s="200">
        <f t="shared" si="7"/>
        <v>0</v>
      </c>
      <c r="BI144" s="200">
        <f t="shared" si="8"/>
        <v>0</v>
      </c>
      <c r="BJ144" s="17" t="s">
        <v>84</v>
      </c>
      <c r="BK144" s="200">
        <f t="shared" si="9"/>
        <v>0</v>
      </c>
      <c r="BL144" s="17" t="s">
        <v>211</v>
      </c>
      <c r="BM144" s="199" t="s">
        <v>602</v>
      </c>
    </row>
    <row r="145" spans="1:65" s="2" customFormat="1" ht="16.350000000000001" customHeight="1">
      <c r="A145" s="34"/>
      <c r="B145" s="35"/>
      <c r="C145" s="187" t="s">
        <v>216</v>
      </c>
      <c r="D145" s="187" t="s">
        <v>136</v>
      </c>
      <c r="E145" s="188" t="s">
        <v>603</v>
      </c>
      <c r="F145" s="189" t="s">
        <v>604</v>
      </c>
      <c r="G145" s="190" t="s">
        <v>605</v>
      </c>
      <c r="H145" s="191">
        <v>4</v>
      </c>
      <c r="I145" s="192"/>
      <c r="J145" s="193">
        <f t="shared" si="0"/>
        <v>0</v>
      </c>
      <c r="K145" s="194"/>
      <c r="L145" s="39"/>
      <c r="M145" s="195" t="s">
        <v>1</v>
      </c>
      <c r="N145" s="196" t="s">
        <v>41</v>
      </c>
      <c r="O145" s="71"/>
      <c r="P145" s="197">
        <f t="shared" si="1"/>
        <v>0</v>
      </c>
      <c r="Q145" s="197">
        <v>0</v>
      </c>
      <c r="R145" s="197">
        <f t="shared" si="2"/>
        <v>0</v>
      </c>
      <c r="S145" s="197">
        <v>0</v>
      </c>
      <c r="T145" s="198">
        <f t="shared" si="3"/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9" t="s">
        <v>211</v>
      </c>
      <c r="AT145" s="199" t="s">
        <v>136</v>
      </c>
      <c r="AU145" s="199" t="s">
        <v>84</v>
      </c>
      <c r="AY145" s="17" t="s">
        <v>134</v>
      </c>
      <c r="BE145" s="200">
        <f t="shared" si="4"/>
        <v>0</v>
      </c>
      <c r="BF145" s="200">
        <f t="shared" si="5"/>
        <v>0</v>
      </c>
      <c r="BG145" s="200">
        <f t="shared" si="6"/>
        <v>0</v>
      </c>
      <c r="BH145" s="200">
        <f t="shared" si="7"/>
        <v>0</v>
      </c>
      <c r="BI145" s="200">
        <f t="shared" si="8"/>
        <v>0</v>
      </c>
      <c r="BJ145" s="17" t="s">
        <v>84</v>
      </c>
      <c r="BK145" s="200">
        <f t="shared" si="9"/>
        <v>0</v>
      </c>
      <c r="BL145" s="17" t="s">
        <v>211</v>
      </c>
      <c r="BM145" s="199" t="s">
        <v>606</v>
      </c>
    </row>
    <row r="146" spans="1:65" s="2" customFormat="1" ht="16.350000000000001" customHeight="1">
      <c r="A146" s="34"/>
      <c r="B146" s="35"/>
      <c r="C146" s="187" t="s">
        <v>221</v>
      </c>
      <c r="D146" s="187" t="s">
        <v>136</v>
      </c>
      <c r="E146" s="188" t="s">
        <v>607</v>
      </c>
      <c r="F146" s="189" t="s">
        <v>608</v>
      </c>
      <c r="G146" s="190" t="s">
        <v>605</v>
      </c>
      <c r="H146" s="191">
        <v>6</v>
      </c>
      <c r="I146" s="192"/>
      <c r="J146" s="193">
        <f t="shared" si="0"/>
        <v>0</v>
      </c>
      <c r="K146" s="194"/>
      <c r="L146" s="39"/>
      <c r="M146" s="195" t="s">
        <v>1</v>
      </c>
      <c r="N146" s="196" t="s">
        <v>41</v>
      </c>
      <c r="O146" s="71"/>
      <c r="P146" s="197">
        <f t="shared" si="1"/>
        <v>0</v>
      </c>
      <c r="Q146" s="197">
        <v>0</v>
      </c>
      <c r="R146" s="197">
        <f t="shared" si="2"/>
        <v>0</v>
      </c>
      <c r="S146" s="197">
        <v>0</v>
      </c>
      <c r="T146" s="198">
        <f t="shared" si="3"/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9" t="s">
        <v>211</v>
      </c>
      <c r="AT146" s="199" t="s">
        <v>136</v>
      </c>
      <c r="AU146" s="199" t="s">
        <v>84</v>
      </c>
      <c r="AY146" s="17" t="s">
        <v>134</v>
      </c>
      <c r="BE146" s="200">
        <f t="shared" si="4"/>
        <v>0</v>
      </c>
      <c r="BF146" s="200">
        <f t="shared" si="5"/>
        <v>0</v>
      </c>
      <c r="BG146" s="200">
        <f t="shared" si="6"/>
        <v>0</v>
      </c>
      <c r="BH146" s="200">
        <f t="shared" si="7"/>
        <v>0</v>
      </c>
      <c r="BI146" s="200">
        <f t="shared" si="8"/>
        <v>0</v>
      </c>
      <c r="BJ146" s="17" t="s">
        <v>84</v>
      </c>
      <c r="BK146" s="200">
        <f t="shared" si="9"/>
        <v>0</v>
      </c>
      <c r="BL146" s="17" t="s">
        <v>211</v>
      </c>
      <c r="BM146" s="199" t="s">
        <v>609</v>
      </c>
    </row>
    <row r="147" spans="1:65" s="2" customFormat="1" ht="16.350000000000001" customHeight="1">
      <c r="A147" s="34"/>
      <c r="B147" s="35"/>
      <c r="C147" s="187" t="s">
        <v>226</v>
      </c>
      <c r="D147" s="187" t="s">
        <v>136</v>
      </c>
      <c r="E147" s="188" t="s">
        <v>610</v>
      </c>
      <c r="F147" s="189" t="s">
        <v>611</v>
      </c>
      <c r="G147" s="190" t="s">
        <v>343</v>
      </c>
      <c r="H147" s="191">
        <v>7</v>
      </c>
      <c r="I147" s="192"/>
      <c r="J147" s="193">
        <f t="shared" si="0"/>
        <v>0</v>
      </c>
      <c r="K147" s="194"/>
      <c r="L147" s="39"/>
      <c r="M147" s="249" t="s">
        <v>1</v>
      </c>
      <c r="N147" s="250" t="s">
        <v>41</v>
      </c>
      <c r="O147" s="251"/>
      <c r="P147" s="252">
        <f t="shared" si="1"/>
        <v>0</v>
      </c>
      <c r="Q147" s="252">
        <v>0</v>
      </c>
      <c r="R147" s="252">
        <f t="shared" si="2"/>
        <v>0</v>
      </c>
      <c r="S147" s="252">
        <v>0</v>
      </c>
      <c r="T147" s="253">
        <f t="shared" si="3"/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9" t="s">
        <v>211</v>
      </c>
      <c r="AT147" s="199" t="s">
        <v>136</v>
      </c>
      <c r="AU147" s="199" t="s">
        <v>84</v>
      </c>
      <c r="AY147" s="17" t="s">
        <v>134</v>
      </c>
      <c r="BE147" s="200">
        <f t="shared" si="4"/>
        <v>0</v>
      </c>
      <c r="BF147" s="200">
        <f t="shared" si="5"/>
        <v>0</v>
      </c>
      <c r="BG147" s="200">
        <f t="shared" si="6"/>
        <v>0</v>
      </c>
      <c r="BH147" s="200">
        <f t="shared" si="7"/>
        <v>0</v>
      </c>
      <c r="BI147" s="200">
        <f t="shared" si="8"/>
        <v>0</v>
      </c>
      <c r="BJ147" s="17" t="s">
        <v>84</v>
      </c>
      <c r="BK147" s="200">
        <f t="shared" si="9"/>
        <v>0</v>
      </c>
      <c r="BL147" s="17" t="s">
        <v>211</v>
      </c>
      <c r="BM147" s="199" t="s">
        <v>612</v>
      </c>
    </row>
    <row r="148" spans="1:65" s="2" customFormat="1" ht="6.95" customHeight="1">
      <c r="A148" s="34"/>
      <c r="B148" s="54"/>
      <c r="C148" s="55"/>
      <c r="D148" s="55"/>
      <c r="E148" s="55"/>
      <c r="F148" s="55"/>
      <c r="G148" s="55"/>
      <c r="H148" s="55"/>
      <c r="I148" s="55"/>
      <c r="J148" s="55"/>
      <c r="K148" s="55"/>
      <c r="L148" s="39"/>
      <c r="M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</sheetData>
  <sheetProtection algorithmName="SHA-512" hashValue="UrCyujDzP0REDWCwXS/cOreVMfvS7Rbu5yd9u/NKvCjAoO7NiVmdl1/DLbb1b6zpZQuohxR/6KjcgCzqDymEvg==" saltValue="dmSo9eG9AmnPwBpFwOGDukfmkwdCN/aNN0OvLzP7k7s3wQzsIiLksbIevykHlV8QdSwu/FAZEWRy33BnyQKG6w==" spinCount="100000" sheet="1" objects="1" scenarios="1" formatColumns="0" formatRows="0" autoFilter="0"/>
  <autoFilter ref="C121:K147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30"/>
  <sheetViews>
    <sheetView showGridLines="0" tabSelected="1" topLeftCell="A114" workbookViewId="0"/>
  </sheetViews>
  <sheetFormatPr defaultRowHeight="15"/>
  <cols>
    <col min="1" max="1" width="7.83203125" style="1" customWidth="1"/>
    <col min="2" max="2" width="1" style="1" customWidth="1"/>
    <col min="3" max="3" width="4" style="1" customWidth="1"/>
    <col min="4" max="4" width="4.1640625" style="1" customWidth="1"/>
    <col min="5" max="5" width="16.1640625" style="1" customWidth="1"/>
    <col min="6" max="6" width="95.5" style="1" customWidth="1"/>
    <col min="7" max="7" width="7" style="1" customWidth="1"/>
    <col min="8" max="8" width="13.33203125" style="1" customWidth="1"/>
    <col min="9" max="9" width="15" style="1" customWidth="1"/>
    <col min="10" max="10" width="21.1640625" style="1" customWidth="1"/>
    <col min="11" max="11" width="21.1640625" style="1" hidden="1" customWidth="1"/>
    <col min="12" max="12" width="8.83203125" style="1" customWidth="1"/>
    <col min="13" max="13" width="10.33203125" style="1" hidden="1" customWidth="1"/>
    <col min="14" max="14" width="9.1640625" style="1" hidden="1"/>
    <col min="15" max="20" width="13.5" style="1" hidden="1" customWidth="1"/>
    <col min="21" max="21" width="15.5" style="1" hidden="1" customWidth="1"/>
    <col min="22" max="22" width="11.6640625" style="1" customWidth="1"/>
    <col min="23" max="23" width="15.5" style="1" customWidth="1"/>
    <col min="24" max="24" width="11.6640625" style="1" customWidth="1"/>
    <col min="25" max="25" width="14.1640625" style="1" customWidth="1"/>
    <col min="26" max="26" width="10.5" style="1" customWidth="1"/>
    <col min="27" max="27" width="14.1640625" style="1" customWidth="1"/>
    <col min="28" max="28" width="15.5" style="1" customWidth="1"/>
    <col min="29" max="29" width="10.5" style="1" customWidth="1"/>
    <col min="30" max="30" width="14.1640625" style="1" customWidth="1"/>
    <col min="31" max="31" width="15.5" style="1" customWidth="1"/>
    <col min="44" max="65" width="9.16406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7" t="s">
        <v>92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86</v>
      </c>
    </row>
    <row r="4" spans="1:46" s="1" customFormat="1" ht="24.95" customHeight="1">
      <c r="B4" s="20"/>
      <c r="D4" s="110" t="s">
        <v>93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350000000000001" customHeight="1">
      <c r="B7" s="20"/>
      <c r="E7" s="295" t="str">
        <f>'Rekapitulace stavby'!K6</f>
        <v>ZŠ Za Chlumem, PD zdvihacího zařízení vč.stavby (přístavba osobního výtahu)</v>
      </c>
      <c r="F7" s="296"/>
      <c r="G7" s="296"/>
      <c r="H7" s="296"/>
      <c r="L7" s="20"/>
    </row>
    <row r="8" spans="1:46" s="2" customFormat="1" ht="12" customHeight="1">
      <c r="A8" s="34"/>
      <c r="B8" s="39"/>
      <c r="C8" s="34"/>
      <c r="D8" s="112" t="s">
        <v>94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350000000000001" customHeight="1">
      <c r="A9" s="34"/>
      <c r="B9" s="39"/>
      <c r="C9" s="34"/>
      <c r="D9" s="34"/>
      <c r="E9" s="297" t="s">
        <v>613</v>
      </c>
      <c r="F9" s="298"/>
      <c r="G9" s="298"/>
      <c r="H9" s="29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21. 1. 2026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28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9" t="str">
        <f>'Rekapitulace stavby'!E14</f>
        <v>Vyplň údaj</v>
      </c>
      <c r="F18" s="300"/>
      <c r="G18" s="300"/>
      <c r="H18" s="300"/>
      <c r="I18" s="112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30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31</v>
      </c>
      <c r="F21" s="34"/>
      <c r="G21" s="34"/>
      <c r="H21" s="34"/>
      <c r="I21" s="112" t="s">
        <v>27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33</v>
      </c>
      <c r="E23" s="34"/>
      <c r="F23" s="34"/>
      <c r="G23" s="34"/>
      <c r="H23" s="34"/>
      <c r="I23" s="112" t="s">
        <v>25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34</v>
      </c>
      <c r="F24" s="34"/>
      <c r="G24" s="34"/>
      <c r="H24" s="34"/>
      <c r="I24" s="112" t="s">
        <v>27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350000000000001" customHeight="1">
      <c r="A27" s="115"/>
      <c r="B27" s="116"/>
      <c r="C27" s="115"/>
      <c r="D27" s="115"/>
      <c r="E27" s="301" t="s">
        <v>1</v>
      </c>
      <c r="F27" s="301"/>
      <c r="G27" s="301"/>
      <c r="H27" s="301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34"/>
      <c r="J30" s="120">
        <f>ROUND(J120,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1" t="s">
        <v>37</v>
      </c>
      <c r="J32" s="121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40</v>
      </c>
      <c r="E33" s="112" t="s">
        <v>41</v>
      </c>
      <c r="F33" s="123">
        <f>ROUND((SUM(BE120:BE129)),  2)</f>
        <v>0</v>
      </c>
      <c r="G33" s="34"/>
      <c r="H33" s="34"/>
      <c r="I33" s="124">
        <v>0.21</v>
      </c>
      <c r="J33" s="123">
        <f>ROUND(((SUM(BE120:BE129))*I33),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42</v>
      </c>
      <c r="F34" s="123">
        <f>ROUND((SUM(BF120:BF129)),  2)</f>
        <v>0</v>
      </c>
      <c r="G34" s="34"/>
      <c r="H34" s="34"/>
      <c r="I34" s="124">
        <v>0.12</v>
      </c>
      <c r="J34" s="123">
        <f>ROUND(((SUM(BF120:BF129))*I34),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43</v>
      </c>
      <c r="F35" s="123">
        <f>ROUND((SUM(BG120:BG129)),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44</v>
      </c>
      <c r="F36" s="123">
        <f>ROUND((SUM(BH120:BH129)),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45</v>
      </c>
      <c r="F37" s="123">
        <f>ROUND((SUM(BI120:BI129)),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46</v>
      </c>
      <c r="E39" s="127"/>
      <c r="F39" s="127"/>
      <c r="G39" s="128" t="s">
        <v>47</v>
      </c>
      <c r="H39" s="129" t="s">
        <v>48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96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350000000000001" customHeight="1">
      <c r="A85" s="34"/>
      <c r="B85" s="35"/>
      <c r="C85" s="36"/>
      <c r="D85" s="36"/>
      <c r="E85" s="302" t="str">
        <f>E7</f>
        <v>ZŠ Za Chlumem, PD zdvihacího zařízení vč.stavby (přístavba osobního výtahu)</v>
      </c>
      <c r="F85" s="303"/>
      <c r="G85" s="303"/>
      <c r="H85" s="303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94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350000000000001" customHeight="1">
      <c r="A87" s="34"/>
      <c r="B87" s="35"/>
      <c r="C87" s="36"/>
      <c r="D87" s="36"/>
      <c r="E87" s="273" t="str">
        <f>E9</f>
        <v>03 - Vedlejší rozpočtové náklady</v>
      </c>
      <c r="F87" s="304"/>
      <c r="G87" s="304"/>
      <c r="H87" s="304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21. 1. 2026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4" customHeight="1">
      <c r="A91" s="34"/>
      <c r="B91" s="35"/>
      <c r="C91" s="29" t="s">
        <v>24</v>
      </c>
      <c r="D91" s="36"/>
      <c r="E91" s="36"/>
      <c r="F91" s="27" t="str">
        <f>E15</f>
        <v>Město Bílina</v>
      </c>
      <c r="G91" s="36"/>
      <c r="H91" s="36"/>
      <c r="I91" s="29" t="s">
        <v>30</v>
      </c>
      <c r="J91" s="32" t="str">
        <f>E21</f>
        <v>Ing.R.Gajdoš, K.Vary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4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>Šimková Dita, K.Vary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97</v>
      </c>
      <c r="D94" s="144"/>
      <c r="E94" s="144"/>
      <c r="F94" s="144"/>
      <c r="G94" s="144"/>
      <c r="H94" s="144"/>
      <c r="I94" s="144"/>
      <c r="J94" s="145" t="s">
        <v>98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99</v>
      </c>
      <c r="D96" s="36"/>
      <c r="E96" s="36"/>
      <c r="F96" s="36"/>
      <c r="G96" s="36"/>
      <c r="H96" s="36"/>
      <c r="I96" s="36"/>
      <c r="J96" s="84">
        <f>J120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100</v>
      </c>
    </row>
    <row r="97" spans="1:31" s="9" customFormat="1" ht="24.95" customHeight="1">
      <c r="B97" s="147"/>
      <c r="C97" s="148"/>
      <c r="D97" s="149" t="s">
        <v>614</v>
      </c>
      <c r="E97" s="150"/>
      <c r="F97" s="150"/>
      <c r="G97" s="150"/>
      <c r="H97" s="150"/>
      <c r="I97" s="150"/>
      <c r="J97" s="151">
        <f>J121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615</v>
      </c>
      <c r="E98" s="156"/>
      <c r="F98" s="156"/>
      <c r="G98" s="156"/>
      <c r="H98" s="156"/>
      <c r="I98" s="156"/>
      <c r="J98" s="157">
        <f>J122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616</v>
      </c>
      <c r="E99" s="156"/>
      <c r="F99" s="156"/>
      <c r="G99" s="156"/>
      <c r="H99" s="156"/>
      <c r="I99" s="156"/>
      <c r="J99" s="157">
        <f>J126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617</v>
      </c>
      <c r="E100" s="156"/>
      <c r="F100" s="156"/>
      <c r="G100" s="156"/>
      <c r="H100" s="156"/>
      <c r="I100" s="156"/>
      <c r="J100" s="157">
        <f>J128</f>
        <v>0</v>
      </c>
      <c r="K100" s="154"/>
      <c r="L100" s="158"/>
    </row>
    <row r="101" spans="1:31" s="2" customFormat="1" ht="21.75" customHeight="1">
      <c r="A101" s="34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pans="1:31" s="2" customFormat="1" ht="6.95" customHeight="1">
      <c r="A102" s="34"/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pans="1:31" s="2" customFormat="1" ht="6.95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24.95" customHeight="1">
      <c r="A107" s="34"/>
      <c r="B107" s="35"/>
      <c r="C107" s="23" t="s">
        <v>119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6.9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29" t="s">
        <v>16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6.350000000000001" customHeight="1">
      <c r="A110" s="34"/>
      <c r="B110" s="35"/>
      <c r="C110" s="36"/>
      <c r="D110" s="36"/>
      <c r="E110" s="302" t="str">
        <f>E7</f>
        <v>ZŠ Za Chlumem, PD zdvihacího zařízení vč.stavby (přístavba osobního výtahu)</v>
      </c>
      <c r="F110" s="303"/>
      <c r="G110" s="303"/>
      <c r="H110" s="303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9" t="s">
        <v>94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6.350000000000001" customHeight="1">
      <c r="A112" s="34"/>
      <c r="B112" s="35"/>
      <c r="C112" s="36"/>
      <c r="D112" s="36"/>
      <c r="E112" s="273" t="str">
        <f>E9</f>
        <v>03 - Vedlejší rozpočtové náklady</v>
      </c>
      <c r="F112" s="304"/>
      <c r="G112" s="304"/>
      <c r="H112" s="304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20</v>
      </c>
      <c r="D114" s="36"/>
      <c r="E114" s="36"/>
      <c r="F114" s="27" t="str">
        <f>F12</f>
        <v xml:space="preserve"> </v>
      </c>
      <c r="G114" s="36"/>
      <c r="H114" s="36"/>
      <c r="I114" s="29" t="s">
        <v>22</v>
      </c>
      <c r="J114" s="66" t="str">
        <f>IF(J12="","",J12)</f>
        <v>21. 1. 2026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5.4" customHeight="1">
      <c r="A116" s="34"/>
      <c r="B116" s="35"/>
      <c r="C116" s="29" t="s">
        <v>24</v>
      </c>
      <c r="D116" s="36"/>
      <c r="E116" s="36"/>
      <c r="F116" s="27" t="str">
        <f>E15</f>
        <v>Město Bílina</v>
      </c>
      <c r="G116" s="36"/>
      <c r="H116" s="36"/>
      <c r="I116" s="29" t="s">
        <v>30</v>
      </c>
      <c r="J116" s="32" t="str">
        <f>E21</f>
        <v>Ing.R.Gajdoš, K.Vary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4" customHeight="1">
      <c r="A117" s="34"/>
      <c r="B117" s="35"/>
      <c r="C117" s="29" t="s">
        <v>28</v>
      </c>
      <c r="D117" s="36"/>
      <c r="E117" s="36"/>
      <c r="F117" s="27" t="str">
        <f>IF(E18="","",E18)</f>
        <v>Vyplň údaj</v>
      </c>
      <c r="G117" s="36"/>
      <c r="H117" s="36"/>
      <c r="I117" s="29" t="s">
        <v>33</v>
      </c>
      <c r="J117" s="32" t="str">
        <f>E24</f>
        <v>Šimková Dita, K.Vary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0.3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11" customFormat="1" ht="29.25" customHeight="1">
      <c r="A119" s="159"/>
      <c r="B119" s="160"/>
      <c r="C119" s="161" t="s">
        <v>120</v>
      </c>
      <c r="D119" s="162" t="s">
        <v>61</v>
      </c>
      <c r="E119" s="162" t="s">
        <v>57</v>
      </c>
      <c r="F119" s="162" t="s">
        <v>58</v>
      </c>
      <c r="G119" s="162" t="s">
        <v>121</v>
      </c>
      <c r="H119" s="162" t="s">
        <v>122</v>
      </c>
      <c r="I119" s="162" t="s">
        <v>123</v>
      </c>
      <c r="J119" s="163" t="s">
        <v>98</v>
      </c>
      <c r="K119" s="164" t="s">
        <v>124</v>
      </c>
      <c r="L119" s="165"/>
      <c r="M119" s="75" t="s">
        <v>1</v>
      </c>
      <c r="N119" s="76" t="s">
        <v>40</v>
      </c>
      <c r="O119" s="76" t="s">
        <v>125</v>
      </c>
      <c r="P119" s="76" t="s">
        <v>126</v>
      </c>
      <c r="Q119" s="76" t="s">
        <v>127</v>
      </c>
      <c r="R119" s="76" t="s">
        <v>128</v>
      </c>
      <c r="S119" s="76" t="s">
        <v>129</v>
      </c>
      <c r="T119" s="77" t="s">
        <v>130</v>
      </c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</row>
    <row r="120" spans="1:65" s="2" customFormat="1" ht="22.9" customHeight="1">
      <c r="A120" s="34"/>
      <c r="B120" s="35"/>
      <c r="C120" s="82" t="s">
        <v>131</v>
      </c>
      <c r="D120" s="36"/>
      <c r="E120" s="36"/>
      <c r="F120" s="36"/>
      <c r="G120" s="36"/>
      <c r="H120" s="36"/>
      <c r="I120" s="36"/>
      <c r="J120" s="166">
        <f>BK120</f>
        <v>0</v>
      </c>
      <c r="K120" s="36"/>
      <c r="L120" s="39"/>
      <c r="M120" s="78"/>
      <c r="N120" s="167"/>
      <c r="O120" s="79"/>
      <c r="P120" s="168">
        <f>P121</f>
        <v>0</v>
      </c>
      <c r="Q120" s="79"/>
      <c r="R120" s="168">
        <f>R121</f>
        <v>0</v>
      </c>
      <c r="S120" s="79"/>
      <c r="T120" s="169">
        <f>T121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75</v>
      </c>
      <c r="AU120" s="17" t="s">
        <v>100</v>
      </c>
      <c r="BK120" s="170">
        <f>BK121</f>
        <v>0</v>
      </c>
    </row>
    <row r="121" spans="1:65" s="12" customFormat="1" ht="25.9" customHeight="1">
      <c r="B121" s="171"/>
      <c r="C121" s="172"/>
      <c r="D121" s="173" t="s">
        <v>75</v>
      </c>
      <c r="E121" s="174" t="s">
        <v>618</v>
      </c>
      <c r="F121" s="174" t="s">
        <v>91</v>
      </c>
      <c r="G121" s="172"/>
      <c r="H121" s="172"/>
      <c r="I121" s="175"/>
      <c r="J121" s="176">
        <f>BK121</f>
        <v>0</v>
      </c>
      <c r="K121" s="172"/>
      <c r="L121" s="177"/>
      <c r="M121" s="178"/>
      <c r="N121" s="179"/>
      <c r="O121" s="179"/>
      <c r="P121" s="180">
        <f>P122+P126+P128</f>
        <v>0</v>
      </c>
      <c r="Q121" s="179"/>
      <c r="R121" s="180">
        <f>R122+R126+R128</f>
        <v>0</v>
      </c>
      <c r="S121" s="179"/>
      <c r="T121" s="181">
        <f>T122+T126+T128</f>
        <v>0</v>
      </c>
      <c r="AR121" s="182" t="s">
        <v>156</v>
      </c>
      <c r="AT121" s="183" t="s">
        <v>75</v>
      </c>
      <c r="AU121" s="183" t="s">
        <v>76</v>
      </c>
      <c r="AY121" s="182" t="s">
        <v>134</v>
      </c>
      <c r="BK121" s="184">
        <f>BK122+BK126+BK128</f>
        <v>0</v>
      </c>
    </row>
    <row r="122" spans="1:65" s="12" customFormat="1" ht="22.9" customHeight="1">
      <c r="B122" s="171"/>
      <c r="C122" s="172"/>
      <c r="D122" s="173" t="s">
        <v>75</v>
      </c>
      <c r="E122" s="185" t="s">
        <v>619</v>
      </c>
      <c r="F122" s="185" t="s">
        <v>620</v>
      </c>
      <c r="G122" s="172"/>
      <c r="H122" s="172"/>
      <c r="I122" s="175"/>
      <c r="J122" s="186">
        <f>BK122</f>
        <v>0</v>
      </c>
      <c r="K122" s="172"/>
      <c r="L122" s="177"/>
      <c r="M122" s="178"/>
      <c r="N122" s="179"/>
      <c r="O122" s="179"/>
      <c r="P122" s="180">
        <f>SUM(P123:P125)</f>
        <v>0</v>
      </c>
      <c r="Q122" s="179"/>
      <c r="R122" s="180">
        <f>SUM(R123:R125)</f>
        <v>0</v>
      </c>
      <c r="S122" s="179"/>
      <c r="T122" s="181">
        <f>SUM(T123:T125)</f>
        <v>0</v>
      </c>
      <c r="AR122" s="182" t="s">
        <v>156</v>
      </c>
      <c r="AT122" s="183" t="s">
        <v>75</v>
      </c>
      <c r="AU122" s="183" t="s">
        <v>84</v>
      </c>
      <c r="AY122" s="182" t="s">
        <v>134</v>
      </c>
      <c r="BK122" s="184">
        <f>SUM(BK123:BK125)</f>
        <v>0</v>
      </c>
    </row>
    <row r="123" spans="1:65" s="2" customFormat="1" ht="16.350000000000001" customHeight="1">
      <c r="A123" s="34"/>
      <c r="B123" s="35"/>
      <c r="C123" s="187" t="s">
        <v>84</v>
      </c>
      <c r="D123" s="187" t="s">
        <v>136</v>
      </c>
      <c r="E123" s="188" t="s">
        <v>621</v>
      </c>
      <c r="F123" s="189" t="s">
        <v>622</v>
      </c>
      <c r="G123" s="190" t="s">
        <v>598</v>
      </c>
      <c r="H123" s="191">
        <v>1</v>
      </c>
      <c r="I123" s="192"/>
      <c r="J123" s="193">
        <f>ROUND(I123*H123,2)</f>
        <v>0</v>
      </c>
      <c r="K123" s="194"/>
      <c r="L123" s="39"/>
      <c r="M123" s="195" t="s">
        <v>1</v>
      </c>
      <c r="N123" s="196" t="s">
        <v>41</v>
      </c>
      <c r="O123" s="71"/>
      <c r="P123" s="197">
        <f>O123*H123</f>
        <v>0</v>
      </c>
      <c r="Q123" s="197">
        <v>0</v>
      </c>
      <c r="R123" s="197">
        <f>Q123*H123</f>
        <v>0</v>
      </c>
      <c r="S123" s="197">
        <v>0</v>
      </c>
      <c r="T123" s="19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9" t="s">
        <v>623</v>
      </c>
      <c r="AT123" s="199" t="s">
        <v>136</v>
      </c>
      <c r="AU123" s="199" t="s">
        <v>86</v>
      </c>
      <c r="AY123" s="17" t="s">
        <v>134</v>
      </c>
      <c r="BE123" s="200">
        <f>IF(N123="základní",J123,0)</f>
        <v>0</v>
      </c>
      <c r="BF123" s="200">
        <f>IF(N123="snížená",J123,0)</f>
        <v>0</v>
      </c>
      <c r="BG123" s="200">
        <f>IF(N123="zákl. přenesená",J123,0)</f>
        <v>0</v>
      </c>
      <c r="BH123" s="200">
        <f>IF(N123="sníž. přenesená",J123,0)</f>
        <v>0</v>
      </c>
      <c r="BI123" s="200">
        <f>IF(N123="nulová",J123,0)</f>
        <v>0</v>
      </c>
      <c r="BJ123" s="17" t="s">
        <v>84</v>
      </c>
      <c r="BK123" s="200">
        <f>ROUND(I123*H123,2)</f>
        <v>0</v>
      </c>
      <c r="BL123" s="17" t="s">
        <v>623</v>
      </c>
      <c r="BM123" s="199" t="s">
        <v>624</v>
      </c>
    </row>
    <row r="124" spans="1:65" s="2" customFormat="1" ht="16.350000000000001" customHeight="1">
      <c r="A124" s="34"/>
      <c r="B124" s="35"/>
      <c r="C124" s="187" t="s">
        <v>86</v>
      </c>
      <c r="D124" s="187" t="s">
        <v>136</v>
      </c>
      <c r="E124" s="188" t="s">
        <v>625</v>
      </c>
      <c r="F124" s="189" t="s">
        <v>626</v>
      </c>
      <c r="G124" s="190" t="s">
        <v>598</v>
      </c>
      <c r="H124" s="191">
        <v>1</v>
      </c>
      <c r="I124" s="192"/>
      <c r="J124" s="193">
        <f>ROUND(I124*H124,2)</f>
        <v>0</v>
      </c>
      <c r="K124" s="194"/>
      <c r="L124" s="39"/>
      <c r="M124" s="195" t="s">
        <v>1</v>
      </c>
      <c r="N124" s="196" t="s">
        <v>41</v>
      </c>
      <c r="O124" s="71"/>
      <c r="P124" s="197">
        <f>O124*H124</f>
        <v>0</v>
      </c>
      <c r="Q124" s="197">
        <v>0</v>
      </c>
      <c r="R124" s="197">
        <f>Q124*H124</f>
        <v>0</v>
      </c>
      <c r="S124" s="197">
        <v>0</v>
      </c>
      <c r="T124" s="19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9" t="s">
        <v>623</v>
      </c>
      <c r="AT124" s="199" t="s">
        <v>136</v>
      </c>
      <c r="AU124" s="199" t="s">
        <v>86</v>
      </c>
      <c r="AY124" s="17" t="s">
        <v>134</v>
      </c>
      <c r="BE124" s="200">
        <f>IF(N124="základní",J124,0)</f>
        <v>0</v>
      </c>
      <c r="BF124" s="200">
        <f>IF(N124="snížená",J124,0)</f>
        <v>0</v>
      </c>
      <c r="BG124" s="200">
        <f>IF(N124="zákl. přenesená",J124,0)</f>
        <v>0</v>
      </c>
      <c r="BH124" s="200">
        <f>IF(N124="sníž. přenesená",J124,0)</f>
        <v>0</v>
      </c>
      <c r="BI124" s="200">
        <f>IF(N124="nulová",J124,0)</f>
        <v>0</v>
      </c>
      <c r="BJ124" s="17" t="s">
        <v>84</v>
      </c>
      <c r="BK124" s="200">
        <f>ROUND(I124*H124,2)</f>
        <v>0</v>
      </c>
      <c r="BL124" s="17" t="s">
        <v>623</v>
      </c>
      <c r="BM124" s="199" t="s">
        <v>627</v>
      </c>
    </row>
    <row r="125" spans="1:65" s="2" customFormat="1" ht="16.350000000000001" customHeight="1">
      <c r="A125" s="34"/>
      <c r="B125" s="35"/>
      <c r="C125" s="187" t="s">
        <v>149</v>
      </c>
      <c r="D125" s="187" t="s">
        <v>136</v>
      </c>
      <c r="E125" s="188" t="s">
        <v>628</v>
      </c>
      <c r="F125" s="189" t="s">
        <v>629</v>
      </c>
      <c r="G125" s="190" t="s">
        <v>598</v>
      </c>
      <c r="H125" s="191">
        <v>1</v>
      </c>
      <c r="I125" s="192"/>
      <c r="J125" s="193">
        <f>ROUND(I125*H125,2)</f>
        <v>0</v>
      </c>
      <c r="K125" s="194"/>
      <c r="L125" s="39"/>
      <c r="M125" s="195" t="s">
        <v>1</v>
      </c>
      <c r="N125" s="196" t="s">
        <v>41</v>
      </c>
      <c r="O125" s="71"/>
      <c r="P125" s="197">
        <f>O125*H125</f>
        <v>0</v>
      </c>
      <c r="Q125" s="197">
        <v>0</v>
      </c>
      <c r="R125" s="197">
        <f>Q125*H125</f>
        <v>0</v>
      </c>
      <c r="S125" s="197">
        <v>0</v>
      </c>
      <c r="T125" s="19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9" t="s">
        <v>623</v>
      </c>
      <c r="AT125" s="199" t="s">
        <v>136</v>
      </c>
      <c r="AU125" s="199" t="s">
        <v>86</v>
      </c>
      <c r="AY125" s="17" t="s">
        <v>134</v>
      </c>
      <c r="BE125" s="200">
        <f>IF(N125="základní",J125,0)</f>
        <v>0</v>
      </c>
      <c r="BF125" s="200">
        <f>IF(N125="snížená",J125,0)</f>
        <v>0</v>
      </c>
      <c r="BG125" s="200">
        <f>IF(N125="zákl. přenesená",J125,0)</f>
        <v>0</v>
      </c>
      <c r="BH125" s="200">
        <f>IF(N125="sníž. přenesená",J125,0)</f>
        <v>0</v>
      </c>
      <c r="BI125" s="200">
        <f>IF(N125="nulová",J125,0)</f>
        <v>0</v>
      </c>
      <c r="BJ125" s="17" t="s">
        <v>84</v>
      </c>
      <c r="BK125" s="200">
        <f>ROUND(I125*H125,2)</f>
        <v>0</v>
      </c>
      <c r="BL125" s="17" t="s">
        <v>623</v>
      </c>
      <c r="BM125" s="199" t="s">
        <v>630</v>
      </c>
    </row>
    <row r="126" spans="1:65" s="12" customFormat="1" ht="22.9" customHeight="1">
      <c r="B126" s="171"/>
      <c r="C126" s="172"/>
      <c r="D126" s="173" t="s">
        <v>75</v>
      </c>
      <c r="E126" s="185" t="s">
        <v>631</v>
      </c>
      <c r="F126" s="185" t="s">
        <v>632</v>
      </c>
      <c r="G126" s="172"/>
      <c r="H126" s="172"/>
      <c r="I126" s="175"/>
      <c r="J126" s="186">
        <f>BK126</f>
        <v>0</v>
      </c>
      <c r="K126" s="172"/>
      <c r="L126" s="177"/>
      <c r="M126" s="178"/>
      <c r="N126" s="179"/>
      <c r="O126" s="179"/>
      <c r="P126" s="180">
        <f>P127</f>
        <v>0</v>
      </c>
      <c r="Q126" s="179"/>
      <c r="R126" s="180">
        <f>R127</f>
        <v>0</v>
      </c>
      <c r="S126" s="179"/>
      <c r="T126" s="181">
        <f>T127</f>
        <v>0</v>
      </c>
      <c r="AR126" s="182" t="s">
        <v>156</v>
      </c>
      <c r="AT126" s="183" t="s">
        <v>75</v>
      </c>
      <c r="AU126" s="183" t="s">
        <v>84</v>
      </c>
      <c r="AY126" s="182" t="s">
        <v>134</v>
      </c>
      <c r="BK126" s="184">
        <f>BK127</f>
        <v>0</v>
      </c>
    </row>
    <row r="127" spans="1:65" s="2" customFormat="1" ht="16.350000000000001" customHeight="1">
      <c r="A127" s="34"/>
      <c r="B127" s="35"/>
      <c r="C127" s="187" t="s">
        <v>140</v>
      </c>
      <c r="D127" s="187" t="s">
        <v>136</v>
      </c>
      <c r="E127" s="188" t="s">
        <v>633</v>
      </c>
      <c r="F127" s="189" t="s">
        <v>632</v>
      </c>
      <c r="G127" s="190" t="s">
        <v>598</v>
      </c>
      <c r="H127" s="191">
        <v>1</v>
      </c>
      <c r="I127" s="192"/>
      <c r="J127" s="193">
        <f>ROUND(I127*H127,2)</f>
        <v>0</v>
      </c>
      <c r="K127" s="194"/>
      <c r="L127" s="39"/>
      <c r="M127" s="195" t="s">
        <v>1</v>
      </c>
      <c r="N127" s="196" t="s">
        <v>41</v>
      </c>
      <c r="O127" s="71"/>
      <c r="P127" s="197">
        <f>O127*H127</f>
        <v>0</v>
      </c>
      <c r="Q127" s="197">
        <v>0</v>
      </c>
      <c r="R127" s="197">
        <f>Q127*H127</f>
        <v>0</v>
      </c>
      <c r="S127" s="197">
        <v>0</v>
      </c>
      <c r="T127" s="19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9" t="s">
        <v>623</v>
      </c>
      <c r="AT127" s="199" t="s">
        <v>136</v>
      </c>
      <c r="AU127" s="199" t="s">
        <v>86</v>
      </c>
      <c r="AY127" s="17" t="s">
        <v>134</v>
      </c>
      <c r="BE127" s="200">
        <f>IF(N127="základní",J127,0)</f>
        <v>0</v>
      </c>
      <c r="BF127" s="200">
        <f>IF(N127="snížená",J127,0)</f>
        <v>0</v>
      </c>
      <c r="BG127" s="200">
        <f>IF(N127="zákl. přenesená",J127,0)</f>
        <v>0</v>
      </c>
      <c r="BH127" s="200">
        <f>IF(N127="sníž. přenesená",J127,0)</f>
        <v>0</v>
      </c>
      <c r="BI127" s="200">
        <f>IF(N127="nulová",J127,0)</f>
        <v>0</v>
      </c>
      <c r="BJ127" s="17" t="s">
        <v>84</v>
      </c>
      <c r="BK127" s="200">
        <f>ROUND(I127*H127,2)</f>
        <v>0</v>
      </c>
      <c r="BL127" s="17" t="s">
        <v>623</v>
      </c>
      <c r="BM127" s="199" t="s">
        <v>634</v>
      </c>
    </row>
    <row r="128" spans="1:65" s="12" customFormat="1" ht="22.9" customHeight="1">
      <c r="B128" s="171"/>
      <c r="C128" s="172"/>
      <c r="D128" s="173" t="s">
        <v>75</v>
      </c>
      <c r="E128" s="185" t="s">
        <v>635</v>
      </c>
      <c r="F128" s="185" t="s">
        <v>636</v>
      </c>
      <c r="G128" s="172"/>
      <c r="H128" s="172"/>
      <c r="I128" s="175"/>
      <c r="J128" s="186">
        <f>BK128</f>
        <v>0</v>
      </c>
      <c r="K128" s="172"/>
      <c r="L128" s="177"/>
      <c r="M128" s="178"/>
      <c r="N128" s="179"/>
      <c r="O128" s="179"/>
      <c r="P128" s="180">
        <f>P129</f>
        <v>0</v>
      </c>
      <c r="Q128" s="179"/>
      <c r="R128" s="180">
        <f>R129</f>
        <v>0</v>
      </c>
      <c r="S128" s="179"/>
      <c r="T128" s="181">
        <f>T129</f>
        <v>0</v>
      </c>
      <c r="AR128" s="182" t="s">
        <v>156</v>
      </c>
      <c r="AT128" s="183" t="s">
        <v>75</v>
      </c>
      <c r="AU128" s="183" t="s">
        <v>84</v>
      </c>
      <c r="AY128" s="182" t="s">
        <v>134</v>
      </c>
      <c r="BK128" s="184">
        <f>BK129</f>
        <v>0</v>
      </c>
    </row>
    <row r="129" spans="1:65" s="2" customFormat="1" ht="16.350000000000001" customHeight="1">
      <c r="A129" s="34"/>
      <c r="B129" s="35"/>
      <c r="C129" s="187" t="s">
        <v>156</v>
      </c>
      <c r="D129" s="187" t="s">
        <v>136</v>
      </c>
      <c r="E129" s="188" t="s">
        <v>637</v>
      </c>
      <c r="F129" s="189" t="s">
        <v>638</v>
      </c>
      <c r="G129" s="190" t="s">
        <v>598</v>
      </c>
      <c r="H129" s="191">
        <v>1</v>
      </c>
      <c r="I129" s="192"/>
      <c r="J129" s="193">
        <f>ROUND(I129*H129,2)</f>
        <v>0</v>
      </c>
      <c r="K129" s="194"/>
      <c r="L129" s="39"/>
      <c r="M129" s="249" t="s">
        <v>1</v>
      </c>
      <c r="N129" s="250" t="s">
        <v>41</v>
      </c>
      <c r="O129" s="251"/>
      <c r="P129" s="252">
        <f>O129*H129</f>
        <v>0</v>
      </c>
      <c r="Q129" s="252">
        <v>0</v>
      </c>
      <c r="R129" s="252">
        <f>Q129*H129</f>
        <v>0</v>
      </c>
      <c r="S129" s="252">
        <v>0</v>
      </c>
      <c r="T129" s="253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9" t="s">
        <v>623</v>
      </c>
      <c r="AT129" s="199" t="s">
        <v>136</v>
      </c>
      <c r="AU129" s="199" t="s">
        <v>86</v>
      </c>
      <c r="AY129" s="17" t="s">
        <v>134</v>
      </c>
      <c r="BE129" s="200">
        <f>IF(N129="základní",J129,0)</f>
        <v>0</v>
      </c>
      <c r="BF129" s="200">
        <f>IF(N129="snížená",J129,0)</f>
        <v>0</v>
      </c>
      <c r="BG129" s="200">
        <f>IF(N129="zákl. přenesená",J129,0)</f>
        <v>0</v>
      </c>
      <c r="BH129" s="200">
        <f>IF(N129="sníž. přenesená",J129,0)</f>
        <v>0</v>
      </c>
      <c r="BI129" s="200">
        <f>IF(N129="nulová",J129,0)</f>
        <v>0</v>
      </c>
      <c r="BJ129" s="17" t="s">
        <v>84</v>
      </c>
      <c r="BK129" s="200">
        <f>ROUND(I129*H129,2)</f>
        <v>0</v>
      </c>
      <c r="BL129" s="17" t="s">
        <v>623</v>
      </c>
      <c r="BM129" s="199" t="s">
        <v>639</v>
      </c>
    </row>
    <row r="130" spans="1:65" s="2" customFormat="1" ht="6.95" customHeight="1">
      <c r="A130" s="34"/>
      <c r="B130" s="54"/>
      <c r="C130" s="55"/>
      <c r="D130" s="55"/>
      <c r="E130" s="55"/>
      <c r="F130" s="55"/>
      <c r="G130" s="55"/>
      <c r="H130" s="55"/>
      <c r="I130" s="55"/>
      <c r="J130" s="55"/>
      <c r="K130" s="55"/>
      <c r="L130" s="39"/>
      <c r="M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</sheetData>
  <sheetProtection algorithmName="SHA-512" hashValue="dlgm6ddcPrIDeDzlyn9f9TdrXpdZb1EgyQFuE66TpJeQzf45g1v5lBLmknr7Fja14VSJetD/GgGNrJMt5eSZ8g==" saltValue="wsRGKe/uEX3Ic7Ao8H48qAjxrqDoH85lyG3YrneZlTT8qDJIqQZKlMX+byTY2j5va6NRgQ8hWWjjuHSkybxH/Q==" spinCount="100000" sheet="1" objects="1" scenarios="1" formatColumns="0" formatRows="0" autoFilter="0"/>
  <autoFilter ref="C119:K129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01 - Stavební část</vt:lpstr>
      <vt:lpstr>02 - Elektroinstalace</vt:lpstr>
      <vt:lpstr>03 - Vedlejší rozpočtové ...</vt:lpstr>
      <vt:lpstr>'01 - Stavební část'!Názvy_tisku</vt:lpstr>
      <vt:lpstr>'02 - Elektroinstalace'!Názvy_tisku</vt:lpstr>
      <vt:lpstr>'03 - Vedlejší rozpočtové ...'!Názvy_tisku</vt:lpstr>
      <vt:lpstr>'Rekapitulace stavby'!Názvy_tisku</vt:lpstr>
      <vt:lpstr>'01 - Stavební část'!Oblast_tisku</vt:lpstr>
      <vt:lpstr>'02 - Elektroinstalace'!Oblast_tisku</vt:lpstr>
      <vt:lpstr>'03 - Vedlejší rozpočtové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DESKTOP-6KERRGB\Dell</dc:creator>
  <cp:lastModifiedBy>Salač Stanislav Ing.</cp:lastModifiedBy>
  <dcterms:created xsi:type="dcterms:W3CDTF">2026-01-22T12:46:57Z</dcterms:created>
  <dcterms:modified xsi:type="dcterms:W3CDTF">2026-01-23T10:53:40Z</dcterms:modified>
</cp:coreProperties>
</file>