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bilina.tc\orgfiles\Projektové dokumentace\Kulturní zařízení\Divadlo\Akustika\DPS_260331\Výkaz výměr a specifikace\"/>
    </mc:Choice>
  </mc:AlternateContent>
  <xr:revisionPtr revIDLastSave="0" documentId="8_{2249F782-4321-4CB7-B890-606FB7F37C4E}" xr6:coauthVersionLast="47" xr6:coauthVersionMax="47" xr10:uidLastSave="{00000000-0000-0000-0000-000000000000}"/>
  <bookViews>
    <workbookView xWindow="-120" yWindow="-120" windowWidth="51840" windowHeight="21120" activeTab="1" xr2:uid="{00000000-000D-0000-FFFF-FFFF00000000}"/>
  </bookViews>
  <sheets>
    <sheet name="Rekapitulace stavby" sheetId="1" r:id="rId1"/>
    <sheet name="SO-102 - Práce a konstruk..." sheetId="2" r:id="rId2"/>
    <sheet name="Pokyny pro vyplnění" sheetId="3" r:id="rId3"/>
  </sheets>
  <definedNames>
    <definedName name="_xlnm._FilterDatabase" localSheetId="1" hidden="1">'SO-102 - Práce a konstruk...'!$C$97:$K$337</definedName>
    <definedName name="_xlnm.Print_Titles" localSheetId="0">'Rekapitulace stavby'!$52:$52</definedName>
    <definedName name="_xlnm.Print_Titles" localSheetId="1">'SO-102 - Práce a konstruk...'!$97:$97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  <definedName name="_xlnm.Print_Area" localSheetId="1">'SO-102 - Práce a konstruk...'!$C$4:$J$39,'SO-102 - Práce a konstruk...'!$C$45:$J$79,'SO-102 - Práce a konstruk...'!$C$85:$K$337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7" i="2" l="1"/>
  <c r="J36" i="2"/>
  <c r="AY55" i="1"/>
  <c r="J35" i="2"/>
  <c r="AX55" i="1"/>
  <c r="BI335" i="2"/>
  <c r="BH335" i="2"/>
  <c r="BG335" i="2"/>
  <c r="BF335" i="2"/>
  <c r="T335" i="2"/>
  <c r="T334" i="2"/>
  <c r="R335" i="2"/>
  <c r="R334" i="2" s="1"/>
  <c r="P335" i="2"/>
  <c r="P334" i="2"/>
  <c r="BI331" i="2"/>
  <c r="BH331" i="2"/>
  <c r="BG331" i="2"/>
  <c r="BF331" i="2"/>
  <c r="T331" i="2"/>
  <c r="T330" i="2" s="1"/>
  <c r="R331" i="2"/>
  <c r="R330" i="2"/>
  <c r="P331" i="2"/>
  <c r="P330" i="2" s="1"/>
  <c r="BI327" i="2"/>
  <c r="BH327" i="2"/>
  <c r="BG327" i="2"/>
  <c r="BF327" i="2"/>
  <c r="T327" i="2"/>
  <c r="T326" i="2"/>
  <c r="R327" i="2"/>
  <c r="R326" i="2" s="1"/>
  <c r="P327" i="2"/>
  <c r="P326" i="2"/>
  <c r="BI324" i="2"/>
  <c r="BH324" i="2"/>
  <c r="BG324" i="2"/>
  <c r="BF324" i="2"/>
  <c r="T324" i="2"/>
  <c r="T323" i="2"/>
  <c r="R324" i="2"/>
  <c r="R323" i="2"/>
  <c r="P324" i="2"/>
  <c r="P323" i="2" s="1"/>
  <c r="BI318" i="2"/>
  <c r="BH318" i="2"/>
  <c r="BG318" i="2"/>
  <c r="BF318" i="2"/>
  <c r="T318" i="2"/>
  <c r="R318" i="2"/>
  <c r="P318" i="2"/>
  <c r="BI314" i="2"/>
  <c r="BH314" i="2"/>
  <c r="BG314" i="2"/>
  <c r="BF314" i="2"/>
  <c r="T314" i="2"/>
  <c r="R314" i="2"/>
  <c r="P314" i="2"/>
  <c r="BI309" i="2"/>
  <c r="BH309" i="2"/>
  <c r="BG309" i="2"/>
  <c r="BF309" i="2"/>
  <c r="T309" i="2"/>
  <c r="R309" i="2"/>
  <c r="P309" i="2"/>
  <c r="BI293" i="2"/>
  <c r="BH293" i="2"/>
  <c r="BG293" i="2"/>
  <c r="BF293" i="2"/>
  <c r="T293" i="2"/>
  <c r="R293" i="2"/>
  <c r="P293" i="2"/>
  <c r="BI291" i="2"/>
  <c r="BH291" i="2"/>
  <c r="BG291" i="2"/>
  <c r="BF291" i="2"/>
  <c r="T291" i="2"/>
  <c r="R291" i="2"/>
  <c r="P291" i="2"/>
  <c r="BI283" i="2"/>
  <c r="BH283" i="2"/>
  <c r="BG283" i="2"/>
  <c r="BF283" i="2"/>
  <c r="T283" i="2"/>
  <c r="R283" i="2"/>
  <c r="P283" i="2"/>
  <c r="BI281" i="2"/>
  <c r="BH281" i="2"/>
  <c r="BG281" i="2"/>
  <c r="BF281" i="2"/>
  <c r="T281" i="2"/>
  <c r="R281" i="2"/>
  <c r="P281" i="2"/>
  <c r="BI273" i="2"/>
  <c r="BH273" i="2"/>
  <c r="BG273" i="2"/>
  <c r="BF273" i="2"/>
  <c r="T273" i="2"/>
  <c r="R273" i="2"/>
  <c r="P273" i="2"/>
  <c r="BI266" i="2"/>
  <c r="BH266" i="2"/>
  <c r="BG266" i="2"/>
  <c r="BF266" i="2"/>
  <c r="T266" i="2"/>
  <c r="R266" i="2"/>
  <c r="P266" i="2"/>
  <c r="BI260" i="2"/>
  <c r="BH260" i="2"/>
  <c r="BG260" i="2"/>
  <c r="BF260" i="2"/>
  <c r="T260" i="2"/>
  <c r="R260" i="2"/>
  <c r="P260" i="2"/>
  <c r="BI257" i="2"/>
  <c r="BH257" i="2"/>
  <c r="BG257" i="2"/>
  <c r="BF257" i="2"/>
  <c r="T257" i="2"/>
  <c r="R257" i="2"/>
  <c r="P257" i="2"/>
  <c r="BI253" i="2"/>
  <c r="BH253" i="2"/>
  <c r="BG253" i="2"/>
  <c r="BF253" i="2"/>
  <c r="T253" i="2"/>
  <c r="R253" i="2"/>
  <c r="P253" i="2"/>
  <c r="BI250" i="2"/>
  <c r="BH250" i="2"/>
  <c r="BG250" i="2"/>
  <c r="BF250" i="2"/>
  <c r="T250" i="2"/>
  <c r="R250" i="2"/>
  <c r="P250" i="2"/>
  <c r="BI248" i="2"/>
  <c r="BH248" i="2"/>
  <c r="BG248" i="2"/>
  <c r="BF248" i="2"/>
  <c r="T248" i="2"/>
  <c r="R248" i="2"/>
  <c r="P248" i="2"/>
  <c r="BI245" i="2"/>
  <c r="BH245" i="2"/>
  <c r="BG245" i="2"/>
  <c r="BF245" i="2"/>
  <c r="T245" i="2"/>
  <c r="R245" i="2"/>
  <c r="P245" i="2"/>
  <c r="BI242" i="2"/>
  <c r="BH242" i="2"/>
  <c r="BG242" i="2"/>
  <c r="BF242" i="2"/>
  <c r="T242" i="2"/>
  <c r="R242" i="2"/>
  <c r="P242" i="2"/>
  <c r="BI238" i="2"/>
  <c r="BH238" i="2"/>
  <c r="BG238" i="2"/>
  <c r="BF238" i="2"/>
  <c r="T238" i="2"/>
  <c r="R238" i="2"/>
  <c r="P238" i="2"/>
  <c r="BI235" i="2"/>
  <c r="BH235" i="2"/>
  <c r="BG235" i="2"/>
  <c r="BF235" i="2"/>
  <c r="T235" i="2"/>
  <c r="R235" i="2"/>
  <c r="P235" i="2"/>
  <c r="BI232" i="2"/>
  <c r="BH232" i="2"/>
  <c r="BG232" i="2"/>
  <c r="BF232" i="2"/>
  <c r="T232" i="2"/>
  <c r="R232" i="2"/>
  <c r="P232" i="2"/>
  <c r="BI229" i="2"/>
  <c r="BH229" i="2"/>
  <c r="BG229" i="2"/>
  <c r="BF229" i="2"/>
  <c r="T229" i="2"/>
  <c r="R229" i="2"/>
  <c r="P229" i="2"/>
  <c r="BI225" i="2"/>
  <c r="BH225" i="2"/>
  <c r="BG225" i="2"/>
  <c r="BF225" i="2"/>
  <c r="T225" i="2"/>
  <c r="R225" i="2"/>
  <c r="P225" i="2"/>
  <c r="BI223" i="2"/>
  <c r="BH223" i="2"/>
  <c r="BG223" i="2"/>
  <c r="BF223" i="2"/>
  <c r="T223" i="2"/>
  <c r="R223" i="2"/>
  <c r="P223" i="2"/>
  <c r="BI220" i="2"/>
  <c r="BH220" i="2"/>
  <c r="BG220" i="2"/>
  <c r="BF220" i="2"/>
  <c r="T220" i="2"/>
  <c r="R220" i="2"/>
  <c r="P220" i="2"/>
  <c r="BI217" i="2"/>
  <c r="BH217" i="2"/>
  <c r="BG217" i="2"/>
  <c r="BF217" i="2"/>
  <c r="T217" i="2"/>
  <c r="R217" i="2"/>
  <c r="P217" i="2"/>
  <c r="BI215" i="2"/>
  <c r="BH215" i="2"/>
  <c r="BG215" i="2"/>
  <c r="BF215" i="2"/>
  <c r="T215" i="2"/>
  <c r="R215" i="2"/>
  <c r="P215" i="2"/>
  <c r="BI213" i="2"/>
  <c r="BH213" i="2"/>
  <c r="BG213" i="2"/>
  <c r="BF213" i="2"/>
  <c r="T213" i="2"/>
  <c r="R213" i="2"/>
  <c r="P213" i="2"/>
  <c r="BI210" i="2"/>
  <c r="BH210" i="2"/>
  <c r="BG210" i="2"/>
  <c r="BF210" i="2"/>
  <c r="T210" i="2"/>
  <c r="R210" i="2"/>
  <c r="P210" i="2"/>
  <c r="BI207" i="2"/>
  <c r="BH207" i="2"/>
  <c r="BG207" i="2"/>
  <c r="BF207" i="2"/>
  <c r="T207" i="2"/>
  <c r="T199" i="2"/>
  <c r="R207" i="2"/>
  <c r="P207" i="2"/>
  <c r="BI200" i="2"/>
  <c r="BH200" i="2"/>
  <c r="BG200" i="2"/>
  <c r="BF200" i="2"/>
  <c r="T200" i="2"/>
  <c r="R200" i="2"/>
  <c r="R199" i="2" s="1"/>
  <c r="P200" i="2"/>
  <c r="P199" i="2" s="1"/>
  <c r="BI196" i="2"/>
  <c r="BH196" i="2"/>
  <c r="BG196" i="2"/>
  <c r="BF196" i="2"/>
  <c r="T196" i="2"/>
  <c r="T195" i="2"/>
  <c r="R196" i="2"/>
  <c r="R195" i="2"/>
  <c r="P196" i="2"/>
  <c r="P195" i="2" s="1"/>
  <c r="BI193" i="2"/>
  <c r="BH193" i="2"/>
  <c r="BG193" i="2"/>
  <c r="BF193" i="2"/>
  <c r="T193" i="2"/>
  <c r="R193" i="2"/>
  <c r="P193" i="2"/>
  <c r="BI191" i="2"/>
  <c r="BH191" i="2"/>
  <c r="BG191" i="2"/>
  <c r="BF191" i="2"/>
  <c r="T191" i="2"/>
  <c r="R191" i="2"/>
  <c r="P191" i="2"/>
  <c r="BI188" i="2"/>
  <c r="BH188" i="2"/>
  <c r="BG188" i="2"/>
  <c r="BF188" i="2"/>
  <c r="T188" i="2"/>
  <c r="R188" i="2"/>
  <c r="P188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82" i="2"/>
  <c r="BH182" i="2"/>
  <c r="BG182" i="2"/>
  <c r="BF182" i="2"/>
  <c r="T182" i="2"/>
  <c r="R182" i="2"/>
  <c r="P182" i="2"/>
  <c r="BI174" i="2"/>
  <c r="BH174" i="2"/>
  <c r="BG174" i="2"/>
  <c r="BF174" i="2"/>
  <c r="T174" i="2"/>
  <c r="T173" i="2" s="1"/>
  <c r="R174" i="2"/>
  <c r="R173" i="2"/>
  <c r="P174" i="2"/>
  <c r="P173" i="2" s="1"/>
  <c r="BI168" i="2"/>
  <c r="BH168" i="2"/>
  <c r="BG168" i="2"/>
  <c r="BF168" i="2"/>
  <c r="T168" i="2"/>
  <c r="R168" i="2"/>
  <c r="P168" i="2"/>
  <c r="BI165" i="2"/>
  <c r="BH165" i="2"/>
  <c r="BG165" i="2"/>
  <c r="BF165" i="2"/>
  <c r="T165" i="2"/>
  <c r="R165" i="2"/>
  <c r="P165" i="2"/>
  <c r="BI160" i="2"/>
  <c r="BH160" i="2"/>
  <c r="BG160" i="2"/>
  <c r="BF160" i="2"/>
  <c r="T160" i="2"/>
  <c r="R160" i="2"/>
  <c r="P160" i="2"/>
  <c r="BI154" i="2"/>
  <c r="BH154" i="2"/>
  <c r="BG154" i="2"/>
  <c r="BF154" i="2"/>
  <c r="T154" i="2"/>
  <c r="R154" i="2"/>
  <c r="P154" i="2"/>
  <c r="BI151" i="2"/>
  <c r="BH151" i="2"/>
  <c r="BG151" i="2"/>
  <c r="BF151" i="2"/>
  <c r="T151" i="2"/>
  <c r="R151" i="2"/>
  <c r="P151" i="2"/>
  <c r="BI147" i="2"/>
  <c r="BH147" i="2"/>
  <c r="BG147" i="2"/>
  <c r="BF147" i="2"/>
  <c r="T147" i="2"/>
  <c r="R147" i="2"/>
  <c r="P147" i="2"/>
  <c r="BI144" i="2"/>
  <c r="BH144" i="2"/>
  <c r="BG144" i="2"/>
  <c r="BF144" i="2"/>
  <c r="T144" i="2"/>
  <c r="R144" i="2"/>
  <c r="P144" i="2"/>
  <c r="BI140" i="2"/>
  <c r="BH140" i="2"/>
  <c r="BG140" i="2"/>
  <c r="BF140" i="2"/>
  <c r="T140" i="2"/>
  <c r="R140" i="2"/>
  <c r="P140" i="2"/>
  <c r="BI135" i="2"/>
  <c r="BH135" i="2"/>
  <c r="BG135" i="2"/>
  <c r="BF135" i="2"/>
  <c r="T135" i="2"/>
  <c r="R135" i="2"/>
  <c r="P135" i="2"/>
  <c r="BI132" i="2"/>
  <c r="BH132" i="2"/>
  <c r="BG132" i="2"/>
  <c r="BF132" i="2"/>
  <c r="T132" i="2"/>
  <c r="R132" i="2"/>
  <c r="P132" i="2"/>
  <c r="BI127" i="2"/>
  <c r="BH127" i="2"/>
  <c r="BG127" i="2"/>
  <c r="BF127" i="2"/>
  <c r="T127" i="2"/>
  <c r="R127" i="2"/>
  <c r="P127" i="2"/>
  <c r="BI122" i="2"/>
  <c r="BH122" i="2"/>
  <c r="BG122" i="2"/>
  <c r="BF122" i="2"/>
  <c r="T122" i="2"/>
  <c r="T121" i="2"/>
  <c r="R122" i="2"/>
  <c r="R121" i="2" s="1"/>
  <c r="P122" i="2"/>
  <c r="P121" i="2" s="1"/>
  <c r="BI117" i="2"/>
  <c r="BH117" i="2"/>
  <c r="BG117" i="2"/>
  <c r="BF117" i="2"/>
  <c r="T117" i="2"/>
  <c r="R117" i="2"/>
  <c r="P117" i="2"/>
  <c r="BI110" i="2"/>
  <c r="BH110" i="2"/>
  <c r="BG110" i="2"/>
  <c r="BF110" i="2"/>
  <c r="T110" i="2"/>
  <c r="R110" i="2"/>
  <c r="P110" i="2"/>
  <c r="BI107" i="2"/>
  <c r="BH107" i="2"/>
  <c r="BG107" i="2"/>
  <c r="BF107" i="2"/>
  <c r="T107" i="2"/>
  <c r="R107" i="2"/>
  <c r="P107" i="2"/>
  <c r="BI104" i="2"/>
  <c r="BH104" i="2"/>
  <c r="BG104" i="2"/>
  <c r="BF104" i="2"/>
  <c r="T104" i="2"/>
  <c r="R104" i="2"/>
  <c r="P104" i="2"/>
  <c r="BI101" i="2"/>
  <c r="BH101" i="2"/>
  <c r="BG101" i="2"/>
  <c r="BF101" i="2"/>
  <c r="T101" i="2"/>
  <c r="R101" i="2"/>
  <c r="P101" i="2"/>
  <c r="J95" i="2"/>
  <c r="F92" i="2"/>
  <c r="E90" i="2"/>
  <c r="J55" i="2"/>
  <c r="F52" i="2"/>
  <c r="E50" i="2"/>
  <c r="J21" i="2"/>
  <c r="E21" i="2"/>
  <c r="J54" i="2"/>
  <c r="J20" i="2"/>
  <c r="J18" i="2"/>
  <c r="E18" i="2"/>
  <c r="F55" i="2" s="1"/>
  <c r="J17" i="2"/>
  <c r="J15" i="2"/>
  <c r="E15" i="2"/>
  <c r="F94" i="2" s="1"/>
  <c r="J14" i="2"/>
  <c r="J12" i="2"/>
  <c r="J92" i="2"/>
  <c r="E7" i="2"/>
  <c r="E48" i="2" s="1"/>
  <c r="L50" i="1"/>
  <c r="AM50" i="1"/>
  <c r="AM49" i="1"/>
  <c r="L49" i="1"/>
  <c r="AM47" i="1"/>
  <c r="L47" i="1"/>
  <c r="L45" i="1"/>
  <c r="L44" i="1"/>
  <c r="BK283" i="2"/>
  <c r="J291" i="2"/>
  <c r="BK324" i="2"/>
  <c r="J238" i="2"/>
  <c r="BK174" i="2"/>
  <c r="J122" i="2"/>
  <c r="BK331" i="2"/>
  <c r="J117" i="2"/>
  <c r="J144" i="2"/>
  <c r="J229" i="2"/>
  <c r="J250" i="2"/>
  <c r="J217" i="2"/>
  <c r="J200" i="2"/>
  <c r="J101" i="2"/>
  <c r="J168" i="2"/>
  <c r="AS54" i="1"/>
  <c r="J253" i="2"/>
  <c r="BK314" i="2"/>
  <c r="BK253" i="2"/>
  <c r="J154" i="2"/>
  <c r="BK273" i="2"/>
  <c r="BK132" i="2"/>
  <c r="BK182" i="2"/>
  <c r="BK104" i="2"/>
  <c r="BK184" i="2"/>
  <c r="J160" i="2"/>
  <c r="BK168" i="2"/>
  <c r="BK160" i="2"/>
  <c r="BK151" i="2"/>
  <c r="J140" i="2"/>
  <c r="BK186" i="2"/>
  <c r="J232" i="2"/>
  <c r="J193" i="2"/>
  <c r="J207" i="2"/>
  <c r="J213" i="2"/>
  <c r="J242" i="2"/>
  <c r="BK232" i="2"/>
  <c r="J188" i="2"/>
  <c r="BK147" i="2"/>
  <c r="BK242" i="2"/>
  <c r="BK293" i="2"/>
  <c r="BK207" i="2"/>
  <c r="J196" i="2"/>
  <c r="BK223" i="2"/>
  <c r="BK245" i="2"/>
  <c r="BK225" i="2"/>
  <c r="BK309" i="2"/>
  <c r="J309" i="2"/>
  <c r="BK238" i="2"/>
  <c r="BK217" i="2"/>
  <c r="BK210" i="2"/>
  <c r="BK144" i="2"/>
  <c r="BK188" i="2"/>
  <c r="BK215" i="2"/>
  <c r="J331" i="2"/>
  <c r="BK318" i="2"/>
  <c r="J318" i="2"/>
  <c r="BK248" i="2"/>
  <c r="J266" i="2"/>
  <c r="BK260" i="2"/>
  <c r="BK140" i="2"/>
  <c r="J184" i="2"/>
  <c r="BK101" i="2"/>
  <c r="J223" i="2"/>
  <c r="BK250" i="2"/>
  <c r="J107" i="2"/>
  <c r="BK191" i="2"/>
  <c r="J174" i="2"/>
  <c r="BK220" i="2"/>
  <c r="J165" i="2"/>
  <c r="BK165" i="2"/>
  <c r="BK335" i="2"/>
  <c r="BK327" i="2"/>
  <c r="J225" i="2"/>
  <c r="BK235" i="2"/>
  <c r="BK213" i="2"/>
  <c r="BK281" i="2"/>
  <c r="J135" i="2"/>
  <c r="BK193" i="2"/>
  <c r="J245" i="2"/>
  <c r="BK135" i="2"/>
  <c r="J151" i="2"/>
  <c r="BK154" i="2"/>
  <c r="J220" i="2"/>
  <c r="BK257" i="2"/>
  <c r="J235" i="2"/>
  <c r="J191" i="2"/>
  <c r="BK110" i="2"/>
  <c r="J335" i="2"/>
  <c r="BK229" i="2"/>
  <c r="J248" i="2"/>
  <c r="J110" i="2"/>
  <c r="J132" i="2"/>
  <c r="BK266" i="2"/>
  <c r="BK196" i="2"/>
  <c r="J257" i="2"/>
  <c r="BK122" i="2"/>
  <c r="BK291" i="2"/>
  <c r="BK117" i="2"/>
  <c r="J293" i="2"/>
  <c r="J273" i="2"/>
  <c r="J283" i="2"/>
  <c r="J210" i="2"/>
  <c r="J314" i="2"/>
  <c r="J324" i="2"/>
  <c r="BK107" i="2"/>
  <c r="J182" i="2"/>
  <c r="J215" i="2"/>
  <c r="J281" i="2"/>
  <c r="J260" i="2"/>
  <c r="J104" i="2"/>
  <c r="J127" i="2"/>
  <c r="J147" i="2"/>
  <c r="BK127" i="2"/>
  <c r="J327" i="2"/>
  <c r="BK200" i="2"/>
  <c r="J186" i="2"/>
  <c r="P322" i="2" l="1"/>
  <c r="R322" i="2"/>
  <c r="T322" i="2"/>
  <c r="BK237" i="2"/>
  <c r="J237" i="2" s="1"/>
  <c r="J70" i="2" s="1"/>
  <c r="T237" i="2"/>
  <c r="P237" i="2"/>
  <c r="R272" i="2"/>
  <c r="P126" i="2"/>
  <c r="P308" i="2"/>
  <c r="R100" i="2"/>
  <c r="T209" i="2"/>
  <c r="T272" i="2"/>
  <c r="T126" i="2"/>
  <c r="BK272" i="2"/>
  <c r="J272" i="2" s="1"/>
  <c r="J72" i="2" s="1"/>
  <c r="R308" i="2"/>
  <c r="BK100" i="2"/>
  <c r="J100" i="2"/>
  <c r="J61" i="2"/>
  <c r="R126" i="2"/>
  <c r="P209" i="2"/>
  <c r="R259" i="2"/>
  <c r="P272" i="2"/>
  <c r="P100" i="2"/>
  <c r="R237" i="2"/>
  <c r="T100" i="2"/>
  <c r="BK181" i="2"/>
  <c r="J181" i="2"/>
  <c r="J65" i="2"/>
  <c r="P181" i="2"/>
  <c r="R181" i="2"/>
  <c r="T181" i="2"/>
  <c r="BK209" i="2"/>
  <c r="J209" i="2" s="1"/>
  <c r="J69" i="2" s="1"/>
  <c r="BK259" i="2"/>
  <c r="J259" i="2"/>
  <c r="J71" i="2" s="1"/>
  <c r="P259" i="2"/>
  <c r="BK308" i="2"/>
  <c r="J308" i="2"/>
  <c r="J73" i="2"/>
  <c r="R209" i="2"/>
  <c r="R198" i="2"/>
  <c r="T259" i="2"/>
  <c r="BK126" i="2"/>
  <c r="J126" i="2" s="1"/>
  <c r="J63" i="2" s="1"/>
  <c r="T308" i="2"/>
  <c r="J52" i="2"/>
  <c r="F95" i="2"/>
  <c r="BE151" i="2"/>
  <c r="BE207" i="2"/>
  <c r="BE220" i="2"/>
  <c r="BE245" i="2"/>
  <c r="BE309" i="2"/>
  <c r="BE318" i="2"/>
  <c r="BE331" i="2"/>
  <c r="BK334" i="2"/>
  <c r="J334" i="2"/>
  <c r="J78" i="2"/>
  <c r="BE193" i="2"/>
  <c r="BE217" i="2"/>
  <c r="BE253" i="2"/>
  <c r="BE266" i="2"/>
  <c r="BE335" i="2"/>
  <c r="F54" i="2"/>
  <c r="BE165" i="2"/>
  <c r="BE257" i="2"/>
  <c r="BE273" i="2"/>
  <c r="BE283" i="2"/>
  <c r="BE291" i="2"/>
  <c r="BE324" i="2"/>
  <c r="BE160" i="2"/>
  <c r="BE188" i="2"/>
  <c r="BK330" i="2"/>
  <c r="J330" i="2"/>
  <c r="J77" i="2"/>
  <c r="E88" i="2"/>
  <c r="BE107" i="2"/>
  <c r="BE122" i="2"/>
  <c r="BE135" i="2"/>
  <c r="BE147" i="2"/>
  <c r="BE210" i="2"/>
  <c r="BE232" i="2"/>
  <c r="BE242" i="2"/>
  <c r="BE174" i="2"/>
  <c r="BE196" i="2"/>
  <c r="J94" i="2"/>
  <c r="BE117" i="2"/>
  <c r="BE127" i="2"/>
  <c r="BE144" i="2"/>
  <c r="BE327" i="2"/>
  <c r="BE260" i="2"/>
  <c r="BE293" i="2"/>
  <c r="BE200" i="2"/>
  <c r="BE223" i="2"/>
  <c r="BE238" i="2"/>
  <c r="BK326" i="2"/>
  <c r="BK322" i="2" s="1"/>
  <c r="J322" i="2" s="1"/>
  <c r="J74" i="2" s="1"/>
  <c r="BE104" i="2"/>
  <c r="BE132" i="2"/>
  <c r="BE248" i="2"/>
  <c r="BK121" i="2"/>
  <c r="J121" i="2" s="1"/>
  <c r="J62" i="2" s="1"/>
  <c r="BK173" i="2"/>
  <c r="J173" i="2"/>
  <c r="J64" i="2" s="1"/>
  <c r="BK195" i="2"/>
  <c r="J195" i="2" s="1"/>
  <c r="J66" i="2" s="1"/>
  <c r="BK199" i="2"/>
  <c r="J199" i="2"/>
  <c r="J68" i="2"/>
  <c r="BE168" i="2"/>
  <c r="BE182" i="2"/>
  <c r="BE191" i="2"/>
  <c r="BE229" i="2"/>
  <c r="BK323" i="2"/>
  <c r="BE140" i="2"/>
  <c r="BE154" i="2"/>
  <c r="BE213" i="2"/>
  <c r="BE215" i="2"/>
  <c r="BE250" i="2"/>
  <c r="BE101" i="2"/>
  <c r="BE110" i="2"/>
  <c r="BE184" i="2"/>
  <c r="BE186" i="2"/>
  <c r="BE225" i="2"/>
  <c r="BE235" i="2"/>
  <c r="BE281" i="2"/>
  <c r="BE314" i="2"/>
  <c r="F37" i="2"/>
  <c r="BD55" i="1" s="1"/>
  <c r="BD54" i="1" s="1"/>
  <c r="W33" i="1" s="1"/>
  <c r="F36" i="2"/>
  <c r="BC55" i="1" s="1"/>
  <c r="BC54" i="1" s="1"/>
  <c r="AY54" i="1" s="1"/>
  <c r="F34" i="2"/>
  <c r="BA55" i="1" s="1"/>
  <c r="BA54" i="1" s="1"/>
  <c r="W30" i="1" s="1"/>
  <c r="J34" i="2"/>
  <c r="AW55" i="1" s="1"/>
  <c r="F35" i="2"/>
  <c r="BB55" i="1"/>
  <c r="BB54" i="1" s="1"/>
  <c r="W31" i="1" s="1"/>
  <c r="J326" i="2" l="1"/>
  <c r="J76" i="2" s="1"/>
  <c r="P198" i="2"/>
  <c r="T198" i="2"/>
  <c r="R99" i="2"/>
  <c r="R98" i="2"/>
  <c r="P99" i="2"/>
  <c r="P98" i="2" s="1"/>
  <c r="AU55" i="1" s="1"/>
  <c r="AU54" i="1" s="1"/>
  <c r="T99" i="2"/>
  <c r="T98" i="2"/>
  <c r="BK99" i="2"/>
  <c r="J99" i="2" s="1"/>
  <c r="J60" i="2" s="1"/>
  <c r="BK198" i="2"/>
  <c r="J198" i="2"/>
  <c r="J67" i="2"/>
  <c r="J323" i="2"/>
  <c r="J75" i="2"/>
  <c r="W32" i="1"/>
  <c r="AW54" i="1"/>
  <c r="AK30" i="1"/>
  <c r="J33" i="2"/>
  <c r="AV55" i="1" s="1"/>
  <c r="AT55" i="1" s="1"/>
  <c r="F33" i="2"/>
  <c r="AZ55" i="1" s="1"/>
  <c r="AZ54" i="1" s="1"/>
  <c r="AV54" i="1" s="1"/>
  <c r="AK29" i="1" s="1"/>
  <c r="AX54" i="1"/>
  <c r="BK98" i="2" l="1"/>
  <c r="J98" i="2"/>
  <c r="J59" i="2"/>
  <c r="W29" i="1"/>
  <c r="AT54" i="1"/>
  <c r="J30" i="2" l="1"/>
  <c r="AG55" i="1" s="1"/>
  <c r="AN55" i="1" s="1"/>
  <c r="J39" i="2" l="1"/>
  <c r="AG54" i="1"/>
  <c r="AK26" i="1" s="1"/>
  <c r="AK35" i="1" s="1"/>
  <c r="AN54" i="1" l="1"/>
</calcChain>
</file>

<file path=xl/sharedStrings.xml><?xml version="1.0" encoding="utf-8"?>
<sst xmlns="http://schemas.openxmlformats.org/spreadsheetml/2006/main" count="2869" uniqueCount="738">
  <si>
    <t>Export Komplet</t>
  </si>
  <si>
    <t>VZ</t>
  </si>
  <si>
    <t>2.0</t>
  </si>
  <si>
    <t>ZAMOK</t>
  </si>
  <si>
    <t>False</t>
  </si>
  <si>
    <t>{2fffb015-53a9-4e0a-9d93-f62bf973b509}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</si>
  <si>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</si>
  <si>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</si>
  <si>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</si>
  <si>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</si>
  <si>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</si>
  <si>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</si>
  <si>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</si>
  <si>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</si>
  <si>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EKS-029-2026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</si>
  <si>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</si>
  <si>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</si>
  <si>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Městské divadlo Bílina</t>
  </si>
  <si>
    <t>KSO:</t>
  </si>
  <si>
    <t/>
  </si>
  <si>
    <t>CC-CZ:</t>
  </si>
  <si>
    <t>Místo:</t>
  </si>
  <si>
    <t>Bílina, okr.Teplice</t>
  </si>
  <si>
    <t>Datum:</t>
  </si>
  <si>
    <t>25. 3. 2026</t>
  </si>
  <si>
    <t>Zadavatel:</t>
  </si>
  <si>
    <t>IČ:</t>
  </si>
  <si>
    <t>00266230</t>
  </si>
  <si>
    <t>Město Bílina, Břežánská 50/1, Bílina</t>
  </si>
  <si>
    <t>DIČ:</t>
  </si>
  <si>
    <t>CZ00266230</t>
  </si>
  <si>
    <t>Účastník:</t>
  </si>
  <si>
    <t>Vyplň údaj</t>
  </si>
  <si>
    <t>Projektant:</t>
  </si>
  <si>
    <t>07303289</t>
  </si>
  <si>
    <t>DESIGN AVI s.r.o., Pražská 1335/63, Praha 10</t>
  </si>
  <si>
    <t>CZ07303289</t>
  </si>
  <si>
    <t>True</t>
  </si>
  <si>
    <t>Zpracovatel:</t>
  </si>
  <si>
    <t>11944668</t>
  </si>
  <si>
    <t>STAVINVEST KMS s.r.o., Studentská 285/22, Bílina</t>
  </si>
  <si>
    <t>CZ11944668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</si>
  <si>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</si>
  <si>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</si>
  <si>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</si>
  <si>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</si>
  <si>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</si>
  <si>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</si>
  <si>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</si>
  <si>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</si>
  <si>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</si>
  <si>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</si>
  <si>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</si>
  <si>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</si>
  <si>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</si>
  <si>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</si>
  <si>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</si>
  <si>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</si>
  <si>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</si>
  <si>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</si>
  <si>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</si>
  <si>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</si>
  <si>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</si>
  <si>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</si>
  <si>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</si>
  <si>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</si>
  <si>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</si>
  <si>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</si>
  <si>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</si>
  <si>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</si>
  <si>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</si>
  <si>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</si>
  <si>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</si>
  <si>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</si>
  <si>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</si>
  <si>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</si>
  <si>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</si>
  <si>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</si>
  <si>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</si>
  <si>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</si>
  <si>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</si>
  <si>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</si>
  <si>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</si>
  <si>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SO-102</t>
  </si>
  <si>
    <t>Práce a konstrukce mimo akustické obklady</t>
  </si>
  <si>
    <t>STA</t>
  </si>
  <si>
    <t>1</t>
  </si>
  <si>
    <t>{e46e5029-c08d-43ba-8353-6ed2e4d6f861}</t>
  </si>
  <si>
    <t>2</t>
  </si>
  <si>
    <t>KRYCÍ LIST SOUPISU PRACÍ</t>
  </si>
  <si>
    <t>Objekt:</t>
  </si>
  <si>
    <t>SO-102 - Práce a konstrukce mimo akustické obklady</t>
  </si>
  <si>
    <t xml:space="preserve"> 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</si>
  <si>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</si>
  <si>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</si>
  <si>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</si>
  <si>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</si>
  <si>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</si>
  <si>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</si>
  <si>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</si>
  <si>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94 - Lešení a stavební výtahy</t>
  </si>
  <si>
    <t xml:space="preserve">    96 - Bourání konstrukcí</t>
  </si>
  <si>
    <t xml:space="preserve">    997 - Doprava suti a vybouraných hmot</t>
  </si>
  <si>
    <t xml:space="preserve">    998 - Přesun hmot</t>
  </si>
  <si>
    <t>PSV - Práce a dodávky PSV</t>
  </si>
  <si>
    <t xml:space="preserve">    714 - Akustická a protiotřesová opatření</t>
  </si>
  <si>
    <t xml:space="preserve">    741 - Elektroinstalace - silnoproud</t>
  </si>
  <si>
    <t xml:space="preserve">    763 - Konstrukce suché výstavby</t>
  </si>
  <si>
    <t xml:space="preserve">    776 - Podlahy povlakové</t>
  </si>
  <si>
    <t xml:space="preserve">    784 - Dokončovací práce - malby a tapety</t>
  </si>
  <si>
    <t>HZS - Hodinové zúčtovací sazby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</si>
  <si>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</si>
  <si>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</si>
  <si>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</si>
  <si>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</si>
  <si>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</si>
  <si>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</si>
  <si>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</si>
  <si>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</si>
  <si>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</si>
  <si>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</si>
  <si>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</si>
  <si>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</si>
  <si>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</si>
  <si>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</si>
  <si>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</si>
  <si>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</si>
  <si>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</si>
  <si>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</si>
  <si>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</si>
  <si>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</si>
  <si>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</si>
  <si>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</si>
  <si>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</si>
  <si>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</si>
  <si>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611131111</t>
  </si>
  <si>
    <t>Podkladní a spojovací vrstva vnitřních omítaných ploch polymercementový spojovací můstek nanášený ručně stropů</t>
  </si>
  <si>
    <t>m2</t>
  </si>
  <si>
    <t>CS ÚRS 2026 01</t>
  </si>
  <si>
    <t>4</t>
  </si>
  <si>
    <t>716631141</t>
  </si>
  <si>
    <t>Online PSC</t>
  </si>
  <si>
    <t>https://podminky.urs.cz/item/CS_URS_2026_01/611131111</t>
  </si>
  <si>
    <t>VV</t>
  </si>
  <si>
    <t>"sanace spodního líce balkonu v úrovni sálu" 46,0</t>
  </si>
  <si>
    <t>611142001</t>
  </si>
  <si>
    <t>Pletivo vnitřních ploch v ploše nebo pruzích, na plném podkladu sklovláknité vtlačené do tmelu včetně tmelu stropů</t>
  </si>
  <si>
    <t>-470533660</t>
  </si>
  <si>
    <t>https://podminky.urs.cz/item/CS_URS_2026_01/611142001</t>
  </si>
  <si>
    <t>3</t>
  </si>
  <si>
    <t>611321131</t>
  </si>
  <si>
    <t>Vápenocementový štuk vnitřních ploch tloušťky do 3 mm vodorovných konstrukcí stropů rovných</t>
  </si>
  <si>
    <t>-1964077564</t>
  </si>
  <si>
    <t>https://podminky.urs.cz/item/CS_URS_2026_01/611321131</t>
  </si>
  <si>
    <t>612325416</t>
  </si>
  <si>
    <t>Oprava vápenocementové omítky vnitřních ploch hladké, tl. do 20 mm, s celoplošným přeštukováním, tl. štuku do 3 mm stěn, v rozsahu opravované plochy do 10%</t>
  </si>
  <si>
    <t>1723289810</t>
  </si>
  <si>
    <t>https://podminky.urs.cz/item/CS_URS_2026_01/612325416</t>
  </si>
  <si>
    <t>"sanace omítky zídek čela pódia" 1,8*1,0*2</t>
  </si>
  <si>
    <t>"sanace omítky líce balkonové zídky" 13,0*1,3</t>
  </si>
  <si>
    <t>"sanace omítky rubu balkonové zídky" 13,0*0,62</t>
  </si>
  <si>
    <t>"sanace omítky zadní stěny v sále" (1,5+1,775)*2,7-(1,5*2,045)+8,45*2,155+(1,5+1,775)*2,7-(1,5*2,045)-(5,4*0,6)</t>
  </si>
  <si>
    <t>"sanace omítky zadní balkonové stěny" 60,0</t>
  </si>
  <si>
    <t>5</t>
  </si>
  <si>
    <t>619995001</t>
  </si>
  <si>
    <t>Začištění omítek (s dodáním hmot) kolem oken, dveří, podlah, obkladů apod.</t>
  </si>
  <si>
    <t>m</t>
  </si>
  <si>
    <t>-381226744</t>
  </si>
  <si>
    <t>https://podminky.urs.cz/item/CS_URS_2026_01/619995001</t>
  </si>
  <si>
    <t>"začištění omítek kolem VZT u zadní stěny sálu" 3,6*2+0,6*2</t>
  </si>
  <si>
    <t>"začištění omítek kolem 3-křídlého okna v zadní stěně balkonu" 4,5*2+0,75*2</t>
  </si>
  <si>
    <t>9</t>
  </si>
  <si>
    <t>Ostatní konstrukce a práce, bourání</t>
  </si>
  <si>
    <t>952902611</t>
  </si>
  <si>
    <t>Čištění budov při provádění oprav a udržovacích prací vysátím prachu z ostatních ploch</t>
  </si>
  <si>
    <t>-2114429746</t>
  </si>
  <si>
    <t>https://podminky.urs.cz/item/CS_URS_2026_01/952902611</t>
  </si>
  <si>
    <t>"úklid v prostoru sálu" 220,5</t>
  </si>
  <si>
    <t>"úklid v prostoru balkonu" 112,0</t>
  </si>
  <si>
    <t>94</t>
  </si>
  <si>
    <t>Lešení a stavební výtahy</t>
  </si>
  <si>
    <t>7</t>
  </si>
  <si>
    <t>941111111</t>
  </si>
  <si>
    <t>Lešení řadové trubkové lehké pracovní s podlahami s provozním zatížením tř. 3 do 200 kg/m2 šířky tř. W06 od 0,6 do 0,9 m výšky do 10 m montáž</t>
  </si>
  <si>
    <t>-106529523</t>
  </si>
  <si>
    <t>https://podminky.urs.cz/item/CS_URS_2026_01/941111111</t>
  </si>
  <si>
    <t>"lešení pro úpravy stěn z úrovně podlahy sálu" 13,05*6,9*2</t>
  </si>
  <si>
    <t>"lešení pro úpravy stěn z úrovně podlahy balkonu" 9,55*3,85*2</t>
  </si>
  <si>
    <t>"lešení pro úpravu líce balkonové zídka" 13,0*4,1</t>
  </si>
  <si>
    <t>8</t>
  </si>
  <si>
    <t>941111211</t>
  </si>
  <si>
    <t>Lešení řadové trubkové lehké pracovní s podlahami s provozním zatížením tř. 3 do 200 kg/m2 šířky tř. W06 od 0,6 do 0,9 m výšky do 10 m příplatek k ceně za každý den použití</t>
  </si>
  <si>
    <t>-1067958178</t>
  </si>
  <si>
    <t>https://podminky.urs.cz/item/CS_URS_2026_01/941111211</t>
  </si>
  <si>
    <t>306,925*20 'Přepočtené koeficientem množství</t>
  </si>
  <si>
    <t>941111811</t>
  </si>
  <si>
    <t>Lešení řadové trubkové lehké pracovní s podlahami s provozním zatížením tř. 3 do 200 kg/m2 šířky tř. W06 od 0,6 do 0,9 m výšky do 10 m demontáž</t>
  </si>
  <si>
    <t>-1694341938</t>
  </si>
  <si>
    <t>https://podminky.urs.cz/item/CS_URS_2026_01/941111811</t>
  </si>
  <si>
    <t>"lešení pro úpravy stěn z úrovně podahy sálu" 13,05*6,9*2</t>
  </si>
  <si>
    <t>10</t>
  </si>
  <si>
    <t>943111111</t>
  </si>
  <si>
    <t>Lešení prostorové trubkové lehké pracovní bez podlah s provozním zatížením tř. 3 do 200 kg/m2 výšky do 10 m montáž</t>
  </si>
  <si>
    <t>m3</t>
  </si>
  <si>
    <t>1077536002</t>
  </si>
  <si>
    <t>https://podminky.urs.cz/item/CS_URS_2026_01/943111111</t>
  </si>
  <si>
    <t>"lešení pro úpravy stropní konstrukce z úrovně podlahy sálu" 150,0*6,95</t>
  </si>
  <si>
    <t>"lešení pro úpravy stropní konstrukce z úrovně podlahy balkonu" 86,5*4,2</t>
  </si>
  <si>
    <t>11</t>
  </si>
  <si>
    <t>943111211</t>
  </si>
  <si>
    <t>Lešení prostorové trubkové lehké pracovní bez podlah s provozním zatížením tř. 3 do 200 kg/m2 výšky do 10 m příplatek k ceně za každý den použití</t>
  </si>
  <si>
    <t>1797662994</t>
  </si>
  <si>
    <t>https://podminky.urs.cz/item/CS_URS_2026_01/943111211</t>
  </si>
  <si>
    <t>1405,8*20 'Přepočtené koeficientem množství</t>
  </si>
  <si>
    <t>943111811</t>
  </si>
  <si>
    <t>Lešení prostorové trubkové lehké pracovní bez podlah s provozním zatížením tř. 3 do 200 kg/m2 výšky do 10 m demontáž</t>
  </si>
  <si>
    <t>-1626614251</t>
  </si>
  <si>
    <t>https://podminky.urs.cz/item/CS_URS_2026_01/943111811</t>
  </si>
  <si>
    <t>13</t>
  </si>
  <si>
    <t>949101111</t>
  </si>
  <si>
    <t>Lešení pomocné pracovní pro objekty pozemních staveb pro zatížení do 150 kg/m2, o výšce lešeňové podlahy do 1,9 m</t>
  </si>
  <si>
    <t>-1370164337</t>
  </si>
  <si>
    <t>https://podminky.urs.cz/item/CS_URS_2026_01/949101111</t>
  </si>
  <si>
    <t>"lešení pro nespecifikované konstrukce a práce" 50,0</t>
  </si>
  <si>
    <t>14</t>
  </si>
  <si>
    <t>949101112</t>
  </si>
  <si>
    <t>Lešení pomocné pracovní pro objekty pozemních staveb pro zatížení do 150 kg/m2, o výšce lešeňové podlahy přes 1,9 do 3,5 m</t>
  </si>
  <si>
    <t>718787477</t>
  </si>
  <si>
    <t>https://podminky.urs.cz/item/CS_URS_2026_01/949101112</t>
  </si>
  <si>
    <t>"lešení pro úpravy stropního podhledu balkonové desky z úrovně podlahy sálu" 42,6</t>
  </si>
  <si>
    <t>"lešení pro úpravy zadních stěn se vstupy v sále" ((1,5+1,775)*2,7+8,45*2,155+(1,5+1,775)*2,7)*0,8</t>
  </si>
  <si>
    <t>"lešení pro úpravy zadní stěny na balkoně" (5,15*2*2,45)*0,8</t>
  </si>
  <si>
    <t>"lešení pro úpravy stěn vstupu na balkon" 2,8*1,95</t>
  </si>
  <si>
    <t>15</t>
  </si>
  <si>
    <t>949211111</t>
  </si>
  <si>
    <t>Lešeňová podlaha pro trubková lešení z fošen, prken nebo dřevěných sbíjených lešeňových dílců s příčníky nebo podélníky, ve výšce do 10 m montáž</t>
  </si>
  <si>
    <t>-1735783447</t>
  </si>
  <si>
    <t>https://podminky.urs.cz/item/CS_URS_2026_01/949211111</t>
  </si>
  <si>
    <t>"pracovní podlaha lešení pro úpravy stropní konstrukce z úrovně podlahy sálu" 150,0</t>
  </si>
  <si>
    <t>"bezpečnostní podlaha lešení pro úpravy stropní konstrukce z úrovně podlahy sálu" 150,0</t>
  </si>
  <si>
    <t>"pracovní lešení pro úpravy stropní konstrukce z úrovně podlahy balkonu" 86,5</t>
  </si>
  <si>
    <t>16</t>
  </si>
  <si>
    <t>949211211</t>
  </si>
  <si>
    <t>Lešeňová podlaha pro trubková lešení z fošen, prken nebo dřevěných sbíjených lešeňových dílců s příčníky nebo podélníky, ve výšce do 10 m příplatek k ceně za každý den použití</t>
  </si>
  <si>
    <t>259712111</t>
  </si>
  <si>
    <t>https://podminky.urs.cz/item/CS_URS_2026_01/949211211</t>
  </si>
  <si>
    <t>386,5*20 'Přepočtené koeficientem množství</t>
  </si>
  <si>
    <t>17</t>
  </si>
  <si>
    <t>949211811</t>
  </si>
  <si>
    <t>Lešeňová podlaha pro trubková lešení z fošen, prken nebo dřevěných sbíjených lešeňových dílců s příčníky nebo podélníky, ve výšce do 10 m demontáž</t>
  </si>
  <si>
    <t>-1417253119</t>
  </si>
  <si>
    <t>https://podminky.urs.cz/item/CS_URS_2026_01/949211811</t>
  </si>
  <si>
    <t>96</t>
  </si>
  <si>
    <t>Bourání konstrukcí</t>
  </si>
  <si>
    <t>18</t>
  </si>
  <si>
    <t>978013121</t>
  </si>
  <si>
    <t>Otlučení vápenných, vápenocementových nebo vápenosádrových omítek vnitřních ploch tloušťky do 25 mm stěn, včetně vyškrabání spar, v rozsahu přes 5 do 10 %</t>
  </si>
  <si>
    <t>1969285696</t>
  </si>
  <si>
    <t>https://podminky.urs.cz/item/CS_URS_2026_01/978013121</t>
  </si>
  <si>
    <t>997</t>
  </si>
  <si>
    <t>Doprava suti a vybouraných hmot</t>
  </si>
  <si>
    <t>19</t>
  </si>
  <si>
    <t>997006012</t>
  </si>
  <si>
    <t>Úprava stavebního odpadu třídění a separace jednotlivých kategorií ruční</t>
  </si>
  <si>
    <t>t</t>
  </si>
  <si>
    <t>1651807916</t>
  </si>
  <si>
    <t>https://podminky.urs.cz/item/CS_URS_2026_01/997006012</t>
  </si>
  <si>
    <t>20</t>
  </si>
  <si>
    <t>997013213</t>
  </si>
  <si>
    <t>Vnitrostaveništní doprava suti a vybouraných hmot vodorovně do 50 m s naložením ručně pro budovy a haly výšky přes 9 do 12 m</t>
  </si>
  <si>
    <t>-666209483</t>
  </si>
  <si>
    <t>https://podminky.urs.cz/item/CS_URS_2026_01/997013213</t>
  </si>
  <si>
    <t>997013501</t>
  </si>
  <si>
    <t>Odvoz suti a vybouraných hmot na skládku nebo meziskládku se složením, na vzdálenost do 1 km</t>
  </si>
  <si>
    <t>1493236628</t>
  </si>
  <si>
    <t>https://podminky.urs.cz/item/CS_URS_2026_01/997013501</t>
  </si>
  <si>
    <t>22</t>
  </si>
  <si>
    <t>997013509</t>
  </si>
  <si>
    <t>Odvoz suti a vybouraných hmot na skládku nebo meziskládku se složením, na vzdálenost Příplatek k ceně za každý další započatý 1 km přes 1 km</t>
  </si>
  <si>
    <t>-214777367</t>
  </si>
  <si>
    <t>https://podminky.urs.cz/item/CS_URS_2026_01/997013509</t>
  </si>
  <si>
    <t>4,821*18 'Přepočtené koeficientem množství</t>
  </si>
  <si>
    <t>23</t>
  </si>
  <si>
    <t>997013631</t>
  </si>
  <si>
    <t>Poplatek za uložení stavebního odpadu na skládce (skládkovné) směsného stavebního a demoličního zatříděného do Katalogu odpadů pod kódem 17 09 04</t>
  </si>
  <si>
    <t>-1555455303</t>
  </si>
  <si>
    <t>https://podminky.urs.cz/item/CS_URS_2026_01/997013631</t>
  </si>
  <si>
    <t>24</t>
  </si>
  <si>
    <t>997013811</t>
  </si>
  <si>
    <t>Poplatek za uložení stavebního odpadu na skládce (skládkovné) dřevěného zatříděného do Katalogu odpadů pod kódem 17 02 01</t>
  </si>
  <si>
    <t>871967376</t>
  </si>
  <si>
    <t>https://podminky.urs.cz/item/CS_URS_2026_01/997013811</t>
  </si>
  <si>
    <t>998</t>
  </si>
  <si>
    <t>Přesun hmot</t>
  </si>
  <si>
    <t>25</t>
  </si>
  <si>
    <t>998018002</t>
  </si>
  <si>
    <t>Přesun hmot pro budovy občanské výstavby, bydlení, výrobu a služby ruční (bez užití mechanizace) vodorovná dopravní vzdálenost do 100 m pro budovy s jakoukoliv nosnou konstrukcí výšky přes 6 do 12 m</t>
  </si>
  <si>
    <t>2032965476</t>
  </si>
  <si>
    <t>https://podminky.urs.cz/item/CS_URS_2026_01/998018002</t>
  </si>
  <si>
    <t>PSV</t>
  </si>
  <si>
    <t>Práce a dodávky PSV</t>
  </si>
  <si>
    <t>714</t>
  </si>
  <si>
    <t>Akustická a protiotřesová opatření</t>
  </si>
  <si>
    <t>26</t>
  </si>
  <si>
    <t>714110801</t>
  </si>
  <si>
    <t>Demontáž akustických obkladů z panelů dřevěných</t>
  </si>
  <si>
    <t>-287867111</t>
  </si>
  <si>
    <t>https://podminky.urs.cz/item/CS_URS_2026_01/714110801</t>
  </si>
  <si>
    <t>"demontáž akustických obkladů - líc balkonové zídky" 13,0*1,3</t>
  </si>
  <si>
    <t>"demontáž akustických obkladů ze stěn v sále - zadní stěna" (2,645+0,15+5,0+0,15+2,645)*2,15</t>
  </si>
  <si>
    <t>"demontáž akustických obkladů ze stěn v sále - stěny u vstupních dveří do sálu" (1,55+1,775+1,88+1,535)*2,685-(1,5*2,045)*2+8,45*2,155</t>
  </si>
  <si>
    <t>"demontáž akustických obkladů ze stěn balkonu - zadní stěna" 60,0-4,5*0,75</t>
  </si>
  <si>
    <t>"demontáž akustických obkladů pro nové obklady" 186,5</t>
  </si>
  <si>
    <t>27</t>
  </si>
  <si>
    <t>714110802</t>
  </si>
  <si>
    <t>Demontáž akustických obkladů roštů podkladových</t>
  </si>
  <si>
    <t>-1110721007</t>
  </si>
  <si>
    <t>https://podminky.urs.cz/item/CS_URS_2026_01/714110802</t>
  </si>
  <si>
    <t>741</t>
  </si>
  <si>
    <t>Elektroinstalace - silnoproud</t>
  </si>
  <si>
    <t>28</t>
  </si>
  <si>
    <t>741122611</t>
  </si>
  <si>
    <t>Montáž kabelů měděných bez ukončení uložených pevně plných kulatých nebo bezhalogenových (např. CYKY, CYKFY) počtu a průřezu žil 3x1,5 až 6 mm2</t>
  </si>
  <si>
    <t>-1701612779</t>
  </si>
  <si>
    <t>https://podminky.urs.cz/item/CS_URS_2026_01/741122611</t>
  </si>
  <si>
    <t>"doplnění světelného rozvodu v souvislosti se zpětnou montáží osvětlovacích těles" 50,0</t>
  </si>
  <si>
    <t>29</t>
  </si>
  <si>
    <t>M</t>
  </si>
  <si>
    <t>34111030</t>
  </si>
  <si>
    <t>kabel instalační jádro Cu plné izolace PVC plášť PVC 450/750V (CYKY) 3x1,5mm2</t>
  </si>
  <si>
    <t>32</t>
  </si>
  <si>
    <t>-837110336</t>
  </si>
  <si>
    <t>50*1,15 'Přepočtené koeficientem množství</t>
  </si>
  <si>
    <t>30</t>
  </si>
  <si>
    <t>741370032</t>
  </si>
  <si>
    <t>Montáž svítidel žárovkových se zapojením vodičů bytových nebo společenských místností nástěnných přisazených 1 zdroj se sklem</t>
  </si>
  <si>
    <t>kus</t>
  </si>
  <si>
    <t>-908651152</t>
  </si>
  <si>
    <t>https://podminky.urs.cz/item/CS_URS_2026_01/741370032</t>
  </si>
  <si>
    <t>31</t>
  </si>
  <si>
    <t>741371004</t>
  </si>
  <si>
    <t>Montáž svítidel zářivkových se zapojením vodičů bytových nebo společenských místností stropních přisazených 2 zdroje s krytem</t>
  </si>
  <si>
    <t>-330616510</t>
  </si>
  <si>
    <t>https://podminky.urs.cz/item/CS_URS_2026_01/741371004</t>
  </si>
  <si>
    <t>"demontáž stropních svítidel" 12</t>
  </si>
  <si>
    <t>741371033</t>
  </si>
  <si>
    <t>Montáž svítidel zářivkových se zapojením vodičů bytových nebo společenských místností nástěnných přisazených 2 zdroje</t>
  </si>
  <si>
    <t>13431230</t>
  </si>
  <si>
    <t>https://podminky.urs.cz/item/CS_URS_2026_01/741371033</t>
  </si>
  <si>
    <t>"demontáž nástěnných svítidel" 48</t>
  </si>
  <si>
    <t>33</t>
  </si>
  <si>
    <t>741372079</t>
  </si>
  <si>
    <t>Montáž svítidel s integrovaným zdrojem LED se zapojením vodičů interiérových přisazených stropních nouzových s piktogramem</t>
  </si>
  <si>
    <t>1398829148</t>
  </si>
  <si>
    <t>https://podminky.urs.cz/item/CS_URS_2026_01/741372079</t>
  </si>
  <si>
    <t>34</t>
  </si>
  <si>
    <t>741374823</t>
  </si>
  <si>
    <t>Demontáž svítidel se zachováním funkčnosti interiérových modulového systému zářivkových, délky přes 1100 mm</t>
  </si>
  <si>
    <t>-2045890049</t>
  </si>
  <si>
    <t>https://podminky.urs.cz/item/CS_URS_2026_01/741374823</t>
  </si>
  <si>
    <t>35</t>
  </si>
  <si>
    <t>741374844</t>
  </si>
  <si>
    <t>Demontáž svítidel se zachováním funkčnosti interiérových se standardní paticí (E27, T5, GU10) nebo integrovaným zdrojem LED přisazených, ploše nástěnných do 0,09 m2</t>
  </si>
  <si>
    <t>458028542</t>
  </si>
  <si>
    <t>https://podminky.urs.cz/item/CS_URS_2026_01/741374844</t>
  </si>
  <si>
    <t>"demontáž nouzových svítidel nad vstupy do sálu a na balkon" 3</t>
  </si>
  <si>
    <t>36</t>
  </si>
  <si>
    <t>741374845</t>
  </si>
  <si>
    <t>Demontáž svítidel se zachováním funkčnosti interiérových se standardní paticí (E27, T5, GU10) nebo integrovaným zdrojem LED přisazených, ploše nástěnných přes 0,09 do 0,36 m2</t>
  </si>
  <si>
    <t>1529408788</t>
  </si>
  <si>
    <t>https://podminky.urs.cz/item/CS_URS_2026_01/741374845</t>
  </si>
  <si>
    <t>"demontáž nástěnných svítidel" 14</t>
  </si>
  <si>
    <t>37</t>
  </si>
  <si>
    <t>998741312</t>
  </si>
  <si>
    <t>Přesun hmot pro silnoproud stanovený procentní sazbou (%) z ceny vodorovná dopravní vzdálenost do 50 m ruční (bez užití mechanizace) v objektech výšky přes 6 do 12 m</t>
  </si>
  <si>
    <t>%</t>
  </si>
  <si>
    <t>-684242329</t>
  </si>
  <si>
    <t>https://podminky.urs.cz/item/CS_URS_2026_01/998741312</t>
  </si>
  <si>
    <t>763</t>
  </si>
  <si>
    <t>Konstrukce suché výstavby</t>
  </si>
  <si>
    <t>38</t>
  </si>
  <si>
    <t>763111721</t>
  </si>
  <si>
    <t>Příčka ze sádrokartonových desek ostatní konstrukce a práce na příčkách ze sádrokartonových desek ochrana rohů úhelníky plastové</t>
  </si>
  <si>
    <t>1886596189</t>
  </si>
  <si>
    <t>https://podminky.urs.cz/item/CS_URS_2026_01/763111721</t>
  </si>
  <si>
    <t>"ochrana rohů bočních zídek v sále" 1,075*4</t>
  </si>
  <si>
    <t>"ochrana rohů stěn u vstupu na balkon" 1,665*2+1,195*2</t>
  </si>
  <si>
    <t>39</t>
  </si>
  <si>
    <t>763121421</t>
  </si>
  <si>
    <t>Stěna předsazená ze sádrokartonových desek s nosnou konstrukcí z ocelových profilů CW, UW jednoduše opláštěná deskou protipožární DF tl. 12,5 mm s izolací, EI 30, stěna tl. 62,5 mm, profil 50</t>
  </si>
  <si>
    <t>1171541534</t>
  </si>
  <si>
    <t>https://podminky.urs.cz/item/CS_URS_2026_01/763121421</t>
  </si>
  <si>
    <t>"obklad stěn vstupu na balkoně (na stávající desky)" 1,917*(0,88+2,25)+(2,02*2+0,2*2)*(2,25+1,765)/2+0,44*2*(1,765+1,195)/2+3,15*2*1,015</t>
  </si>
  <si>
    <t>40</t>
  </si>
  <si>
    <t>763121483</t>
  </si>
  <si>
    <t>Stěna předsazená ze sádrokartonových desek s nosnou konstrukcí z ocelových profilů CW, UW dvojitě opláštěná deskami akustickými tl. 2 x 12,5 mm s izolací, EI 30, Rw do 28 dB, stěna tl. 127,5 mm, profil 100</t>
  </si>
  <si>
    <t>35525297</t>
  </si>
  <si>
    <t>https://podminky.urs.cz/item/CS_URS_2026_01/763121483</t>
  </si>
  <si>
    <t>"náhrada plechové příčky předstěnou v čele pódia (oblouková část)" 7,2*1,0</t>
  </si>
  <si>
    <t>41</t>
  </si>
  <si>
    <t>763121714</t>
  </si>
  <si>
    <t>Stěna předsazená ze sádrokartonových desek ostatní konstrukce a práce na předsazených stěnách ze sádrokartonových desek základní penetrační nátěr</t>
  </si>
  <si>
    <t>-1496091856</t>
  </si>
  <si>
    <t>https://podminky.urs.cz/item/CS_URS_2026_01/763121714</t>
  </si>
  <si>
    <t>42</t>
  </si>
  <si>
    <t>763121752</t>
  </si>
  <si>
    <t>Stěna předsazená ze sádrokartonových desek Příplatek k cenám za zakřivení stěny (plynulý oblouk)</t>
  </si>
  <si>
    <t>276323609</t>
  </si>
  <si>
    <t>https://podminky.urs.cz/item/CS_URS_2026_01/763121752</t>
  </si>
  <si>
    <t>43</t>
  </si>
  <si>
    <t>763121762</t>
  </si>
  <si>
    <t>Stěna předsazená ze sádrokartonových desek Příplatek k cenám za rovinnost kvality celoplošné tmelení kvality Q4</t>
  </si>
  <si>
    <t>-2093167329</t>
  </si>
  <si>
    <t>https://podminky.urs.cz/item/CS_URS_2026_01/763121762</t>
  </si>
  <si>
    <t>"povrchová úprava předstěny v čele pódia (oblouková část)" 7,2*1,0</t>
  </si>
  <si>
    <t>44</t>
  </si>
  <si>
    <t>998763332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</si>
  <si>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přes 6 do 12 m</t>
  </si>
  <si>
    <t>-717009189</t>
  </si>
  <si>
    <t>https://podminky.urs.cz/item/CS_URS_2026_01/998763332</t>
  </si>
  <si>
    <t>776</t>
  </si>
  <si>
    <t>Podlahy povlakové</t>
  </si>
  <si>
    <t>45</t>
  </si>
  <si>
    <t>776501811</t>
  </si>
  <si>
    <t>Demontáž povlakových podlahovin ze stěn výšky do 2 m</t>
  </si>
  <si>
    <t>-2055736640</t>
  </si>
  <si>
    <t>https://podminky.urs.cz/item/CS_URS_2026_01/776501811</t>
  </si>
  <si>
    <t>"sejmutí podlahovin ze stěn v sále - čelo pódia" (1,8*7,2*1,8)*1,0</t>
  </si>
  <si>
    <t>"sejmutí podlahovin ze stěn v sále - boční zídky" ((1,65*1,15*2+1,645*(1,15+1,075)/2+0,2*1,075))*2</t>
  </si>
  <si>
    <t>"sejmutí podlahovin ze stěn na balkonu - líc a rub balkonové zídky" 13,0*1,3+13,2*0,65</t>
  </si>
  <si>
    <t>"sejmutí podlahovin ze stěn balkonu - stěny vstupu" 1,917*(0,88+2,25)+(2,02*2+0,2*2)*(2,25+1,765)/2+0,44*2*(1,765+1,195)/2+3,15*2*1,015</t>
  </si>
  <si>
    <t>46</t>
  </si>
  <si>
    <t>776501812</t>
  </si>
  <si>
    <t>Demontáž povlakových podlahovin ze stěn výšky přes 2 do 3,8 m</t>
  </si>
  <si>
    <t>2134766360</t>
  </si>
  <si>
    <t>https://podminky.urs.cz/item/CS_URS_2026_01/776501812</t>
  </si>
  <si>
    <t>"sejmutí podlahovin ze stěn v sále - zadní stěna" (2,645+0,15+5,0+0,15+2,645)*2,15</t>
  </si>
  <si>
    <t>"sejmutí podlahovin ze stěn v sále - stěny u vstupních dveří do sálu" (1,55+1,775+1,88+1,535)*2,685-(1,5*2,045)*2+8,45*2,155</t>
  </si>
  <si>
    <t>"sejmutí podlahovin ze stěn balkonu - zadní stěna" 60,0-4,5*0,75</t>
  </si>
  <si>
    <t>"demontáž podlahovin na původních akustických obkladech" 186,5</t>
  </si>
  <si>
    <t>784</t>
  </si>
  <si>
    <t>Dokončovací práce - malby a tapety</t>
  </si>
  <si>
    <t>47</t>
  </si>
  <si>
    <t>784121005</t>
  </si>
  <si>
    <t>Oškrabání malby v místnostech výšky přes 5,00 m</t>
  </si>
  <si>
    <t>-1116055915</t>
  </si>
  <si>
    <t>https://podminky.urs.cz/item/CS_URS_2026_01/784121005</t>
  </si>
  <si>
    <t>"odstranění malby stropu nad sálem a balkonem - rovná plocha" 23,72*16,0</t>
  </si>
  <si>
    <t>"odstranění malby fabionů" 23,72*1,75*2</t>
  </si>
  <si>
    <t>"odstranění malby stěn v sále a na balkonu (pravá strana při pohledu od pódia)" 8,45+3,35+2,85</t>
  </si>
  <si>
    <t>"odstranění malby stěn v sále a na balkonu (levá strana při pohledu od pódia)" 8,45+3,35+2,85</t>
  </si>
  <si>
    <t>"odstranění malby spodního líce balkonu" 42,6</t>
  </si>
  <si>
    <t>"odstranění malby stěn při realizaci akustického obkladu" 115,2</t>
  </si>
  <si>
    <t>48</t>
  </si>
  <si>
    <t>784121015</t>
  </si>
  <si>
    <t>Rozmývání podkladu po oškrabání malby v místnostech výšky přes 5,00 m</t>
  </si>
  <si>
    <t>351247690</t>
  </si>
  <si>
    <t>https://podminky.urs.cz/item/CS_URS_2026_01/784121015</t>
  </si>
  <si>
    <t>49</t>
  </si>
  <si>
    <t>784161515</t>
  </si>
  <si>
    <t>Celoplošné vyrovnání podkladu disperzní stěrkou, tloušťky do 3 mm vyrovnáním v místnostech výšky přes 5,00 m</t>
  </si>
  <si>
    <t>1857483600</t>
  </si>
  <si>
    <t>https://podminky.urs.cz/item/CS_URS_2026_01/784161515</t>
  </si>
  <si>
    <t>"vyrovnání pro malbu stropu nad sálem a balkonem - rovná plocha" 23,72*16,0</t>
  </si>
  <si>
    <t>"vyrovnání pro malbu fabionů" 23,72*1,75*2</t>
  </si>
  <si>
    <t>"vyrovnání pro malbu bočních zídek v sále" ((1,65*1,15*2+1,645*(1,15+1,075)/2+0,2*1,075))*2</t>
  </si>
  <si>
    <t>"vyrovnání pro malbu stěn v sále a na balkonu (pravá strana při pohledu od pódia)" 8,45+3,35+2,85</t>
  </si>
  <si>
    <t>"vyrovnání pro malbu stěn v sále a na balkonu (levá strana při pohledu od pódia)" 8,45+3,35+2,85</t>
  </si>
  <si>
    <t>"vyrovnání pro malbu stěn čela pódia" (1,8*2)*1,0</t>
  </si>
  <si>
    <t>50</t>
  </si>
  <si>
    <t>784181125</t>
  </si>
  <si>
    <t>Penetrace podkladu jednonásobná hloubková akrylátová bezbarvá v místnostech výšky přes 5,00 m</t>
  </si>
  <si>
    <t>-439649713</t>
  </si>
  <si>
    <t>https://podminky.urs.cz/item/CS_URS_2026_01/784181125</t>
  </si>
  <si>
    <t>51</t>
  </si>
  <si>
    <t>784211105</t>
  </si>
  <si>
    <t>Malby z malířských směsí oděruvzdorných za mokra dvojnásobné, bílé za mokra oděruvzdorné výborně v místnostech výšky přes 5,00 m</t>
  </si>
  <si>
    <t>1925392475</t>
  </si>
  <si>
    <t>https://podminky.urs.cz/item/CS_URS_2026_01/784211105</t>
  </si>
  <si>
    <t>"malba stropu nad sálem a balkonem - rovná plocha" 23,72*16,0</t>
  </si>
  <si>
    <t>"malba fabionů" 23,72*1,75*2</t>
  </si>
  <si>
    <t>"malba stěn v sále a na balkonu (pravá strana při pohledu od pódia)" 8,45+3,35+2,85</t>
  </si>
  <si>
    <t>"malba stěn v sále a na balkonu (levá strana při pohledu od pódia)" 8,45+3,35+2,85</t>
  </si>
  <si>
    <t>"malba stěn čela pódia" (1,8*7,2*1,8)*1,0</t>
  </si>
  <si>
    <t>"malba bočních zídek v sále" ((1,65*1,15*2+1,645*(1,15+1,075)/2+0,2*1,075))*2</t>
  </si>
  <si>
    <t>"malba líce balkonové zídky" 13,0*1,3</t>
  </si>
  <si>
    <t>"malba rubu balkonové zídky" 13,0*0,62</t>
  </si>
  <si>
    <t>"malba zadní stěny v sále" (1,5+1,775)*2,7-(1,5*2,045)+8,45*2,155+(1,5+1,775)*2,7-(1,5*2,045)-(5,4*0,6)</t>
  </si>
  <si>
    <t>"malba zadní balkonové stěny" 60,0</t>
  </si>
  <si>
    <t>"malba spodního líce balkonu" 42,6</t>
  </si>
  <si>
    <t>"malba SDk obkladu stěn vstupu na balkoně" 1,917*(0,88+2,25)+(2,02*2+0,2*2)*(2,25+1,765)/2+0,44*2*(1,765+1,195)/2+3,15*2*1,015</t>
  </si>
  <si>
    <t>"malby stěn při realizaci akustického obkladu" 115,2</t>
  </si>
  <si>
    <t>HZS</t>
  </si>
  <si>
    <t>Hodinové zúčtovací sazby</t>
  </si>
  <si>
    <t>52</t>
  </si>
  <si>
    <t>HZS1292</t>
  </si>
  <si>
    <t>Hodinové zúčtovací sazby profesí HSV zemní a pomocné práce stavební dělník</t>
  </si>
  <si>
    <t>hod</t>
  </si>
  <si>
    <t>512</t>
  </si>
  <si>
    <t>1037374390</t>
  </si>
  <si>
    <t>https://podminky.urs.cz/item/CS_URS_2026_01/HZS1292</t>
  </si>
  <si>
    <t>P</t>
  </si>
  <si>
    <t>Poznámka k položce:_x000D_
Celkové množství HZS je stanoveno předběžným odborným odhadem. Uchazeč je v rámci zpracování cenové nabídky povinnen stanovit vlastní individuální časovou náročnost pracovní operace a na základě toho modifikovat celkovou cenu položky úpravou výše její jednotkové ceny.</t>
  </si>
  <si>
    <t>"demontáž, přesun a zpětná montáž poslední řady sedadel v sále (pro úpravu zadní stěny)" 10,0</t>
  </si>
  <si>
    <t>"demontáž, přesun a zpětná montáž poslední řady sedadel na balkonu (pro úpravu zadní stěny)" 10,0</t>
  </si>
  <si>
    <t>53</t>
  </si>
  <si>
    <t>HZS2131</t>
  </si>
  <si>
    <t>Hodinové zúčtovací sazby profesí PSV provádění stavebních konstrukcí zámečník</t>
  </si>
  <si>
    <t>-1992493929</t>
  </si>
  <si>
    <t>https://podminky.urs.cz/item/CS_URS_2026_01/HZS2131</t>
  </si>
  <si>
    <t>"demontáž, přesun a zpětná montáž nosných prvků technologie ozvučení (konzole, lávky apod.)" 35,0</t>
  </si>
  <si>
    <t>54</t>
  </si>
  <si>
    <t>HZS3222</t>
  </si>
  <si>
    <t>Hodinové zúčtovací sazby montáží technologických zařízení na stavebních objektech montér slaboproudých zařízení odborný</t>
  </si>
  <si>
    <t>-947697461</t>
  </si>
  <si>
    <t>https://podminky.urs.cz/item/CS_URS_2026_01/HZS3222</t>
  </si>
  <si>
    <t>"demontáž, přesun a zpětná montáž prvků technologie ozvučení" 30,0</t>
  </si>
  <si>
    <t>VRN</t>
  </si>
  <si>
    <t>Vedlejší rozpočtové náklady</t>
  </si>
  <si>
    <t>VRN1</t>
  </si>
  <si>
    <t>Průzkumné, zeměměřičské a projektové práce</t>
  </si>
  <si>
    <t>55</t>
  </si>
  <si>
    <t>013254000</t>
  </si>
  <si>
    <t>Dokumentace skutečného provedení stavby</t>
  </si>
  <si>
    <t>sbr</t>
  </si>
  <si>
    <t>1024</t>
  </si>
  <si>
    <t>-1684929016</t>
  </si>
  <si>
    <t>https://podminky.urs.cz/item/CS_URS_2026_01/013254000</t>
  </si>
  <si>
    <t>VRN3</t>
  </si>
  <si>
    <t>Zařízení staveniště</t>
  </si>
  <si>
    <t>56</t>
  </si>
  <si>
    <t>030001000</t>
  </si>
  <si>
    <t>-155812833</t>
  </si>
  <si>
    <t>https://podminky.urs.cz/item/CS_URS_2026_01/030001000</t>
  </si>
  <si>
    <t>Poznámka k položce:_x000D_
Položka obsahuje zejména náklady na zžízení :_x000D_
- administrativní,  sociální a skladovací zařízení (kanceláře, šatny, umývárny, jídelny, mobilní WC s příp. čištěním odpadních vod, mobilní sklady a přístřešky pro skladování   materiálu)_x000D_
- provizorní komunikace (silnice, chodníky, lávky, můstky, rampy v jakémkoli materiálovém provedení)_x000D_
- připojení zařízení staveniště na inženýrské sítě vč.nákladů na energie_x000D_
- oplocení, osvětlení, ostraha zařízení staveniště v nezbytném rozsahu_x000D_
- opatření na nezbytnou ochranu sousedních pozemků a staveb_x000D_
- pronájem ploch a poplatky za užívání veřejného prostranství</t>
  </si>
  <si>
    <t>VRN7</t>
  </si>
  <si>
    <t>Provozní vlivy</t>
  </si>
  <si>
    <t>57</t>
  </si>
  <si>
    <t>071002000</t>
  </si>
  <si>
    <t>Provoz investora, třetích osob</t>
  </si>
  <si>
    <t>-576006213</t>
  </si>
  <si>
    <t>https://podminky.urs.cz/item/CS_URS_2026_01/071002000</t>
  </si>
  <si>
    <t>Poznámka k položce:_x000D_
Položka obsahuje náklady na  zajištění ochrany podlahy a veškerých dotčených částí objektu proti jakémukoli mechanickému poškození, znečištění apod., včetně protiprachových opatření na koncových prvcích inženýrských sítí, mechanických částech výplní otvorů apod.</t>
  </si>
  <si>
    <t>VRN9</t>
  </si>
  <si>
    <t>Ostatní náklady</t>
  </si>
  <si>
    <t>58</t>
  </si>
  <si>
    <t>094002000</t>
  </si>
  <si>
    <t>Ostatní náklady související s výstavbou</t>
  </si>
  <si>
    <t>904235443</t>
  </si>
  <si>
    <t>https://podminky.urs.cz/item/CS_URS_2026_01/094002000</t>
  </si>
  <si>
    <t>Poznámka k položce:_x000D_
Položka obsahuje náklady na technologickou manipulaci s prvky akustického obkladu v prostoru staveniště před jejich zabudováním do místa určení dle PD.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</si>
  <si>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</si>
  <si>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</si>
  <si>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</si>
  <si>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</si>
  <si>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family val="2"/>
        <charset val="238"/>
      </rPr>
      <t xml:space="preserve">Rekapitulace stavby </t>
    </r>
    <r>
      <rPr>
        <sz val="8"/>
        <rFont val="Arial CE"/>
        <family val="2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</si>
  <si>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family val="2"/>
        <charset val="238"/>
      </rPr>
      <t>Rekapitulace stavby</t>
    </r>
    <r>
      <rPr>
        <sz val="8"/>
        <rFont val="Arial CE"/>
        <family val="2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</si>
  <si>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</si>
  <si>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</si>
  <si>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family val="2"/>
        <charset val="238"/>
      </rPr>
      <t>Rekapitulace objektů stavby a soupisů prací</t>
    </r>
    <r>
      <rPr>
        <sz val="8"/>
        <rFont val="Arial CE"/>
        <family val="2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</si>
  <si>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</si>
  <si>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</si>
  <si>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</si>
  <si>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</si>
  <si>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</si>
  <si>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</si>
  <si>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</si>
  <si>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</si>
  <si>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</si>
  <si>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</si>
  <si>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</si>
  <si>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</si>
  <si>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</si>
  <si>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family val="2"/>
        <charset val="238"/>
      </rPr>
      <t xml:space="preserve">Soupis prací </t>
    </r>
    <r>
      <rPr>
        <sz val="8"/>
        <rFont val="Arial CE"/>
        <family val="2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</si>
  <si>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</si>
  <si>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family val="2"/>
        <charset val="238"/>
      </rPr>
      <t>Krycí list soupisu</t>
    </r>
    <r>
      <rPr>
        <sz val="8"/>
        <rFont val="Arial CE"/>
        <family val="2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</si>
  <si>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</si>
  <si>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family val="2"/>
        <charset val="238"/>
      </rPr>
      <t>Rekapitulace členění soupisu prací</t>
    </r>
    <r>
      <rPr>
        <sz val="8"/>
        <rFont val="Arial CE"/>
        <family val="2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</si>
  <si>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</si>
  <si>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family val="2"/>
        <charset val="238"/>
      </rPr>
      <t xml:space="preserve">Soupis prací </t>
    </r>
    <r>
      <rPr>
        <sz val="8"/>
        <rFont val="Arial CE"/>
        <family val="2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</si>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</sst>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0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505050"/>
      <name val="Arial CE"/>
      <family val="2"/>
      <charset val="238"/>
    </font>
    <font>
      <sz val="8"/>
      <color rgb="FFFFFFFF"/>
      <name val="Arial CE"/>
      <family val="2"/>
      <charset val="238"/>
    </font>
    <font>
      <b/>
      <sz val="14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2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96969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7"/>
      <color rgb="FF979797"/>
      <name val="Arial CE"/>
      <family val="2"/>
      <charset val="238"/>
    </font>
    <font>
      <i/>
      <u/>
      <sz val="7"/>
      <color rgb="FF979797"/>
      <name val="Calibri"/>
      <family val="2"/>
      <charset val="238"/>
      <scheme val="minor"/>
    </font>
    <font>
      <sz val="7"/>
      <color rgb="FF969696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i/>
      <sz val="7"/>
      <color rgb="FF969696"/>
      <name val="Arial CE"/>
      <family val="2"/>
      <charset val="238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8"/>
      <name val="Arial CE"/>
      <family val="2"/>
      <charset val="238"/>
    </font>
    <font>
      <sz val="9"/>
      <name val="Trebuchet MS"/>
      <family val="2"/>
      <charset val="238"/>
    </font>
    <font>
      <sz val="10"/>
      <name val="Trebuchet MS"/>
      <family val="2"/>
      <charset val="238"/>
    </font>
    <font>
      <sz val="11"/>
      <name val="Trebuchet MS"/>
      <family val="2"/>
      <charset val="238"/>
    </font>
    <font>
      <b/>
      <sz val="9"/>
      <name val="Trebuchet MS"/>
      <family val="2"/>
      <charset val="238"/>
    </font>
    <font>
      <b/>
      <sz val="8"/>
      <name val="Arial CE"/>
      <family val="2"/>
      <charset val="238"/>
    </font>
    <font>
      <sz val="9"/>
      <name val="Trebuchet MS"/>
      <family val="2"/>
      <charset val="238"/>
    </font>
    <font>
      <sz val="8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sz val="8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6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19" fillId="4" borderId="9" xfId="0" applyFont="1" applyFill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7" fillId="0" borderId="15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3" xfId="0" applyFont="1" applyBorder="1" applyAlignment="1" applyProtection="1">
      <alignment horizontal="center" vertical="center"/>
    </xf>
    <xf numFmtId="49" fontId="19" fillId="0" borderId="23" xfId="0" applyNumberFormat="1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</xf>
    <xf numFmtId="167" fontId="19" fillId="0" borderId="23" xfId="0" applyNumberFormat="1" applyFont="1" applyBorder="1" applyAlignment="1" applyProtection="1">
      <alignment vertical="center"/>
    </xf>
    <xf numFmtId="4" fontId="19" fillId="2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</xf>
    <xf numFmtId="0" fontId="20" fillId="2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6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4" fillId="0" borderId="23" xfId="0" applyFont="1" applyBorder="1" applyAlignment="1" applyProtection="1">
      <alignment horizontal="center" vertical="center"/>
    </xf>
    <xf numFmtId="49" fontId="34" fillId="0" borderId="23" xfId="0" applyNumberFormat="1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center" vertical="center" wrapText="1"/>
    </xf>
    <xf numFmtId="167" fontId="34" fillId="0" borderId="23" xfId="0" applyNumberFormat="1" applyFont="1" applyBorder="1" applyAlignment="1" applyProtection="1">
      <alignment vertical="center"/>
    </xf>
    <xf numFmtId="4" fontId="34" fillId="2" borderId="23" xfId="0" applyNumberFormat="1" applyFont="1" applyFill="1" applyBorder="1" applyAlignment="1" applyProtection="1">
      <alignment vertical="center"/>
      <protection locked="0"/>
    </xf>
    <xf numFmtId="4" fontId="34" fillId="0" borderId="23" xfId="0" applyNumberFormat="1" applyFont="1" applyBorder="1" applyAlignment="1" applyProtection="1">
      <alignment vertical="center"/>
    </xf>
    <xf numFmtId="0" fontId="35" fillId="0" borderId="4" xfId="0" applyFont="1" applyBorder="1" applyAlignment="1">
      <alignment vertical="center"/>
    </xf>
    <xf numFmtId="0" fontId="34" fillId="2" borderId="15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167" fontId="19" fillId="2" borderId="23" xfId="0" applyNumberFormat="1" applyFont="1" applyFill="1" applyBorder="1" applyAlignment="1" applyProtection="1">
      <alignment vertical="center"/>
      <protection locked="0"/>
    </xf>
    <xf numFmtId="0" fontId="36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46" fillId="0" borderId="27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vertical="top"/>
    </xf>
    <xf numFmtId="0" fontId="47" fillId="0" borderId="1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horizontal="center" vertical="center"/>
    </xf>
    <xf numFmtId="49" fontId="47" fillId="0" borderId="1" xfId="0" applyNumberFormat="1" applyFont="1" applyBorder="1" applyAlignment="1" applyProtection="1">
      <alignment horizontal="left" vertical="center"/>
    </xf>
    <xf numFmtId="0" fontId="46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 applyAlignment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5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6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5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8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0" fillId="0" borderId="1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wrapText="1"/>
    </xf>
    <xf numFmtId="0" fontId="38" fillId="0" borderId="1" xfId="0" applyFont="1" applyBorder="1" applyAlignment="1">
      <alignment horizontal="center" vertical="center" wrapText="1"/>
    </xf>
    <xf numFmtId="49" fontId="40" fillId="0" borderId="1" xfId="0" applyNumberFormat="1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/>
    </xf>
    <xf numFmtId="0" fontId="39" fillId="0" borderId="29" xfId="0" applyFont="1" applyBorder="1" applyAlignment="1">
      <alignment horizontal="left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4</xdr:row>
      <xdr:rowOff>34925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38</xdr:col>
      <xdr:colOff>129540</xdr:colOff>
      <xdr:row>41</xdr:row>
      <xdr:rowOff>0</xdr:rowOff>
    </xdr:from>
    <xdr:to>
      <xdr:col>41</xdr:col>
      <xdr:colOff>177165</xdr:colOff>
      <xdr:row>42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8255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45</xdr:row>
      <xdr:rowOff>8255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84</xdr:row>
      <xdr:rowOff>0</xdr:rowOff>
    </xdr:from>
    <xdr:to>
      <xdr:col>9</xdr:col>
      <xdr:colOff>1215390</xdr:colOff>
      <xdr:row>85</xdr:row>
      <xdr:rowOff>8255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6_01/949101111" TargetMode="External"/><Relationship Id="rId18" Type="http://schemas.openxmlformats.org/officeDocument/2006/relationships/hyperlink" Target="https://podminky.urs.cz/item/CS_URS_2026_01/978013121" TargetMode="External"/><Relationship Id="rId26" Type="http://schemas.openxmlformats.org/officeDocument/2006/relationships/hyperlink" Target="https://podminky.urs.cz/item/CS_URS_2026_01/714110801" TargetMode="External"/><Relationship Id="rId39" Type="http://schemas.openxmlformats.org/officeDocument/2006/relationships/hyperlink" Target="https://podminky.urs.cz/item/CS_URS_2026_01/763121483" TargetMode="External"/><Relationship Id="rId21" Type="http://schemas.openxmlformats.org/officeDocument/2006/relationships/hyperlink" Target="https://podminky.urs.cz/item/CS_URS_2026_01/997013501" TargetMode="External"/><Relationship Id="rId34" Type="http://schemas.openxmlformats.org/officeDocument/2006/relationships/hyperlink" Target="https://podminky.urs.cz/item/CS_URS_2026_01/741374844" TargetMode="External"/><Relationship Id="rId42" Type="http://schemas.openxmlformats.org/officeDocument/2006/relationships/hyperlink" Target="https://podminky.urs.cz/item/CS_URS_2026_01/763121762" TargetMode="External"/><Relationship Id="rId47" Type="http://schemas.openxmlformats.org/officeDocument/2006/relationships/hyperlink" Target="https://podminky.urs.cz/item/CS_URS_2026_01/784121015" TargetMode="External"/><Relationship Id="rId50" Type="http://schemas.openxmlformats.org/officeDocument/2006/relationships/hyperlink" Target="https://podminky.urs.cz/item/CS_URS_2026_01/784211105" TargetMode="External"/><Relationship Id="rId55" Type="http://schemas.openxmlformats.org/officeDocument/2006/relationships/hyperlink" Target="https://podminky.urs.cz/item/CS_URS_2026_01/030001000" TargetMode="External"/><Relationship Id="rId7" Type="http://schemas.openxmlformats.org/officeDocument/2006/relationships/hyperlink" Target="https://podminky.urs.cz/item/CS_URS_2026_01/941111111" TargetMode="External"/><Relationship Id="rId12" Type="http://schemas.openxmlformats.org/officeDocument/2006/relationships/hyperlink" Target="https://podminky.urs.cz/item/CS_URS_2026_01/943111811" TargetMode="External"/><Relationship Id="rId17" Type="http://schemas.openxmlformats.org/officeDocument/2006/relationships/hyperlink" Target="https://podminky.urs.cz/item/CS_URS_2026_01/949211811" TargetMode="External"/><Relationship Id="rId25" Type="http://schemas.openxmlformats.org/officeDocument/2006/relationships/hyperlink" Target="https://podminky.urs.cz/item/CS_URS_2026_01/998018002" TargetMode="External"/><Relationship Id="rId33" Type="http://schemas.openxmlformats.org/officeDocument/2006/relationships/hyperlink" Target="https://podminky.urs.cz/item/CS_URS_2026_01/741374823" TargetMode="External"/><Relationship Id="rId38" Type="http://schemas.openxmlformats.org/officeDocument/2006/relationships/hyperlink" Target="https://podminky.urs.cz/item/CS_URS_2026_01/763121421" TargetMode="External"/><Relationship Id="rId46" Type="http://schemas.openxmlformats.org/officeDocument/2006/relationships/hyperlink" Target="https://podminky.urs.cz/item/CS_URS_2026_01/784121005" TargetMode="External"/><Relationship Id="rId2" Type="http://schemas.openxmlformats.org/officeDocument/2006/relationships/hyperlink" Target="https://podminky.urs.cz/item/CS_URS_2026_01/611142001" TargetMode="External"/><Relationship Id="rId16" Type="http://schemas.openxmlformats.org/officeDocument/2006/relationships/hyperlink" Target="https://podminky.urs.cz/item/CS_URS_2026_01/949211211" TargetMode="External"/><Relationship Id="rId20" Type="http://schemas.openxmlformats.org/officeDocument/2006/relationships/hyperlink" Target="https://podminky.urs.cz/item/CS_URS_2026_01/997013213" TargetMode="External"/><Relationship Id="rId29" Type="http://schemas.openxmlformats.org/officeDocument/2006/relationships/hyperlink" Target="https://podminky.urs.cz/item/CS_URS_2026_01/741370032" TargetMode="External"/><Relationship Id="rId41" Type="http://schemas.openxmlformats.org/officeDocument/2006/relationships/hyperlink" Target="https://podminky.urs.cz/item/CS_URS_2026_01/763121752" TargetMode="External"/><Relationship Id="rId54" Type="http://schemas.openxmlformats.org/officeDocument/2006/relationships/hyperlink" Target="https://podminky.urs.cz/item/CS_URS_2026_01/013254000" TargetMode="External"/><Relationship Id="rId1" Type="http://schemas.openxmlformats.org/officeDocument/2006/relationships/hyperlink" Target="https://podminky.urs.cz/item/CS_URS_2026_01/611131111" TargetMode="External"/><Relationship Id="rId6" Type="http://schemas.openxmlformats.org/officeDocument/2006/relationships/hyperlink" Target="https://podminky.urs.cz/item/CS_URS_2026_01/952902611" TargetMode="External"/><Relationship Id="rId11" Type="http://schemas.openxmlformats.org/officeDocument/2006/relationships/hyperlink" Target="https://podminky.urs.cz/item/CS_URS_2026_01/943111211" TargetMode="External"/><Relationship Id="rId24" Type="http://schemas.openxmlformats.org/officeDocument/2006/relationships/hyperlink" Target="https://podminky.urs.cz/item/CS_URS_2026_01/997013811" TargetMode="External"/><Relationship Id="rId32" Type="http://schemas.openxmlformats.org/officeDocument/2006/relationships/hyperlink" Target="https://podminky.urs.cz/item/CS_URS_2026_01/741372079" TargetMode="External"/><Relationship Id="rId37" Type="http://schemas.openxmlformats.org/officeDocument/2006/relationships/hyperlink" Target="https://podminky.urs.cz/item/CS_URS_2026_01/763111721" TargetMode="External"/><Relationship Id="rId40" Type="http://schemas.openxmlformats.org/officeDocument/2006/relationships/hyperlink" Target="https://podminky.urs.cz/item/CS_URS_2026_01/763121714" TargetMode="External"/><Relationship Id="rId45" Type="http://schemas.openxmlformats.org/officeDocument/2006/relationships/hyperlink" Target="https://podminky.urs.cz/item/CS_URS_2026_01/776501812" TargetMode="External"/><Relationship Id="rId53" Type="http://schemas.openxmlformats.org/officeDocument/2006/relationships/hyperlink" Target="https://podminky.urs.cz/item/CS_URS_2026_01/HZS3222" TargetMode="External"/><Relationship Id="rId58" Type="http://schemas.openxmlformats.org/officeDocument/2006/relationships/drawing" Target="../drawings/drawing2.xml"/><Relationship Id="rId5" Type="http://schemas.openxmlformats.org/officeDocument/2006/relationships/hyperlink" Target="https://podminky.urs.cz/item/CS_URS_2026_01/619995001" TargetMode="External"/><Relationship Id="rId15" Type="http://schemas.openxmlformats.org/officeDocument/2006/relationships/hyperlink" Target="https://podminky.urs.cz/item/CS_URS_2026_01/949211111" TargetMode="External"/><Relationship Id="rId23" Type="http://schemas.openxmlformats.org/officeDocument/2006/relationships/hyperlink" Target="https://podminky.urs.cz/item/CS_URS_2026_01/997013631" TargetMode="External"/><Relationship Id="rId28" Type="http://schemas.openxmlformats.org/officeDocument/2006/relationships/hyperlink" Target="https://podminky.urs.cz/item/CS_URS_2026_01/741122611" TargetMode="External"/><Relationship Id="rId36" Type="http://schemas.openxmlformats.org/officeDocument/2006/relationships/hyperlink" Target="https://podminky.urs.cz/item/CS_URS_2026_01/998741312" TargetMode="External"/><Relationship Id="rId49" Type="http://schemas.openxmlformats.org/officeDocument/2006/relationships/hyperlink" Target="https://podminky.urs.cz/item/CS_URS_2026_01/784181125" TargetMode="External"/><Relationship Id="rId57" Type="http://schemas.openxmlformats.org/officeDocument/2006/relationships/hyperlink" Target="https://podminky.urs.cz/item/CS_URS_2026_01/094002000" TargetMode="External"/><Relationship Id="rId10" Type="http://schemas.openxmlformats.org/officeDocument/2006/relationships/hyperlink" Target="https://podminky.urs.cz/item/CS_URS_2026_01/943111111" TargetMode="External"/><Relationship Id="rId19" Type="http://schemas.openxmlformats.org/officeDocument/2006/relationships/hyperlink" Target="https://podminky.urs.cz/item/CS_URS_2026_01/997006012" TargetMode="External"/><Relationship Id="rId31" Type="http://schemas.openxmlformats.org/officeDocument/2006/relationships/hyperlink" Target="https://podminky.urs.cz/item/CS_URS_2026_01/741371033" TargetMode="External"/><Relationship Id="rId44" Type="http://schemas.openxmlformats.org/officeDocument/2006/relationships/hyperlink" Target="https://podminky.urs.cz/item/CS_URS_2026_01/776501811" TargetMode="External"/><Relationship Id="rId52" Type="http://schemas.openxmlformats.org/officeDocument/2006/relationships/hyperlink" Target="https://podminky.urs.cz/item/CS_URS_2026_01/HZS2131" TargetMode="External"/><Relationship Id="rId4" Type="http://schemas.openxmlformats.org/officeDocument/2006/relationships/hyperlink" Target="https://podminky.urs.cz/item/CS_URS_2026_01/612325416" TargetMode="External"/><Relationship Id="rId9" Type="http://schemas.openxmlformats.org/officeDocument/2006/relationships/hyperlink" Target="https://podminky.urs.cz/item/CS_URS_2026_01/941111811" TargetMode="External"/><Relationship Id="rId14" Type="http://schemas.openxmlformats.org/officeDocument/2006/relationships/hyperlink" Target="https://podminky.urs.cz/item/CS_URS_2026_01/949101112" TargetMode="External"/><Relationship Id="rId22" Type="http://schemas.openxmlformats.org/officeDocument/2006/relationships/hyperlink" Target="https://podminky.urs.cz/item/CS_URS_2026_01/997013509" TargetMode="External"/><Relationship Id="rId27" Type="http://schemas.openxmlformats.org/officeDocument/2006/relationships/hyperlink" Target="https://podminky.urs.cz/item/CS_URS_2026_01/714110802" TargetMode="External"/><Relationship Id="rId30" Type="http://schemas.openxmlformats.org/officeDocument/2006/relationships/hyperlink" Target="https://podminky.urs.cz/item/CS_URS_2026_01/741371004" TargetMode="External"/><Relationship Id="rId35" Type="http://schemas.openxmlformats.org/officeDocument/2006/relationships/hyperlink" Target="https://podminky.urs.cz/item/CS_URS_2026_01/741374845" TargetMode="External"/><Relationship Id="rId43" Type="http://schemas.openxmlformats.org/officeDocument/2006/relationships/hyperlink" Target="https://podminky.urs.cz/item/CS_URS_2026_01/998763332" TargetMode="External"/><Relationship Id="rId48" Type="http://schemas.openxmlformats.org/officeDocument/2006/relationships/hyperlink" Target="https://podminky.urs.cz/item/CS_URS_2026_01/784161515" TargetMode="External"/><Relationship Id="rId56" Type="http://schemas.openxmlformats.org/officeDocument/2006/relationships/hyperlink" Target="https://podminky.urs.cz/item/CS_URS_2026_01/071002000" TargetMode="External"/><Relationship Id="rId8" Type="http://schemas.openxmlformats.org/officeDocument/2006/relationships/hyperlink" Target="https://podminky.urs.cz/item/CS_URS_2026_01/941111211" TargetMode="External"/><Relationship Id="rId51" Type="http://schemas.openxmlformats.org/officeDocument/2006/relationships/hyperlink" Target="https://podminky.urs.cz/item/CS_URS_2026_01/HZS1292" TargetMode="External"/><Relationship Id="rId3" Type="http://schemas.openxmlformats.org/officeDocument/2006/relationships/hyperlink" Target="https://podminky.urs.cz/item/CS_URS_2026_01/61132113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opLeftCell="A22" workbookViewId="0"/>
  </sheetViews>
  <sheetFormatPr defaultRowHeight="1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 x14ac:dyDescent="0.2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 x14ac:dyDescent="0.2">
      <c r="AR2" s="341"/>
      <c r="AS2" s="341"/>
      <c r="AT2" s="341"/>
      <c r="AU2" s="341"/>
      <c r="AV2" s="341"/>
      <c r="AW2" s="341"/>
      <c r="AX2" s="341"/>
      <c r="AY2" s="341"/>
      <c r="AZ2" s="341"/>
      <c r="BA2" s="341"/>
      <c r="BB2" s="341"/>
      <c r="BC2" s="341"/>
      <c r="BD2" s="341"/>
      <c r="BE2" s="341"/>
      <c r="BS2" s="17" t="s">
        <v>6</v>
      </c>
      <c r="BT2" s="17" t="s">
        <v>7</v>
      </c>
    </row>
    <row r="3" spans="1:74" s="1" customFormat="1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 x14ac:dyDescent="0.2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 x14ac:dyDescent="0.2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305" t="s">
        <v>14</v>
      </c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6"/>
      <c r="X5" s="306"/>
      <c r="Y5" s="306"/>
      <c r="Z5" s="306"/>
      <c r="AA5" s="306"/>
      <c r="AB5" s="306"/>
      <c r="AC5" s="306"/>
      <c r="AD5" s="306"/>
      <c r="AE5" s="306"/>
      <c r="AF5" s="306"/>
      <c r="AG5" s="306"/>
      <c r="AH5" s="306"/>
      <c r="AI5" s="306"/>
      <c r="AJ5" s="306"/>
      <c r="AK5" s="22"/>
      <c r="AL5" s="22"/>
      <c r="AM5" s="22"/>
      <c r="AN5" s="22"/>
      <c r="AO5" s="22"/>
      <c r="AP5" s="22"/>
      <c r="AQ5" s="22"/>
      <c r="AR5" s="20"/>
      <c r="BE5" s="302" t="s">
        <v>15</v>
      </c>
      <c r="BS5" s="17" t="s">
        <v>6</v>
      </c>
    </row>
    <row r="6" spans="1:74" s="1" customFormat="1" ht="36.950000000000003" customHeight="1" x14ac:dyDescent="0.2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307" t="s">
        <v>17</v>
      </c>
      <c r="L6" s="306"/>
      <c r="M6" s="306"/>
      <c r="N6" s="306"/>
      <c r="O6" s="306"/>
      <c r="P6" s="306"/>
      <c r="Q6" s="306"/>
      <c r="R6" s="306"/>
      <c r="S6" s="306"/>
      <c r="T6" s="306"/>
      <c r="U6" s="306"/>
      <c r="V6" s="306"/>
      <c r="W6" s="306"/>
      <c r="X6" s="306"/>
      <c r="Y6" s="306"/>
      <c r="Z6" s="306"/>
      <c r="AA6" s="306"/>
      <c r="AB6" s="306"/>
      <c r="AC6" s="306"/>
      <c r="AD6" s="306"/>
      <c r="AE6" s="306"/>
      <c r="AF6" s="306"/>
      <c r="AG6" s="306"/>
      <c r="AH6" s="306"/>
      <c r="AI6" s="306"/>
      <c r="AJ6" s="306"/>
      <c r="AK6" s="22"/>
      <c r="AL6" s="22"/>
      <c r="AM6" s="22"/>
      <c r="AN6" s="22"/>
      <c r="AO6" s="22"/>
      <c r="AP6" s="22"/>
      <c r="AQ6" s="22"/>
      <c r="AR6" s="20"/>
      <c r="BE6" s="303"/>
      <c r="BS6" s="17" t="s">
        <v>6</v>
      </c>
    </row>
    <row r="7" spans="1:74" s="1" customFormat="1" ht="12" customHeight="1" x14ac:dyDescent="0.2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20</v>
      </c>
      <c r="AL7" s="22"/>
      <c r="AM7" s="22"/>
      <c r="AN7" s="27" t="s">
        <v>19</v>
      </c>
      <c r="AO7" s="22"/>
      <c r="AP7" s="22"/>
      <c r="AQ7" s="22"/>
      <c r="AR7" s="20"/>
      <c r="BE7" s="303"/>
      <c r="BS7" s="17" t="s">
        <v>6</v>
      </c>
    </row>
    <row r="8" spans="1:74" s="1" customFormat="1" ht="12" customHeight="1" x14ac:dyDescent="0.2">
      <c r="B8" s="21"/>
      <c r="C8" s="22"/>
      <c r="D8" s="29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23</v>
      </c>
      <c r="AL8" s="22"/>
      <c r="AM8" s="22"/>
      <c r="AN8" s="30" t="s">
        <v>24</v>
      </c>
      <c r="AO8" s="22"/>
      <c r="AP8" s="22"/>
      <c r="AQ8" s="22"/>
      <c r="AR8" s="20"/>
      <c r="BE8" s="303"/>
      <c r="BS8" s="17" t="s">
        <v>6</v>
      </c>
    </row>
    <row r="9" spans="1:74" s="1" customFormat="1" ht="14.45" customHeight="1" x14ac:dyDescent="0.2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03"/>
      <c r="BS9" s="17" t="s">
        <v>6</v>
      </c>
    </row>
    <row r="10" spans="1:74" s="1" customFormat="1" ht="12" customHeight="1" x14ac:dyDescent="0.2">
      <c r="B10" s="21"/>
      <c r="C10" s="22"/>
      <c r="D10" s="29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26</v>
      </c>
      <c r="AL10" s="22"/>
      <c r="AM10" s="22"/>
      <c r="AN10" s="27" t="s">
        <v>27</v>
      </c>
      <c r="AO10" s="22"/>
      <c r="AP10" s="22"/>
      <c r="AQ10" s="22"/>
      <c r="AR10" s="20"/>
      <c r="BE10" s="303"/>
      <c r="BS10" s="17" t="s">
        <v>6</v>
      </c>
    </row>
    <row r="11" spans="1:74" s="1" customFormat="1" ht="18.399999999999999" customHeight="1" x14ac:dyDescent="0.2">
      <c r="B11" s="21"/>
      <c r="C11" s="22"/>
      <c r="D11" s="22"/>
      <c r="E11" s="27" t="s">
        <v>28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29</v>
      </c>
      <c r="AL11" s="22"/>
      <c r="AM11" s="22"/>
      <c r="AN11" s="27" t="s">
        <v>30</v>
      </c>
      <c r="AO11" s="22"/>
      <c r="AP11" s="22"/>
      <c r="AQ11" s="22"/>
      <c r="AR11" s="20"/>
      <c r="BE11" s="303"/>
      <c r="BS11" s="17" t="s">
        <v>6</v>
      </c>
    </row>
    <row r="12" spans="1:74" s="1" customFormat="1" ht="6.95" customHeight="1" x14ac:dyDescent="0.2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03"/>
      <c r="BS12" s="17" t="s">
        <v>6</v>
      </c>
    </row>
    <row r="13" spans="1:74" s="1" customFormat="1" ht="12" customHeight="1" x14ac:dyDescent="0.2">
      <c r="B13" s="21"/>
      <c r="C13" s="22"/>
      <c r="D13" s="29" t="s">
        <v>31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26</v>
      </c>
      <c r="AL13" s="22"/>
      <c r="AM13" s="22"/>
      <c r="AN13" s="31" t="s">
        <v>32</v>
      </c>
      <c r="AO13" s="22"/>
      <c r="AP13" s="22"/>
      <c r="AQ13" s="22"/>
      <c r="AR13" s="20"/>
      <c r="BE13" s="303"/>
      <c r="BS13" s="17" t="s">
        <v>6</v>
      </c>
    </row>
    <row r="14" spans="1:74" ht="12.75" x14ac:dyDescent="0.2">
      <c r="B14" s="21"/>
      <c r="C14" s="22"/>
      <c r="D14" s="22"/>
      <c r="E14" s="308" t="s">
        <v>32</v>
      </c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29" t="s">
        <v>29</v>
      </c>
      <c r="AL14" s="22"/>
      <c r="AM14" s="22"/>
      <c r="AN14" s="31" t="s">
        <v>32</v>
      </c>
      <c r="AO14" s="22"/>
      <c r="AP14" s="22"/>
      <c r="AQ14" s="22"/>
      <c r="AR14" s="20"/>
      <c r="BE14" s="303"/>
      <c r="BS14" s="17" t="s">
        <v>6</v>
      </c>
    </row>
    <row r="15" spans="1:74" s="1" customFormat="1" ht="6.95" customHeight="1" x14ac:dyDescent="0.2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03"/>
      <c r="BS15" s="17" t="s">
        <v>4</v>
      </c>
    </row>
    <row r="16" spans="1:74" s="1" customFormat="1" ht="12" customHeight="1" x14ac:dyDescent="0.2">
      <c r="B16" s="21"/>
      <c r="C16" s="22"/>
      <c r="D16" s="29" t="s">
        <v>33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26</v>
      </c>
      <c r="AL16" s="22"/>
      <c r="AM16" s="22"/>
      <c r="AN16" s="27" t="s">
        <v>34</v>
      </c>
      <c r="AO16" s="22"/>
      <c r="AP16" s="22"/>
      <c r="AQ16" s="22"/>
      <c r="AR16" s="20"/>
      <c r="BE16" s="303"/>
      <c r="BS16" s="17" t="s">
        <v>4</v>
      </c>
    </row>
    <row r="17" spans="1:71" s="1" customFormat="1" ht="18.399999999999999" customHeight="1" x14ac:dyDescent="0.2">
      <c r="B17" s="21"/>
      <c r="C17" s="22"/>
      <c r="D17" s="22"/>
      <c r="E17" s="27" t="s">
        <v>35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29</v>
      </c>
      <c r="AL17" s="22"/>
      <c r="AM17" s="22"/>
      <c r="AN17" s="27" t="s">
        <v>36</v>
      </c>
      <c r="AO17" s="22"/>
      <c r="AP17" s="22"/>
      <c r="AQ17" s="22"/>
      <c r="AR17" s="20"/>
      <c r="BE17" s="303"/>
      <c r="BS17" s="17" t="s">
        <v>37</v>
      </c>
    </row>
    <row r="18" spans="1:71" s="1" customFormat="1" ht="6.95" customHeight="1" x14ac:dyDescent="0.2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03"/>
      <c r="BS18" s="17" t="s">
        <v>6</v>
      </c>
    </row>
    <row r="19" spans="1:71" s="1" customFormat="1" ht="12" customHeight="1" x14ac:dyDescent="0.2">
      <c r="B19" s="21"/>
      <c r="C19" s="22"/>
      <c r="D19" s="29" t="s">
        <v>38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26</v>
      </c>
      <c r="AL19" s="22"/>
      <c r="AM19" s="22"/>
      <c r="AN19" s="27" t="s">
        <v>39</v>
      </c>
      <c r="AO19" s="22"/>
      <c r="AP19" s="22"/>
      <c r="AQ19" s="22"/>
      <c r="AR19" s="20"/>
      <c r="BE19" s="303"/>
      <c r="BS19" s="17" t="s">
        <v>6</v>
      </c>
    </row>
    <row r="20" spans="1:71" s="1" customFormat="1" ht="18.399999999999999" customHeight="1" x14ac:dyDescent="0.2">
      <c r="B20" s="21"/>
      <c r="C20" s="22"/>
      <c r="D20" s="22"/>
      <c r="E20" s="27" t="s">
        <v>40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29</v>
      </c>
      <c r="AL20" s="22"/>
      <c r="AM20" s="22"/>
      <c r="AN20" s="27" t="s">
        <v>41</v>
      </c>
      <c r="AO20" s="22"/>
      <c r="AP20" s="22"/>
      <c r="AQ20" s="22"/>
      <c r="AR20" s="20"/>
      <c r="BE20" s="303"/>
      <c r="BS20" s="17" t="s">
        <v>4</v>
      </c>
    </row>
    <row r="21" spans="1:71" s="1" customFormat="1" ht="6.95" customHeight="1" x14ac:dyDescent="0.2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03"/>
    </row>
    <row r="22" spans="1:71" s="1" customFormat="1" ht="12" customHeight="1" x14ac:dyDescent="0.2">
      <c r="B22" s="21"/>
      <c r="C22" s="22"/>
      <c r="D22" s="29" t="s">
        <v>42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03"/>
    </row>
    <row r="23" spans="1:71" s="1" customFormat="1" ht="47.25" customHeight="1" x14ac:dyDescent="0.2">
      <c r="B23" s="21"/>
      <c r="C23" s="22"/>
      <c r="D23" s="22"/>
      <c r="E23" s="310" t="s">
        <v>43</v>
      </c>
      <c r="F23" s="310"/>
      <c r="G23" s="310"/>
      <c r="H23" s="310"/>
      <c r="I23" s="310"/>
      <c r="J23" s="310"/>
      <c r="K23" s="310"/>
      <c r="L23" s="310"/>
      <c r="M23" s="310"/>
      <c r="N23" s="310"/>
      <c r="O23" s="310"/>
      <c r="P23" s="310"/>
      <c r="Q23" s="310"/>
      <c r="R23" s="310"/>
      <c r="S23" s="310"/>
      <c r="T23" s="310"/>
      <c r="U23" s="310"/>
      <c r="V23" s="310"/>
      <c r="W23" s="310"/>
      <c r="X23" s="310"/>
      <c r="Y23" s="310"/>
      <c r="Z23" s="310"/>
      <c r="AA23" s="310"/>
      <c r="AB23" s="310"/>
      <c r="AC23" s="310"/>
      <c r="AD23" s="310"/>
      <c r="AE23" s="310"/>
      <c r="AF23" s="310"/>
      <c r="AG23" s="310"/>
      <c r="AH23" s="310"/>
      <c r="AI23" s="310"/>
      <c r="AJ23" s="310"/>
      <c r="AK23" s="310"/>
      <c r="AL23" s="310"/>
      <c r="AM23" s="310"/>
      <c r="AN23" s="310"/>
      <c r="AO23" s="22"/>
      <c r="AP23" s="22"/>
      <c r="AQ23" s="22"/>
      <c r="AR23" s="20"/>
      <c r="BE23" s="303"/>
    </row>
    <row r="24" spans="1:71" s="1" customFormat="1" ht="6.95" customHeight="1" x14ac:dyDescent="0.2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03"/>
    </row>
    <row r="25" spans="1:71" s="1" customFormat="1" ht="6.95" customHeight="1" x14ac:dyDescent="0.2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303"/>
    </row>
    <row r="26" spans="1:71" s="2" customFormat="1" ht="25.9" customHeight="1" x14ac:dyDescent="0.2">
      <c r="A26" s="34"/>
      <c r="B26" s="35"/>
      <c r="C26" s="36"/>
      <c r="D26" s="37" t="s">
        <v>44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11">
        <f>ROUND(AG54,2)</f>
        <v>0</v>
      </c>
      <c r="AL26" s="312"/>
      <c r="AM26" s="312"/>
      <c r="AN26" s="312"/>
      <c r="AO26" s="312"/>
      <c r="AP26" s="36"/>
      <c r="AQ26" s="36"/>
      <c r="AR26" s="39"/>
      <c r="BE26" s="303"/>
    </row>
    <row r="27" spans="1:71" s="2" customFormat="1" ht="6.95" customHeight="1" x14ac:dyDescent="0.2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303"/>
    </row>
    <row r="28" spans="1:71" s="2" customFormat="1" ht="12.75" x14ac:dyDescent="0.2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13" t="s">
        <v>45</v>
      </c>
      <c r="M28" s="313"/>
      <c r="N28" s="313"/>
      <c r="O28" s="313"/>
      <c r="P28" s="313"/>
      <c r="Q28" s="36"/>
      <c r="R28" s="36"/>
      <c r="S28" s="36"/>
      <c r="T28" s="36"/>
      <c r="U28" s="36"/>
      <c r="V28" s="36"/>
      <c r="W28" s="313" t="s">
        <v>46</v>
      </c>
      <c r="X28" s="313"/>
      <c r="Y28" s="313"/>
      <c r="Z28" s="313"/>
      <c r="AA28" s="313"/>
      <c r="AB28" s="313"/>
      <c r="AC28" s="313"/>
      <c r="AD28" s="313"/>
      <c r="AE28" s="313"/>
      <c r="AF28" s="36"/>
      <c r="AG28" s="36"/>
      <c r="AH28" s="36"/>
      <c r="AI28" s="36"/>
      <c r="AJ28" s="36"/>
      <c r="AK28" s="313" t="s">
        <v>47</v>
      </c>
      <c r="AL28" s="313"/>
      <c r="AM28" s="313"/>
      <c r="AN28" s="313"/>
      <c r="AO28" s="313"/>
      <c r="AP28" s="36"/>
      <c r="AQ28" s="36"/>
      <c r="AR28" s="39"/>
      <c r="BE28" s="303"/>
    </row>
    <row r="29" spans="1:71" s="3" customFormat="1" ht="14.45" customHeight="1" x14ac:dyDescent="0.2">
      <c r="B29" s="40"/>
      <c r="C29" s="41"/>
      <c r="D29" s="29" t="s">
        <v>48</v>
      </c>
      <c r="E29" s="41"/>
      <c r="F29" s="29" t="s">
        <v>49</v>
      </c>
      <c r="G29" s="41"/>
      <c r="H29" s="41"/>
      <c r="I29" s="41"/>
      <c r="J29" s="41"/>
      <c r="K29" s="41"/>
      <c r="L29" s="316">
        <v>0.21</v>
      </c>
      <c r="M29" s="315"/>
      <c r="N29" s="315"/>
      <c r="O29" s="315"/>
      <c r="P29" s="315"/>
      <c r="Q29" s="41"/>
      <c r="R29" s="41"/>
      <c r="S29" s="41"/>
      <c r="T29" s="41"/>
      <c r="U29" s="41"/>
      <c r="V29" s="41"/>
      <c r="W29" s="314">
        <f>ROUND(AZ54, 2)</f>
        <v>0</v>
      </c>
      <c r="X29" s="315"/>
      <c r="Y29" s="315"/>
      <c r="Z29" s="315"/>
      <c r="AA29" s="315"/>
      <c r="AB29" s="315"/>
      <c r="AC29" s="315"/>
      <c r="AD29" s="315"/>
      <c r="AE29" s="315"/>
      <c r="AF29" s="41"/>
      <c r="AG29" s="41"/>
      <c r="AH29" s="41"/>
      <c r="AI29" s="41"/>
      <c r="AJ29" s="41"/>
      <c r="AK29" s="314">
        <f>ROUND(AV54, 2)</f>
        <v>0</v>
      </c>
      <c r="AL29" s="315"/>
      <c r="AM29" s="315"/>
      <c r="AN29" s="315"/>
      <c r="AO29" s="315"/>
      <c r="AP29" s="41"/>
      <c r="AQ29" s="41"/>
      <c r="AR29" s="42"/>
      <c r="BE29" s="304"/>
    </row>
    <row r="30" spans="1:71" s="3" customFormat="1" ht="14.45" customHeight="1" x14ac:dyDescent="0.2">
      <c r="B30" s="40"/>
      <c r="C30" s="41"/>
      <c r="D30" s="41"/>
      <c r="E30" s="41"/>
      <c r="F30" s="29" t="s">
        <v>50</v>
      </c>
      <c r="G30" s="41"/>
      <c r="H30" s="41"/>
      <c r="I30" s="41"/>
      <c r="J30" s="41"/>
      <c r="K30" s="41"/>
      <c r="L30" s="316">
        <v>0.12</v>
      </c>
      <c r="M30" s="315"/>
      <c r="N30" s="315"/>
      <c r="O30" s="315"/>
      <c r="P30" s="315"/>
      <c r="Q30" s="41"/>
      <c r="R30" s="41"/>
      <c r="S30" s="41"/>
      <c r="T30" s="41"/>
      <c r="U30" s="41"/>
      <c r="V30" s="41"/>
      <c r="W30" s="314">
        <f>ROUND(BA54, 2)</f>
        <v>0</v>
      </c>
      <c r="X30" s="315"/>
      <c r="Y30" s="315"/>
      <c r="Z30" s="315"/>
      <c r="AA30" s="315"/>
      <c r="AB30" s="315"/>
      <c r="AC30" s="315"/>
      <c r="AD30" s="315"/>
      <c r="AE30" s="315"/>
      <c r="AF30" s="41"/>
      <c r="AG30" s="41"/>
      <c r="AH30" s="41"/>
      <c r="AI30" s="41"/>
      <c r="AJ30" s="41"/>
      <c r="AK30" s="314">
        <f>ROUND(AW54, 2)</f>
        <v>0</v>
      </c>
      <c r="AL30" s="315"/>
      <c r="AM30" s="315"/>
      <c r="AN30" s="315"/>
      <c r="AO30" s="315"/>
      <c r="AP30" s="41"/>
      <c r="AQ30" s="41"/>
      <c r="AR30" s="42"/>
      <c r="BE30" s="304"/>
    </row>
    <row r="31" spans="1:71" s="3" customFormat="1" ht="14.45" hidden="1" customHeight="1" x14ac:dyDescent="0.2">
      <c r="B31" s="40"/>
      <c r="C31" s="41"/>
      <c r="D31" s="41"/>
      <c r="E31" s="41"/>
      <c r="F31" s="29" t="s">
        <v>51</v>
      </c>
      <c r="G31" s="41"/>
      <c r="H31" s="41"/>
      <c r="I31" s="41"/>
      <c r="J31" s="41"/>
      <c r="K31" s="41"/>
      <c r="L31" s="316">
        <v>0.21</v>
      </c>
      <c r="M31" s="315"/>
      <c r="N31" s="315"/>
      <c r="O31" s="315"/>
      <c r="P31" s="315"/>
      <c r="Q31" s="41"/>
      <c r="R31" s="41"/>
      <c r="S31" s="41"/>
      <c r="T31" s="41"/>
      <c r="U31" s="41"/>
      <c r="V31" s="41"/>
      <c r="W31" s="314">
        <f>ROUND(BB54, 2)</f>
        <v>0</v>
      </c>
      <c r="X31" s="315"/>
      <c r="Y31" s="315"/>
      <c r="Z31" s="315"/>
      <c r="AA31" s="315"/>
      <c r="AB31" s="315"/>
      <c r="AC31" s="315"/>
      <c r="AD31" s="315"/>
      <c r="AE31" s="315"/>
      <c r="AF31" s="41"/>
      <c r="AG31" s="41"/>
      <c r="AH31" s="41"/>
      <c r="AI31" s="41"/>
      <c r="AJ31" s="41"/>
      <c r="AK31" s="314">
        <v>0</v>
      </c>
      <c r="AL31" s="315"/>
      <c r="AM31" s="315"/>
      <c r="AN31" s="315"/>
      <c r="AO31" s="315"/>
      <c r="AP31" s="41"/>
      <c r="AQ31" s="41"/>
      <c r="AR31" s="42"/>
      <c r="BE31" s="304"/>
    </row>
    <row r="32" spans="1:71" s="3" customFormat="1" ht="14.45" hidden="1" customHeight="1" x14ac:dyDescent="0.2">
      <c r="B32" s="40"/>
      <c r="C32" s="41"/>
      <c r="D32" s="41"/>
      <c r="E32" s="41"/>
      <c r="F32" s="29" t="s">
        <v>52</v>
      </c>
      <c r="G32" s="41"/>
      <c r="H32" s="41"/>
      <c r="I32" s="41"/>
      <c r="J32" s="41"/>
      <c r="K32" s="41"/>
      <c r="L32" s="316">
        <v>0.12</v>
      </c>
      <c r="M32" s="315"/>
      <c r="N32" s="315"/>
      <c r="O32" s="315"/>
      <c r="P32" s="315"/>
      <c r="Q32" s="41"/>
      <c r="R32" s="41"/>
      <c r="S32" s="41"/>
      <c r="T32" s="41"/>
      <c r="U32" s="41"/>
      <c r="V32" s="41"/>
      <c r="W32" s="314">
        <f>ROUND(BC54, 2)</f>
        <v>0</v>
      </c>
      <c r="X32" s="315"/>
      <c r="Y32" s="315"/>
      <c r="Z32" s="315"/>
      <c r="AA32" s="315"/>
      <c r="AB32" s="315"/>
      <c r="AC32" s="315"/>
      <c r="AD32" s="315"/>
      <c r="AE32" s="315"/>
      <c r="AF32" s="41"/>
      <c r="AG32" s="41"/>
      <c r="AH32" s="41"/>
      <c r="AI32" s="41"/>
      <c r="AJ32" s="41"/>
      <c r="AK32" s="314">
        <v>0</v>
      </c>
      <c r="AL32" s="315"/>
      <c r="AM32" s="315"/>
      <c r="AN32" s="315"/>
      <c r="AO32" s="315"/>
      <c r="AP32" s="41"/>
      <c r="AQ32" s="41"/>
      <c r="AR32" s="42"/>
      <c r="BE32" s="304"/>
    </row>
    <row r="33" spans="1:57" s="3" customFormat="1" ht="14.45" hidden="1" customHeight="1" x14ac:dyDescent="0.2">
      <c r="B33" s="40"/>
      <c r="C33" s="41"/>
      <c r="D33" s="41"/>
      <c r="E33" s="41"/>
      <c r="F33" s="29" t="s">
        <v>53</v>
      </c>
      <c r="G33" s="41"/>
      <c r="H33" s="41"/>
      <c r="I33" s="41"/>
      <c r="J33" s="41"/>
      <c r="K33" s="41"/>
      <c r="L33" s="316">
        <v>0</v>
      </c>
      <c r="M33" s="315"/>
      <c r="N33" s="315"/>
      <c r="O33" s="315"/>
      <c r="P33" s="315"/>
      <c r="Q33" s="41"/>
      <c r="R33" s="41"/>
      <c r="S33" s="41"/>
      <c r="T33" s="41"/>
      <c r="U33" s="41"/>
      <c r="V33" s="41"/>
      <c r="W33" s="314">
        <f>ROUND(BD54, 2)</f>
        <v>0</v>
      </c>
      <c r="X33" s="315"/>
      <c r="Y33" s="315"/>
      <c r="Z33" s="315"/>
      <c r="AA33" s="315"/>
      <c r="AB33" s="315"/>
      <c r="AC33" s="315"/>
      <c r="AD33" s="315"/>
      <c r="AE33" s="315"/>
      <c r="AF33" s="41"/>
      <c r="AG33" s="41"/>
      <c r="AH33" s="41"/>
      <c r="AI33" s="41"/>
      <c r="AJ33" s="41"/>
      <c r="AK33" s="314">
        <v>0</v>
      </c>
      <c r="AL33" s="315"/>
      <c r="AM33" s="315"/>
      <c r="AN33" s="315"/>
      <c r="AO33" s="315"/>
      <c r="AP33" s="41"/>
      <c r="AQ33" s="41"/>
      <c r="AR33" s="42"/>
    </row>
    <row r="34" spans="1:57" s="2" customFormat="1" ht="6.95" customHeight="1" x14ac:dyDescent="0.2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34"/>
    </row>
    <row r="35" spans="1:57" s="2" customFormat="1" ht="25.9" customHeight="1" x14ac:dyDescent="0.2">
      <c r="A35" s="34"/>
      <c r="B35" s="35"/>
      <c r="C35" s="43"/>
      <c r="D35" s="44" t="s">
        <v>54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55</v>
      </c>
      <c r="U35" s="45"/>
      <c r="V35" s="45"/>
      <c r="W35" s="45"/>
      <c r="X35" s="317" t="s">
        <v>56</v>
      </c>
      <c r="Y35" s="318"/>
      <c r="Z35" s="318"/>
      <c r="AA35" s="318"/>
      <c r="AB35" s="318"/>
      <c r="AC35" s="45"/>
      <c r="AD35" s="45"/>
      <c r="AE35" s="45"/>
      <c r="AF35" s="45"/>
      <c r="AG35" s="45"/>
      <c r="AH35" s="45"/>
      <c r="AI35" s="45"/>
      <c r="AJ35" s="45"/>
      <c r="AK35" s="319">
        <f>SUM(AK26:AK33)</f>
        <v>0</v>
      </c>
      <c r="AL35" s="318"/>
      <c r="AM35" s="318"/>
      <c r="AN35" s="318"/>
      <c r="AO35" s="320"/>
      <c r="AP35" s="43"/>
      <c r="AQ35" s="43"/>
      <c r="AR35" s="39"/>
      <c r="BE35" s="34"/>
    </row>
    <row r="36" spans="1:57" s="2" customFormat="1" ht="6.95" customHeight="1" x14ac:dyDescent="0.2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6.95" customHeight="1" x14ac:dyDescent="0.2">
      <c r="A37" s="34"/>
      <c r="B37" s="47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39"/>
      <c r="BE37" s="34"/>
    </row>
    <row r="41" spans="1:57" s="2" customFormat="1" ht="6.95" customHeight="1" x14ac:dyDescent="0.2">
      <c r="A41" s="34"/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39"/>
      <c r="BE41" s="34"/>
    </row>
    <row r="42" spans="1:57" s="2" customFormat="1" ht="24.95" customHeight="1" x14ac:dyDescent="0.2">
      <c r="A42" s="34"/>
      <c r="B42" s="35"/>
      <c r="C42" s="23" t="s">
        <v>57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9"/>
      <c r="BE42" s="34"/>
    </row>
    <row r="43" spans="1:57" s="2" customFormat="1" ht="6.95" customHeight="1" x14ac:dyDescent="0.2">
      <c r="A43" s="34"/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9"/>
      <c r="BE43" s="34"/>
    </row>
    <row r="44" spans="1:57" s="4" customFormat="1" ht="12" customHeight="1" x14ac:dyDescent="0.2">
      <c r="B44" s="51"/>
      <c r="C44" s="29" t="s">
        <v>13</v>
      </c>
      <c r="D44" s="52"/>
      <c r="E44" s="52"/>
      <c r="F44" s="52"/>
      <c r="G44" s="52"/>
      <c r="H44" s="52"/>
      <c r="I44" s="52"/>
      <c r="J44" s="52"/>
      <c r="K44" s="52"/>
      <c r="L44" s="52" t="str">
        <f>K5</f>
        <v>EKS-029-2026</v>
      </c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3"/>
    </row>
    <row r="45" spans="1:57" s="5" customFormat="1" ht="36.950000000000003" customHeight="1" x14ac:dyDescent="0.2">
      <c r="B45" s="54"/>
      <c r="C45" s="55" t="s">
        <v>16</v>
      </c>
      <c r="D45" s="56"/>
      <c r="E45" s="56"/>
      <c r="F45" s="56"/>
      <c r="G45" s="56"/>
      <c r="H45" s="56"/>
      <c r="I45" s="56"/>
      <c r="J45" s="56"/>
      <c r="K45" s="56"/>
      <c r="L45" s="321" t="str">
        <f>K6</f>
        <v>Městské divadlo Bílina</v>
      </c>
      <c r="M45" s="322"/>
      <c r="N45" s="322"/>
      <c r="O45" s="322"/>
      <c r="P45" s="322"/>
      <c r="Q45" s="322"/>
      <c r="R45" s="322"/>
      <c r="S45" s="322"/>
      <c r="T45" s="322"/>
      <c r="U45" s="322"/>
      <c r="V45" s="322"/>
      <c r="W45" s="322"/>
      <c r="X45" s="322"/>
      <c r="Y45" s="322"/>
      <c r="Z45" s="322"/>
      <c r="AA45" s="322"/>
      <c r="AB45" s="322"/>
      <c r="AC45" s="322"/>
      <c r="AD45" s="322"/>
      <c r="AE45" s="322"/>
      <c r="AF45" s="322"/>
      <c r="AG45" s="322"/>
      <c r="AH45" s="322"/>
      <c r="AI45" s="322"/>
      <c r="AJ45" s="322"/>
      <c r="AK45" s="56"/>
      <c r="AL45" s="56"/>
      <c r="AM45" s="56"/>
      <c r="AN45" s="56"/>
      <c r="AO45" s="56"/>
      <c r="AP45" s="56"/>
      <c r="AQ45" s="56"/>
      <c r="AR45" s="57"/>
    </row>
    <row r="46" spans="1:57" s="2" customFormat="1" ht="6.95" customHeight="1" x14ac:dyDescent="0.2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9"/>
      <c r="BE46" s="34"/>
    </row>
    <row r="47" spans="1:57" s="2" customFormat="1" ht="12" customHeight="1" x14ac:dyDescent="0.2">
      <c r="A47" s="34"/>
      <c r="B47" s="35"/>
      <c r="C47" s="29" t="s">
        <v>21</v>
      </c>
      <c r="D47" s="36"/>
      <c r="E47" s="36"/>
      <c r="F47" s="36"/>
      <c r="G47" s="36"/>
      <c r="H47" s="36"/>
      <c r="I47" s="36"/>
      <c r="J47" s="36"/>
      <c r="K47" s="36"/>
      <c r="L47" s="58" t="str">
        <f>IF(K8="","",K8)</f>
        <v>Bílina, okr.Teplice</v>
      </c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29" t="s">
        <v>23</v>
      </c>
      <c r="AJ47" s="36"/>
      <c r="AK47" s="36"/>
      <c r="AL47" s="36"/>
      <c r="AM47" s="323" t="str">
        <f>IF(AN8= "","",AN8)</f>
        <v>25. 3. 2026</v>
      </c>
      <c r="AN47" s="323"/>
      <c r="AO47" s="36"/>
      <c r="AP47" s="36"/>
      <c r="AQ47" s="36"/>
      <c r="AR47" s="39"/>
      <c r="BE47" s="34"/>
    </row>
    <row r="48" spans="1:57" s="2" customFormat="1" ht="6.95" customHeight="1" x14ac:dyDescent="0.2">
      <c r="A48" s="34"/>
      <c r="B48" s="35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9"/>
      <c r="BE48" s="34"/>
    </row>
    <row r="49" spans="1:91" s="2" customFormat="1" ht="25.7" customHeight="1" x14ac:dyDescent="0.2">
      <c r="A49" s="34"/>
      <c r="B49" s="35"/>
      <c r="C49" s="29" t="s">
        <v>25</v>
      </c>
      <c r="D49" s="36"/>
      <c r="E49" s="36"/>
      <c r="F49" s="36"/>
      <c r="G49" s="36"/>
      <c r="H49" s="36"/>
      <c r="I49" s="36"/>
      <c r="J49" s="36"/>
      <c r="K49" s="36"/>
      <c r="L49" s="52" t="str">
        <f>IF(E11= "","",E11)</f>
        <v>Město Bílina, Břežánská 50/1, Bílina</v>
      </c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29" t="s">
        <v>33</v>
      </c>
      <c r="AJ49" s="36"/>
      <c r="AK49" s="36"/>
      <c r="AL49" s="36"/>
      <c r="AM49" s="324" t="str">
        <f>IF(E17="","",E17)</f>
        <v>DESIGN AVI s.r.o., Pražská 1335/63, Praha 10</v>
      </c>
      <c r="AN49" s="325"/>
      <c r="AO49" s="325"/>
      <c r="AP49" s="325"/>
      <c r="AQ49" s="36"/>
      <c r="AR49" s="39"/>
      <c r="AS49" s="326" t="s">
        <v>58</v>
      </c>
      <c r="AT49" s="327"/>
      <c r="AU49" s="60"/>
      <c r="AV49" s="60"/>
      <c r="AW49" s="60"/>
      <c r="AX49" s="60"/>
      <c r="AY49" s="60"/>
      <c r="AZ49" s="60"/>
      <c r="BA49" s="60"/>
      <c r="BB49" s="60"/>
      <c r="BC49" s="60"/>
      <c r="BD49" s="61"/>
      <c r="BE49" s="34"/>
    </row>
    <row r="50" spans="1:91" s="2" customFormat="1" ht="25.7" customHeight="1" x14ac:dyDescent="0.2">
      <c r="A50" s="34"/>
      <c r="B50" s="35"/>
      <c r="C50" s="29" t="s">
        <v>31</v>
      </c>
      <c r="D50" s="36"/>
      <c r="E50" s="36"/>
      <c r="F50" s="36"/>
      <c r="G50" s="36"/>
      <c r="H50" s="36"/>
      <c r="I50" s="36"/>
      <c r="J50" s="36"/>
      <c r="K50" s="36"/>
      <c r="L50" s="52" t="str">
        <f>IF(E14= "Vyplň údaj","",E14)</f>
        <v/>
      </c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29" t="s">
        <v>38</v>
      </c>
      <c r="AJ50" s="36"/>
      <c r="AK50" s="36"/>
      <c r="AL50" s="36"/>
      <c r="AM50" s="324" t="str">
        <f>IF(E20="","",E20)</f>
        <v>STAVINVEST KMS s.r.o., Studentská 285/22, Bílina</v>
      </c>
      <c r="AN50" s="325"/>
      <c r="AO50" s="325"/>
      <c r="AP50" s="325"/>
      <c r="AQ50" s="36"/>
      <c r="AR50" s="39"/>
      <c r="AS50" s="328"/>
      <c r="AT50" s="329"/>
      <c r="AU50" s="62"/>
      <c r="AV50" s="62"/>
      <c r="AW50" s="62"/>
      <c r="AX50" s="62"/>
      <c r="AY50" s="62"/>
      <c r="AZ50" s="62"/>
      <c r="BA50" s="62"/>
      <c r="BB50" s="62"/>
      <c r="BC50" s="62"/>
      <c r="BD50" s="63"/>
      <c r="BE50" s="34"/>
    </row>
    <row r="51" spans="1:91" s="2" customFormat="1" ht="10.9" customHeight="1" x14ac:dyDescent="0.2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9"/>
      <c r="AS51" s="330"/>
      <c r="AT51" s="331"/>
      <c r="AU51" s="64"/>
      <c r="AV51" s="64"/>
      <c r="AW51" s="64"/>
      <c r="AX51" s="64"/>
      <c r="AY51" s="64"/>
      <c r="AZ51" s="64"/>
      <c r="BA51" s="64"/>
      <c r="BB51" s="64"/>
      <c r="BC51" s="64"/>
      <c r="BD51" s="65"/>
      <c r="BE51" s="34"/>
    </row>
    <row r="52" spans="1:91" s="2" customFormat="1" ht="29.25" customHeight="1" x14ac:dyDescent="0.2">
      <c r="A52" s="34"/>
      <c r="B52" s="35"/>
      <c r="C52" s="332" t="s">
        <v>59</v>
      </c>
      <c r="D52" s="333"/>
      <c r="E52" s="333"/>
      <c r="F52" s="333"/>
      <c r="G52" s="333"/>
      <c r="H52" s="66"/>
      <c r="I52" s="334" t="s">
        <v>60</v>
      </c>
      <c r="J52" s="333"/>
      <c r="K52" s="333"/>
      <c r="L52" s="333"/>
      <c r="M52" s="333"/>
      <c r="N52" s="333"/>
      <c r="O52" s="333"/>
      <c r="P52" s="333"/>
      <c r="Q52" s="333"/>
      <c r="R52" s="333"/>
      <c r="S52" s="333"/>
      <c r="T52" s="333"/>
      <c r="U52" s="333"/>
      <c r="V52" s="333"/>
      <c r="W52" s="333"/>
      <c r="X52" s="333"/>
      <c r="Y52" s="333"/>
      <c r="Z52" s="333"/>
      <c r="AA52" s="333"/>
      <c r="AB52" s="333"/>
      <c r="AC52" s="333"/>
      <c r="AD52" s="333"/>
      <c r="AE52" s="333"/>
      <c r="AF52" s="333"/>
      <c r="AG52" s="335" t="s">
        <v>61</v>
      </c>
      <c r="AH52" s="333"/>
      <c r="AI52" s="333"/>
      <c r="AJ52" s="333"/>
      <c r="AK52" s="333"/>
      <c r="AL52" s="333"/>
      <c r="AM52" s="333"/>
      <c r="AN52" s="334" t="s">
        <v>62</v>
      </c>
      <c r="AO52" s="333"/>
      <c r="AP52" s="333"/>
      <c r="AQ52" s="67" t="s">
        <v>63</v>
      </c>
      <c r="AR52" s="39"/>
      <c r="AS52" s="68" t="s">
        <v>64</v>
      </c>
      <c r="AT52" s="69" t="s">
        <v>65</v>
      </c>
      <c r="AU52" s="69" t="s">
        <v>66</v>
      </c>
      <c r="AV52" s="69" t="s">
        <v>67</v>
      </c>
      <c r="AW52" s="69" t="s">
        <v>68</v>
      </c>
      <c r="AX52" s="69" t="s">
        <v>69</v>
      </c>
      <c r="AY52" s="69" t="s">
        <v>70</v>
      </c>
      <c r="AZ52" s="69" t="s">
        <v>71</v>
      </c>
      <c r="BA52" s="69" t="s">
        <v>72</v>
      </c>
      <c r="BB52" s="69" t="s">
        <v>73</v>
      </c>
      <c r="BC52" s="69" t="s">
        <v>74</v>
      </c>
      <c r="BD52" s="70" t="s">
        <v>75</v>
      </c>
      <c r="BE52" s="34"/>
    </row>
    <row r="53" spans="1:91" s="2" customFormat="1" ht="10.9" customHeight="1" x14ac:dyDescent="0.2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9"/>
      <c r="AS53" s="71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3"/>
      <c r="BE53" s="34"/>
    </row>
    <row r="54" spans="1:91" s="6" customFormat="1" ht="32.450000000000003" customHeight="1" x14ac:dyDescent="0.2">
      <c r="B54" s="74"/>
      <c r="C54" s="75" t="s">
        <v>76</v>
      </c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339">
        <f>ROUND(AG55,2)</f>
        <v>0</v>
      </c>
      <c r="AH54" s="339"/>
      <c r="AI54" s="339"/>
      <c r="AJ54" s="339"/>
      <c r="AK54" s="339"/>
      <c r="AL54" s="339"/>
      <c r="AM54" s="339"/>
      <c r="AN54" s="340">
        <f>SUM(AG54,AT54)</f>
        <v>0</v>
      </c>
      <c r="AO54" s="340"/>
      <c r="AP54" s="340"/>
      <c r="AQ54" s="78" t="s">
        <v>19</v>
      </c>
      <c r="AR54" s="79"/>
      <c r="AS54" s="80">
        <f>ROUND(AS55,2)</f>
        <v>0</v>
      </c>
      <c r="AT54" s="81">
        <f>ROUND(SUM(AV54:AW54),2)</f>
        <v>0</v>
      </c>
      <c r="AU54" s="82">
        <f>ROUND(AU55,5)</f>
        <v>0</v>
      </c>
      <c r="AV54" s="81">
        <f>ROUND(AZ54*L29,2)</f>
        <v>0</v>
      </c>
      <c r="AW54" s="81">
        <f>ROUND(BA54*L30,2)</f>
        <v>0</v>
      </c>
      <c r="AX54" s="81">
        <f>ROUND(BB54*L29,2)</f>
        <v>0</v>
      </c>
      <c r="AY54" s="81">
        <f>ROUND(BC54*L30,2)</f>
        <v>0</v>
      </c>
      <c r="AZ54" s="81">
        <f>ROUND(AZ55,2)</f>
        <v>0</v>
      </c>
      <c r="BA54" s="81">
        <f>ROUND(BA55,2)</f>
        <v>0</v>
      </c>
      <c r="BB54" s="81">
        <f>ROUND(BB55,2)</f>
        <v>0</v>
      </c>
      <c r="BC54" s="81">
        <f>ROUND(BC55,2)</f>
        <v>0</v>
      </c>
      <c r="BD54" s="83">
        <f>ROUND(BD55,2)</f>
        <v>0</v>
      </c>
      <c r="BS54" s="84" t="s">
        <v>77</v>
      </c>
      <c r="BT54" s="84" t="s">
        <v>78</v>
      </c>
      <c r="BU54" s="85" t="s">
        <v>79</v>
      </c>
      <c r="BV54" s="84" t="s">
        <v>80</v>
      </c>
      <c r="BW54" s="84" t="s">
        <v>5</v>
      </c>
      <c r="BX54" s="84" t="s">
        <v>81</v>
      </c>
      <c r="CL54" s="84" t="s">
        <v>19</v>
      </c>
    </row>
    <row r="55" spans="1:91" s="7" customFormat="1" ht="24.75" customHeight="1" x14ac:dyDescent="0.2">
      <c r="A55" s="86" t="s">
        <v>82</v>
      </c>
      <c r="B55" s="87"/>
      <c r="C55" s="88"/>
      <c r="D55" s="338" t="s">
        <v>83</v>
      </c>
      <c r="E55" s="338"/>
      <c r="F55" s="338"/>
      <c r="G55" s="338"/>
      <c r="H55" s="338"/>
      <c r="I55" s="89"/>
      <c r="J55" s="338" t="s">
        <v>84</v>
      </c>
      <c r="K55" s="338"/>
      <c r="L55" s="338"/>
      <c r="M55" s="338"/>
      <c r="N55" s="338"/>
      <c r="O55" s="338"/>
      <c r="P55" s="338"/>
      <c r="Q55" s="338"/>
      <c r="R55" s="338"/>
      <c r="S55" s="338"/>
      <c r="T55" s="338"/>
      <c r="U55" s="338"/>
      <c r="V55" s="338"/>
      <c r="W55" s="338"/>
      <c r="X55" s="338"/>
      <c r="Y55" s="338"/>
      <c r="Z55" s="338"/>
      <c r="AA55" s="338"/>
      <c r="AB55" s="338"/>
      <c r="AC55" s="338"/>
      <c r="AD55" s="338"/>
      <c r="AE55" s="338"/>
      <c r="AF55" s="338"/>
      <c r="AG55" s="336">
        <f>'SO-102 - Práce a konstruk...'!J30</f>
        <v>0</v>
      </c>
      <c r="AH55" s="337"/>
      <c r="AI55" s="337"/>
      <c r="AJ55" s="337"/>
      <c r="AK55" s="337"/>
      <c r="AL55" s="337"/>
      <c r="AM55" s="337"/>
      <c r="AN55" s="336">
        <f>SUM(AG55,AT55)</f>
        <v>0</v>
      </c>
      <c r="AO55" s="337"/>
      <c r="AP55" s="337"/>
      <c r="AQ55" s="90" t="s">
        <v>85</v>
      </c>
      <c r="AR55" s="91"/>
      <c r="AS55" s="92">
        <v>0</v>
      </c>
      <c r="AT55" s="93">
        <f>ROUND(SUM(AV55:AW55),2)</f>
        <v>0</v>
      </c>
      <c r="AU55" s="94">
        <f>'SO-102 - Práce a konstruk...'!P98</f>
        <v>0</v>
      </c>
      <c r="AV55" s="93">
        <f>'SO-102 - Práce a konstruk...'!J33</f>
        <v>0</v>
      </c>
      <c r="AW55" s="93">
        <f>'SO-102 - Práce a konstruk...'!J34</f>
        <v>0</v>
      </c>
      <c r="AX55" s="93">
        <f>'SO-102 - Práce a konstruk...'!J35</f>
        <v>0</v>
      </c>
      <c r="AY55" s="93">
        <f>'SO-102 - Práce a konstruk...'!J36</f>
        <v>0</v>
      </c>
      <c r="AZ55" s="93">
        <f>'SO-102 - Práce a konstruk...'!F33</f>
        <v>0</v>
      </c>
      <c r="BA55" s="93">
        <f>'SO-102 - Práce a konstruk...'!F34</f>
        <v>0</v>
      </c>
      <c r="BB55" s="93">
        <f>'SO-102 - Práce a konstruk...'!F35</f>
        <v>0</v>
      </c>
      <c r="BC55" s="93">
        <f>'SO-102 - Práce a konstruk...'!F36</f>
        <v>0</v>
      </c>
      <c r="BD55" s="95">
        <f>'SO-102 - Práce a konstruk...'!F37</f>
        <v>0</v>
      </c>
      <c r="BT55" s="96" t="s">
        <v>86</v>
      </c>
      <c r="BV55" s="96" t="s">
        <v>80</v>
      </c>
      <c r="BW55" s="96" t="s">
        <v>87</v>
      </c>
      <c r="BX55" s="96" t="s">
        <v>5</v>
      </c>
      <c r="CL55" s="96" t="s">
        <v>19</v>
      </c>
      <c r="CM55" s="96" t="s">
        <v>88</v>
      </c>
    </row>
    <row r="56" spans="1:91" s="2" customFormat="1" ht="30" customHeight="1" x14ac:dyDescent="0.2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9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91" s="2" customFormat="1" ht="6.95" customHeight="1" x14ac:dyDescent="0.2">
      <c r="A57" s="34"/>
      <c r="B57" s="47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39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</sheetData>
  <sheetProtection algorithmName="SHA-512" hashValue="anIBtVb/L8kenyEOdWAq+id2vyd01xHjAFf7VsOkdai/P0ZDnxBzH50oRxkCvcz7bMmyihcTJBiswg5zqsdCqA==" saltValue="iiynNUzNzOZe54ez9U0ESoOTEZHoFISnUmDV0ZPfN1YRJipSrisBjr731feyDzKgGHJGvcrs0u8tMGlqR7asKQ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J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SO-102 - Práce a konstruk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338"/>
  <sheetViews>
    <sheetView showGridLines="0" tabSelected="1" topLeftCell="A76" workbookViewId="0">
      <selection activeCell="H101" sqref="H101:I101"/>
    </sheetView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AT2" s="17" t="s">
        <v>87</v>
      </c>
    </row>
    <row r="3" spans="1:46" s="1" customFormat="1" ht="6.95" customHeight="1" x14ac:dyDescent="0.2">
      <c r="B3" s="97"/>
      <c r="C3" s="98"/>
      <c r="D3" s="98"/>
      <c r="E3" s="98"/>
      <c r="F3" s="98"/>
      <c r="G3" s="98"/>
      <c r="H3" s="98"/>
      <c r="I3" s="98"/>
      <c r="J3" s="98"/>
      <c r="K3" s="98"/>
      <c r="L3" s="20"/>
      <c r="AT3" s="17" t="s">
        <v>88</v>
      </c>
    </row>
    <row r="4" spans="1:46" s="1" customFormat="1" ht="24.95" customHeight="1" x14ac:dyDescent="0.2">
      <c r="B4" s="20"/>
      <c r="D4" s="99" t="s">
        <v>89</v>
      </c>
      <c r="L4" s="20"/>
      <c r="M4" s="100" t="s">
        <v>10</v>
      </c>
      <c r="AT4" s="17" t="s">
        <v>4</v>
      </c>
    </row>
    <row r="5" spans="1:46" s="1" customFormat="1" ht="6.95" customHeight="1" x14ac:dyDescent="0.2">
      <c r="B5" s="20"/>
      <c r="L5" s="20"/>
    </row>
    <row r="6" spans="1:46" s="1" customFormat="1" ht="12" customHeight="1" x14ac:dyDescent="0.2">
      <c r="B6" s="20"/>
      <c r="D6" s="101" t="s">
        <v>16</v>
      </c>
      <c r="L6" s="20"/>
    </row>
    <row r="7" spans="1:46" s="1" customFormat="1" ht="16.5" customHeight="1" x14ac:dyDescent="0.2">
      <c r="B7" s="20"/>
      <c r="E7" s="342" t="str">
        <f>'Rekapitulace stavby'!K6</f>
        <v>Městské divadlo Bílina</v>
      </c>
      <c r="F7" s="343"/>
      <c r="G7" s="343"/>
      <c r="H7" s="343"/>
      <c r="L7" s="20"/>
    </row>
    <row r="8" spans="1:46" s="2" customFormat="1" ht="12" customHeight="1" x14ac:dyDescent="0.2">
      <c r="A8" s="34"/>
      <c r="B8" s="39"/>
      <c r="C8" s="34"/>
      <c r="D8" s="101" t="s">
        <v>90</v>
      </c>
      <c r="E8" s="34"/>
      <c r="F8" s="34"/>
      <c r="G8" s="34"/>
      <c r="H8" s="34"/>
      <c r="I8" s="34"/>
      <c r="J8" s="34"/>
      <c r="K8" s="34"/>
      <c r="L8" s="102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 x14ac:dyDescent="0.2">
      <c r="A9" s="34"/>
      <c r="B9" s="39"/>
      <c r="C9" s="34"/>
      <c r="D9" s="34"/>
      <c r="E9" s="344" t="s">
        <v>91</v>
      </c>
      <c r="F9" s="345"/>
      <c r="G9" s="345"/>
      <c r="H9" s="345"/>
      <c r="I9" s="34"/>
      <c r="J9" s="34"/>
      <c r="K9" s="34"/>
      <c r="L9" s="102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 x14ac:dyDescent="0.2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2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 x14ac:dyDescent="0.2">
      <c r="A11" s="34"/>
      <c r="B11" s="39"/>
      <c r="C11" s="34"/>
      <c r="D11" s="101" t="s">
        <v>18</v>
      </c>
      <c r="E11" s="34"/>
      <c r="F11" s="103" t="s">
        <v>19</v>
      </c>
      <c r="G11" s="34"/>
      <c r="H11" s="34"/>
      <c r="I11" s="101" t="s">
        <v>20</v>
      </c>
      <c r="J11" s="103" t="s">
        <v>19</v>
      </c>
      <c r="K11" s="34"/>
      <c r="L11" s="102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 x14ac:dyDescent="0.2">
      <c r="A12" s="34"/>
      <c r="B12" s="39"/>
      <c r="C12" s="34"/>
      <c r="D12" s="101" t="s">
        <v>21</v>
      </c>
      <c r="E12" s="34"/>
      <c r="F12" s="103" t="s">
        <v>92</v>
      </c>
      <c r="G12" s="34"/>
      <c r="H12" s="34"/>
      <c r="I12" s="101" t="s">
        <v>23</v>
      </c>
      <c r="J12" s="104" t="str">
        <f>'Rekapitulace stavby'!AN8</f>
        <v>25. 3. 2026</v>
      </c>
      <c r="K12" s="34"/>
      <c r="L12" s="102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 x14ac:dyDescent="0.2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2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 x14ac:dyDescent="0.2">
      <c r="A14" s="34"/>
      <c r="B14" s="39"/>
      <c r="C14" s="34"/>
      <c r="D14" s="101" t="s">
        <v>25</v>
      </c>
      <c r="E14" s="34"/>
      <c r="F14" s="34"/>
      <c r="G14" s="34"/>
      <c r="H14" s="34"/>
      <c r="I14" s="101" t="s">
        <v>26</v>
      </c>
      <c r="J14" s="103" t="str">
        <f>IF('Rekapitulace stavby'!AN10="","",'Rekapitulace stavby'!AN10)</f>
        <v>00266230</v>
      </c>
      <c r="K14" s="34"/>
      <c r="L14" s="102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 x14ac:dyDescent="0.2">
      <c r="A15" s="34"/>
      <c r="B15" s="39"/>
      <c r="C15" s="34"/>
      <c r="D15" s="34"/>
      <c r="E15" s="103" t="str">
        <f>IF('Rekapitulace stavby'!E11="","",'Rekapitulace stavby'!E11)</f>
        <v>Město Bílina, Břežánská 50/1, Bílina</v>
      </c>
      <c r="F15" s="34"/>
      <c r="G15" s="34"/>
      <c r="H15" s="34"/>
      <c r="I15" s="101" t="s">
        <v>29</v>
      </c>
      <c r="J15" s="103" t="str">
        <f>IF('Rekapitulace stavby'!AN11="","",'Rekapitulace stavby'!AN11)</f>
        <v>CZ00266230</v>
      </c>
      <c r="K15" s="34"/>
      <c r="L15" s="102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 x14ac:dyDescent="0.2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2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 x14ac:dyDescent="0.2">
      <c r="A17" s="34"/>
      <c r="B17" s="39"/>
      <c r="C17" s="34"/>
      <c r="D17" s="101" t="s">
        <v>31</v>
      </c>
      <c r="E17" s="34"/>
      <c r="F17" s="34"/>
      <c r="G17" s="34"/>
      <c r="H17" s="34"/>
      <c r="I17" s="101" t="s">
        <v>26</v>
      </c>
      <c r="J17" s="30" t="str">
        <f>'Rekapitulace stavby'!AN13</f>
        <v>Vyplň údaj</v>
      </c>
      <c r="K17" s="34"/>
      <c r="L17" s="102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 x14ac:dyDescent="0.2">
      <c r="A18" s="34"/>
      <c r="B18" s="39"/>
      <c r="C18" s="34"/>
      <c r="D18" s="34"/>
      <c r="E18" s="346" t="str">
        <f>'Rekapitulace stavby'!E14</f>
        <v>Vyplň údaj</v>
      </c>
      <c r="F18" s="347"/>
      <c r="G18" s="347"/>
      <c r="H18" s="347"/>
      <c r="I18" s="101" t="s">
        <v>29</v>
      </c>
      <c r="J18" s="30" t="str">
        <f>'Rekapitulace stavby'!AN14</f>
        <v>Vyplň údaj</v>
      </c>
      <c r="K18" s="34"/>
      <c r="L18" s="102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 x14ac:dyDescent="0.2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2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 x14ac:dyDescent="0.2">
      <c r="A20" s="34"/>
      <c r="B20" s="39"/>
      <c r="C20" s="34"/>
      <c r="D20" s="101" t="s">
        <v>33</v>
      </c>
      <c r="E20" s="34"/>
      <c r="F20" s="34"/>
      <c r="G20" s="34"/>
      <c r="H20" s="34"/>
      <c r="I20" s="101" t="s">
        <v>26</v>
      </c>
      <c r="J20" s="103" t="str">
        <f>IF('Rekapitulace stavby'!AN16="","",'Rekapitulace stavby'!AN16)</f>
        <v>07303289</v>
      </c>
      <c r="K20" s="34"/>
      <c r="L20" s="102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 x14ac:dyDescent="0.2">
      <c r="A21" s="34"/>
      <c r="B21" s="39"/>
      <c r="C21" s="34"/>
      <c r="D21" s="34"/>
      <c r="E21" s="103" t="str">
        <f>IF('Rekapitulace stavby'!E17="","",'Rekapitulace stavby'!E17)</f>
        <v>DESIGN AVI s.r.o., Pražská 1335/63, Praha 10</v>
      </c>
      <c r="F21" s="34"/>
      <c r="G21" s="34"/>
      <c r="H21" s="34"/>
      <c r="I21" s="101" t="s">
        <v>29</v>
      </c>
      <c r="J21" s="103" t="str">
        <f>IF('Rekapitulace stavby'!AN17="","",'Rekapitulace stavby'!AN17)</f>
        <v>CZ07303289</v>
      </c>
      <c r="K21" s="34"/>
      <c r="L21" s="102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 x14ac:dyDescent="0.2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2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 x14ac:dyDescent="0.2">
      <c r="A23" s="34"/>
      <c r="B23" s="39"/>
      <c r="C23" s="34"/>
      <c r="D23" s="101" t="s">
        <v>38</v>
      </c>
      <c r="E23" s="34"/>
      <c r="F23" s="34"/>
      <c r="G23" s="34"/>
      <c r="H23" s="34"/>
      <c r="I23" s="101" t="s">
        <v>26</v>
      </c>
      <c r="J23" s="103" t="s">
        <v>39</v>
      </c>
      <c r="K23" s="34"/>
      <c r="L23" s="102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 x14ac:dyDescent="0.2">
      <c r="A24" s="34"/>
      <c r="B24" s="39"/>
      <c r="C24" s="34"/>
      <c r="D24" s="34"/>
      <c r="E24" s="103" t="s">
        <v>40</v>
      </c>
      <c r="F24" s="34"/>
      <c r="G24" s="34"/>
      <c r="H24" s="34"/>
      <c r="I24" s="101" t="s">
        <v>29</v>
      </c>
      <c r="J24" s="103" t="s">
        <v>41</v>
      </c>
      <c r="K24" s="34"/>
      <c r="L24" s="102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 x14ac:dyDescent="0.2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2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 x14ac:dyDescent="0.2">
      <c r="A26" s="34"/>
      <c r="B26" s="39"/>
      <c r="C26" s="34"/>
      <c r="D26" s="101" t="s">
        <v>42</v>
      </c>
      <c r="E26" s="34"/>
      <c r="F26" s="34"/>
      <c r="G26" s="34"/>
      <c r="H26" s="34"/>
      <c r="I26" s="34"/>
      <c r="J26" s="34"/>
      <c r="K26" s="34"/>
      <c r="L26" s="102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 x14ac:dyDescent="0.2">
      <c r="A27" s="105"/>
      <c r="B27" s="106"/>
      <c r="C27" s="105"/>
      <c r="D27" s="105"/>
      <c r="E27" s="348" t="s">
        <v>19</v>
      </c>
      <c r="F27" s="348"/>
      <c r="G27" s="348"/>
      <c r="H27" s="348"/>
      <c r="I27" s="105"/>
      <c r="J27" s="105"/>
      <c r="K27" s="105"/>
      <c r="L27" s="107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</row>
    <row r="28" spans="1:31" s="2" customFormat="1" ht="6.95" customHeight="1" x14ac:dyDescent="0.2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2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 x14ac:dyDescent="0.2">
      <c r="A29" s="34"/>
      <c r="B29" s="39"/>
      <c r="C29" s="34"/>
      <c r="D29" s="108"/>
      <c r="E29" s="108"/>
      <c r="F29" s="108"/>
      <c r="G29" s="108"/>
      <c r="H29" s="108"/>
      <c r="I29" s="108"/>
      <c r="J29" s="108"/>
      <c r="K29" s="108"/>
      <c r="L29" s="102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 x14ac:dyDescent="0.2">
      <c r="A30" s="34"/>
      <c r="B30" s="39"/>
      <c r="C30" s="34"/>
      <c r="D30" s="109" t="s">
        <v>44</v>
      </c>
      <c r="E30" s="34"/>
      <c r="F30" s="34"/>
      <c r="G30" s="34"/>
      <c r="H30" s="34"/>
      <c r="I30" s="34"/>
      <c r="J30" s="110">
        <f>ROUND(J98, 2)</f>
        <v>0</v>
      </c>
      <c r="K30" s="34"/>
      <c r="L30" s="102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 x14ac:dyDescent="0.2">
      <c r="A31" s="34"/>
      <c r="B31" s="39"/>
      <c r="C31" s="34"/>
      <c r="D31" s="108"/>
      <c r="E31" s="108"/>
      <c r="F31" s="108"/>
      <c r="G31" s="108"/>
      <c r="H31" s="108"/>
      <c r="I31" s="108"/>
      <c r="J31" s="108"/>
      <c r="K31" s="108"/>
      <c r="L31" s="102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 x14ac:dyDescent="0.2">
      <c r="A32" s="34"/>
      <c r="B32" s="39"/>
      <c r="C32" s="34"/>
      <c r="D32" s="34"/>
      <c r="E32" s="34"/>
      <c r="F32" s="111" t="s">
        <v>46</v>
      </c>
      <c r="G32" s="34"/>
      <c r="H32" s="34"/>
      <c r="I32" s="111" t="s">
        <v>45</v>
      </c>
      <c r="J32" s="111" t="s">
        <v>47</v>
      </c>
      <c r="K32" s="34"/>
      <c r="L32" s="102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 x14ac:dyDescent="0.2">
      <c r="A33" s="34"/>
      <c r="B33" s="39"/>
      <c r="C33" s="34"/>
      <c r="D33" s="112" t="s">
        <v>48</v>
      </c>
      <c r="E33" s="101" t="s">
        <v>49</v>
      </c>
      <c r="F33" s="113">
        <f>ROUND((SUM(BE98:BE337)),  2)</f>
        <v>0</v>
      </c>
      <c r="G33" s="34"/>
      <c r="H33" s="34"/>
      <c r="I33" s="114">
        <v>0.21</v>
      </c>
      <c r="J33" s="113">
        <f>ROUND(((SUM(BE98:BE337))*I33),  2)</f>
        <v>0</v>
      </c>
      <c r="K33" s="34"/>
      <c r="L33" s="102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 x14ac:dyDescent="0.2">
      <c r="A34" s="34"/>
      <c r="B34" s="39"/>
      <c r="C34" s="34"/>
      <c r="D34" s="34"/>
      <c r="E34" s="101" t="s">
        <v>50</v>
      </c>
      <c r="F34" s="113">
        <f>ROUND((SUM(BF98:BF337)),  2)</f>
        <v>0</v>
      </c>
      <c r="G34" s="34"/>
      <c r="H34" s="34"/>
      <c r="I34" s="114">
        <v>0.12</v>
      </c>
      <c r="J34" s="113">
        <f>ROUND(((SUM(BF98:BF337))*I34),  2)</f>
        <v>0</v>
      </c>
      <c r="K34" s="34"/>
      <c r="L34" s="102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 x14ac:dyDescent="0.2">
      <c r="A35" s="34"/>
      <c r="B35" s="39"/>
      <c r="C35" s="34"/>
      <c r="D35" s="34"/>
      <c r="E35" s="101" t="s">
        <v>51</v>
      </c>
      <c r="F35" s="113">
        <f>ROUND((SUM(BG98:BG337)),  2)</f>
        <v>0</v>
      </c>
      <c r="G35" s="34"/>
      <c r="H35" s="34"/>
      <c r="I35" s="114">
        <v>0.21</v>
      </c>
      <c r="J35" s="113">
        <f>0</f>
        <v>0</v>
      </c>
      <c r="K35" s="34"/>
      <c r="L35" s="102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 x14ac:dyDescent="0.2">
      <c r="A36" s="34"/>
      <c r="B36" s="39"/>
      <c r="C36" s="34"/>
      <c r="D36" s="34"/>
      <c r="E36" s="101" t="s">
        <v>52</v>
      </c>
      <c r="F36" s="113">
        <f>ROUND((SUM(BH98:BH337)),  2)</f>
        <v>0</v>
      </c>
      <c r="G36" s="34"/>
      <c r="H36" s="34"/>
      <c r="I36" s="114">
        <v>0.12</v>
      </c>
      <c r="J36" s="113">
        <f>0</f>
        <v>0</v>
      </c>
      <c r="K36" s="34"/>
      <c r="L36" s="102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 x14ac:dyDescent="0.2">
      <c r="A37" s="34"/>
      <c r="B37" s="39"/>
      <c r="C37" s="34"/>
      <c r="D37" s="34"/>
      <c r="E37" s="101" t="s">
        <v>53</v>
      </c>
      <c r="F37" s="113">
        <f>ROUND((SUM(BI98:BI337)),  2)</f>
        <v>0</v>
      </c>
      <c r="G37" s="34"/>
      <c r="H37" s="34"/>
      <c r="I37" s="114">
        <v>0</v>
      </c>
      <c r="J37" s="113">
        <f>0</f>
        <v>0</v>
      </c>
      <c r="K37" s="34"/>
      <c r="L37" s="102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 x14ac:dyDescent="0.2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2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 x14ac:dyDescent="0.2">
      <c r="A39" s="34"/>
      <c r="B39" s="39"/>
      <c r="C39" s="115"/>
      <c r="D39" s="116" t="s">
        <v>54</v>
      </c>
      <c r="E39" s="117"/>
      <c r="F39" s="117"/>
      <c r="G39" s="118" t="s">
        <v>55</v>
      </c>
      <c r="H39" s="119" t="s">
        <v>56</v>
      </c>
      <c r="I39" s="117"/>
      <c r="J39" s="120">
        <f>SUM(J30:J37)</f>
        <v>0</v>
      </c>
      <c r="K39" s="121"/>
      <c r="L39" s="102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 x14ac:dyDescent="0.2">
      <c r="A40" s="34"/>
      <c r="B40" s="122"/>
      <c r="C40" s="123"/>
      <c r="D40" s="123"/>
      <c r="E40" s="123"/>
      <c r="F40" s="123"/>
      <c r="G40" s="123"/>
      <c r="H40" s="123"/>
      <c r="I40" s="123"/>
      <c r="J40" s="123"/>
      <c r="K40" s="123"/>
      <c r="L40" s="102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 x14ac:dyDescent="0.2">
      <c r="A44" s="34"/>
      <c r="B44" s="124"/>
      <c r="C44" s="125"/>
      <c r="D44" s="125"/>
      <c r="E44" s="125"/>
      <c r="F44" s="125"/>
      <c r="G44" s="125"/>
      <c r="H44" s="125"/>
      <c r="I44" s="125"/>
      <c r="J44" s="125"/>
      <c r="K44" s="125"/>
      <c r="L44" s="102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 x14ac:dyDescent="0.2">
      <c r="A45" s="34"/>
      <c r="B45" s="35"/>
      <c r="C45" s="23" t="s">
        <v>93</v>
      </c>
      <c r="D45" s="36"/>
      <c r="E45" s="36"/>
      <c r="F45" s="36"/>
      <c r="G45" s="36"/>
      <c r="H45" s="36"/>
      <c r="I45" s="36"/>
      <c r="J45" s="36"/>
      <c r="K45" s="36"/>
      <c r="L45" s="102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 x14ac:dyDescent="0.2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2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 x14ac:dyDescent="0.2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2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6.5" customHeight="1" x14ac:dyDescent="0.2">
      <c r="A48" s="34"/>
      <c r="B48" s="35"/>
      <c r="C48" s="36"/>
      <c r="D48" s="36"/>
      <c r="E48" s="349" t="str">
        <f>E7</f>
        <v>Městské divadlo Bílina</v>
      </c>
      <c r="F48" s="350"/>
      <c r="G48" s="350"/>
      <c r="H48" s="350"/>
      <c r="I48" s="36"/>
      <c r="J48" s="36"/>
      <c r="K48" s="36"/>
      <c r="L48" s="102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 x14ac:dyDescent="0.2">
      <c r="A49" s="34"/>
      <c r="B49" s="35"/>
      <c r="C49" s="29" t="s">
        <v>90</v>
      </c>
      <c r="D49" s="36"/>
      <c r="E49" s="36"/>
      <c r="F49" s="36"/>
      <c r="G49" s="36"/>
      <c r="H49" s="36"/>
      <c r="I49" s="36"/>
      <c r="J49" s="36"/>
      <c r="K49" s="36"/>
      <c r="L49" s="102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customHeight="1" x14ac:dyDescent="0.2">
      <c r="A50" s="34"/>
      <c r="B50" s="35"/>
      <c r="C50" s="36"/>
      <c r="D50" s="36"/>
      <c r="E50" s="321" t="str">
        <f>E9</f>
        <v>SO-102 - Práce a konstrukce mimo akustické obklady</v>
      </c>
      <c r="F50" s="351"/>
      <c r="G50" s="351"/>
      <c r="H50" s="351"/>
      <c r="I50" s="36"/>
      <c r="J50" s="36"/>
      <c r="K50" s="36"/>
      <c r="L50" s="102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 x14ac:dyDescent="0.2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2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 x14ac:dyDescent="0.2">
      <c r="A52" s="34"/>
      <c r="B52" s="35"/>
      <c r="C52" s="29" t="s">
        <v>21</v>
      </c>
      <c r="D52" s="36"/>
      <c r="E52" s="36"/>
      <c r="F52" s="27" t="str">
        <f>F12</f>
        <v xml:space="preserve"> </v>
      </c>
      <c r="G52" s="36"/>
      <c r="H52" s="36"/>
      <c r="I52" s="29" t="s">
        <v>23</v>
      </c>
      <c r="J52" s="59" t="str">
        <f>IF(J12="","",J12)</f>
        <v>25. 3. 2026</v>
      </c>
      <c r="K52" s="36"/>
      <c r="L52" s="102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 x14ac:dyDescent="0.2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2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40.15" customHeight="1" x14ac:dyDescent="0.2">
      <c r="A54" s="34"/>
      <c r="B54" s="35"/>
      <c r="C54" s="29" t="s">
        <v>25</v>
      </c>
      <c r="D54" s="36"/>
      <c r="E54" s="36"/>
      <c r="F54" s="27" t="str">
        <f>E15</f>
        <v>Město Bílina, Břežánská 50/1, Bílina</v>
      </c>
      <c r="G54" s="36"/>
      <c r="H54" s="36"/>
      <c r="I54" s="29" t="s">
        <v>33</v>
      </c>
      <c r="J54" s="32" t="str">
        <f>E21</f>
        <v>DESIGN AVI s.r.o., Pražská 1335/63, Praha 10</v>
      </c>
      <c r="K54" s="36"/>
      <c r="L54" s="102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40.15" customHeight="1" x14ac:dyDescent="0.2">
      <c r="A55" s="34"/>
      <c r="B55" s="35"/>
      <c r="C55" s="29" t="s">
        <v>31</v>
      </c>
      <c r="D55" s="36"/>
      <c r="E55" s="36"/>
      <c r="F55" s="27" t="str">
        <f>IF(E18="","",E18)</f>
        <v>Vyplň údaj</v>
      </c>
      <c r="G55" s="36"/>
      <c r="H55" s="36"/>
      <c r="I55" s="29" t="s">
        <v>38</v>
      </c>
      <c r="J55" s="32" t="str">
        <f>E24</f>
        <v>STAVINVEST KMS s.r.o., Studentská 285/22, Bílina</v>
      </c>
      <c r="K55" s="36"/>
      <c r="L55" s="102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 x14ac:dyDescent="0.2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2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 x14ac:dyDescent="0.2">
      <c r="A57" s="34"/>
      <c r="B57" s="35"/>
      <c r="C57" s="126" t="s">
        <v>94</v>
      </c>
      <c r="D57" s="127"/>
      <c r="E57" s="127"/>
      <c r="F57" s="127"/>
      <c r="G57" s="127"/>
      <c r="H57" s="127"/>
      <c r="I57" s="127"/>
      <c r="J57" s="128" t="s">
        <v>95</v>
      </c>
      <c r="K57" s="127"/>
      <c r="L57" s="102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 x14ac:dyDescent="0.2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2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 x14ac:dyDescent="0.2">
      <c r="A59" s="34"/>
      <c r="B59" s="35"/>
      <c r="C59" s="129" t="s">
        <v>76</v>
      </c>
      <c r="D59" s="36"/>
      <c r="E59" s="36"/>
      <c r="F59" s="36"/>
      <c r="G59" s="36"/>
      <c r="H59" s="36"/>
      <c r="I59" s="36"/>
      <c r="J59" s="77">
        <f>J98</f>
        <v>0</v>
      </c>
      <c r="K59" s="36"/>
      <c r="L59" s="102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96</v>
      </c>
    </row>
    <row r="60" spans="1:47" s="9" customFormat="1" ht="24.95" customHeight="1" x14ac:dyDescent="0.2">
      <c r="B60" s="130"/>
      <c r="C60" s="131"/>
      <c r="D60" s="132" t="s">
        <v>97</v>
      </c>
      <c r="E60" s="133"/>
      <c r="F60" s="133"/>
      <c r="G60" s="133"/>
      <c r="H60" s="133"/>
      <c r="I60" s="133"/>
      <c r="J60" s="134">
        <f>J99</f>
        <v>0</v>
      </c>
      <c r="K60" s="131"/>
      <c r="L60" s="135"/>
    </row>
    <row r="61" spans="1:47" s="10" customFormat="1" ht="19.899999999999999" customHeight="1" x14ac:dyDescent="0.2">
      <c r="B61" s="136"/>
      <c r="C61" s="137"/>
      <c r="D61" s="138" t="s">
        <v>98</v>
      </c>
      <c r="E61" s="139"/>
      <c r="F61" s="139"/>
      <c r="G61" s="139"/>
      <c r="H61" s="139"/>
      <c r="I61" s="139"/>
      <c r="J61" s="140">
        <f>J100</f>
        <v>0</v>
      </c>
      <c r="K61" s="137"/>
      <c r="L61" s="141"/>
    </row>
    <row r="62" spans="1:47" s="10" customFormat="1" ht="19.899999999999999" customHeight="1" x14ac:dyDescent="0.2">
      <c r="B62" s="136"/>
      <c r="C62" s="137"/>
      <c r="D62" s="138" t="s">
        <v>99</v>
      </c>
      <c r="E62" s="139"/>
      <c r="F62" s="139"/>
      <c r="G62" s="139"/>
      <c r="H62" s="139"/>
      <c r="I62" s="139"/>
      <c r="J62" s="140">
        <f>J121</f>
        <v>0</v>
      </c>
      <c r="K62" s="137"/>
      <c r="L62" s="141"/>
    </row>
    <row r="63" spans="1:47" s="10" customFormat="1" ht="19.899999999999999" customHeight="1" x14ac:dyDescent="0.2">
      <c r="B63" s="136"/>
      <c r="C63" s="137"/>
      <c r="D63" s="138" t="s">
        <v>100</v>
      </c>
      <c r="E63" s="139"/>
      <c r="F63" s="139"/>
      <c r="G63" s="139"/>
      <c r="H63" s="139"/>
      <c r="I63" s="139"/>
      <c r="J63" s="140">
        <f>J126</f>
        <v>0</v>
      </c>
      <c r="K63" s="137"/>
      <c r="L63" s="141"/>
    </row>
    <row r="64" spans="1:47" s="10" customFormat="1" ht="19.899999999999999" customHeight="1" x14ac:dyDescent="0.2">
      <c r="B64" s="136"/>
      <c r="C64" s="137"/>
      <c r="D64" s="138" t="s">
        <v>101</v>
      </c>
      <c r="E64" s="139"/>
      <c r="F64" s="139"/>
      <c r="G64" s="139"/>
      <c r="H64" s="139"/>
      <c r="I64" s="139"/>
      <c r="J64" s="140">
        <f>J173</f>
        <v>0</v>
      </c>
      <c r="K64" s="137"/>
      <c r="L64" s="141"/>
    </row>
    <row r="65" spans="1:31" s="10" customFormat="1" ht="19.899999999999999" customHeight="1" x14ac:dyDescent="0.2">
      <c r="B65" s="136"/>
      <c r="C65" s="137"/>
      <c r="D65" s="138" t="s">
        <v>102</v>
      </c>
      <c r="E65" s="139"/>
      <c r="F65" s="139"/>
      <c r="G65" s="139"/>
      <c r="H65" s="139"/>
      <c r="I65" s="139"/>
      <c r="J65" s="140">
        <f>J181</f>
        <v>0</v>
      </c>
      <c r="K65" s="137"/>
      <c r="L65" s="141"/>
    </row>
    <row r="66" spans="1:31" s="10" customFormat="1" ht="19.899999999999999" customHeight="1" x14ac:dyDescent="0.2">
      <c r="B66" s="136"/>
      <c r="C66" s="137"/>
      <c r="D66" s="138" t="s">
        <v>103</v>
      </c>
      <c r="E66" s="139"/>
      <c r="F66" s="139"/>
      <c r="G66" s="139"/>
      <c r="H66" s="139"/>
      <c r="I66" s="139"/>
      <c r="J66" s="140">
        <f>J195</f>
        <v>0</v>
      </c>
      <c r="K66" s="137"/>
      <c r="L66" s="141"/>
    </row>
    <row r="67" spans="1:31" s="9" customFormat="1" ht="24.95" customHeight="1" x14ac:dyDescent="0.2">
      <c r="B67" s="130"/>
      <c r="C67" s="131"/>
      <c r="D67" s="132" t="s">
        <v>104</v>
      </c>
      <c r="E67" s="133"/>
      <c r="F67" s="133"/>
      <c r="G67" s="133"/>
      <c r="H67" s="133"/>
      <c r="I67" s="133"/>
      <c r="J67" s="134">
        <f>J198</f>
        <v>0</v>
      </c>
      <c r="K67" s="131"/>
      <c r="L67" s="135"/>
    </row>
    <row r="68" spans="1:31" s="10" customFormat="1" ht="19.899999999999999" customHeight="1" x14ac:dyDescent="0.2">
      <c r="B68" s="136"/>
      <c r="C68" s="137"/>
      <c r="D68" s="138" t="s">
        <v>105</v>
      </c>
      <c r="E68" s="139"/>
      <c r="F68" s="139"/>
      <c r="G68" s="139"/>
      <c r="H68" s="139"/>
      <c r="I68" s="139"/>
      <c r="J68" s="140">
        <f>J199</f>
        <v>0</v>
      </c>
      <c r="K68" s="137"/>
      <c r="L68" s="141"/>
    </row>
    <row r="69" spans="1:31" s="10" customFormat="1" ht="19.899999999999999" customHeight="1" x14ac:dyDescent="0.2">
      <c r="B69" s="136"/>
      <c r="C69" s="137"/>
      <c r="D69" s="138" t="s">
        <v>106</v>
      </c>
      <c r="E69" s="139"/>
      <c r="F69" s="139"/>
      <c r="G69" s="139"/>
      <c r="H69" s="139"/>
      <c r="I69" s="139"/>
      <c r="J69" s="140">
        <f>J209</f>
        <v>0</v>
      </c>
      <c r="K69" s="137"/>
      <c r="L69" s="141"/>
    </row>
    <row r="70" spans="1:31" s="10" customFormat="1" ht="19.899999999999999" customHeight="1" x14ac:dyDescent="0.2">
      <c r="B70" s="136"/>
      <c r="C70" s="137"/>
      <c r="D70" s="138" t="s">
        <v>107</v>
      </c>
      <c r="E70" s="139"/>
      <c r="F70" s="139"/>
      <c r="G70" s="139"/>
      <c r="H70" s="139"/>
      <c r="I70" s="139"/>
      <c r="J70" s="140">
        <f>J237</f>
        <v>0</v>
      </c>
      <c r="K70" s="137"/>
      <c r="L70" s="141"/>
    </row>
    <row r="71" spans="1:31" s="10" customFormat="1" ht="19.899999999999999" customHeight="1" x14ac:dyDescent="0.2">
      <c r="B71" s="136"/>
      <c r="C71" s="137"/>
      <c r="D71" s="138" t="s">
        <v>108</v>
      </c>
      <c r="E71" s="139"/>
      <c r="F71" s="139"/>
      <c r="G71" s="139"/>
      <c r="H71" s="139"/>
      <c r="I71" s="139"/>
      <c r="J71" s="140">
        <f>J259</f>
        <v>0</v>
      </c>
      <c r="K71" s="137"/>
      <c r="L71" s="141"/>
    </row>
    <row r="72" spans="1:31" s="10" customFormat="1" ht="19.899999999999999" customHeight="1" x14ac:dyDescent="0.2">
      <c r="B72" s="136"/>
      <c r="C72" s="137"/>
      <c r="D72" s="138" t="s">
        <v>109</v>
      </c>
      <c r="E72" s="139"/>
      <c r="F72" s="139"/>
      <c r="G72" s="139"/>
      <c r="H72" s="139"/>
      <c r="I72" s="139"/>
      <c r="J72" s="140">
        <f>J272</f>
        <v>0</v>
      </c>
      <c r="K72" s="137"/>
      <c r="L72" s="141"/>
    </row>
    <row r="73" spans="1:31" s="9" customFormat="1" ht="24.95" customHeight="1" x14ac:dyDescent="0.2">
      <c r="B73" s="130"/>
      <c r="C73" s="131"/>
      <c r="D73" s="132" t="s">
        <v>110</v>
      </c>
      <c r="E73" s="133"/>
      <c r="F73" s="133"/>
      <c r="G73" s="133"/>
      <c r="H73" s="133"/>
      <c r="I73" s="133"/>
      <c r="J73" s="134">
        <f>J308</f>
        <v>0</v>
      </c>
      <c r="K73" s="131"/>
      <c r="L73" s="135"/>
    </row>
    <row r="74" spans="1:31" s="9" customFormat="1" ht="24.95" customHeight="1" x14ac:dyDescent="0.2">
      <c r="B74" s="130"/>
      <c r="C74" s="131"/>
      <c r="D74" s="132" t="s">
        <v>111</v>
      </c>
      <c r="E74" s="133"/>
      <c r="F74" s="133"/>
      <c r="G74" s="133"/>
      <c r="H74" s="133"/>
      <c r="I74" s="133"/>
      <c r="J74" s="134">
        <f>J322</f>
        <v>0</v>
      </c>
      <c r="K74" s="131"/>
      <c r="L74" s="135"/>
    </row>
    <row r="75" spans="1:31" s="10" customFormat="1" ht="19.899999999999999" customHeight="1" x14ac:dyDescent="0.2">
      <c r="B75" s="136"/>
      <c r="C75" s="137"/>
      <c r="D75" s="138" t="s">
        <v>112</v>
      </c>
      <c r="E75" s="139"/>
      <c r="F75" s="139"/>
      <c r="G75" s="139"/>
      <c r="H75" s="139"/>
      <c r="I75" s="139"/>
      <c r="J75" s="140">
        <f>J323</f>
        <v>0</v>
      </c>
      <c r="K75" s="137"/>
      <c r="L75" s="141"/>
    </row>
    <row r="76" spans="1:31" s="10" customFormat="1" ht="19.899999999999999" customHeight="1" x14ac:dyDescent="0.2">
      <c r="B76" s="136"/>
      <c r="C76" s="137"/>
      <c r="D76" s="138" t="s">
        <v>113</v>
      </c>
      <c r="E76" s="139"/>
      <c r="F76" s="139"/>
      <c r="G76" s="139"/>
      <c r="H76" s="139"/>
      <c r="I76" s="139"/>
      <c r="J76" s="140">
        <f>J326</f>
        <v>0</v>
      </c>
      <c r="K76" s="137"/>
      <c r="L76" s="141"/>
    </row>
    <row r="77" spans="1:31" s="10" customFormat="1" ht="19.899999999999999" customHeight="1" x14ac:dyDescent="0.2">
      <c r="B77" s="136"/>
      <c r="C77" s="137"/>
      <c r="D77" s="138" t="s">
        <v>114</v>
      </c>
      <c r="E77" s="139"/>
      <c r="F77" s="139"/>
      <c r="G77" s="139"/>
      <c r="H77" s="139"/>
      <c r="I77" s="139"/>
      <c r="J77" s="140">
        <f>J330</f>
        <v>0</v>
      </c>
      <c r="K77" s="137"/>
      <c r="L77" s="141"/>
    </row>
    <row r="78" spans="1:31" s="10" customFormat="1" ht="19.899999999999999" customHeight="1" x14ac:dyDescent="0.2">
      <c r="B78" s="136"/>
      <c r="C78" s="137"/>
      <c r="D78" s="138" t="s">
        <v>115</v>
      </c>
      <c r="E78" s="139"/>
      <c r="F78" s="139"/>
      <c r="G78" s="139"/>
      <c r="H78" s="139"/>
      <c r="I78" s="139"/>
      <c r="J78" s="140">
        <f>J334</f>
        <v>0</v>
      </c>
      <c r="K78" s="137"/>
      <c r="L78" s="141"/>
    </row>
    <row r="79" spans="1:31" s="2" customFormat="1" ht="21.75" customHeight="1" x14ac:dyDescent="0.2">
      <c r="A79" s="34"/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102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6.95" customHeight="1" x14ac:dyDescent="0.2">
      <c r="A80" s="34"/>
      <c r="B80" s="47"/>
      <c r="C80" s="48"/>
      <c r="D80" s="48"/>
      <c r="E80" s="48"/>
      <c r="F80" s="48"/>
      <c r="G80" s="48"/>
      <c r="H80" s="48"/>
      <c r="I80" s="48"/>
      <c r="J80" s="48"/>
      <c r="K80" s="48"/>
      <c r="L80" s="102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4" spans="1:31" s="2" customFormat="1" ht="6.95" customHeight="1" x14ac:dyDescent="0.2">
      <c r="A84" s="34"/>
      <c r="B84" s="49"/>
      <c r="C84" s="50"/>
      <c r="D84" s="50"/>
      <c r="E84" s="50"/>
      <c r="F84" s="50"/>
      <c r="G84" s="50"/>
      <c r="H84" s="50"/>
      <c r="I84" s="50"/>
      <c r="J84" s="50"/>
      <c r="K84" s="50"/>
      <c r="L84" s="102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31" s="2" customFormat="1" ht="24.95" customHeight="1" x14ac:dyDescent="0.2">
      <c r="A85" s="34"/>
      <c r="B85" s="35"/>
      <c r="C85" s="23" t="s">
        <v>116</v>
      </c>
      <c r="D85" s="36"/>
      <c r="E85" s="36"/>
      <c r="F85" s="36"/>
      <c r="G85" s="36"/>
      <c r="H85" s="36"/>
      <c r="I85" s="36"/>
      <c r="J85" s="36"/>
      <c r="K85" s="36"/>
      <c r="L85" s="102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31" s="2" customFormat="1" ht="6.95" customHeight="1" x14ac:dyDescent="0.2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102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31" s="2" customFormat="1" ht="12" customHeight="1" x14ac:dyDescent="0.2">
      <c r="A87" s="34"/>
      <c r="B87" s="35"/>
      <c r="C87" s="29" t="s">
        <v>16</v>
      </c>
      <c r="D87" s="36"/>
      <c r="E87" s="36"/>
      <c r="F87" s="36"/>
      <c r="G87" s="36"/>
      <c r="H87" s="36"/>
      <c r="I87" s="36"/>
      <c r="J87" s="36"/>
      <c r="K87" s="36"/>
      <c r="L87" s="102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31" s="2" customFormat="1" ht="16.5" customHeight="1" x14ac:dyDescent="0.2">
      <c r="A88" s="34"/>
      <c r="B88" s="35"/>
      <c r="C88" s="36"/>
      <c r="D88" s="36"/>
      <c r="E88" s="349" t="str">
        <f>E7</f>
        <v>Městské divadlo Bílina</v>
      </c>
      <c r="F88" s="350"/>
      <c r="G88" s="350"/>
      <c r="H88" s="350"/>
      <c r="I88" s="36"/>
      <c r="J88" s="36"/>
      <c r="K88" s="36"/>
      <c r="L88" s="102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31" s="2" customFormat="1" ht="12" customHeight="1" x14ac:dyDescent="0.2">
      <c r="A89" s="34"/>
      <c r="B89" s="35"/>
      <c r="C89" s="29" t="s">
        <v>90</v>
      </c>
      <c r="D89" s="36"/>
      <c r="E89" s="36"/>
      <c r="F89" s="36"/>
      <c r="G89" s="36"/>
      <c r="H89" s="36"/>
      <c r="I89" s="36"/>
      <c r="J89" s="36"/>
      <c r="K89" s="36"/>
      <c r="L89" s="102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31" s="2" customFormat="1" ht="16.5" customHeight="1" x14ac:dyDescent="0.2">
      <c r="A90" s="34"/>
      <c r="B90" s="35"/>
      <c r="C90" s="36"/>
      <c r="D90" s="36"/>
      <c r="E90" s="321" t="str">
        <f>E9</f>
        <v>SO-102 - Práce a konstrukce mimo akustické obklady</v>
      </c>
      <c r="F90" s="351"/>
      <c r="G90" s="351"/>
      <c r="H90" s="351"/>
      <c r="I90" s="36"/>
      <c r="J90" s="36"/>
      <c r="K90" s="36"/>
      <c r="L90" s="102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31" s="2" customFormat="1" ht="6.95" customHeight="1" x14ac:dyDescent="0.2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102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31" s="2" customFormat="1" ht="12" customHeight="1" x14ac:dyDescent="0.2">
      <c r="A92" s="34"/>
      <c r="B92" s="35"/>
      <c r="C92" s="29" t="s">
        <v>21</v>
      </c>
      <c r="D92" s="36"/>
      <c r="E92" s="36"/>
      <c r="F92" s="27" t="str">
        <f>F12</f>
        <v xml:space="preserve"> </v>
      </c>
      <c r="G92" s="36"/>
      <c r="H92" s="36"/>
      <c r="I92" s="29" t="s">
        <v>23</v>
      </c>
      <c r="J92" s="59" t="str">
        <f>IF(J12="","",J12)</f>
        <v>25. 3. 2026</v>
      </c>
      <c r="K92" s="36"/>
      <c r="L92" s="102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31" s="2" customFormat="1" ht="6.95" customHeight="1" x14ac:dyDescent="0.2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102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31" s="2" customFormat="1" ht="40.15" customHeight="1" x14ac:dyDescent="0.2">
      <c r="A94" s="34"/>
      <c r="B94" s="35"/>
      <c r="C94" s="29" t="s">
        <v>25</v>
      </c>
      <c r="D94" s="36"/>
      <c r="E94" s="36"/>
      <c r="F94" s="27" t="str">
        <f>E15</f>
        <v>Město Bílina, Břežánská 50/1, Bílina</v>
      </c>
      <c r="G94" s="36"/>
      <c r="H94" s="36"/>
      <c r="I94" s="29" t="s">
        <v>33</v>
      </c>
      <c r="J94" s="32" t="str">
        <f>E21</f>
        <v>DESIGN AVI s.r.o., Pražská 1335/63, Praha 10</v>
      </c>
      <c r="K94" s="36"/>
      <c r="L94" s="102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31" s="2" customFormat="1" ht="40.15" customHeight="1" x14ac:dyDescent="0.2">
      <c r="A95" s="34"/>
      <c r="B95" s="35"/>
      <c r="C95" s="29" t="s">
        <v>31</v>
      </c>
      <c r="D95" s="36"/>
      <c r="E95" s="36"/>
      <c r="F95" s="27" t="str">
        <f>IF(E18="","",E18)</f>
        <v>Vyplň údaj</v>
      </c>
      <c r="G95" s="36"/>
      <c r="H95" s="36"/>
      <c r="I95" s="29" t="s">
        <v>38</v>
      </c>
      <c r="J95" s="32" t="str">
        <f>E24</f>
        <v>STAVINVEST KMS s.r.o., Studentská 285/22, Bílina</v>
      </c>
      <c r="K95" s="36"/>
      <c r="L95" s="102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31" s="2" customFormat="1" ht="10.35" customHeight="1" x14ac:dyDescent="0.2">
      <c r="A96" s="34"/>
      <c r="B96" s="35"/>
      <c r="C96" s="36"/>
      <c r="D96" s="36"/>
      <c r="E96" s="36"/>
      <c r="F96" s="36"/>
      <c r="G96" s="36"/>
      <c r="H96" s="36"/>
      <c r="I96" s="36"/>
      <c r="J96" s="36"/>
      <c r="K96" s="36"/>
      <c r="L96" s="102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pans="1:65" s="11" customFormat="1" ht="29.25" customHeight="1" x14ac:dyDescent="0.2">
      <c r="A97" s="142"/>
      <c r="B97" s="143"/>
      <c r="C97" s="144" t="s">
        <v>117</v>
      </c>
      <c r="D97" s="145" t="s">
        <v>63</v>
      </c>
      <c r="E97" s="145" t="s">
        <v>59</v>
      </c>
      <c r="F97" s="145" t="s">
        <v>60</v>
      </c>
      <c r="G97" s="145" t="s">
        <v>118</v>
      </c>
      <c r="H97" s="145" t="s">
        <v>119</v>
      </c>
      <c r="I97" s="145" t="s">
        <v>120</v>
      </c>
      <c r="J97" s="145" t="s">
        <v>95</v>
      </c>
      <c r="K97" s="146" t="s">
        <v>121</v>
      </c>
      <c r="L97" s="147"/>
      <c r="M97" s="68" t="s">
        <v>19</v>
      </c>
      <c r="N97" s="69" t="s">
        <v>48</v>
      </c>
      <c r="O97" s="69" t="s">
        <v>122</v>
      </c>
      <c r="P97" s="69" t="s">
        <v>123</v>
      </c>
      <c r="Q97" s="69" t="s">
        <v>124</v>
      </c>
      <c r="R97" s="69" t="s">
        <v>125</v>
      </c>
      <c r="S97" s="69" t="s">
        <v>126</v>
      </c>
      <c r="T97" s="70" t="s">
        <v>127</v>
      </c>
      <c r="U97" s="142"/>
      <c r="V97" s="142"/>
      <c r="W97" s="142"/>
      <c r="X97" s="142"/>
      <c r="Y97" s="142"/>
      <c r="Z97" s="142"/>
      <c r="AA97" s="142"/>
      <c r="AB97" s="142"/>
      <c r="AC97" s="142"/>
      <c r="AD97" s="142"/>
      <c r="AE97" s="142"/>
    </row>
    <row r="98" spans="1:65" s="2" customFormat="1" ht="22.9" customHeight="1" x14ac:dyDescent="0.25">
      <c r="A98" s="34"/>
      <c r="B98" s="35"/>
      <c r="C98" s="75" t="s">
        <v>128</v>
      </c>
      <c r="D98" s="36"/>
      <c r="E98" s="36"/>
      <c r="F98" s="36"/>
      <c r="G98" s="36"/>
      <c r="H98" s="36"/>
      <c r="I98" s="36"/>
      <c r="J98" s="148">
        <f>BK98</f>
        <v>0</v>
      </c>
      <c r="K98" s="36"/>
      <c r="L98" s="39"/>
      <c r="M98" s="71"/>
      <c r="N98" s="149"/>
      <c r="O98" s="72"/>
      <c r="P98" s="150">
        <f>P99+P198+P308+P322</f>
        <v>0</v>
      </c>
      <c r="Q98" s="72"/>
      <c r="R98" s="150">
        <f>R99+R198+R308+R322</f>
        <v>5.46167012</v>
      </c>
      <c r="S98" s="72"/>
      <c r="T98" s="151">
        <f>T99+T198+T308+T322</f>
        <v>4.82135756</v>
      </c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7" t="s">
        <v>77</v>
      </c>
      <c r="AU98" s="17" t="s">
        <v>96</v>
      </c>
      <c r="BK98" s="152">
        <f>BK99+BK198+BK308+BK322</f>
        <v>0</v>
      </c>
    </row>
    <row r="99" spans="1:65" s="12" customFormat="1" ht="25.9" customHeight="1" x14ac:dyDescent="0.2">
      <c r="B99" s="153"/>
      <c r="C99" s="154"/>
      <c r="D99" s="155" t="s">
        <v>77</v>
      </c>
      <c r="E99" s="156" t="s">
        <v>129</v>
      </c>
      <c r="F99" s="156" t="s">
        <v>130</v>
      </c>
      <c r="G99" s="154"/>
      <c r="H99" s="154"/>
      <c r="I99" s="157"/>
      <c r="J99" s="158">
        <f>BK99</f>
        <v>0</v>
      </c>
      <c r="K99" s="154"/>
      <c r="L99" s="159"/>
      <c r="M99" s="160"/>
      <c r="N99" s="161"/>
      <c r="O99" s="161"/>
      <c r="P99" s="162">
        <f>P100+P121+P126+P173+P181+P195</f>
        <v>0</v>
      </c>
      <c r="Q99" s="161"/>
      <c r="R99" s="162">
        <f>R100+R121+R126+R173+R181+R195</f>
        <v>1.5024740000000001</v>
      </c>
      <c r="S99" s="161"/>
      <c r="T99" s="163">
        <f>T100+T121+T126+T173+T181+T195</f>
        <v>0.57540000000000002</v>
      </c>
      <c r="AR99" s="164" t="s">
        <v>86</v>
      </c>
      <c r="AT99" s="165" t="s">
        <v>77</v>
      </c>
      <c r="AU99" s="165" t="s">
        <v>78</v>
      </c>
      <c r="AY99" s="164" t="s">
        <v>131</v>
      </c>
      <c r="BK99" s="166">
        <f>BK100+BK121+BK126+BK173+BK181+BK195</f>
        <v>0</v>
      </c>
    </row>
    <row r="100" spans="1:65" s="12" customFormat="1" ht="22.9" customHeight="1" x14ac:dyDescent="0.2">
      <c r="B100" s="153"/>
      <c r="C100" s="154"/>
      <c r="D100" s="155" t="s">
        <v>77</v>
      </c>
      <c r="E100" s="167" t="s">
        <v>132</v>
      </c>
      <c r="F100" s="167" t="s">
        <v>133</v>
      </c>
      <c r="G100" s="154"/>
      <c r="H100" s="154"/>
      <c r="I100" s="157"/>
      <c r="J100" s="168">
        <f>BK100</f>
        <v>0</v>
      </c>
      <c r="K100" s="154"/>
      <c r="L100" s="159"/>
      <c r="M100" s="160"/>
      <c r="N100" s="161"/>
      <c r="O100" s="161"/>
      <c r="P100" s="162">
        <f>SUM(P101:P120)</f>
        <v>0</v>
      </c>
      <c r="Q100" s="161"/>
      <c r="R100" s="162">
        <f>SUM(R101:R120)</f>
        <v>1.5024740000000001</v>
      </c>
      <c r="S100" s="161"/>
      <c r="T100" s="163">
        <f>SUM(T101:T120)</f>
        <v>0</v>
      </c>
      <c r="AR100" s="164" t="s">
        <v>86</v>
      </c>
      <c r="AT100" s="165" t="s">
        <v>77</v>
      </c>
      <c r="AU100" s="165" t="s">
        <v>86</v>
      </c>
      <c r="AY100" s="164" t="s">
        <v>131</v>
      </c>
      <c r="BK100" s="166">
        <f>SUM(BK101:BK120)</f>
        <v>0</v>
      </c>
    </row>
    <row r="101" spans="1:65" s="2" customFormat="1" ht="37.9" customHeight="1" x14ac:dyDescent="0.2">
      <c r="A101" s="34"/>
      <c r="B101" s="35"/>
      <c r="C101" s="169" t="s">
        <v>86</v>
      </c>
      <c r="D101" s="169" t="s">
        <v>134</v>
      </c>
      <c r="E101" s="170" t="s">
        <v>135</v>
      </c>
      <c r="F101" s="171" t="s">
        <v>136</v>
      </c>
      <c r="G101" s="172" t="s">
        <v>137</v>
      </c>
      <c r="H101" s="173">
        <v>46</v>
      </c>
      <c r="I101" s="174"/>
      <c r="J101" s="175">
        <f>ROUND(I101*H101,2)</f>
        <v>0</v>
      </c>
      <c r="K101" s="171" t="s">
        <v>138</v>
      </c>
      <c r="L101" s="39"/>
      <c r="M101" s="176" t="s">
        <v>19</v>
      </c>
      <c r="N101" s="177" t="s">
        <v>49</v>
      </c>
      <c r="O101" s="64"/>
      <c r="P101" s="178">
        <f>O101*H101</f>
        <v>0</v>
      </c>
      <c r="Q101" s="178">
        <v>1.4E-3</v>
      </c>
      <c r="R101" s="178">
        <f>Q101*H101</f>
        <v>6.4399999999999999E-2</v>
      </c>
      <c r="S101" s="178">
        <v>0</v>
      </c>
      <c r="T101" s="179">
        <f>S101*H101</f>
        <v>0</v>
      </c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R101" s="180" t="s">
        <v>139</v>
      </c>
      <c r="AT101" s="180" t="s">
        <v>134</v>
      </c>
      <c r="AU101" s="180" t="s">
        <v>88</v>
      </c>
      <c r="AY101" s="17" t="s">
        <v>131</v>
      </c>
      <c r="BE101" s="181">
        <f>IF(N101="základní",J101,0)</f>
        <v>0</v>
      </c>
      <c r="BF101" s="181">
        <f>IF(N101="snížená",J101,0)</f>
        <v>0</v>
      </c>
      <c r="BG101" s="181">
        <f>IF(N101="zákl. přenesená",J101,0)</f>
        <v>0</v>
      </c>
      <c r="BH101" s="181">
        <f>IF(N101="sníž. přenesená",J101,0)</f>
        <v>0</v>
      </c>
      <c r="BI101" s="181">
        <f>IF(N101="nulová",J101,0)</f>
        <v>0</v>
      </c>
      <c r="BJ101" s="17" t="s">
        <v>86</v>
      </c>
      <c r="BK101" s="181">
        <f>ROUND(I101*H101,2)</f>
        <v>0</v>
      </c>
      <c r="BL101" s="17" t="s">
        <v>139</v>
      </c>
      <c r="BM101" s="180" t="s">
        <v>140</v>
      </c>
    </row>
    <row r="102" spans="1:65" s="2" customFormat="1" ht="11.25" x14ac:dyDescent="0.2">
      <c r="A102" s="34"/>
      <c r="B102" s="35"/>
      <c r="C102" s="36"/>
      <c r="D102" s="182" t="s">
        <v>141</v>
      </c>
      <c r="E102" s="36"/>
      <c r="F102" s="183" t="s">
        <v>142</v>
      </c>
      <c r="G102" s="36"/>
      <c r="H102" s="36"/>
      <c r="I102" s="184"/>
      <c r="J102" s="36"/>
      <c r="K102" s="36"/>
      <c r="L102" s="39"/>
      <c r="M102" s="185"/>
      <c r="N102" s="186"/>
      <c r="O102" s="64"/>
      <c r="P102" s="64"/>
      <c r="Q102" s="64"/>
      <c r="R102" s="64"/>
      <c r="S102" s="64"/>
      <c r="T102" s="65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T102" s="17" t="s">
        <v>141</v>
      </c>
      <c r="AU102" s="17" t="s">
        <v>88</v>
      </c>
    </row>
    <row r="103" spans="1:65" s="13" customFormat="1" ht="11.25" x14ac:dyDescent="0.2">
      <c r="B103" s="187"/>
      <c r="C103" s="188"/>
      <c r="D103" s="189" t="s">
        <v>143</v>
      </c>
      <c r="E103" s="190" t="s">
        <v>19</v>
      </c>
      <c r="F103" s="191" t="s">
        <v>144</v>
      </c>
      <c r="G103" s="188"/>
      <c r="H103" s="192">
        <v>46</v>
      </c>
      <c r="I103" s="193"/>
      <c r="J103" s="188"/>
      <c r="K103" s="188"/>
      <c r="L103" s="194"/>
      <c r="M103" s="195"/>
      <c r="N103" s="196"/>
      <c r="O103" s="196"/>
      <c r="P103" s="196"/>
      <c r="Q103" s="196"/>
      <c r="R103" s="196"/>
      <c r="S103" s="196"/>
      <c r="T103" s="197"/>
      <c r="AT103" s="198" t="s">
        <v>143</v>
      </c>
      <c r="AU103" s="198" t="s">
        <v>88</v>
      </c>
      <c r="AV103" s="13" t="s">
        <v>88</v>
      </c>
      <c r="AW103" s="13" t="s">
        <v>37</v>
      </c>
      <c r="AX103" s="13" t="s">
        <v>78</v>
      </c>
      <c r="AY103" s="198" t="s">
        <v>131</v>
      </c>
    </row>
    <row r="104" spans="1:65" s="2" customFormat="1" ht="37.9" customHeight="1" x14ac:dyDescent="0.2">
      <c r="A104" s="34"/>
      <c r="B104" s="35"/>
      <c r="C104" s="169" t="s">
        <v>88</v>
      </c>
      <c r="D104" s="169" t="s">
        <v>134</v>
      </c>
      <c r="E104" s="170" t="s">
        <v>145</v>
      </c>
      <c r="F104" s="171" t="s">
        <v>146</v>
      </c>
      <c r="G104" s="172" t="s">
        <v>137</v>
      </c>
      <c r="H104" s="173">
        <v>46</v>
      </c>
      <c r="I104" s="174"/>
      <c r="J104" s="175">
        <f>ROUND(I104*H104,2)</f>
        <v>0</v>
      </c>
      <c r="K104" s="171" t="s">
        <v>138</v>
      </c>
      <c r="L104" s="39"/>
      <c r="M104" s="176" t="s">
        <v>19</v>
      </c>
      <c r="N104" s="177" t="s">
        <v>49</v>
      </c>
      <c r="O104" s="64"/>
      <c r="P104" s="178">
        <f>O104*H104</f>
        <v>0</v>
      </c>
      <c r="Q104" s="178">
        <v>4.3800000000000002E-3</v>
      </c>
      <c r="R104" s="178">
        <f>Q104*H104</f>
        <v>0.20148000000000002</v>
      </c>
      <c r="S104" s="178">
        <v>0</v>
      </c>
      <c r="T104" s="179">
        <f>S104*H104</f>
        <v>0</v>
      </c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R104" s="180" t="s">
        <v>139</v>
      </c>
      <c r="AT104" s="180" t="s">
        <v>134</v>
      </c>
      <c r="AU104" s="180" t="s">
        <v>88</v>
      </c>
      <c r="AY104" s="17" t="s">
        <v>131</v>
      </c>
      <c r="BE104" s="181">
        <f>IF(N104="základní",J104,0)</f>
        <v>0</v>
      </c>
      <c r="BF104" s="181">
        <f>IF(N104="snížená",J104,0)</f>
        <v>0</v>
      </c>
      <c r="BG104" s="181">
        <f>IF(N104="zákl. přenesená",J104,0)</f>
        <v>0</v>
      </c>
      <c r="BH104" s="181">
        <f>IF(N104="sníž. přenesená",J104,0)</f>
        <v>0</v>
      </c>
      <c r="BI104" s="181">
        <f>IF(N104="nulová",J104,0)</f>
        <v>0</v>
      </c>
      <c r="BJ104" s="17" t="s">
        <v>86</v>
      </c>
      <c r="BK104" s="181">
        <f>ROUND(I104*H104,2)</f>
        <v>0</v>
      </c>
      <c r="BL104" s="17" t="s">
        <v>139</v>
      </c>
      <c r="BM104" s="180" t="s">
        <v>147</v>
      </c>
    </row>
    <row r="105" spans="1:65" s="2" customFormat="1" ht="11.25" x14ac:dyDescent="0.2">
      <c r="A105" s="34"/>
      <c r="B105" s="35"/>
      <c r="C105" s="36"/>
      <c r="D105" s="182" t="s">
        <v>141</v>
      </c>
      <c r="E105" s="36"/>
      <c r="F105" s="183" t="s">
        <v>148</v>
      </c>
      <c r="G105" s="36"/>
      <c r="H105" s="36"/>
      <c r="I105" s="184"/>
      <c r="J105" s="36"/>
      <c r="K105" s="36"/>
      <c r="L105" s="39"/>
      <c r="M105" s="185"/>
      <c r="N105" s="186"/>
      <c r="O105" s="64"/>
      <c r="P105" s="64"/>
      <c r="Q105" s="64"/>
      <c r="R105" s="64"/>
      <c r="S105" s="64"/>
      <c r="T105" s="65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T105" s="17" t="s">
        <v>141</v>
      </c>
      <c r="AU105" s="17" t="s">
        <v>88</v>
      </c>
    </row>
    <row r="106" spans="1:65" s="13" customFormat="1" ht="11.25" x14ac:dyDescent="0.2">
      <c r="B106" s="187"/>
      <c r="C106" s="188"/>
      <c r="D106" s="189" t="s">
        <v>143</v>
      </c>
      <c r="E106" s="190" t="s">
        <v>19</v>
      </c>
      <c r="F106" s="191" t="s">
        <v>144</v>
      </c>
      <c r="G106" s="188"/>
      <c r="H106" s="192">
        <v>46</v>
      </c>
      <c r="I106" s="193"/>
      <c r="J106" s="188"/>
      <c r="K106" s="188"/>
      <c r="L106" s="194"/>
      <c r="M106" s="195"/>
      <c r="N106" s="196"/>
      <c r="O106" s="196"/>
      <c r="P106" s="196"/>
      <c r="Q106" s="196"/>
      <c r="R106" s="196"/>
      <c r="S106" s="196"/>
      <c r="T106" s="197"/>
      <c r="AT106" s="198" t="s">
        <v>143</v>
      </c>
      <c r="AU106" s="198" t="s">
        <v>88</v>
      </c>
      <c r="AV106" s="13" t="s">
        <v>88</v>
      </c>
      <c r="AW106" s="13" t="s">
        <v>37</v>
      </c>
      <c r="AX106" s="13" t="s">
        <v>78</v>
      </c>
      <c r="AY106" s="198" t="s">
        <v>131</v>
      </c>
    </row>
    <row r="107" spans="1:65" s="2" customFormat="1" ht="24.2" customHeight="1" x14ac:dyDescent="0.2">
      <c r="A107" s="34"/>
      <c r="B107" s="35"/>
      <c r="C107" s="169" t="s">
        <v>149</v>
      </c>
      <c r="D107" s="169" t="s">
        <v>134</v>
      </c>
      <c r="E107" s="170" t="s">
        <v>150</v>
      </c>
      <c r="F107" s="171" t="s">
        <v>151</v>
      </c>
      <c r="G107" s="172" t="s">
        <v>137</v>
      </c>
      <c r="H107" s="173">
        <v>46</v>
      </c>
      <c r="I107" s="174"/>
      <c r="J107" s="175">
        <f>ROUND(I107*H107,2)</f>
        <v>0</v>
      </c>
      <c r="K107" s="171" t="s">
        <v>138</v>
      </c>
      <c r="L107" s="39"/>
      <c r="M107" s="176" t="s">
        <v>19</v>
      </c>
      <c r="N107" s="177" t="s">
        <v>49</v>
      </c>
      <c r="O107" s="64"/>
      <c r="P107" s="178">
        <f>O107*H107</f>
        <v>0</v>
      </c>
      <c r="Q107" s="178">
        <v>3.0000000000000001E-3</v>
      </c>
      <c r="R107" s="178">
        <f>Q107*H107</f>
        <v>0.13800000000000001</v>
      </c>
      <c r="S107" s="178">
        <v>0</v>
      </c>
      <c r="T107" s="179">
        <f>S107*H107</f>
        <v>0</v>
      </c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R107" s="180" t="s">
        <v>139</v>
      </c>
      <c r="AT107" s="180" t="s">
        <v>134</v>
      </c>
      <c r="AU107" s="180" t="s">
        <v>88</v>
      </c>
      <c r="AY107" s="17" t="s">
        <v>131</v>
      </c>
      <c r="BE107" s="181">
        <f>IF(N107="základní",J107,0)</f>
        <v>0</v>
      </c>
      <c r="BF107" s="181">
        <f>IF(N107="snížená",J107,0)</f>
        <v>0</v>
      </c>
      <c r="BG107" s="181">
        <f>IF(N107="zákl. přenesená",J107,0)</f>
        <v>0</v>
      </c>
      <c r="BH107" s="181">
        <f>IF(N107="sníž. přenesená",J107,0)</f>
        <v>0</v>
      </c>
      <c r="BI107" s="181">
        <f>IF(N107="nulová",J107,0)</f>
        <v>0</v>
      </c>
      <c r="BJ107" s="17" t="s">
        <v>86</v>
      </c>
      <c r="BK107" s="181">
        <f>ROUND(I107*H107,2)</f>
        <v>0</v>
      </c>
      <c r="BL107" s="17" t="s">
        <v>139</v>
      </c>
      <c r="BM107" s="180" t="s">
        <v>152</v>
      </c>
    </row>
    <row r="108" spans="1:65" s="2" customFormat="1" ht="11.25" x14ac:dyDescent="0.2">
      <c r="A108" s="34"/>
      <c r="B108" s="35"/>
      <c r="C108" s="36"/>
      <c r="D108" s="182" t="s">
        <v>141</v>
      </c>
      <c r="E108" s="36"/>
      <c r="F108" s="183" t="s">
        <v>153</v>
      </c>
      <c r="G108" s="36"/>
      <c r="H108" s="36"/>
      <c r="I108" s="184"/>
      <c r="J108" s="36"/>
      <c r="K108" s="36"/>
      <c r="L108" s="39"/>
      <c r="M108" s="185"/>
      <c r="N108" s="186"/>
      <c r="O108" s="64"/>
      <c r="P108" s="64"/>
      <c r="Q108" s="64"/>
      <c r="R108" s="64"/>
      <c r="S108" s="64"/>
      <c r="T108" s="65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T108" s="17" t="s">
        <v>141</v>
      </c>
      <c r="AU108" s="17" t="s">
        <v>88</v>
      </c>
    </row>
    <row r="109" spans="1:65" s="13" customFormat="1" ht="11.25" x14ac:dyDescent="0.2">
      <c r="B109" s="187"/>
      <c r="C109" s="188"/>
      <c r="D109" s="189" t="s">
        <v>143</v>
      </c>
      <c r="E109" s="190" t="s">
        <v>19</v>
      </c>
      <c r="F109" s="191" t="s">
        <v>144</v>
      </c>
      <c r="G109" s="188"/>
      <c r="H109" s="192">
        <v>46</v>
      </c>
      <c r="I109" s="193"/>
      <c r="J109" s="188"/>
      <c r="K109" s="188"/>
      <c r="L109" s="194"/>
      <c r="M109" s="195"/>
      <c r="N109" s="196"/>
      <c r="O109" s="196"/>
      <c r="P109" s="196"/>
      <c r="Q109" s="196"/>
      <c r="R109" s="196"/>
      <c r="S109" s="196"/>
      <c r="T109" s="197"/>
      <c r="AT109" s="198" t="s">
        <v>143</v>
      </c>
      <c r="AU109" s="198" t="s">
        <v>88</v>
      </c>
      <c r="AV109" s="13" t="s">
        <v>88</v>
      </c>
      <c r="AW109" s="13" t="s">
        <v>37</v>
      </c>
      <c r="AX109" s="13" t="s">
        <v>78</v>
      </c>
      <c r="AY109" s="198" t="s">
        <v>131</v>
      </c>
    </row>
    <row r="110" spans="1:65" s="2" customFormat="1" ht="49.15" customHeight="1" x14ac:dyDescent="0.2">
      <c r="A110" s="34"/>
      <c r="B110" s="35"/>
      <c r="C110" s="169" t="s">
        <v>139</v>
      </c>
      <c r="D110" s="169" t="s">
        <v>134</v>
      </c>
      <c r="E110" s="170" t="s">
        <v>154</v>
      </c>
      <c r="F110" s="171" t="s">
        <v>155</v>
      </c>
      <c r="G110" s="172" t="s">
        <v>137</v>
      </c>
      <c r="H110" s="173">
        <v>115.08</v>
      </c>
      <c r="I110" s="174"/>
      <c r="J110" s="175">
        <f>ROUND(I110*H110,2)</f>
        <v>0</v>
      </c>
      <c r="K110" s="171" t="s">
        <v>138</v>
      </c>
      <c r="L110" s="39"/>
      <c r="M110" s="176" t="s">
        <v>19</v>
      </c>
      <c r="N110" s="177" t="s">
        <v>49</v>
      </c>
      <c r="O110" s="64"/>
      <c r="P110" s="178">
        <f>O110*H110</f>
        <v>0</v>
      </c>
      <c r="Q110" s="178">
        <v>9.2999999999999992E-3</v>
      </c>
      <c r="R110" s="178">
        <f>Q110*H110</f>
        <v>1.070244</v>
      </c>
      <c r="S110" s="178">
        <v>0</v>
      </c>
      <c r="T110" s="179">
        <f>S110*H110</f>
        <v>0</v>
      </c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R110" s="180" t="s">
        <v>139</v>
      </c>
      <c r="AT110" s="180" t="s">
        <v>134</v>
      </c>
      <c r="AU110" s="180" t="s">
        <v>88</v>
      </c>
      <c r="AY110" s="17" t="s">
        <v>131</v>
      </c>
      <c r="BE110" s="181">
        <f>IF(N110="základní",J110,0)</f>
        <v>0</v>
      </c>
      <c r="BF110" s="181">
        <f>IF(N110="snížená",J110,0)</f>
        <v>0</v>
      </c>
      <c r="BG110" s="181">
        <f>IF(N110="zákl. přenesená",J110,0)</f>
        <v>0</v>
      </c>
      <c r="BH110" s="181">
        <f>IF(N110="sníž. přenesená",J110,0)</f>
        <v>0</v>
      </c>
      <c r="BI110" s="181">
        <f>IF(N110="nulová",J110,0)</f>
        <v>0</v>
      </c>
      <c r="BJ110" s="17" t="s">
        <v>86</v>
      </c>
      <c r="BK110" s="181">
        <f>ROUND(I110*H110,2)</f>
        <v>0</v>
      </c>
      <c r="BL110" s="17" t="s">
        <v>139</v>
      </c>
      <c r="BM110" s="180" t="s">
        <v>156</v>
      </c>
    </row>
    <row r="111" spans="1:65" s="2" customFormat="1" ht="11.25" x14ac:dyDescent="0.2">
      <c r="A111" s="34"/>
      <c r="B111" s="35"/>
      <c r="C111" s="36"/>
      <c r="D111" s="182" t="s">
        <v>141</v>
      </c>
      <c r="E111" s="36"/>
      <c r="F111" s="183" t="s">
        <v>157</v>
      </c>
      <c r="G111" s="36"/>
      <c r="H111" s="36"/>
      <c r="I111" s="184"/>
      <c r="J111" s="36"/>
      <c r="K111" s="36"/>
      <c r="L111" s="39"/>
      <c r="M111" s="185"/>
      <c r="N111" s="186"/>
      <c r="O111" s="64"/>
      <c r="P111" s="64"/>
      <c r="Q111" s="64"/>
      <c r="R111" s="64"/>
      <c r="S111" s="64"/>
      <c r="T111" s="65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T111" s="17" t="s">
        <v>141</v>
      </c>
      <c r="AU111" s="17" t="s">
        <v>88</v>
      </c>
    </row>
    <row r="112" spans="1:65" s="13" customFormat="1" ht="11.25" x14ac:dyDescent="0.2">
      <c r="B112" s="187"/>
      <c r="C112" s="188"/>
      <c r="D112" s="189" t="s">
        <v>143</v>
      </c>
      <c r="E112" s="190" t="s">
        <v>19</v>
      </c>
      <c r="F112" s="191" t="s">
        <v>158</v>
      </c>
      <c r="G112" s="188"/>
      <c r="H112" s="192">
        <v>3.6</v>
      </c>
      <c r="I112" s="193"/>
      <c r="J112" s="188"/>
      <c r="K112" s="188"/>
      <c r="L112" s="194"/>
      <c r="M112" s="195"/>
      <c r="N112" s="196"/>
      <c r="O112" s="196"/>
      <c r="P112" s="196"/>
      <c r="Q112" s="196"/>
      <c r="R112" s="196"/>
      <c r="S112" s="196"/>
      <c r="T112" s="197"/>
      <c r="AT112" s="198" t="s">
        <v>143</v>
      </c>
      <c r="AU112" s="198" t="s">
        <v>88</v>
      </c>
      <c r="AV112" s="13" t="s">
        <v>88</v>
      </c>
      <c r="AW112" s="13" t="s">
        <v>37</v>
      </c>
      <c r="AX112" s="13" t="s">
        <v>78</v>
      </c>
      <c r="AY112" s="198" t="s">
        <v>131</v>
      </c>
    </row>
    <row r="113" spans="1:65" s="13" customFormat="1" ht="11.25" x14ac:dyDescent="0.2">
      <c r="B113" s="187"/>
      <c r="C113" s="188"/>
      <c r="D113" s="189" t="s">
        <v>143</v>
      </c>
      <c r="E113" s="190" t="s">
        <v>19</v>
      </c>
      <c r="F113" s="191" t="s">
        <v>159</v>
      </c>
      <c r="G113" s="188"/>
      <c r="H113" s="192">
        <v>16.899999999999999</v>
      </c>
      <c r="I113" s="193"/>
      <c r="J113" s="188"/>
      <c r="K113" s="188"/>
      <c r="L113" s="194"/>
      <c r="M113" s="195"/>
      <c r="N113" s="196"/>
      <c r="O113" s="196"/>
      <c r="P113" s="196"/>
      <c r="Q113" s="196"/>
      <c r="R113" s="196"/>
      <c r="S113" s="196"/>
      <c r="T113" s="197"/>
      <c r="AT113" s="198" t="s">
        <v>143</v>
      </c>
      <c r="AU113" s="198" t="s">
        <v>88</v>
      </c>
      <c r="AV113" s="13" t="s">
        <v>88</v>
      </c>
      <c r="AW113" s="13" t="s">
        <v>37</v>
      </c>
      <c r="AX113" s="13" t="s">
        <v>78</v>
      </c>
      <c r="AY113" s="198" t="s">
        <v>131</v>
      </c>
    </row>
    <row r="114" spans="1:65" s="13" customFormat="1" ht="11.25" x14ac:dyDescent="0.2">
      <c r="B114" s="187"/>
      <c r="C114" s="188"/>
      <c r="D114" s="189" t="s">
        <v>143</v>
      </c>
      <c r="E114" s="190" t="s">
        <v>19</v>
      </c>
      <c r="F114" s="191" t="s">
        <v>160</v>
      </c>
      <c r="G114" s="188"/>
      <c r="H114" s="192">
        <v>8.06</v>
      </c>
      <c r="I114" s="193"/>
      <c r="J114" s="188"/>
      <c r="K114" s="188"/>
      <c r="L114" s="194"/>
      <c r="M114" s="195"/>
      <c r="N114" s="196"/>
      <c r="O114" s="196"/>
      <c r="P114" s="196"/>
      <c r="Q114" s="196"/>
      <c r="R114" s="196"/>
      <c r="S114" s="196"/>
      <c r="T114" s="197"/>
      <c r="AT114" s="198" t="s">
        <v>143</v>
      </c>
      <c r="AU114" s="198" t="s">
        <v>88</v>
      </c>
      <c r="AV114" s="13" t="s">
        <v>88</v>
      </c>
      <c r="AW114" s="13" t="s">
        <v>37</v>
      </c>
      <c r="AX114" s="13" t="s">
        <v>78</v>
      </c>
      <c r="AY114" s="198" t="s">
        <v>131</v>
      </c>
    </row>
    <row r="115" spans="1:65" s="13" customFormat="1" ht="33.75" x14ac:dyDescent="0.2">
      <c r="B115" s="187"/>
      <c r="C115" s="188"/>
      <c r="D115" s="189" t="s">
        <v>143</v>
      </c>
      <c r="E115" s="190" t="s">
        <v>19</v>
      </c>
      <c r="F115" s="191" t="s">
        <v>161</v>
      </c>
      <c r="G115" s="188"/>
      <c r="H115" s="192">
        <v>26.52</v>
      </c>
      <c r="I115" s="193"/>
      <c r="J115" s="188"/>
      <c r="K115" s="188"/>
      <c r="L115" s="194"/>
      <c r="M115" s="195"/>
      <c r="N115" s="196"/>
      <c r="O115" s="196"/>
      <c r="P115" s="196"/>
      <c r="Q115" s="196"/>
      <c r="R115" s="196"/>
      <c r="S115" s="196"/>
      <c r="T115" s="197"/>
      <c r="AT115" s="198" t="s">
        <v>143</v>
      </c>
      <c r="AU115" s="198" t="s">
        <v>88</v>
      </c>
      <c r="AV115" s="13" t="s">
        <v>88</v>
      </c>
      <c r="AW115" s="13" t="s">
        <v>37</v>
      </c>
      <c r="AX115" s="13" t="s">
        <v>78</v>
      </c>
      <c r="AY115" s="198" t="s">
        <v>131</v>
      </c>
    </row>
    <row r="116" spans="1:65" s="13" customFormat="1" ht="11.25" x14ac:dyDescent="0.2">
      <c r="B116" s="187"/>
      <c r="C116" s="188"/>
      <c r="D116" s="189" t="s">
        <v>143</v>
      </c>
      <c r="E116" s="190" t="s">
        <v>19</v>
      </c>
      <c r="F116" s="191" t="s">
        <v>162</v>
      </c>
      <c r="G116" s="188"/>
      <c r="H116" s="192">
        <v>60</v>
      </c>
      <c r="I116" s="193"/>
      <c r="J116" s="188"/>
      <c r="K116" s="188"/>
      <c r="L116" s="194"/>
      <c r="M116" s="195"/>
      <c r="N116" s="196"/>
      <c r="O116" s="196"/>
      <c r="P116" s="196"/>
      <c r="Q116" s="196"/>
      <c r="R116" s="196"/>
      <c r="S116" s="196"/>
      <c r="T116" s="197"/>
      <c r="AT116" s="198" t="s">
        <v>143</v>
      </c>
      <c r="AU116" s="198" t="s">
        <v>88</v>
      </c>
      <c r="AV116" s="13" t="s">
        <v>88</v>
      </c>
      <c r="AW116" s="13" t="s">
        <v>37</v>
      </c>
      <c r="AX116" s="13" t="s">
        <v>78</v>
      </c>
      <c r="AY116" s="198" t="s">
        <v>131</v>
      </c>
    </row>
    <row r="117" spans="1:65" s="2" customFormat="1" ht="24.2" customHeight="1" x14ac:dyDescent="0.2">
      <c r="A117" s="34"/>
      <c r="B117" s="35"/>
      <c r="C117" s="169" t="s">
        <v>163</v>
      </c>
      <c r="D117" s="169" t="s">
        <v>134</v>
      </c>
      <c r="E117" s="170" t="s">
        <v>164</v>
      </c>
      <c r="F117" s="171" t="s">
        <v>165</v>
      </c>
      <c r="G117" s="172" t="s">
        <v>166</v>
      </c>
      <c r="H117" s="173">
        <v>18.899999999999999</v>
      </c>
      <c r="I117" s="174"/>
      <c r="J117" s="175">
        <f>ROUND(I117*H117,2)</f>
        <v>0</v>
      </c>
      <c r="K117" s="171" t="s">
        <v>138</v>
      </c>
      <c r="L117" s="39"/>
      <c r="M117" s="176" t="s">
        <v>19</v>
      </c>
      <c r="N117" s="177" t="s">
        <v>49</v>
      </c>
      <c r="O117" s="64"/>
      <c r="P117" s="178">
        <f>O117*H117</f>
        <v>0</v>
      </c>
      <c r="Q117" s="178">
        <v>1.5E-3</v>
      </c>
      <c r="R117" s="178">
        <f>Q117*H117</f>
        <v>2.8349999999999997E-2</v>
      </c>
      <c r="S117" s="178">
        <v>0</v>
      </c>
      <c r="T117" s="179">
        <f>S117*H117</f>
        <v>0</v>
      </c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R117" s="180" t="s">
        <v>139</v>
      </c>
      <c r="AT117" s="180" t="s">
        <v>134</v>
      </c>
      <c r="AU117" s="180" t="s">
        <v>88</v>
      </c>
      <c r="AY117" s="17" t="s">
        <v>131</v>
      </c>
      <c r="BE117" s="181">
        <f>IF(N117="základní",J117,0)</f>
        <v>0</v>
      </c>
      <c r="BF117" s="181">
        <f>IF(N117="snížená",J117,0)</f>
        <v>0</v>
      </c>
      <c r="BG117" s="181">
        <f>IF(N117="zákl. přenesená",J117,0)</f>
        <v>0</v>
      </c>
      <c r="BH117" s="181">
        <f>IF(N117="sníž. přenesená",J117,0)</f>
        <v>0</v>
      </c>
      <c r="BI117" s="181">
        <f>IF(N117="nulová",J117,0)</f>
        <v>0</v>
      </c>
      <c r="BJ117" s="17" t="s">
        <v>86</v>
      </c>
      <c r="BK117" s="181">
        <f>ROUND(I117*H117,2)</f>
        <v>0</v>
      </c>
      <c r="BL117" s="17" t="s">
        <v>139</v>
      </c>
      <c r="BM117" s="180" t="s">
        <v>167</v>
      </c>
    </row>
    <row r="118" spans="1:65" s="2" customFormat="1" ht="11.25" x14ac:dyDescent="0.2">
      <c r="A118" s="34"/>
      <c r="B118" s="35"/>
      <c r="C118" s="36"/>
      <c r="D118" s="182" t="s">
        <v>141</v>
      </c>
      <c r="E118" s="36"/>
      <c r="F118" s="183" t="s">
        <v>168</v>
      </c>
      <c r="G118" s="36"/>
      <c r="H118" s="36"/>
      <c r="I118" s="184"/>
      <c r="J118" s="36"/>
      <c r="K118" s="36"/>
      <c r="L118" s="39"/>
      <c r="M118" s="185"/>
      <c r="N118" s="186"/>
      <c r="O118" s="64"/>
      <c r="P118" s="64"/>
      <c r="Q118" s="64"/>
      <c r="R118" s="64"/>
      <c r="S118" s="64"/>
      <c r="T118" s="65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T118" s="17" t="s">
        <v>141</v>
      </c>
      <c r="AU118" s="17" t="s">
        <v>88</v>
      </c>
    </row>
    <row r="119" spans="1:65" s="13" customFormat="1" ht="11.25" x14ac:dyDescent="0.2">
      <c r="B119" s="187"/>
      <c r="C119" s="188"/>
      <c r="D119" s="189" t="s">
        <v>143</v>
      </c>
      <c r="E119" s="190" t="s">
        <v>19</v>
      </c>
      <c r="F119" s="191" t="s">
        <v>169</v>
      </c>
      <c r="G119" s="188"/>
      <c r="H119" s="192">
        <v>8.4</v>
      </c>
      <c r="I119" s="193"/>
      <c r="J119" s="188"/>
      <c r="K119" s="188"/>
      <c r="L119" s="194"/>
      <c r="M119" s="195"/>
      <c r="N119" s="196"/>
      <c r="O119" s="196"/>
      <c r="P119" s="196"/>
      <c r="Q119" s="196"/>
      <c r="R119" s="196"/>
      <c r="S119" s="196"/>
      <c r="T119" s="197"/>
      <c r="AT119" s="198" t="s">
        <v>143</v>
      </c>
      <c r="AU119" s="198" t="s">
        <v>88</v>
      </c>
      <c r="AV119" s="13" t="s">
        <v>88</v>
      </c>
      <c r="AW119" s="13" t="s">
        <v>37</v>
      </c>
      <c r="AX119" s="13" t="s">
        <v>78</v>
      </c>
      <c r="AY119" s="198" t="s">
        <v>131</v>
      </c>
    </row>
    <row r="120" spans="1:65" s="13" customFormat="1" ht="22.5" x14ac:dyDescent="0.2">
      <c r="B120" s="187"/>
      <c r="C120" s="188"/>
      <c r="D120" s="189" t="s">
        <v>143</v>
      </c>
      <c r="E120" s="190" t="s">
        <v>19</v>
      </c>
      <c r="F120" s="191" t="s">
        <v>170</v>
      </c>
      <c r="G120" s="188"/>
      <c r="H120" s="192">
        <v>10.5</v>
      </c>
      <c r="I120" s="193"/>
      <c r="J120" s="188"/>
      <c r="K120" s="188"/>
      <c r="L120" s="194"/>
      <c r="M120" s="195"/>
      <c r="N120" s="196"/>
      <c r="O120" s="196"/>
      <c r="P120" s="196"/>
      <c r="Q120" s="196"/>
      <c r="R120" s="196"/>
      <c r="S120" s="196"/>
      <c r="T120" s="197"/>
      <c r="AT120" s="198" t="s">
        <v>143</v>
      </c>
      <c r="AU120" s="198" t="s">
        <v>88</v>
      </c>
      <c r="AV120" s="13" t="s">
        <v>88</v>
      </c>
      <c r="AW120" s="13" t="s">
        <v>37</v>
      </c>
      <c r="AX120" s="13" t="s">
        <v>78</v>
      </c>
      <c r="AY120" s="198" t="s">
        <v>131</v>
      </c>
    </row>
    <row r="121" spans="1:65" s="12" customFormat="1" ht="22.9" customHeight="1" x14ac:dyDescent="0.2">
      <c r="B121" s="153"/>
      <c r="C121" s="154"/>
      <c r="D121" s="155" t="s">
        <v>77</v>
      </c>
      <c r="E121" s="167" t="s">
        <v>171</v>
      </c>
      <c r="F121" s="167" t="s">
        <v>172</v>
      </c>
      <c r="G121" s="154"/>
      <c r="H121" s="154"/>
      <c r="I121" s="157"/>
      <c r="J121" s="168">
        <f>BK121</f>
        <v>0</v>
      </c>
      <c r="K121" s="154"/>
      <c r="L121" s="159"/>
      <c r="M121" s="160"/>
      <c r="N121" s="161"/>
      <c r="O121" s="161"/>
      <c r="P121" s="162">
        <f>SUM(P122:P125)</f>
        <v>0</v>
      </c>
      <c r="Q121" s="161"/>
      <c r="R121" s="162">
        <f>SUM(R122:R125)</f>
        <v>0</v>
      </c>
      <c r="S121" s="161"/>
      <c r="T121" s="163">
        <f>SUM(T122:T125)</f>
        <v>0</v>
      </c>
      <c r="AR121" s="164" t="s">
        <v>86</v>
      </c>
      <c r="AT121" s="165" t="s">
        <v>77</v>
      </c>
      <c r="AU121" s="165" t="s">
        <v>86</v>
      </c>
      <c r="AY121" s="164" t="s">
        <v>131</v>
      </c>
      <c r="BK121" s="166">
        <f>SUM(BK122:BK125)</f>
        <v>0</v>
      </c>
    </row>
    <row r="122" spans="1:65" s="2" customFormat="1" ht="24.2" customHeight="1" x14ac:dyDescent="0.2">
      <c r="A122" s="34"/>
      <c r="B122" s="35"/>
      <c r="C122" s="169" t="s">
        <v>132</v>
      </c>
      <c r="D122" s="169" t="s">
        <v>134</v>
      </c>
      <c r="E122" s="170" t="s">
        <v>173</v>
      </c>
      <c r="F122" s="171" t="s">
        <v>174</v>
      </c>
      <c r="G122" s="172" t="s">
        <v>137</v>
      </c>
      <c r="H122" s="173">
        <v>332.5</v>
      </c>
      <c r="I122" s="174"/>
      <c r="J122" s="175">
        <f>ROUND(I122*H122,2)</f>
        <v>0</v>
      </c>
      <c r="K122" s="171" t="s">
        <v>138</v>
      </c>
      <c r="L122" s="39"/>
      <c r="M122" s="176" t="s">
        <v>19</v>
      </c>
      <c r="N122" s="177" t="s">
        <v>49</v>
      </c>
      <c r="O122" s="64"/>
      <c r="P122" s="178">
        <f>O122*H122</f>
        <v>0</v>
      </c>
      <c r="Q122" s="178">
        <v>0</v>
      </c>
      <c r="R122" s="178">
        <f>Q122*H122</f>
        <v>0</v>
      </c>
      <c r="S122" s="178">
        <v>0</v>
      </c>
      <c r="T122" s="179">
        <f>S122*H122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180" t="s">
        <v>139</v>
      </c>
      <c r="AT122" s="180" t="s">
        <v>134</v>
      </c>
      <c r="AU122" s="180" t="s">
        <v>88</v>
      </c>
      <c r="AY122" s="17" t="s">
        <v>131</v>
      </c>
      <c r="BE122" s="181">
        <f>IF(N122="základní",J122,0)</f>
        <v>0</v>
      </c>
      <c r="BF122" s="181">
        <f>IF(N122="snížená",J122,0)</f>
        <v>0</v>
      </c>
      <c r="BG122" s="181">
        <f>IF(N122="zákl. přenesená",J122,0)</f>
        <v>0</v>
      </c>
      <c r="BH122" s="181">
        <f>IF(N122="sníž. přenesená",J122,0)</f>
        <v>0</v>
      </c>
      <c r="BI122" s="181">
        <f>IF(N122="nulová",J122,0)</f>
        <v>0</v>
      </c>
      <c r="BJ122" s="17" t="s">
        <v>86</v>
      </c>
      <c r="BK122" s="181">
        <f>ROUND(I122*H122,2)</f>
        <v>0</v>
      </c>
      <c r="BL122" s="17" t="s">
        <v>139</v>
      </c>
      <c r="BM122" s="180" t="s">
        <v>175</v>
      </c>
    </row>
    <row r="123" spans="1:65" s="2" customFormat="1" ht="11.25" x14ac:dyDescent="0.2">
      <c r="A123" s="34"/>
      <c r="B123" s="35"/>
      <c r="C123" s="36"/>
      <c r="D123" s="182" t="s">
        <v>141</v>
      </c>
      <c r="E123" s="36"/>
      <c r="F123" s="183" t="s">
        <v>176</v>
      </c>
      <c r="G123" s="36"/>
      <c r="H123" s="36"/>
      <c r="I123" s="184"/>
      <c r="J123" s="36"/>
      <c r="K123" s="36"/>
      <c r="L123" s="39"/>
      <c r="M123" s="185"/>
      <c r="N123" s="186"/>
      <c r="O123" s="64"/>
      <c r="P123" s="64"/>
      <c r="Q123" s="64"/>
      <c r="R123" s="64"/>
      <c r="S123" s="64"/>
      <c r="T123" s="65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7" t="s">
        <v>141</v>
      </c>
      <c r="AU123" s="17" t="s">
        <v>88</v>
      </c>
    </row>
    <row r="124" spans="1:65" s="13" customFormat="1" ht="11.25" x14ac:dyDescent="0.2">
      <c r="B124" s="187"/>
      <c r="C124" s="188"/>
      <c r="D124" s="189" t="s">
        <v>143</v>
      </c>
      <c r="E124" s="190" t="s">
        <v>19</v>
      </c>
      <c r="F124" s="191" t="s">
        <v>177</v>
      </c>
      <c r="G124" s="188"/>
      <c r="H124" s="192">
        <v>220.5</v>
      </c>
      <c r="I124" s="193"/>
      <c r="J124" s="188"/>
      <c r="K124" s="188"/>
      <c r="L124" s="194"/>
      <c r="M124" s="195"/>
      <c r="N124" s="196"/>
      <c r="O124" s="196"/>
      <c r="P124" s="196"/>
      <c r="Q124" s="196"/>
      <c r="R124" s="196"/>
      <c r="S124" s="196"/>
      <c r="T124" s="197"/>
      <c r="AT124" s="198" t="s">
        <v>143</v>
      </c>
      <c r="AU124" s="198" t="s">
        <v>88</v>
      </c>
      <c r="AV124" s="13" t="s">
        <v>88</v>
      </c>
      <c r="AW124" s="13" t="s">
        <v>37</v>
      </c>
      <c r="AX124" s="13" t="s">
        <v>78</v>
      </c>
      <c r="AY124" s="198" t="s">
        <v>131</v>
      </c>
    </row>
    <row r="125" spans="1:65" s="13" customFormat="1" ht="11.25" x14ac:dyDescent="0.2">
      <c r="B125" s="187"/>
      <c r="C125" s="188"/>
      <c r="D125" s="189" t="s">
        <v>143</v>
      </c>
      <c r="E125" s="190" t="s">
        <v>19</v>
      </c>
      <c r="F125" s="191" t="s">
        <v>178</v>
      </c>
      <c r="G125" s="188"/>
      <c r="H125" s="192">
        <v>112</v>
      </c>
      <c r="I125" s="193"/>
      <c r="J125" s="188"/>
      <c r="K125" s="188"/>
      <c r="L125" s="194"/>
      <c r="M125" s="195"/>
      <c r="N125" s="196"/>
      <c r="O125" s="196"/>
      <c r="P125" s="196"/>
      <c r="Q125" s="196"/>
      <c r="R125" s="196"/>
      <c r="S125" s="196"/>
      <c r="T125" s="197"/>
      <c r="AT125" s="198" t="s">
        <v>143</v>
      </c>
      <c r="AU125" s="198" t="s">
        <v>88</v>
      </c>
      <c r="AV125" s="13" t="s">
        <v>88</v>
      </c>
      <c r="AW125" s="13" t="s">
        <v>37</v>
      </c>
      <c r="AX125" s="13" t="s">
        <v>78</v>
      </c>
      <c r="AY125" s="198" t="s">
        <v>131</v>
      </c>
    </row>
    <row r="126" spans="1:65" s="12" customFormat="1" ht="22.9" customHeight="1" x14ac:dyDescent="0.2">
      <c r="B126" s="153"/>
      <c r="C126" s="154"/>
      <c r="D126" s="155" t="s">
        <v>77</v>
      </c>
      <c r="E126" s="167" t="s">
        <v>179</v>
      </c>
      <c r="F126" s="167" t="s">
        <v>180</v>
      </c>
      <c r="G126" s="154"/>
      <c r="H126" s="154"/>
      <c r="I126" s="157"/>
      <c r="J126" s="168">
        <f>BK126</f>
        <v>0</v>
      </c>
      <c r="K126" s="154"/>
      <c r="L126" s="159"/>
      <c r="M126" s="160"/>
      <c r="N126" s="161"/>
      <c r="O126" s="161"/>
      <c r="P126" s="162">
        <f>SUM(P127:P172)</f>
        <v>0</v>
      </c>
      <c r="Q126" s="161"/>
      <c r="R126" s="162">
        <f>SUM(R127:R172)</f>
        <v>0</v>
      </c>
      <c r="S126" s="161"/>
      <c r="T126" s="163">
        <f>SUM(T127:T172)</f>
        <v>0</v>
      </c>
      <c r="AR126" s="164" t="s">
        <v>86</v>
      </c>
      <c r="AT126" s="165" t="s">
        <v>77</v>
      </c>
      <c r="AU126" s="165" t="s">
        <v>86</v>
      </c>
      <c r="AY126" s="164" t="s">
        <v>131</v>
      </c>
      <c r="BK126" s="166">
        <f>SUM(BK127:BK172)</f>
        <v>0</v>
      </c>
    </row>
    <row r="127" spans="1:65" s="2" customFormat="1" ht="44.25" customHeight="1" x14ac:dyDescent="0.2">
      <c r="A127" s="34"/>
      <c r="B127" s="35"/>
      <c r="C127" s="169" t="s">
        <v>181</v>
      </c>
      <c r="D127" s="169" t="s">
        <v>134</v>
      </c>
      <c r="E127" s="170" t="s">
        <v>182</v>
      </c>
      <c r="F127" s="171" t="s">
        <v>183</v>
      </c>
      <c r="G127" s="172" t="s">
        <v>137</v>
      </c>
      <c r="H127" s="173">
        <v>306.92500000000001</v>
      </c>
      <c r="I127" s="174"/>
      <c r="J127" s="175">
        <f>ROUND(I127*H127,2)</f>
        <v>0</v>
      </c>
      <c r="K127" s="171" t="s">
        <v>138</v>
      </c>
      <c r="L127" s="39"/>
      <c r="M127" s="176" t="s">
        <v>19</v>
      </c>
      <c r="N127" s="177" t="s">
        <v>49</v>
      </c>
      <c r="O127" s="64"/>
      <c r="P127" s="178">
        <f>O127*H127</f>
        <v>0</v>
      </c>
      <c r="Q127" s="178">
        <v>0</v>
      </c>
      <c r="R127" s="178">
        <f>Q127*H127</f>
        <v>0</v>
      </c>
      <c r="S127" s="178">
        <v>0</v>
      </c>
      <c r="T127" s="179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0" t="s">
        <v>139</v>
      </c>
      <c r="AT127" s="180" t="s">
        <v>134</v>
      </c>
      <c r="AU127" s="180" t="s">
        <v>88</v>
      </c>
      <c r="AY127" s="17" t="s">
        <v>131</v>
      </c>
      <c r="BE127" s="181">
        <f>IF(N127="základní",J127,0)</f>
        <v>0</v>
      </c>
      <c r="BF127" s="181">
        <f>IF(N127="snížená",J127,0)</f>
        <v>0</v>
      </c>
      <c r="BG127" s="181">
        <f>IF(N127="zákl. přenesená",J127,0)</f>
        <v>0</v>
      </c>
      <c r="BH127" s="181">
        <f>IF(N127="sníž. přenesená",J127,0)</f>
        <v>0</v>
      </c>
      <c r="BI127" s="181">
        <f>IF(N127="nulová",J127,0)</f>
        <v>0</v>
      </c>
      <c r="BJ127" s="17" t="s">
        <v>86</v>
      </c>
      <c r="BK127" s="181">
        <f>ROUND(I127*H127,2)</f>
        <v>0</v>
      </c>
      <c r="BL127" s="17" t="s">
        <v>139</v>
      </c>
      <c r="BM127" s="180" t="s">
        <v>184</v>
      </c>
    </row>
    <row r="128" spans="1:65" s="2" customFormat="1" ht="11.25" x14ac:dyDescent="0.2">
      <c r="A128" s="34"/>
      <c r="B128" s="35"/>
      <c r="C128" s="36"/>
      <c r="D128" s="182" t="s">
        <v>141</v>
      </c>
      <c r="E128" s="36"/>
      <c r="F128" s="183" t="s">
        <v>185</v>
      </c>
      <c r="G128" s="36"/>
      <c r="H128" s="36"/>
      <c r="I128" s="184"/>
      <c r="J128" s="36"/>
      <c r="K128" s="36"/>
      <c r="L128" s="39"/>
      <c r="M128" s="185"/>
      <c r="N128" s="186"/>
      <c r="O128" s="64"/>
      <c r="P128" s="64"/>
      <c r="Q128" s="64"/>
      <c r="R128" s="64"/>
      <c r="S128" s="64"/>
      <c r="T128" s="65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7" t="s">
        <v>141</v>
      </c>
      <c r="AU128" s="17" t="s">
        <v>88</v>
      </c>
    </row>
    <row r="129" spans="1:65" s="13" customFormat="1" ht="11.25" x14ac:dyDescent="0.2">
      <c r="B129" s="187"/>
      <c r="C129" s="188"/>
      <c r="D129" s="189" t="s">
        <v>143</v>
      </c>
      <c r="E129" s="190" t="s">
        <v>19</v>
      </c>
      <c r="F129" s="191" t="s">
        <v>186</v>
      </c>
      <c r="G129" s="188"/>
      <c r="H129" s="192">
        <v>180.09</v>
      </c>
      <c r="I129" s="193"/>
      <c r="J129" s="188"/>
      <c r="K129" s="188"/>
      <c r="L129" s="194"/>
      <c r="M129" s="195"/>
      <c r="N129" s="196"/>
      <c r="O129" s="196"/>
      <c r="P129" s="196"/>
      <c r="Q129" s="196"/>
      <c r="R129" s="196"/>
      <c r="S129" s="196"/>
      <c r="T129" s="197"/>
      <c r="AT129" s="198" t="s">
        <v>143</v>
      </c>
      <c r="AU129" s="198" t="s">
        <v>88</v>
      </c>
      <c r="AV129" s="13" t="s">
        <v>88</v>
      </c>
      <c r="AW129" s="13" t="s">
        <v>37</v>
      </c>
      <c r="AX129" s="13" t="s">
        <v>78</v>
      </c>
      <c r="AY129" s="198" t="s">
        <v>131</v>
      </c>
    </row>
    <row r="130" spans="1:65" s="13" customFormat="1" ht="22.5" x14ac:dyDescent="0.2">
      <c r="B130" s="187"/>
      <c r="C130" s="188"/>
      <c r="D130" s="189" t="s">
        <v>143</v>
      </c>
      <c r="E130" s="190" t="s">
        <v>19</v>
      </c>
      <c r="F130" s="191" t="s">
        <v>187</v>
      </c>
      <c r="G130" s="188"/>
      <c r="H130" s="192">
        <v>73.534999999999997</v>
      </c>
      <c r="I130" s="193"/>
      <c r="J130" s="188"/>
      <c r="K130" s="188"/>
      <c r="L130" s="194"/>
      <c r="M130" s="195"/>
      <c r="N130" s="196"/>
      <c r="O130" s="196"/>
      <c r="P130" s="196"/>
      <c r="Q130" s="196"/>
      <c r="R130" s="196"/>
      <c r="S130" s="196"/>
      <c r="T130" s="197"/>
      <c r="AT130" s="198" t="s">
        <v>143</v>
      </c>
      <c r="AU130" s="198" t="s">
        <v>88</v>
      </c>
      <c r="AV130" s="13" t="s">
        <v>88</v>
      </c>
      <c r="AW130" s="13" t="s">
        <v>37</v>
      </c>
      <c r="AX130" s="13" t="s">
        <v>78</v>
      </c>
      <c r="AY130" s="198" t="s">
        <v>131</v>
      </c>
    </row>
    <row r="131" spans="1:65" s="13" customFormat="1" ht="11.25" x14ac:dyDescent="0.2">
      <c r="B131" s="187"/>
      <c r="C131" s="188"/>
      <c r="D131" s="189" t="s">
        <v>143</v>
      </c>
      <c r="E131" s="190" t="s">
        <v>19</v>
      </c>
      <c r="F131" s="191" t="s">
        <v>188</v>
      </c>
      <c r="G131" s="188"/>
      <c r="H131" s="192">
        <v>53.3</v>
      </c>
      <c r="I131" s="193"/>
      <c r="J131" s="188"/>
      <c r="K131" s="188"/>
      <c r="L131" s="194"/>
      <c r="M131" s="195"/>
      <c r="N131" s="196"/>
      <c r="O131" s="196"/>
      <c r="P131" s="196"/>
      <c r="Q131" s="196"/>
      <c r="R131" s="196"/>
      <c r="S131" s="196"/>
      <c r="T131" s="197"/>
      <c r="AT131" s="198" t="s">
        <v>143</v>
      </c>
      <c r="AU131" s="198" t="s">
        <v>88</v>
      </c>
      <c r="AV131" s="13" t="s">
        <v>88</v>
      </c>
      <c r="AW131" s="13" t="s">
        <v>37</v>
      </c>
      <c r="AX131" s="13" t="s">
        <v>78</v>
      </c>
      <c r="AY131" s="198" t="s">
        <v>131</v>
      </c>
    </row>
    <row r="132" spans="1:65" s="2" customFormat="1" ht="49.15" customHeight="1" x14ac:dyDescent="0.2">
      <c r="A132" s="34"/>
      <c r="B132" s="35"/>
      <c r="C132" s="169" t="s">
        <v>189</v>
      </c>
      <c r="D132" s="169" t="s">
        <v>134</v>
      </c>
      <c r="E132" s="170" t="s">
        <v>190</v>
      </c>
      <c r="F132" s="171" t="s">
        <v>191</v>
      </c>
      <c r="G132" s="172" t="s">
        <v>137</v>
      </c>
      <c r="H132" s="173">
        <v>6138.5</v>
      </c>
      <c r="I132" s="174"/>
      <c r="J132" s="175">
        <f>ROUND(I132*H132,2)</f>
        <v>0</v>
      </c>
      <c r="K132" s="171" t="s">
        <v>138</v>
      </c>
      <c r="L132" s="39"/>
      <c r="M132" s="176" t="s">
        <v>19</v>
      </c>
      <c r="N132" s="177" t="s">
        <v>49</v>
      </c>
      <c r="O132" s="64"/>
      <c r="P132" s="178">
        <f>O132*H132</f>
        <v>0</v>
      </c>
      <c r="Q132" s="178">
        <v>0</v>
      </c>
      <c r="R132" s="178">
        <f>Q132*H132</f>
        <v>0</v>
      </c>
      <c r="S132" s="178">
        <v>0</v>
      </c>
      <c r="T132" s="179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0" t="s">
        <v>139</v>
      </c>
      <c r="AT132" s="180" t="s">
        <v>134</v>
      </c>
      <c r="AU132" s="180" t="s">
        <v>88</v>
      </c>
      <c r="AY132" s="17" t="s">
        <v>131</v>
      </c>
      <c r="BE132" s="181">
        <f>IF(N132="základní",J132,0)</f>
        <v>0</v>
      </c>
      <c r="BF132" s="181">
        <f>IF(N132="snížená",J132,0)</f>
        <v>0</v>
      </c>
      <c r="BG132" s="181">
        <f>IF(N132="zákl. přenesená",J132,0)</f>
        <v>0</v>
      </c>
      <c r="BH132" s="181">
        <f>IF(N132="sníž. přenesená",J132,0)</f>
        <v>0</v>
      </c>
      <c r="BI132" s="181">
        <f>IF(N132="nulová",J132,0)</f>
        <v>0</v>
      </c>
      <c r="BJ132" s="17" t="s">
        <v>86</v>
      </c>
      <c r="BK132" s="181">
        <f>ROUND(I132*H132,2)</f>
        <v>0</v>
      </c>
      <c r="BL132" s="17" t="s">
        <v>139</v>
      </c>
      <c r="BM132" s="180" t="s">
        <v>192</v>
      </c>
    </row>
    <row r="133" spans="1:65" s="2" customFormat="1" ht="11.25" x14ac:dyDescent="0.2">
      <c r="A133" s="34"/>
      <c r="B133" s="35"/>
      <c r="C133" s="36"/>
      <c r="D133" s="182" t="s">
        <v>141</v>
      </c>
      <c r="E133" s="36"/>
      <c r="F133" s="183" t="s">
        <v>193</v>
      </c>
      <c r="G133" s="36"/>
      <c r="H133" s="36"/>
      <c r="I133" s="184"/>
      <c r="J133" s="36"/>
      <c r="K133" s="36"/>
      <c r="L133" s="39"/>
      <c r="M133" s="185"/>
      <c r="N133" s="186"/>
      <c r="O133" s="64"/>
      <c r="P133" s="64"/>
      <c r="Q133" s="64"/>
      <c r="R133" s="64"/>
      <c r="S133" s="64"/>
      <c r="T133" s="65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T133" s="17" t="s">
        <v>141</v>
      </c>
      <c r="AU133" s="17" t="s">
        <v>88</v>
      </c>
    </row>
    <row r="134" spans="1:65" s="13" customFormat="1" ht="11.25" x14ac:dyDescent="0.2">
      <c r="B134" s="187"/>
      <c r="C134" s="188"/>
      <c r="D134" s="189" t="s">
        <v>143</v>
      </c>
      <c r="E134" s="188"/>
      <c r="F134" s="191" t="s">
        <v>194</v>
      </c>
      <c r="G134" s="188"/>
      <c r="H134" s="192">
        <v>6138.5</v>
      </c>
      <c r="I134" s="193"/>
      <c r="J134" s="188"/>
      <c r="K134" s="188"/>
      <c r="L134" s="194"/>
      <c r="M134" s="195"/>
      <c r="N134" s="196"/>
      <c r="O134" s="196"/>
      <c r="P134" s="196"/>
      <c r="Q134" s="196"/>
      <c r="R134" s="196"/>
      <c r="S134" s="196"/>
      <c r="T134" s="197"/>
      <c r="AT134" s="198" t="s">
        <v>143</v>
      </c>
      <c r="AU134" s="198" t="s">
        <v>88</v>
      </c>
      <c r="AV134" s="13" t="s">
        <v>88</v>
      </c>
      <c r="AW134" s="13" t="s">
        <v>4</v>
      </c>
      <c r="AX134" s="13" t="s">
        <v>86</v>
      </c>
      <c r="AY134" s="198" t="s">
        <v>131</v>
      </c>
    </row>
    <row r="135" spans="1:65" s="2" customFormat="1" ht="44.25" customHeight="1" x14ac:dyDescent="0.2">
      <c r="A135" s="34"/>
      <c r="B135" s="35"/>
      <c r="C135" s="169" t="s">
        <v>171</v>
      </c>
      <c r="D135" s="169" t="s">
        <v>134</v>
      </c>
      <c r="E135" s="170" t="s">
        <v>195</v>
      </c>
      <c r="F135" s="171" t="s">
        <v>196</v>
      </c>
      <c r="G135" s="172" t="s">
        <v>137</v>
      </c>
      <c r="H135" s="173">
        <v>306.92500000000001</v>
      </c>
      <c r="I135" s="174"/>
      <c r="J135" s="175">
        <f>ROUND(I135*H135,2)</f>
        <v>0</v>
      </c>
      <c r="K135" s="171" t="s">
        <v>138</v>
      </c>
      <c r="L135" s="39"/>
      <c r="M135" s="176" t="s">
        <v>19</v>
      </c>
      <c r="N135" s="177" t="s">
        <v>49</v>
      </c>
      <c r="O135" s="64"/>
      <c r="P135" s="178">
        <f>O135*H135</f>
        <v>0</v>
      </c>
      <c r="Q135" s="178">
        <v>0</v>
      </c>
      <c r="R135" s="178">
        <f>Q135*H135</f>
        <v>0</v>
      </c>
      <c r="S135" s="178">
        <v>0</v>
      </c>
      <c r="T135" s="179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0" t="s">
        <v>139</v>
      </c>
      <c r="AT135" s="180" t="s">
        <v>134</v>
      </c>
      <c r="AU135" s="180" t="s">
        <v>88</v>
      </c>
      <c r="AY135" s="17" t="s">
        <v>131</v>
      </c>
      <c r="BE135" s="181">
        <f>IF(N135="základní",J135,0)</f>
        <v>0</v>
      </c>
      <c r="BF135" s="181">
        <f>IF(N135="snížená",J135,0)</f>
        <v>0</v>
      </c>
      <c r="BG135" s="181">
        <f>IF(N135="zákl. přenesená",J135,0)</f>
        <v>0</v>
      </c>
      <c r="BH135" s="181">
        <f>IF(N135="sníž. přenesená",J135,0)</f>
        <v>0</v>
      </c>
      <c r="BI135" s="181">
        <f>IF(N135="nulová",J135,0)</f>
        <v>0</v>
      </c>
      <c r="BJ135" s="17" t="s">
        <v>86</v>
      </c>
      <c r="BK135" s="181">
        <f>ROUND(I135*H135,2)</f>
        <v>0</v>
      </c>
      <c r="BL135" s="17" t="s">
        <v>139</v>
      </c>
      <c r="BM135" s="180" t="s">
        <v>197</v>
      </c>
    </row>
    <row r="136" spans="1:65" s="2" customFormat="1" ht="11.25" x14ac:dyDescent="0.2">
      <c r="A136" s="34"/>
      <c r="B136" s="35"/>
      <c r="C136" s="36"/>
      <c r="D136" s="182" t="s">
        <v>141</v>
      </c>
      <c r="E136" s="36"/>
      <c r="F136" s="183" t="s">
        <v>198</v>
      </c>
      <c r="G136" s="36"/>
      <c r="H136" s="36"/>
      <c r="I136" s="184"/>
      <c r="J136" s="36"/>
      <c r="K136" s="36"/>
      <c r="L136" s="39"/>
      <c r="M136" s="185"/>
      <c r="N136" s="186"/>
      <c r="O136" s="64"/>
      <c r="P136" s="64"/>
      <c r="Q136" s="64"/>
      <c r="R136" s="64"/>
      <c r="S136" s="64"/>
      <c r="T136" s="65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T136" s="17" t="s">
        <v>141</v>
      </c>
      <c r="AU136" s="17" t="s">
        <v>88</v>
      </c>
    </row>
    <row r="137" spans="1:65" s="13" customFormat="1" ht="11.25" x14ac:dyDescent="0.2">
      <c r="B137" s="187"/>
      <c r="C137" s="188"/>
      <c r="D137" s="189" t="s">
        <v>143</v>
      </c>
      <c r="E137" s="190" t="s">
        <v>19</v>
      </c>
      <c r="F137" s="191" t="s">
        <v>199</v>
      </c>
      <c r="G137" s="188"/>
      <c r="H137" s="192">
        <v>180.09</v>
      </c>
      <c r="I137" s="193"/>
      <c r="J137" s="188"/>
      <c r="K137" s="188"/>
      <c r="L137" s="194"/>
      <c r="M137" s="195"/>
      <c r="N137" s="196"/>
      <c r="O137" s="196"/>
      <c r="P137" s="196"/>
      <c r="Q137" s="196"/>
      <c r="R137" s="196"/>
      <c r="S137" s="196"/>
      <c r="T137" s="197"/>
      <c r="AT137" s="198" t="s">
        <v>143</v>
      </c>
      <c r="AU137" s="198" t="s">
        <v>88</v>
      </c>
      <c r="AV137" s="13" t="s">
        <v>88</v>
      </c>
      <c r="AW137" s="13" t="s">
        <v>37</v>
      </c>
      <c r="AX137" s="13" t="s">
        <v>78</v>
      </c>
      <c r="AY137" s="198" t="s">
        <v>131</v>
      </c>
    </row>
    <row r="138" spans="1:65" s="13" customFormat="1" ht="22.5" x14ac:dyDescent="0.2">
      <c r="B138" s="187"/>
      <c r="C138" s="188"/>
      <c r="D138" s="189" t="s">
        <v>143</v>
      </c>
      <c r="E138" s="190" t="s">
        <v>19</v>
      </c>
      <c r="F138" s="191" t="s">
        <v>187</v>
      </c>
      <c r="G138" s="188"/>
      <c r="H138" s="192">
        <v>73.534999999999997</v>
      </c>
      <c r="I138" s="193"/>
      <c r="J138" s="188"/>
      <c r="K138" s="188"/>
      <c r="L138" s="194"/>
      <c r="M138" s="195"/>
      <c r="N138" s="196"/>
      <c r="O138" s="196"/>
      <c r="P138" s="196"/>
      <c r="Q138" s="196"/>
      <c r="R138" s="196"/>
      <c r="S138" s="196"/>
      <c r="T138" s="197"/>
      <c r="AT138" s="198" t="s">
        <v>143</v>
      </c>
      <c r="AU138" s="198" t="s">
        <v>88</v>
      </c>
      <c r="AV138" s="13" t="s">
        <v>88</v>
      </c>
      <c r="AW138" s="13" t="s">
        <v>37</v>
      </c>
      <c r="AX138" s="13" t="s">
        <v>78</v>
      </c>
      <c r="AY138" s="198" t="s">
        <v>131</v>
      </c>
    </row>
    <row r="139" spans="1:65" s="13" customFormat="1" ht="11.25" x14ac:dyDescent="0.2">
      <c r="B139" s="187"/>
      <c r="C139" s="188"/>
      <c r="D139" s="189" t="s">
        <v>143</v>
      </c>
      <c r="E139" s="190" t="s">
        <v>19</v>
      </c>
      <c r="F139" s="191" t="s">
        <v>188</v>
      </c>
      <c r="G139" s="188"/>
      <c r="H139" s="192">
        <v>53.3</v>
      </c>
      <c r="I139" s="193"/>
      <c r="J139" s="188"/>
      <c r="K139" s="188"/>
      <c r="L139" s="194"/>
      <c r="M139" s="195"/>
      <c r="N139" s="196"/>
      <c r="O139" s="196"/>
      <c r="P139" s="196"/>
      <c r="Q139" s="196"/>
      <c r="R139" s="196"/>
      <c r="S139" s="196"/>
      <c r="T139" s="197"/>
      <c r="AT139" s="198" t="s">
        <v>143</v>
      </c>
      <c r="AU139" s="198" t="s">
        <v>88</v>
      </c>
      <c r="AV139" s="13" t="s">
        <v>88</v>
      </c>
      <c r="AW139" s="13" t="s">
        <v>37</v>
      </c>
      <c r="AX139" s="13" t="s">
        <v>78</v>
      </c>
      <c r="AY139" s="198" t="s">
        <v>131</v>
      </c>
    </row>
    <row r="140" spans="1:65" s="2" customFormat="1" ht="37.9" customHeight="1" x14ac:dyDescent="0.2">
      <c r="A140" s="34"/>
      <c r="B140" s="35"/>
      <c r="C140" s="169" t="s">
        <v>200</v>
      </c>
      <c r="D140" s="169" t="s">
        <v>134</v>
      </c>
      <c r="E140" s="170" t="s">
        <v>201</v>
      </c>
      <c r="F140" s="171" t="s">
        <v>202</v>
      </c>
      <c r="G140" s="172" t="s">
        <v>203</v>
      </c>
      <c r="H140" s="173">
        <v>1405.8</v>
      </c>
      <c r="I140" s="174"/>
      <c r="J140" s="175">
        <f>ROUND(I140*H140,2)</f>
        <v>0</v>
      </c>
      <c r="K140" s="171" t="s">
        <v>138</v>
      </c>
      <c r="L140" s="39"/>
      <c r="M140" s="176" t="s">
        <v>19</v>
      </c>
      <c r="N140" s="177" t="s">
        <v>49</v>
      </c>
      <c r="O140" s="64"/>
      <c r="P140" s="178">
        <f>O140*H140</f>
        <v>0</v>
      </c>
      <c r="Q140" s="178">
        <v>0</v>
      </c>
      <c r="R140" s="178">
        <f>Q140*H140</f>
        <v>0</v>
      </c>
      <c r="S140" s="178">
        <v>0</v>
      </c>
      <c r="T140" s="179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0" t="s">
        <v>139</v>
      </c>
      <c r="AT140" s="180" t="s">
        <v>134</v>
      </c>
      <c r="AU140" s="180" t="s">
        <v>88</v>
      </c>
      <c r="AY140" s="17" t="s">
        <v>131</v>
      </c>
      <c r="BE140" s="181">
        <f>IF(N140="základní",J140,0)</f>
        <v>0</v>
      </c>
      <c r="BF140" s="181">
        <f>IF(N140="snížená",J140,0)</f>
        <v>0</v>
      </c>
      <c r="BG140" s="181">
        <f>IF(N140="zákl. přenesená",J140,0)</f>
        <v>0</v>
      </c>
      <c r="BH140" s="181">
        <f>IF(N140="sníž. přenesená",J140,0)</f>
        <v>0</v>
      </c>
      <c r="BI140" s="181">
        <f>IF(N140="nulová",J140,0)</f>
        <v>0</v>
      </c>
      <c r="BJ140" s="17" t="s">
        <v>86</v>
      </c>
      <c r="BK140" s="181">
        <f>ROUND(I140*H140,2)</f>
        <v>0</v>
      </c>
      <c r="BL140" s="17" t="s">
        <v>139</v>
      </c>
      <c r="BM140" s="180" t="s">
        <v>204</v>
      </c>
    </row>
    <row r="141" spans="1:65" s="2" customFormat="1" ht="11.25" x14ac:dyDescent="0.2">
      <c r="A141" s="34"/>
      <c r="B141" s="35"/>
      <c r="C141" s="36"/>
      <c r="D141" s="182" t="s">
        <v>141</v>
      </c>
      <c r="E141" s="36"/>
      <c r="F141" s="183" t="s">
        <v>205</v>
      </c>
      <c r="G141" s="36"/>
      <c r="H141" s="36"/>
      <c r="I141" s="184"/>
      <c r="J141" s="36"/>
      <c r="K141" s="36"/>
      <c r="L141" s="39"/>
      <c r="M141" s="185"/>
      <c r="N141" s="186"/>
      <c r="O141" s="64"/>
      <c r="P141" s="64"/>
      <c r="Q141" s="64"/>
      <c r="R141" s="64"/>
      <c r="S141" s="64"/>
      <c r="T141" s="65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T141" s="17" t="s">
        <v>141</v>
      </c>
      <c r="AU141" s="17" t="s">
        <v>88</v>
      </c>
    </row>
    <row r="142" spans="1:65" s="13" customFormat="1" ht="22.5" x14ac:dyDescent="0.2">
      <c r="B142" s="187"/>
      <c r="C142" s="188"/>
      <c r="D142" s="189" t="s">
        <v>143</v>
      </c>
      <c r="E142" s="190" t="s">
        <v>19</v>
      </c>
      <c r="F142" s="191" t="s">
        <v>206</v>
      </c>
      <c r="G142" s="188"/>
      <c r="H142" s="192">
        <v>1042.5</v>
      </c>
      <c r="I142" s="193"/>
      <c r="J142" s="188"/>
      <c r="K142" s="188"/>
      <c r="L142" s="194"/>
      <c r="M142" s="195"/>
      <c r="N142" s="196"/>
      <c r="O142" s="196"/>
      <c r="P142" s="196"/>
      <c r="Q142" s="196"/>
      <c r="R142" s="196"/>
      <c r="S142" s="196"/>
      <c r="T142" s="197"/>
      <c r="AT142" s="198" t="s">
        <v>143</v>
      </c>
      <c r="AU142" s="198" t="s">
        <v>88</v>
      </c>
      <c r="AV142" s="13" t="s">
        <v>88</v>
      </c>
      <c r="AW142" s="13" t="s">
        <v>37</v>
      </c>
      <c r="AX142" s="13" t="s">
        <v>78</v>
      </c>
      <c r="AY142" s="198" t="s">
        <v>131</v>
      </c>
    </row>
    <row r="143" spans="1:65" s="13" customFormat="1" ht="22.5" x14ac:dyDescent="0.2">
      <c r="B143" s="187"/>
      <c r="C143" s="188"/>
      <c r="D143" s="189" t="s">
        <v>143</v>
      </c>
      <c r="E143" s="190" t="s">
        <v>19</v>
      </c>
      <c r="F143" s="191" t="s">
        <v>207</v>
      </c>
      <c r="G143" s="188"/>
      <c r="H143" s="192">
        <v>363.3</v>
      </c>
      <c r="I143" s="193"/>
      <c r="J143" s="188"/>
      <c r="K143" s="188"/>
      <c r="L143" s="194"/>
      <c r="M143" s="195"/>
      <c r="N143" s="196"/>
      <c r="O143" s="196"/>
      <c r="P143" s="196"/>
      <c r="Q143" s="196"/>
      <c r="R143" s="196"/>
      <c r="S143" s="196"/>
      <c r="T143" s="197"/>
      <c r="AT143" s="198" t="s">
        <v>143</v>
      </c>
      <c r="AU143" s="198" t="s">
        <v>88</v>
      </c>
      <c r="AV143" s="13" t="s">
        <v>88</v>
      </c>
      <c r="AW143" s="13" t="s">
        <v>37</v>
      </c>
      <c r="AX143" s="13" t="s">
        <v>78</v>
      </c>
      <c r="AY143" s="198" t="s">
        <v>131</v>
      </c>
    </row>
    <row r="144" spans="1:65" s="2" customFormat="1" ht="44.25" customHeight="1" x14ac:dyDescent="0.2">
      <c r="A144" s="34"/>
      <c r="B144" s="35"/>
      <c r="C144" s="169" t="s">
        <v>208</v>
      </c>
      <c r="D144" s="169" t="s">
        <v>134</v>
      </c>
      <c r="E144" s="170" t="s">
        <v>209</v>
      </c>
      <c r="F144" s="171" t="s">
        <v>210</v>
      </c>
      <c r="G144" s="172" t="s">
        <v>203</v>
      </c>
      <c r="H144" s="173">
        <v>28116</v>
      </c>
      <c r="I144" s="174"/>
      <c r="J144" s="175">
        <f>ROUND(I144*H144,2)</f>
        <v>0</v>
      </c>
      <c r="K144" s="171" t="s">
        <v>138</v>
      </c>
      <c r="L144" s="39"/>
      <c r="M144" s="176" t="s">
        <v>19</v>
      </c>
      <c r="N144" s="177" t="s">
        <v>49</v>
      </c>
      <c r="O144" s="64"/>
      <c r="P144" s="178">
        <f>O144*H144</f>
        <v>0</v>
      </c>
      <c r="Q144" s="178">
        <v>0</v>
      </c>
      <c r="R144" s="178">
        <f>Q144*H144</f>
        <v>0</v>
      </c>
      <c r="S144" s="178">
        <v>0</v>
      </c>
      <c r="T144" s="179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0" t="s">
        <v>139</v>
      </c>
      <c r="AT144" s="180" t="s">
        <v>134</v>
      </c>
      <c r="AU144" s="180" t="s">
        <v>88</v>
      </c>
      <c r="AY144" s="17" t="s">
        <v>131</v>
      </c>
      <c r="BE144" s="181">
        <f>IF(N144="základní",J144,0)</f>
        <v>0</v>
      </c>
      <c r="BF144" s="181">
        <f>IF(N144="snížená",J144,0)</f>
        <v>0</v>
      </c>
      <c r="BG144" s="181">
        <f>IF(N144="zákl. přenesená",J144,0)</f>
        <v>0</v>
      </c>
      <c r="BH144" s="181">
        <f>IF(N144="sníž. přenesená",J144,0)</f>
        <v>0</v>
      </c>
      <c r="BI144" s="181">
        <f>IF(N144="nulová",J144,0)</f>
        <v>0</v>
      </c>
      <c r="BJ144" s="17" t="s">
        <v>86</v>
      </c>
      <c r="BK144" s="181">
        <f>ROUND(I144*H144,2)</f>
        <v>0</v>
      </c>
      <c r="BL144" s="17" t="s">
        <v>139</v>
      </c>
      <c r="BM144" s="180" t="s">
        <v>211</v>
      </c>
    </row>
    <row r="145" spans="1:65" s="2" customFormat="1" ht="11.25" x14ac:dyDescent="0.2">
      <c r="A145" s="34"/>
      <c r="B145" s="35"/>
      <c r="C145" s="36"/>
      <c r="D145" s="182" t="s">
        <v>141</v>
      </c>
      <c r="E145" s="36"/>
      <c r="F145" s="183" t="s">
        <v>212</v>
      </c>
      <c r="G145" s="36"/>
      <c r="H145" s="36"/>
      <c r="I145" s="184"/>
      <c r="J145" s="36"/>
      <c r="K145" s="36"/>
      <c r="L145" s="39"/>
      <c r="M145" s="185"/>
      <c r="N145" s="186"/>
      <c r="O145" s="64"/>
      <c r="P145" s="64"/>
      <c r="Q145" s="64"/>
      <c r="R145" s="64"/>
      <c r="S145" s="64"/>
      <c r="T145" s="65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T145" s="17" t="s">
        <v>141</v>
      </c>
      <c r="AU145" s="17" t="s">
        <v>88</v>
      </c>
    </row>
    <row r="146" spans="1:65" s="13" customFormat="1" ht="11.25" x14ac:dyDescent="0.2">
      <c r="B146" s="187"/>
      <c r="C146" s="188"/>
      <c r="D146" s="189" t="s">
        <v>143</v>
      </c>
      <c r="E146" s="188"/>
      <c r="F146" s="191" t="s">
        <v>213</v>
      </c>
      <c r="G146" s="188"/>
      <c r="H146" s="192">
        <v>28116</v>
      </c>
      <c r="I146" s="193"/>
      <c r="J146" s="188"/>
      <c r="K146" s="188"/>
      <c r="L146" s="194"/>
      <c r="M146" s="195"/>
      <c r="N146" s="196"/>
      <c r="O146" s="196"/>
      <c r="P146" s="196"/>
      <c r="Q146" s="196"/>
      <c r="R146" s="196"/>
      <c r="S146" s="196"/>
      <c r="T146" s="197"/>
      <c r="AT146" s="198" t="s">
        <v>143</v>
      </c>
      <c r="AU146" s="198" t="s">
        <v>88</v>
      </c>
      <c r="AV146" s="13" t="s">
        <v>88</v>
      </c>
      <c r="AW146" s="13" t="s">
        <v>4</v>
      </c>
      <c r="AX146" s="13" t="s">
        <v>86</v>
      </c>
      <c r="AY146" s="198" t="s">
        <v>131</v>
      </c>
    </row>
    <row r="147" spans="1:65" s="2" customFormat="1" ht="37.9" customHeight="1" x14ac:dyDescent="0.2">
      <c r="A147" s="34"/>
      <c r="B147" s="35"/>
      <c r="C147" s="169" t="s">
        <v>8</v>
      </c>
      <c r="D147" s="169" t="s">
        <v>134</v>
      </c>
      <c r="E147" s="170" t="s">
        <v>214</v>
      </c>
      <c r="F147" s="171" t="s">
        <v>215</v>
      </c>
      <c r="G147" s="172" t="s">
        <v>203</v>
      </c>
      <c r="H147" s="173">
        <v>1405.8</v>
      </c>
      <c r="I147" s="174"/>
      <c r="J147" s="175">
        <f>ROUND(I147*H147,2)</f>
        <v>0</v>
      </c>
      <c r="K147" s="171" t="s">
        <v>138</v>
      </c>
      <c r="L147" s="39"/>
      <c r="M147" s="176" t="s">
        <v>19</v>
      </c>
      <c r="N147" s="177" t="s">
        <v>49</v>
      </c>
      <c r="O147" s="64"/>
      <c r="P147" s="178">
        <f>O147*H147</f>
        <v>0</v>
      </c>
      <c r="Q147" s="178">
        <v>0</v>
      </c>
      <c r="R147" s="178">
        <f>Q147*H147</f>
        <v>0</v>
      </c>
      <c r="S147" s="178">
        <v>0</v>
      </c>
      <c r="T147" s="179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0" t="s">
        <v>139</v>
      </c>
      <c r="AT147" s="180" t="s">
        <v>134</v>
      </c>
      <c r="AU147" s="180" t="s">
        <v>88</v>
      </c>
      <c r="AY147" s="17" t="s">
        <v>131</v>
      </c>
      <c r="BE147" s="181">
        <f>IF(N147="základní",J147,0)</f>
        <v>0</v>
      </c>
      <c r="BF147" s="181">
        <f>IF(N147="snížená",J147,0)</f>
        <v>0</v>
      </c>
      <c r="BG147" s="181">
        <f>IF(N147="zákl. přenesená",J147,0)</f>
        <v>0</v>
      </c>
      <c r="BH147" s="181">
        <f>IF(N147="sníž. přenesená",J147,0)</f>
        <v>0</v>
      </c>
      <c r="BI147" s="181">
        <f>IF(N147="nulová",J147,0)</f>
        <v>0</v>
      </c>
      <c r="BJ147" s="17" t="s">
        <v>86</v>
      </c>
      <c r="BK147" s="181">
        <f>ROUND(I147*H147,2)</f>
        <v>0</v>
      </c>
      <c r="BL147" s="17" t="s">
        <v>139</v>
      </c>
      <c r="BM147" s="180" t="s">
        <v>216</v>
      </c>
    </row>
    <row r="148" spans="1:65" s="2" customFormat="1" ht="11.25" x14ac:dyDescent="0.2">
      <c r="A148" s="34"/>
      <c r="B148" s="35"/>
      <c r="C148" s="36"/>
      <c r="D148" s="182" t="s">
        <v>141</v>
      </c>
      <c r="E148" s="36"/>
      <c r="F148" s="183" t="s">
        <v>217</v>
      </c>
      <c r="G148" s="36"/>
      <c r="H148" s="36"/>
      <c r="I148" s="184"/>
      <c r="J148" s="36"/>
      <c r="K148" s="36"/>
      <c r="L148" s="39"/>
      <c r="M148" s="185"/>
      <c r="N148" s="186"/>
      <c r="O148" s="64"/>
      <c r="P148" s="64"/>
      <c r="Q148" s="64"/>
      <c r="R148" s="64"/>
      <c r="S148" s="64"/>
      <c r="T148" s="65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T148" s="17" t="s">
        <v>141</v>
      </c>
      <c r="AU148" s="17" t="s">
        <v>88</v>
      </c>
    </row>
    <row r="149" spans="1:65" s="13" customFormat="1" ht="22.5" x14ac:dyDescent="0.2">
      <c r="B149" s="187"/>
      <c r="C149" s="188"/>
      <c r="D149" s="189" t="s">
        <v>143</v>
      </c>
      <c r="E149" s="190" t="s">
        <v>19</v>
      </c>
      <c r="F149" s="191" t="s">
        <v>206</v>
      </c>
      <c r="G149" s="188"/>
      <c r="H149" s="192">
        <v>1042.5</v>
      </c>
      <c r="I149" s="193"/>
      <c r="J149" s="188"/>
      <c r="K149" s="188"/>
      <c r="L149" s="194"/>
      <c r="M149" s="195"/>
      <c r="N149" s="196"/>
      <c r="O149" s="196"/>
      <c r="P149" s="196"/>
      <c r="Q149" s="196"/>
      <c r="R149" s="196"/>
      <c r="S149" s="196"/>
      <c r="T149" s="197"/>
      <c r="AT149" s="198" t="s">
        <v>143</v>
      </c>
      <c r="AU149" s="198" t="s">
        <v>88</v>
      </c>
      <c r="AV149" s="13" t="s">
        <v>88</v>
      </c>
      <c r="AW149" s="13" t="s">
        <v>37</v>
      </c>
      <c r="AX149" s="13" t="s">
        <v>78</v>
      </c>
      <c r="AY149" s="198" t="s">
        <v>131</v>
      </c>
    </row>
    <row r="150" spans="1:65" s="13" customFormat="1" ht="22.5" x14ac:dyDescent="0.2">
      <c r="B150" s="187"/>
      <c r="C150" s="188"/>
      <c r="D150" s="189" t="s">
        <v>143</v>
      </c>
      <c r="E150" s="190" t="s">
        <v>19</v>
      </c>
      <c r="F150" s="191" t="s">
        <v>207</v>
      </c>
      <c r="G150" s="188"/>
      <c r="H150" s="192">
        <v>363.3</v>
      </c>
      <c r="I150" s="193"/>
      <c r="J150" s="188"/>
      <c r="K150" s="188"/>
      <c r="L150" s="194"/>
      <c r="M150" s="195"/>
      <c r="N150" s="196"/>
      <c r="O150" s="196"/>
      <c r="P150" s="196"/>
      <c r="Q150" s="196"/>
      <c r="R150" s="196"/>
      <c r="S150" s="196"/>
      <c r="T150" s="197"/>
      <c r="AT150" s="198" t="s">
        <v>143</v>
      </c>
      <c r="AU150" s="198" t="s">
        <v>88</v>
      </c>
      <c r="AV150" s="13" t="s">
        <v>88</v>
      </c>
      <c r="AW150" s="13" t="s">
        <v>37</v>
      </c>
      <c r="AX150" s="13" t="s">
        <v>78</v>
      </c>
      <c r="AY150" s="198" t="s">
        <v>131</v>
      </c>
    </row>
    <row r="151" spans="1:65" s="2" customFormat="1" ht="37.9" customHeight="1" x14ac:dyDescent="0.2">
      <c r="A151" s="34"/>
      <c r="B151" s="35"/>
      <c r="C151" s="169" t="s">
        <v>218</v>
      </c>
      <c r="D151" s="169" t="s">
        <v>134</v>
      </c>
      <c r="E151" s="170" t="s">
        <v>219</v>
      </c>
      <c r="F151" s="171" t="s">
        <v>220</v>
      </c>
      <c r="G151" s="172" t="s">
        <v>137</v>
      </c>
      <c r="H151" s="173">
        <v>50</v>
      </c>
      <c r="I151" s="174"/>
      <c r="J151" s="175">
        <f>ROUND(I151*H151,2)</f>
        <v>0</v>
      </c>
      <c r="K151" s="171" t="s">
        <v>138</v>
      </c>
      <c r="L151" s="39"/>
      <c r="M151" s="176" t="s">
        <v>19</v>
      </c>
      <c r="N151" s="177" t="s">
        <v>49</v>
      </c>
      <c r="O151" s="64"/>
      <c r="P151" s="178">
        <f>O151*H151</f>
        <v>0</v>
      </c>
      <c r="Q151" s="178">
        <v>0</v>
      </c>
      <c r="R151" s="178">
        <f>Q151*H151</f>
        <v>0</v>
      </c>
      <c r="S151" s="178">
        <v>0</v>
      </c>
      <c r="T151" s="179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0" t="s">
        <v>139</v>
      </c>
      <c r="AT151" s="180" t="s">
        <v>134</v>
      </c>
      <c r="AU151" s="180" t="s">
        <v>88</v>
      </c>
      <c r="AY151" s="17" t="s">
        <v>131</v>
      </c>
      <c r="BE151" s="181">
        <f>IF(N151="základní",J151,0)</f>
        <v>0</v>
      </c>
      <c r="BF151" s="181">
        <f>IF(N151="snížená",J151,0)</f>
        <v>0</v>
      </c>
      <c r="BG151" s="181">
        <f>IF(N151="zákl. přenesená",J151,0)</f>
        <v>0</v>
      </c>
      <c r="BH151" s="181">
        <f>IF(N151="sníž. přenesená",J151,0)</f>
        <v>0</v>
      </c>
      <c r="BI151" s="181">
        <f>IF(N151="nulová",J151,0)</f>
        <v>0</v>
      </c>
      <c r="BJ151" s="17" t="s">
        <v>86</v>
      </c>
      <c r="BK151" s="181">
        <f>ROUND(I151*H151,2)</f>
        <v>0</v>
      </c>
      <c r="BL151" s="17" t="s">
        <v>139</v>
      </c>
      <c r="BM151" s="180" t="s">
        <v>221</v>
      </c>
    </row>
    <row r="152" spans="1:65" s="2" customFormat="1" ht="11.25" x14ac:dyDescent="0.2">
      <c r="A152" s="34"/>
      <c r="B152" s="35"/>
      <c r="C152" s="36"/>
      <c r="D152" s="182" t="s">
        <v>141</v>
      </c>
      <c r="E152" s="36"/>
      <c r="F152" s="183" t="s">
        <v>222</v>
      </c>
      <c r="G152" s="36"/>
      <c r="H152" s="36"/>
      <c r="I152" s="184"/>
      <c r="J152" s="36"/>
      <c r="K152" s="36"/>
      <c r="L152" s="39"/>
      <c r="M152" s="185"/>
      <c r="N152" s="186"/>
      <c r="O152" s="64"/>
      <c r="P152" s="64"/>
      <c r="Q152" s="64"/>
      <c r="R152" s="64"/>
      <c r="S152" s="64"/>
      <c r="T152" s="65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T152" s="17" t="s">
        <v>141</v>
      </c>
      <c r="AU152" s="17" t="s">
        <v>88</v>
      </c>
    </row>
    <row r="153" spans="1:65" s="13" customFormat="1" ht="11.25" x14ac:dyDescent="0.2">
      <c r="B153" s="187"/>
      <c r="C153" s="188"/>
      <c r="D153" s="189" t="s">
        <v>143</v>
      </c>
      <c r="E153" s="190" t="s">
        <v>19</v>
      </c>
      <c r="F153" s="191" t="s">
        <v>223</v>
      </c>
      <c r="G153" s="188"/>
      <c r="H153" s="192">
        <v>50</v>
      </c>
      <c r="I153" s="193"/>
      <c r="J153" s="188"/>
      <c r="K153" s="188"/>
      <c r="L153" s="194"/>
      <c r="M153" s="195"/>
      <c r="N153" s="196"/>
      <c r="O153" s="196"/>
      <c r="P153" s="196"/>
      <c r="Q153" s="196"/>
      <c r="R153" s="196"/>
      <c r="S153" s="196"/>
      <c r="T153" s="197"/>
      <c r="AT153" s="198" t="s">
        <v>143</v>
      </c>
      <c r="AU153" s="198" t="s">
        <v>88</v>
      </c>
      <c r="AV153" s="13" t="s">
        <v>88</v>
      </c>
      <c r="AW153" s="13" t="s">
        <v>37</v>
      </c>
      <c r="AX153" s="13" t="s">
        <v>78</v>
      </c>
      <c r="AY153" s="198" t="s">
        <v>131</v>
      </c>
    </row>
    <row r="154" spans="1:65" s="2" customFormat="1" ht="37.9" customHeight="1" x14ac:dyDescent="0.2">
      <c r="A154" s="34"/>
      <c r="B154" s="35"/>
      <c r="C154" s="169" t="s">
        <v>224</v>
      </c>
      <c r="D154" s="169" t="s">
        <v>134</v>
      </c>
      <c r="E154" s="170" t="s">
        <v>225</v>
      </c>
      <c r="F154" s="171" t="s">
        <v>226</v>
      </c>
      <c r="G154" s="172" t="s">
        <v>137</v>
      </c>
      <c r="H154" s="173">
        <v>96.963999999999999</v>
      </c>
      <c r="I154" s="174"/>
      <c r="J154" s="175">
        <f>ROUND(I154*H154,2)</f>
        <v>0</v>
      </c>
      <c r="K154" s="171" t="s">
        <v>138</v>
      </c>
      <c r="L154" s="39"/>
      <c r="M154" s="176" t="s">
        <v>19</v>
      </c>
      <c r="N154" s="177" t="s">
        <v>49</v>
      </c>
      <c r="O154" s="64"/>
      <c r="P154" s="178">
        <f>O154*H154</f>
        <v>0</v>
      </c>
      <c r="Q154" s="178">
        <v>0</v>
      </c>
      <c r="R154" s="178">
        <f>Q154*H154</f>
        <v>0</v>
      </c>
      <c r="S154" s="178">
        <v>0</v>
      </c>
      <c r="T154" s="179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0" t="s">
        <v>139</v>
      </c>
      <c r="AT154" s="180" t="s">
        <v>134</v>
      </c>
      <c r="AU154" s="180" t="s">
        <v>88</v>
      </c>
      <c r="AY154" s="17" t="s">
        <v>131</v>
      </c>
      <c r="BE154" s="181">
        <f>IF(N154="základní",J154,0)</f>
        <v>0</v>
      </c>
      <c r="BF154" s="181">
        <f>IF(N154="snížená",J154,0)</f>
        <v>0</v>
      </c>
      <c r="BG154" s="181">
        <f>IF(N154="zákl. přenesená",J154,0)</f>
        <v>0</v>
      </c>
      <c r="BH154" s="181">
        <f>IF(N154="sníž. přenesená",J154,0)</f>
        <v>0</v>
      </c>
      <c r="BI154" s="181">
        <f>IF(N154="nulová",J154,0)</f>
        <v>0</v>
      </c>
      <c r="BJ154" s="17" t="s">
        <v>86</v>
      </c>
      <c r="BK154" s="181">
        <f>ROUND(I154*H154,2)</f>
        <v>0</v>
      </c>
      <c r="BL154" s="17" t="s">
        <v>139</v>
      </c>
      <c r="BM154" s="180" t="s">
        <v>227</v>
      </c>
    </row>
    <row r="155" spans="1:65" s="2" customFormat="1" ht="11.25" x14ac:dyDescent="0.2">
      <c r="A155" s="34"/>
      <c r="B155" s="35"/>
      <c r="C155" s="36"/>
      <c r="D155" s="182" t="s">
        <v>141</v>
      </c>
      <c r="E155" s="36"/>
      <c r="F155" s="183" t="s">
        <v>228</v>
      </c>
      <c r="G155" s="36"/>
      <c r="H155" s="36"/>
      <c r="I155" s="184"/>
      <c r="J155" s="36"/>
      <c r="K155" s="36"/>
      <c r="L155" s="39"/>
      <c r="M155" s="185"/>
      <c r="N155" s="186"/>
      <c r="O155" s="64"/>
      <c r="P155" s="64"/>
      <c r="Q155" s="64"/>
      <c r="R155" s="64"/>
      <c r="S155" s="64"/>
      <c r="T155" s="65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T155" s="17" t="s">
        <v>141</v>
      </c>
      <c r="AU155" s="17" t="s">
        <v>88</v>
      </c>
    </row>
    <row r="156" spans="1:65" s="13" customFormat="1" ht="22.5" x14ac:dyDescent="0.2">
      <c r="B156" s="187"/>
      <c r="C156" s="188"/>
      <c r="D156" s="189" t="s">
        <v>143</v>
      </c>
      <c r="E156" s="190" t="s">
        <v>19</v>
      </c>
      <c r="F156" s="191" t="s">
        <v>229</v>
      </c>
      <c r="G156" s="188"/>
      <c r="H156" s="192">
        <v>42.6</v>
      </c>
      <c r="I156" s="193"/>
      <c r="J156" s="188"/>
      <c r="K156" s="188"/>
      <c r="L156" s="194"/>
      <c r="M156" s="195"/>
      <c r="N156" s="196"/>
      <c r="O156" s="196"/>
      <c r="P156" s="196"/>
      <c r="Q156" s="196"/>
      <c r="R156" s="196"/>
      <c r="S156" s="196"/>
      <c r="T156" s="197"/>
      <c r="AT156" s="198" t="s">
        <v>143</v>
      </c>
      <c r="AU156" s="198" t="s">
        <v>88</v>
      </c>
      <c r="AV156" s="13" t="s">
        <v>88</v>
      </c>
      <c r="AW156" s="13" t="s">
        <v>37</v>
      </c>
      <c r="AX156" s="13" t="s">
        <v>78</v>
      </c>
      <c r="AY156" s="198" t="s">
        <v>131</v>
      </c>
    </row>
    <row r="157" spans="1:65" s="13" customFormat="1" ht="22.5" x14ac:dyDescent="0.2">
      <c r="B157" s="187"/>
      <c r="C157" s="188"/>
      <c r="D157" s="189" t="s">
        <v>143</v>
      </c>
      <c r="E157" s="190" t="s">
        <v>19</v>
      </c>
      <c r="F157" s="191" t="s">
        <v>230</v>
      </c>
      <c r="G157" s="188"/>
      <c r="H157" s="192">
        <v>28.716000000000001</v>
      </c>
      <c r="I157" s="193"/>
      <c r="J157" s="188"/>
      <c r="K157" s="188"/>
      <c r="L157" s="194"/>
      <c r="M157" s="195"/>
      <c r="N157" s="196"/>
      <c r="O157" s="196"/>
      <c r="P157" s="196"/>
      <c r="Q157" s="196"/>
      <c r="R157" s="196"/>
      <c r="S157" s="196"/>
      <c r="T157" s="197"/>
      <c r="AT157" s="198" t="s">
        <v>143</v>
      </c>
      <c r="AU157" s="198" t="s">
        <v>88</v>
      </c>
      <c r="AV157" s="13" t="s">
        <v>88</v>
      </c>
      <c r="AW157" s="13" t="s">
        <v>37</v>
      </c>
      <c r="AX157" s="13" t="s">
        <v>78</v>
      </c>
      <c r="AY157" s="198" t="s">
        <v>131</v>
      </c>
    </row>
    <row r="158" spans="1:65" s="13" customFormat="1" ht="22.5" x14ac:dyDescent="0.2">
      <c r="B158" s="187"/>
      <c r="C158" s="188"/>
      <c r="D158" s="189" t="s">
        <v>143</v>
      </c>
      <c r="E158" s="190" t="s">
        <v>19</v>
      </c>
      <c r="F158" s="191" t="s">
        <v>231</v>
      </c>
      <c r="G158" s="188"/>
      <c r="H158" s="192">
        <v>20.187999999999999</v>
      </c>
      <c r="I158" s="193"/>
      <c r="J158" s="188"/>
      <c r="K158" s="188"/>
      <c r="L158" s="194"/>
      <c r="M158" s="195"/>
      <c r="N158" s="196"/>
      <c r="O158" s="196"/>
      <c r="P158" s="196"/>
      <c r="Q158" s="196"/>
      <c r="R158" s="196"/>
      <c r="S158" s="196"/>
      <c r="T158" s="197"/>
      <c r="AT158" s="198" t="s">
        <v>143</v>
      </c>
      <c r="AU158" s="198" t="s">
        <v>88</v>
      </c>
      <c r="AV158" s="13" t="s">
        <v>88</v>
      </c>
      <c r="AW158" s="13" t="s">
        <v>37</v>
      </c>
      <c r="AX158" s="13" t="s">
        <v>78</v>
      </c>
      <c r="AY158" s="198" t="s">
        <v>131</v>
      </c>
    </row>
    <row r="159" spans="1:65" s="13" customFormat="1" ht="11.25" x14ac:dyDescent="0.2">
      <c r="B159" s="187"/>
      <c r="C159" s="188"/>
      <c r="D159" s="189" t="s">
        <v>143</v>
      </c>
      <c r="E159" s="190" t="s">
        <v>19</v>
      </c>
      <c r="F159" s="191" t="s">
        <v>232</v>
      </c>
      <c r="G159" s="188"/>
      <c r="H159" s="192">
        <v>5.46</v>
      </c>
      <c r="I159" s="193"/>
      <c r="J159" s="188"/>
      <c r="K159" s="188"/>
      <c r="L159" s="194"/>
      <c r="M159" s="195"/>
      <c r="N159" s="196"/>
      <c r="O159" s="196"/>
      <c r="P159" s="196"/>
      <c r="Q159" s="196"/>
      <c r="R159" s="196"/>
      <c r="S159" s="196"/>
      <c r="T159" s="197"/>
      <c r="AT159" s="198" t="s">
        <v>143</v>
      </c>
      <c r="AU159" s="198" t="s">
        <v>88</v>
      </c>
      <c r="AV159" s="13" t="s">
        <v>88</v>
      </c>
      <c r="AW159" s="13" t="s">
        <v>37</v>
      </c>
      <c r="AX159" s="13" t="s">
        <v>78</v>
      </c>
      <c r="AY159" s="198" t="s">
        <v>131</v>
      </c>
    </row>
    <row r="160" spans="1:65" s="2" customFormat="1" ht="44.25" customHeight="1" x14ac:dyDescent="0.2">
      <c r="A160" s="34"/>
      <c r="B160" s="35"/>
      <c r="C160" s="169" t="s">
        <v>233</v>
      </c>
      <c r="D160" s="169" t="s">
        <v>134</v>
      </c>
      <c r="E160" s="170" t="s">
        <v>234</v>
      </c>
      <c r="F160" s="171" t="s">
        <v>235</v>
      </c>
      <c r="G160" s="172" t="s">
        <v>137</v>
      </c>
      <c r="H160" s="173">
        <v>386.5</v>
      </c>
      <c r="I160" s="174"/>
      <c r="J160" s="175">
        <f>ROUND(I160*H160,2)</f>
        <v>0</v>
      </c>
      <c r="K160" s="171" t="s">
        <v>138</v>
      </c>
      <c r="L160" s="39"/>
      <c r="M160" s="176" t="s">
        <v>19</v>
      </c>
      <c r="N160" s="177" t="s">
        <v>49</v>
      </c>
      <c r="O160" s="64"/>
      <c r="P160" s="178">
        <f>O160*H160</f>
        <v>0</v>
      </c>
      <c r="Q160" s="178">
        <v>0</v>
      </c>
      <c r="R160" s="178">
        <f>Q160*H160</f>
        <v>0</v>
      </c>
      <c r="S160" s="178">
        <v>0</v>
      </c>
      <c r="T160" s="179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0" t="s">
        <v>139</v>
      </c>
      <c r="AT160" s="180" t="s">
        <v>134</v>
      </c>
      <c r="AU160" s="180" t="s">
        <v>88</v>
      </c>
      <c r="AY160" s="17" t="s">
        <v>131</v>
      </c>
      <c r="BE160" s="181">
        <f>IF(N160="základní",J160,0)</f>
        <v>0</v>
      </c>
      <c r="BF160" s="181">
        <f>IF(N160="snížená",J160,0)</f>
        <v>0</v>
      </c>
      <c r="BG160" s="181">
        <f>IF(N160="zákl. přenesená",J160,0)</f>
        <v>0</v>
      </c>
      <c r="BH160" s="181">
        <f>IF(N160="sníž. přenesená",J160,0)</f>
        <v>0</v>
      </c>
      <c r="BI160" s="181">
        <f>IF(N160="nulová",J160,0)</f>
        <v>0</v>
      </c>
      <c r="BJ160" s="17" t="s">
        <v>86</v>
      </c>
      <c r="BK160" s="181">
        <f>ROUND(I160*H160,2)</f>
        <v>0</v>
      </c>
      <c r="BL160" s="17" t="s">
        <v>139</v>
      </c>
      <c r="BM160" s="180" t="s">
        <v>236</v>
      </c>
    </row>
    <row r="161" spans="1:65" s="2" customFormat="1" ht="11.25" x14ac:dyDescent="0.2">
      <c r="A161" s="34"/>
      <c r="B161" s="35"/>
      <c r="C161" s="36"/>
      <c r="D161" s="182" t="s">
        <v>141</v>
      </c>
      <c r="E161" s="36"/>
      <c r="F161" s="183" t="s">
        <v>237</v>
      </c>
      <c r="G161" s="36"/>
      <c r="H161" s="36"/>
      <c r="I161" s="184"/>
      <c r="J161" s="36"/>
      <c r="K161" s="36"/>
      <c r="L161" s="39"/>
      <c r="M161" s="185"/>
      <c r="N161" s="186"/>
      <c r="O161" s="64"/>
      <c r="P161" s="64"/>
      <c r="Q161" s="64"/>
      <c r="R161" s="64"/>
      <c r="S161" s="64"/>
      <c r="T161" s="65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T161" s="17" t="s">
        <v>141</v>
      </c>
      <c r="AU161" s="17" t="s">
        <v>88</v>
      </c>
    </row>
    <row r="162" spans="1:65" s="13" customFormat="1" ht="22.5" x14ac:dyDescent="0.2">
      <c r="B162" s="187"/>
      <c r="C162" s="188"/>
      <c r="D162" s="189" t="s">
        <v>143</v>
      </c>
      <c r="E162" s="190" t="s">
        <v>19</v>
      </c>
      <c r="F162" s="191" t="s">
        <v>238</v>
      </c>
      <c r="G162" s="188"/>
      <c r="H162" s="192">
        <v>150</v>
      </c>
      <c r="I162" s="193"/>
      <c r="J162" s="188"/>
      <c r="K162" s="188"/>
      <c r="L162" s="194"/>
      <c r="M162" s="195"/>
      <c r="N162" s="196"/>
      <c r="O162" s="196"/>
      <c r="P162" s="196"/>
      <c r="Q162" s="196"/>
      <c r="R162" s="196"/>
      <c r="S162" s="196"/>
      <c r="T162" s="197"/>
      <c r="AT162" s="198" t="s">
        <v>143</v>
      </c>
      <c r="AU162" s="198" t="s">
        <v>88</v>
      </c>
      <c r="AV162" s="13" t="s">
        <v>88</v>
      </c>
      <c r="AW162" s="13" t="s">
        <v>37</v>
      </c>
      <c r="AX162" s="13" t="s">
        <v>78</v>
      </c>
      <c r="AY162" s="198" t="s">
        <v>131</v>
      </c>
    </row>
    <row r="163" spans="1:65" s="13" customFormat="1" ht="22.5" x14ac:dyDescent="0.2">
      <c r="B163" s="187"/>
      <c r="C163" s="188"/>
      <c r="D163" s="189" t="s">
        <v>143</v>
      </c>
      <c r="E163" s="190" t="s">
        <v>19</v>
      </c>
      <c r="F163" s="191" t="s">
        <v>239</v>
      </c>
      <c r="G163" s="188"/>
      <c r="H163" s="192">
        <v>150</v>
      </c>
      <c r="I163" s="193"/>
      <c r="J163" s="188"/>
      <c r="K163" s="188"/>
      <c r="L163" s="194"/>
      <c r="M163" s="195"/>
      <c r="N163" s="196"/>
      <c r="O163" s="196"/>
      <c r="P163" s="196"/>
      <c r="Q163" s="196"/>
      <c r="R163" s="196"/>
      <c r="S163" s="196"/>
      <c r="T163" s="197"/>
      <c r="AT163" s="198" t="s">
        <v>143</v>
      </c>
      <c r="AU163" s="198" t="s">
        <v>88</v>
      </c>
      <c r="AV163" s="13" t="s">
        <v>88</v>
      </c>
      <c r="AW163" s="13" t="s">
        <v>37</v>
      </c>
      <c r="AX163" s="13" t="s">
        <v>78</v>
      </c>
      <c r="AY163" s="198" t="s">
        <v>131</v>
      </c>
    </row>
    <row r="164" spans="1:65" s="13" customFormat="1" ht="22.5" x14ac:dyDescent="0.2">
      <c r="B164" s="187"/>
      <c r="C164" s="188"/>
      <c r="D164" s="189" t="s">
        <v>143</v>
      </c>
      <c r="E164" s="190" t="s">
        <v>19</v>
      </c>
      <c r="F164" s="191" t="s">
        <v>240</v>
      </c>
      <c r="G164" s="188"/>
      <c r="H164" s="192">
        <v>86.5</v>
      </c>
      <c r="I164" s="193"/>
      <c r="J164" s="188"/>
      <c r="K164" s="188"/>
      <c r="L164" s="194"/>
      <c r="M164" s="195"/>
      <c r="N164" s="196"/>
      <c r="O164" s="196"/>
      <c r="P164" s="196"/>
      <c r="Q164" s="196"/>
      <c r="R164" s="196"/>
      <c r="S164" s="196"/>
      <c r="T164" s="197"/>
      <c r="AT164" s="198" t="s">
        <v>143</v>
      </c>
      <c r="AU164" s="198" t="s">
        <v>88</v>
      </c>
      <c r="AV164" s="13" t="s">
        <v>88</v>
      </c>
      <c r="AW164" s="13" t="s">
        <v>37</v>
      </c>
      <c r="AX164" s="13" t="s">
        <v>78</v>
      </c>
      <c r="AY164" s="198" t="s">
        <v>131</v>
      </c>
    </row>
    <row r="165" spans="1:65" s="2" customFormat="1" ht="49.15" customHeight="1" x14ac:dyDescent="0.2">
      <c r="A165" s="34"/>
      <c r="B165" s="35"/>
      <c r="C165" s="169" t="s">
        <v>241</v>
      </c>
      <c r="D165" s="169" t="s">
        <v>134</v>
      </c>
      <c r="E165" s="170" t="s">
        <v>242</v>
      </c>
      <c r="F165" s="171" t="s">
        <v>243</v>
      </c>
      <c r="G165" s="172" t="s">
        <v>137</v>
      </c>
      <c r="H165" s="173">
        <v>7730</v>
      </c>
      <c r="I165" s="174"/>
      <c r="J165" s="175">
        <f>ROUND(I165*H165,2)</f>
        <v>0</v>
      </c>
      <c r="K165" s="171" t="s">
        <v>138</v>
      </c>
      <c r="L165" s="39"/>
      <c r="M165" s="176" t="s">
        <v>19</v>
      </c>
      <c r="N165" s="177" t="s">
        <v>49</v>
      </c>
      <c r="O165" s="64"/>
      <c r="P165" s="178">
        <f>O165*H165</f>
        <v>0</v>
      </c>
      <c r="Q165" s="178">
        <v>0</v>
      </c>
      <c r="R165" s="178">
        <f>Q165*H165</f>
        <v>0</v>
      </c>
      <c r="S165" s="178">
        <v>0</v>
      </c>
      <c r="T165" s="179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0" t="s">
        <v>139</v>
      </c>
      <c r="AT165" s="180" t="s">
        <v>134</v>
      </c>
      <c r="AU165" s="180" t="s">
        <v>88</v>
      </c>
      <c r="AY165" s="17" t="s">
        <v>131</v>
      </c>
      <c r="BE165" s="181">
        <f>IF(N165="základní",J165,0)</f>
        <v>0</v>
      </c>
      <c r="BF165" s="181">
        <f>IF(N165="snížená",J165,0)</f>
        <v>0</v>
      </c>
      <c r="BG165" s="181">
        <f>IF(N165="zákl. přenesená",J165,0)</f>
        <v>0</v>
      </c>
      <c r="BH165" s="181">
        <f>IF(N165="sníž. přenesená",J165,0)</f>
        <v>0</v>
      </c>
      <c r="BI165" s="181">
        <f>IF(N165="nulová",J165,0)</f>
        <v>0</v>
      </c>
      <c r="BJ165" s="17" t="s">
        <v>86</v>
      </c>
      <c r="BK165" s="181">
        <f>ROUND(I165*H165,2)</f>
        <v>0</v>
      </c>
      <c r="BL165" s="17" t="s">
        <v>139</v>
      </c>
      <c r="BM165" s="180" t="s">
        <v>244</v>
      </c>
    </row>
    <row r="166" spans="1:65" s="2" customFormat="1" ht="11.25" x14ac:dyDescent="0.2">
      <c r="A166" s="34"/>
      <c r="B166" s="35"/>
      <c r="C166" s="36"/>
      <c r="D166" s="182" t="s">
        <v>141</v>
      </c>
      <c r="E166" s="36"/>
      <c r="F166" s="183" t="s">
        <v>245</v>
      </c>
      <c r="G166" s="36"/>
      <c r="H166" s="36"/>
      <c r="I166" s="184"/>
      <c r="J166" s="36"/>
      <c r="K166" s="36"/>
      <c r="L166" s="39"/>
      <c r="M166" s="185"/>
      <c r="N166" s="186"/>
      <c r="O166" s="64"/>
      <c r="P166" s="64"/>
      <c r="Q166" s="64"/>
      <c r="R166" s="64"/>
      <c r="S166" s="64"/>
      <c r="T166" s="65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T166" s="17" t="s">
        <v>141</v>
      </c>
      <c r="AU166" s="17" t="s">
        <v>88</v>
      </c>
    </row>
    <row r="167" spans="1:65" s="13" customFormat="1" ht="11.25" x14ac:dyDescent="0.2">
      <c r="B167" s="187"/>
      <c r="C167" s="188"/>
      <c r="D167" s="189" t="s">
        <v>143</v>
      </c>
      <c r="E167" s="188"/>
      <c r="F167" s="191" t="s">
        <v>246</v>
      </c>
      <c r="G167" s="188"/>
      <c r="H167" s="192">
        <v>7730</v>
      </c>
      <c r="I167" s="193"/>
      <c r="J167" s="188"/>
      <c r="K167" s="188"/>
      <c r="L167" s="194"/>
      <c r="M167" s="195"/>
      <c r="N167" s="196"/>
      <c r="O167" s="196"/>
      <c r="P167" s="196"/>
      <c r="Q167" s="196"/>
      <c r="R167" s="196"/>
      <c r="S167" s="196"/>
      <c r="T167" s="197"/>
      <c r="AT167" s="198" t="s">
        <v>143</v>
      </c>
      <c r="AU167" s="198" t="s">
        <v>88</v>
      </c>
      <c r="AV167" s="13" t="s">
        <v>88</v>
      </c>
      <c r="AW167" s="13" t="s">
        <v>4</v>
      </c>
      <c r="AX167" s="13" t="s">
        <v>86</v>
      </c>
      <c r="AY167" s="198" t="s">
        <v>131</v>
      </c>
    </row>
    <row r="168" spans="1:65" s="2" customFormat="1" ht="44.25" customHeight="1" x14ac:dyDescent="0.2">
      <c r="A168" s="34"/>
      <c r="B168" s="35"/>
      <c r="C168" s="169" t="s">
        <v>247</v>
      </c>
      <c r="D168" s="169" t="s">
        <v>134</v>
      </c>
      <c r="E168" s="170" t="s">
        <v>248</v>
      </c>
      <c r="F168" s="171" t="s">
        <v>249</v>
      </c>
      <c r="G168" s="172" t="s">
        <v>137</v>
      </c>
      <c r="H168" s="173">
        <v>386.5</v>
      </c>
      <c r="I168" s="174"/>
      <c r="J168" s="175">
        <f>ROUND(I168*H168,2)</f>
        <v>0</v>
      </c>
      <c r="K168" s="171" t="s">
        <v>138</v>
      </c>
      <c r="L168" s="39"/>
      <c r="M168" s="176" t="s">
        <v>19</v>
      </c>
      <c r="N168" s="177" t="s">
        <v>49</v>
      </c>
      <c r="O168" s="64"/>
      <c r="P168" s="178">
        <f>O168*H168</f>
        <v>0</v>
      </c>
      <c r="Q168" s="178">
        <v>0</v>
      </c>
      <c r="R168" s="178">
        <f>Q168*H168</f>
        <v>0</v>
      </c>
      <c r="S168" s="178">
        <v>0</v>
      </c>
      <c r="T168" s="179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0" t="s">
        <v>139</v>
      </c>
      <c r="AT168" s="180" t="s">
        <v>134</v>
      </c>
      <c r="AU168" s="180" t="s">
        <v>88</v>
      </c>
      <c r="AY168" s="17" t="s">
        <v>131</v>
      </c>
      <c r="BE168" s="181">
        <f>IF(N168="základní",J168,0)</f>
        <v>0</v>
      </c>
      <c r="BF168" s="181">
        <f>IF(N168="snížená",J168,0)</f>
        <v>0</v>
      </c>
      <c r="BG168" s="181">
        <f>IF(N168="zákl. přenesená",J168,0)</f>
        <v>0</v>
      </c>
      <c r="BH168" s="181">
        <f>IF(N168="sníž. přenesená",J168,0)</f>
        <v>0</v>
      </c>
      <c r="BI168" s="181">
        <f>IF(N168="nulová",J168,0)</f>
        <v>0</v>
      </c>
      <c r="BJ168" s="17" t="s">
        <v>86</v>
      </c>
      <c r="BK168" s="181">
        <f>ROUND(I168*H168,2)</f>
        <v>0</v>
      </c>
      <c r="BL168" s="17" t="s">
        <v>139</v>
      </c>
      <c r="BM168" s="180" t="s">
        <v>250</v>
      </c>
    </row>
    <row r="169" spans="1:65" s="2" customFormat="1" ht="11.25" x14ac:dyDescent="0.2">
      <c r="A169" s="34"/>
      <c r="B169" s="35"/>
      <c r="C169" s="36"/>
      <c r="D169" s="182" t="s">
        <v>141</v>
      </c>
      <c r="E169" s="36"/>
      <c r="F169" s="183" t="s">
        <v>251</v>
      </c>
      <c r="G169" s="36"/>
      <c r="H169" s="36"/>
      <c r="I169" s="184"/>
      <c r="J169" s="36"/>
      <c r="K169" s="36"/>
      <c r="L169" s="39"/>
      <c r="M169" s="185"/>
      <c r="N169" s="186"/>
      <c r="O169" s="64"/>
      <c r="P169" s="64"/>
      <c r="Q169" s="64"/>
      <c r="R169" s="64"/>
      <c r="S169" s="64"/>
      <c r="T169" s="65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T169" s="17" t="s">
        <v>141</v>
      </c>
      <c r="AU169" s="17" t="s">
        <v>88</v>
      </c>
    </row>
    <row r="170" spans="1:65" s="13" customFormat="1" ht="22.5" x14ac:dyDescent="0.2">
      <c r="B170" s="187"/>
      <c r="C170" s="188"/>
      <c r="D170" s="189" t="s">
        <v>143</v>
      </c>
      <c r="E170" s="190" t="s">
        <v>19</v>
      </c>
      <c r="F170" s="191" t="s">
        <v>238</v>
      </c>
      <c r="G170" s="188"/>
      <c r="H170" s="192">
        <v>150</v>
      </c>
      <c r="I170" s="193"/>
      <c r="J170" s="188"/>
      <c r="K170" s="188"/>
      <c r="L170" s="194"/>
      <c r="M170" s="195"/>
      <c r="N170" s="196"/>
      <c r="O170" s="196"/>
      <c r="P170" s="196"/>
      <c r="Q170" s="196"/>
      <c r="R170" s="196"/>
      <c r="S170" s="196"/>
      <c r="T170" s="197"/>
      <c r="AT170" s="198" t="s">
        <v>143</v>
      </c>
      <c r="AU170" s="198" t="s">
        <v>88</v>
      </c>
      <c r="AV170" s="13" t="s">
        <v>88</v>
      </c>
      <c r="AW170" s="13" t="s">
        <v>37</v>
      </c>
      <c r="AX170" s="13" t="s">
        <v>78</v>
      </c>
      <c r="AY170" s="198" t="s">
        <v>131</v>
      </c>
    </row>
    <row r="171" spans="1:65" s="13" customFormat="1" ht="22.5" x14ac:dyDescent="0.2">
      <c r="B171" s="187"/>
      <c r="C171" s="188"/>
      <c r="D171" s="189" t="s">
        <v>143</v>
      </c>
      <c r="E171" s="190" t="s">
        <v>19</v>
      </c>
      <c r="F171" s="191" t="s">
        <v>239</v>
      </c>
      <c r="G171" s="188"/>
      <c r="H171" s="192">
        <v>150</v>
      </c>
      <c r="I171" s="193"/>
      <c r="J171" s="188"/>
      <c r="K171" s="188"/>
      <c r="L171" s="194"/>
      <c r="M171" s="195"/>
      <c r="N171" s="196"/>
      <c r="O171" s="196"/>
      <c r="P171" s="196"/>
      <c r="Q171" s="196"/>
      <c r="R171" s="196"/>
      <c r="S171" s="196"/>
      <c r="T171" s="197"/>
      <c r="AT171" s="198" t="s">
        <v>143</v>
      </c>
      <c r="AU171" s="198" t="s">
        <v>88</v>
      </c>
      <c r="AV171" s="13" t="s">
        <v>88</v>
      </c>
      <c r="AW171" s="13" t="s">
        <v>37</v>
      </c>
      <c r="AX171" s="13" t="s">
        <v>78</v>
      </c>
      <c r="AY171" s="198" t="s">
        <v>131</v>
      </c>
    </row>
    <row r="172" spans="1:65" s="13" customFormat="1" ht="22.5" x14ac:dyDescent="0.2">
      <c r="B172" s="187"/>
      <c r="C172" s="188"/>
      <c r="D172" s="189" t="s">
        <v>143</v>
      </c>
      <c r="E172" s="190" t="s">
        <v>19</v>
      </c>
      <c r="F172" s="191" t="s">
        <v>240</v>
      </c>
      <c r="G172" s="188"/>
      <c r="H172" s="192">
        <v>86.5</v>
      </c>
      <c r="I172" s="193"/>
      <c r="J172" s="188"/>
      <c r="K172" s="188"/>
      <c r="L172" s="194"/>
      <c r="M172" s="195"/>
      <c r="N172" s="196"/>
      <c r="O172" s="196"/>
      <c r="P172" s="196"/>
      <c r="Q172" s="196"/>
      <c r="R172" s="196"/>
      <c r="S172" s="196"/>
      <c r="T172" s="197"/>
      <c r="AT172" s="198" t="s">
        <v>143</v>
      </c>
      <c r="AU172" s="198" t="s">
        <v>88</v>
      </c>
      <c r="AV172" s="13" t="s">
        <v>88</v>
      </c>
      <c r="AW172" s="13" t="s">
        <v>37</v>
      </c>
      <c r="AX172" s="13" t="s">
        <v>78</v>
      </c>
      <c r="AY172" s="198" t="s">
        <v>131</v>
      </c>
    </row>
    <row r="173" spans="1:65" s="12" customFormat="1" ht="22.9" customHeight="1" x14ac:dyDescent="0.2">
      <c r="B173" s="153"/>
      <c r="C173" s="154"/>
      <c r="D173" s="155" t="s">
        <v>77</v>
      </c>
      <c r="E173" s="167" t="s">
        <v>252</v>
      </c>
      <c r="F173" s="167" t="s">
        <v>253</v>
      </c>
      <c r="G173" s="154"/>
      <c r="H173" s="154"/>
      <c r="I173" s="157"/>
      <c r="J173" s="168">
        <f>BK173</f>
        <v>0</v>
      </c>
      <c r="K173" s="154"/>
      <c r="L173" s="159"/>
      <c r="M173" s="160"/>
      <c r="N173" s="161"/>
      <c r="O173" s="161"/>
      <c r="P173" s="162">
        <f>SUM(P174:P180)</f>
        <v>0</v>
      </c>
      <c r="Q173" s="161"/>
      <c r="R173" s="162">
        <f>SUM(R174:R180)</f>
        <v>0</v>
      </c>
      <c r="S173" s="161"/>
      <c r="T173" s="163">
        <f>SUM(T174:T180)</f>
        <v>0.57540000000000002</v>
      </c>
      <c r="AR173" s="164" t="s">
        <v>86</v>
      </c>
      <c r="AT173" s="165" t="s">
        <v>77</v>
      </c>
      <c r="AU173" s="165" t="s">
        <v>86</v>
      </c>
      <c r="AY173" s="164" t="s">
        <v>131</v>
      </c>
      <c r="BK173" s="166">
        <f>SUM(BK174:BK180)</f>
        <v>0</v>
      </c>
    </row>
    <row r="174" spans="1:65" s="2" customFormat="1" ht="49.15" customHeight="1" x14ac:dyDescent="0.2">
      <c r="A174" s="34"/>
      <c r="B174" s="35"/>
      <c r="C174" s="169" t="s">
        <v>254</v>
      </c>
      <c r="D174" s="169" t="s">
        <v>134</v>
      </c>
      <c r="E174" s="170" t="s">
        <v>255</v>
      </c>
      <c r="F174" s="171" t="s">
        <v>256</v>
      </c>
      <c r="G174" s="172" t="s">
        <v>137</v>
      </c>
      <c r="H174" s="173">
        <v>115.08</v>
      </c>
      <c r="I174" s="174"/>
      <c r="J174" s="175">
        <f>ROUND(I174*H174,2)</f>
        <v>0</v>
      </c>
      <c r="K174" s="171" t="s">
        <v>138</v>
      </c>
      <c r="L174" s="39"/>
      <c r="M174" s="176" t="s">
        <v>19</v>
      </c>
      <c r="N174" s="177" t="s">
        <v>49</v>
      </c>
      <c r="O174" s="64"/>
      <c r="P174" s="178">
        <f>O174*H174</f>
        <v>0</v>
      </c>
      <c r="Q174" s="178">
        <v>0</v>
      </c>
      <c r="R174" s="178">
        <f>Q174*H174</f>
        <v>0</v>
      </c>
      <c r="S174" s="178">
        <v>5.0000000000000001E-3</v>
      </c>
      <c r="T174" s="179">
        <f>S174*H174</f>
        <v>0.57540000000000002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0" t="s">
        <v>139</v>
      </c>
      <c r="AT174" s="180" t="s">
        <v>134</v>
      </c>
      <c r="AU174" s="180" t="s">
        <v>88</v>
      </c>
      <c r="AY174" s="17" t="s">
        <v>131</v>
      </c>
      <c r="BE174" s="181">
        <f>IF(N174="základní",J174,0)</f>
        <v>0</v>
      </c>
      <c r="BF174" s="181">
        <f>IF(N174="snížená",J174,0)</f>
        <v>0</v>
      </c>
      <c r="BG174" s="181">
        <f>IF(N174="zákl. přenesená",J174,0)</f>
        <v>0</v>
      </c>
      <c r="BH174" s="181">
        <f>IF(N174="sníž. přenesená",J174,0)</f>
        <v>0</v>
      </c>
      <c r="BI174" s="181">
        <f>IF(N174="nulová",J174,0)</f>
        <v>0</v>
      </c>
      <c r="BJ174" s="17" t="s">
        <v>86</v>
      </c>
      <c r="BK174" s="181">
        <f>ROUND(I174*H174,2)</f>
        <v>0</v>
      </c>
      <c r="BL174" s="17" t="s">
        <v>139</v>
      </c>
      <c r="BM174" s="180" t="s">
        <v>257</v>
      </c>
    </row>
    <row r="175" spans="1:65" s="2" customFormat="1" ht="11.25" x14ac:dyDescent="0.2">
      <c r="A175" s="34"/>
      <c r="B175" s="35"/>
      <c r="C175" s="36"/>
      <c r="D175" s="182" t="s">
        <v>141</v>
      </c>
      <c r="E175" s="36"/>
      <c r="F175" s="183" t="s">
        <v>258</v>
      </c>
      <c r="G175" s="36"/>
      <c r="H175" s="36"/>
      <c r="I175" s="184"/>
      <c r="J175" s="36"/>
      <c r="K175" s="36"/>
      <c r="L175" s="39"/>
      <c r="M175" s="185"/>
      <c r="N175" s="186"/>
      <c r="O175" s="64"/>
      <c r="P175" s="64"/>
      <c r="Q175" s="64"/>
      <c r="R175" s="64"/>
      <c r="S175" s="64"/>
      <c r="T175" s="65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T175" s="17" t="s">
        <v>141</v>
      </c>
      <c r="AU175" s="17" t="s">
        <v>88</v>
      </c>
    </row>
    <row r="176" spans="1:65" s="13" customFormat="1" ht="11.25" x14ac:dyDescent="0.2">
      <c r="B176" s="187"/>
      <c r="C176" s="188"/>
      <c r="D176" s="189" t="s">
        <v>143</v>
      </c>
      <c r="E176" s="190" t="s">
        <v>19</v>
      </c>
      <c r="F176" s="191" t="s">
        <v>158</v>
      </c>
      <c r="G176" s="188"/>
      <c r="H176" s="192">
        <v>3.6</v>
      </c>
      <c r="I176" s="193"/>
      <c r="J176" s="188"/>
      <c r="K176" s="188"/>
      <c r="L176" s="194"/>
      <c r="M176" s="195"/>
      <c r="N176" s="196"/>
      <c r="O176" s="196"/>
      <c r="P176" s="196"/>
      <c r="Q176" s="196"/>
      <c r="R176" s="196"/>
      <c r="S176" s="196"/>
      <c r="T176" s="197"/>
      <c r="AT176" s="198" t="s">
        <v>143</v>
      </c>
      <c r="AU176" s="198" t="s">
        <v>88</v>
      </c>
      <c r="AV176" s="13" t="s">
        <v>88</v>
      </c>
      <c r="AW176" s="13" t="s">
        <v>37</v>
      </c>
      <c r="AX176" s="13" t="s">
        <v>78</v>
      </c>
      <c r="AY176" s="198" t="s">
        <v>131</v>
      </c>
    </row>
    <row r="177" spans="1:65" s="13" customFormat="1" ht="11.25" x14ac:dyDescent="0.2">
      <c r="B177" s="187"/>
      <c r="C177" s="188"/>
      <c r="D177" s="189" t="s">
        <v>143</v>
      </c>
      <c r="E177" s="190" t="s">
        <v>19</v>
      </c>
      <c r="F177" s="191" t="s">
        <v>159</v>
      </c>
      <c r="G177" s="188"/>
      <c r="H177" s="192">
        <v>16.899999999999999</v>
      </c>
      <c r="I177" s="193"/>
      <c r="J177" s="188"/>
      <c r="K177" s="188"/>
      <c r="L177" s="194"/>
      <c r="M177" s="195"/>
      <c r="N177" s="196"/>
      <c r="O177" s="196"/>
      <c r="P177" s="196"/>
      <c r="Q177" s="196"/>
      <c r="R177" s="196"/>
      <c r="S177" s="196"/>
      <c r="T177" s="197"/>
      <c r="AT177" s="198" t="s">
        <v>143</v>
      </c>
      <c r="AU177" s="198" t="s">
        <v>88</v>
      </c>
      <c r="AV177" s="13" t="s">
        <v>88</v>
      </c>
      <c r="AW177" s="13" t="s">
        <v>37</v>
      </c>
      <c r="AX177" s="13" t="s">
        <v>78</v>
      </c>
      <c r="AY177" s="198" t="s">
        <v>131</v>
      </c>
    </row>
    <row r="178" spans="1:65" s="13" customFormat="1" ht="11.25" x14ac:dyDescent="0.2">
      <c r="B178" s="187"/>
      <c r="C178" s="188"/>
      <c r="D178" s="189" t="s">
        <v>143</v>
      </c>
      <c r="E178" s="190" t="s">
        <v>19</v>
      </c>
      <c r="F178" s="191" t="s">
        <v>160</v>
      </c>
      <c r="G178" s="188"/>
      <c r="H178" s="192">
        <v>8.06</v>
      </c>
      <c r="I178" s="193"/>
      <c r="J178" s="188"/>
      <c r="K178" s="188"/>
      <c r="L178" s="194"/>
      <c r="M178" s="195"/>
      <c r="N178" s="196"/>
      <c r="O178" s="196"/>
      <c r="P178" s="196"/>
      <c r="Q178" s="196"/>
      <c r="R178" s="196"/>
      <c r="S178" s="196"/>
      <c r="T178" s="197"/>
      <c r="AT178" s="198" t="s">
        <v>143</v>
      </c>
      <c r="AU178" s="198" t="s">
        <v>88</v>
      </c>
      <c r="AV178" s="13" t="s">
        <v>88</v>
      </c>
      <c r="AW178" s="13" t="s">
        <v>37</v>
      </c>
      <c r="AX178" s="13" t="s">
        <v>78</v>
      </c>
      <c r="AY178" s="198" t="s">
        <v>131</v>
      </c>
    </row>
    <row r="179" spans="1:65" s="13" customFormat="1" ht="33.75" x14ac:dyDescent="0.2">
      <c r="B179" s="187"/>
      <c r="C179" s="188"/>
      <c r="D179" s="189" t="s">
        <v>143</v>
      </c>
      <c r="E179" s="190" t="s">
        <v>19</v>
      </c>
      <c r="F179" s="191" t="s">
        <v>161</v>
      </c>
      <c r="G179" s="188"/>
      <c r="H179" s="192">
        <v>26.52</v>
      </c>
      <c r="I179" s="193"/>
      <c r="J179" s="188"/>
      <c r="K179" s="188"/>
      <c r="L179" s="194"/>
      <c r="M179" s="195"/>
      <c r="N179" s="196"/>
      <c r="O179" s="196"/>
      <c r="P179" s="196"/>
      <c r="Q179" s="196"/>
      <c r="R179" s="196"/>
      <c r="S179" s="196"/>
      <c r="T179" s="197"/>
      <c r="AT179" s="198" t="s">
        <v>143</v>
      </c>
      <c r="AU179" s="198" t="s">
        <v>88</v>
      </c>
      <c r="AV179" s="13" t="s">
        <v>88</v>
      </c>
      <c r="AW179" s="13" t="s">
        <v>37</v>
      </c>
      <c r="AX179" s="13" t="s">
        <v>78</v>
      </c>
      <c r="AY179" s="198" t="s">
        <v>131</v>
      </c>
    </row>
    <row r="180" spans="1:65" s="13" customFormat="1" ht="11.25" x14ac:dyDescent="0.2">
      <c r="B180" s="187"/>
      <c r="C180" s="188"/>
      <c r="D180" s="189" t="s">
        <v>143</v>
      </c>
      <c r="E180" s="190" t="s">
        <v>19</v>
      </c>
      <c r="F180" s="191" t="s">
        <v>162</v>
      </c>
      <c r="G180" s="188"/>
      <c r="H180" s="192">
        <v>60</v>
      </c>
      <c r="I180" s="193"/>
      <c r="J180" s="188"/>
      <c r="K180" s="188"/>
      <c r="L180" s="194"/>
      <c r="M180" s="195"/>
      <c r="N180" s="196"/>
      <c r="O180" s="196"/>
      <c r="P180" s="196"/>
      <c r="Q180" s="196"/>
      <c r="R180" s="196"/>
      <c r="S180" s="196"/>
      <c r="T180" s="197"/>
      <c r="AT180" s="198" t="s">
        <v>143</v>
      </c>
      <c r="AU180" s="198" t="s">
        <v>88</v>
      </c>
      <c r="AV180" s="13" t="s">
        <v>88</v>
      </c>
      <c r="AW180" s="13" t="s">
        <v>37</v>
      </c>
      <c r="AX180" s="13" t="s">
        <v>78</v>
      </c>
      <c r="AY180" s="198" t="s">
        <v>131</v>
      </c>
    </row>
    <row r="181" spans="1:65" s="12" customFormat="1" ht="22.9" customHeight="1" x14ac:dyDescent="0.2">
      <c r="B181" s="153"/>
      <c r="C181" s="154"/>
      <c r="D181" s="155" t="s">
        <v>77</v>
      </c>
      <c r="E181" s="167" t="s">
        <v>259</v>
      </c>
      <c r="F181" s="167" t="s">
        <v>260</v>
      </c>
      <c r="G181" s="154"/>
      <c r="H181" s="154"/>
      <c r="I181" s="157"/>
      <c r="J181" s="168">
        <f>BK181</f>
        <v>0</v>
      </c>
      <c r="K181" s="154"/>
      <c r="L181" s="159"/>
      <c r="M181" s="160"/>
      <c r="N181" s="161"/>
      <c r="O181" s="161"/>
      <c r="P181" s="162">
        <f>SUM(P182:P194)</f>
        <v>0</v>
      </c>
      <c r="Q181" s="161"/>
      <c r="R181" s="162">
        <f>SUM(R182:R194)</f>
        <v>0</v>
      </c>
      <c r="S181" s="161"/>
      <c r="T181" s="163">
        <f>SUM(T182:T194)</f>
        <v>0</v>
      </c>
      <c r="AR181" s="164" t="s">
        <v>86</v>
      </c>
      <c r="AT181" s="165" t="s">
        <v>77</v>
      </c>
      <c r="AU181" s="165" t="s">
        <v>86</v>
      </c>
      <c r="AY181" s="164" t="s">
        <v>131</v>
      </c>
      <c r="BK181" s="166">
        <f>SUM(BK182:BK194)</f>
        <v>0</v>
      </c>
    </row>
    <row r="182" spans="1:65" s="2" customFormat="1" ht="24.2" customHeight="1" x14ac:dyDescent="0.2">
      <c r="A182" s="34"/>
      <c r="B182" s="35"/>
      <c r="C182" s="169" t="s">
        <v>261</v>
      </c>
      <c r="D182" s="169" t="s">
        <v>134</v>
      </c>
      <c r="E182" s="170" t="s">
        <v>262</v>
      </c>
      <c r="F182" s="171" t="s">
        <v>263</v>
      </c>
      <c r="G182" s="172" t="s">
        <v>264</v>
      </c>
      <c r="H182" s="173">
        <v>4.8209999999999997</v>
      </c>
      <c r="I182" s="174"/>
      <c r="J182" s="175">
        <f>ROUND(I182*H182,2)</f>
        <v>0</v>
      </c>
      <c r="K182" s="171" t="s">
        <v>138</v>
      </c>
      <c r="L182" s="39"/>
      <c r="M182" s="176" t="s">
        <v>19</v>
      </c>
      <c r="N182" s="177" t="s">
        <v>49</v>
      </c>
      <c r="O182" s="64"/>
      <c r="P182" s="178">
        <f>O182*H182</f>
        <v>0</v>
      </c>
      <c r="Q182" s="178">
        <v>0</v>
      </c>
      <c r="R182" s="178">
        <f>Q182*H182</f>
        <v>0</v>
      </c>
      <c r="S182" s="178">
        <v>0</v>
      </c>
      <c r="T182" s="179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0" t="s">
        <v>139</v>
      </c>
      <c r="AT182" s="180" t="s">
        <v>134</v>
      </c>
      <c r="AU182" s="180" t="s">
        <v>88</v>
      </c>
      <c r="AY182" s="17" t="s">
        <v>131</v>
      </c>
      <c r="BE182" s="181">
        <f>IF(N182="základní",J182,0)</f>
        <v>0</v>
      </c>
      <c r="BF182" s="181">
        <f>IF(N182="snížená",J182,0)</f>
        <v>0</v>
      </c>
      <c r="BG182" s="181">
        <f>IF(N182="zákl. přenesená",J182,0)</f>
        <v>0</v>
      </c>
      <c r="BH182" s="181">
        <f>IF(N182="sníž. přenesená",J182,0)</f>
        <v>0</v>
      </c>
      <c r="BI182" s="181">
        <f>IF(N182="nulová",J182,0)</f>
        <v>0</v>
      </c>
      <c r="BJ182" s="17" t="s">
        <v>86</v>
      </c>
      <c r="BK182" s="181">
        <f>ROUND(I182*H182,2)</f>
        <v>0</v>
      </c>
      <c r="BL182" s="17" t="s">
        <v>139</v>
      </c>
      <c r="BM182" s="180" t="s">
        <v>265</v>
      </c>
    </row>
    <row r="183" spans="1:65" s="2" customFormat="1" ht="11.25" x14ac:dyDescent="0.2">
      <c r="A183" s="34"/>
      <c r="B183" s="35"/>
      <c r="C183" s="36"/>
      <c r="D183" s="182" t="s">
        <v>141</v>
      </c>
      <c r="E183" s="36"/>
      <c r="F183" s="183" t="s">
        <v>266</v>
      </c>
      <c r="G183" s="36"/>
      <c r="H183" s="36"/>
      <c r="I183" s="184"/>
      <c r="J183" s="36"/>
      <c r="K183" s="36"/>
      <c r="L183" s="39"/>
      <c r="M183" s="185"/>
      <c r="N183" s="186"/>
      <c r="O183" s="64"/>
      <c r="P183" s="64"/>
      <c r="Q183" s="64"/>
      <c r="R183" s="64"/>
      <c r="S183" s="64"/>
      <c r="T183" s="65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T183" s="17" t="s">
        <v>141</v>
      </c>
      <c r="AU183" s="17" t="s">
        <v>88</v>
      </c>
    </row>
    <row r="184" spans="1:65" s="2" customFormat="1" ht="37.9" customHeight="1" x14ac:dyDescent="0.2">
      <c r="A184" s="34"/>
      <c r="B184" s="35"/>
      <c r="C184" s="169" t="s">
        <v>267</v>
      </c>
      <c r="D184" s="169" t="s">
        <v>134</v>
      </c>
      <c r="E184" s="170" t="s">
        <v>268</v>
      </c>
      <c r="F184" s="171" t="s">
        <v>269</v>
      </c>
      <c r="G184" s="172" t="s">
        <v>264</v>
      </c>
      <c r="H184" s="173">
        <v>4.8209999999999997</v>
      </c>
      <c r="I184" s="174"/>
      <c r="J184" s="175">
        <f>ROUND(I184*H184,2)</f>
        <v>0</v>
      </c>
      <c r="K184" s="171" t="s">
        <v>138</v>
      </c>
      <c r="L184" s="39"/>
      <c r="M184" s="176" t="s">
        <v>19</v>
      </c>
      <c r="N184" s="177" t="s">
        <v>49</v>
      </c>
      <c r="O184" s="64"/>
      <c r="P184" s="178">
        <f>O184*H184</f>
        <v>0</v>
      </c>
      <c r="Q184" s="178">
        <v>0</v>
      </c>
      <c r="R184" s="178">
        <f>Q184*H184</f>
        <v>0</v>
      </c>
      <c r="S184" s="178">
        <v>0</v>
      </c>
      <c r="T184" s="179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0" t="s">
        <v>139</v>
      </c>
      <c r="AT184" s="180" t="s">
        <v>134</v>
      </c>
      <c r="AU184" s="180" t="s">
        <v>88</v>
      </c>
      <c r="AY184" s="17" t="s">
        <v>131</v>
      </c>
      <c r="BE184" s="181">
        <f>IF(N184="základní",J184,0)</f>
        <v>0</v>
      </c>
      <c r="BF184" s="181">
        <f>IF(N184="snížená",J184,0)</f>
        <v>0</v>
      </c>
      <c r="BG184" s="181">
        <f>IF(N184="zákl. přenesená",J184,0)</f>
        <v>0</v>
      </c>
      <c r="BH184" s="181">
        <f>IF(N184="sníž. přenesená",J184,0)</f>
        <v>0</v>
      </c>
      <c r="BI184" s="181">
        <f>IF(N184="nulová",J184,0)</f>
        <v>0</v>
      </c>
      <c r="BJ184" s="17" t="s">
        <v>86</v>
      </c>
      <c r="BK184" s="181">
        <f>ROUND(I184*H184,2)</f>
        <v>0</v>
      </c>
      <c r="BL184" s="17" t="s">
        <v>139</v>
      </c>
      <c r="BM184" s="180" t="s">
        <v>270</v>
      </c>
    </row>
    <row r="185" spans="1:65" s="2" customFormat="1" ht="11.25" x14ac:dyDescent="0.2">
      <c r="A185" s="34"/>
      <c r="B185" s="35"/>
      <c r="C185" s="36"/>
      <c r="D185" s="182" t="s">
        <v>141</v>
      </c>
      <c r="E185" s="36"/>
      <c r="F185" s="183" t="s">
        <v>271</v>
      </c>
      <c r="G185" s="36"/>
      <c r="H185" s="36"/>
      <c r="I185" s="184"/>
      <c r="J185" s="36"/>
      <c r="K185" s="36"/>
      <c r="L185" s="39"/>
      <c r="M185" s="185"/>
      <c r="N185" s="186"/>
      <c r="O185" s="64"/>
      <c r="P185" s="64"/>
      <c r="Q185" s="64"/>
      <c r="R185" s="64"/>
      <c r="S185" s="64"/>
      <c r="T185" s="65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T185" s="17" t="s">
        <v>141</v>
      </c>
      <c r="AU185" s="17" t="s">
        <v>88</v>
      </c>
    </row>
    <row r="186" spans="1:65" s="2" customFormat="1" ht="33" customHeight="1" x14ac:dyDescent="0.2">
      <c r="A186" s="34"/>
      <c r="B186" s="35"/>
      <c r="C186" s="169" t="s">
        <v>7</v>
      </c>
      <c r="D186" s="169" t="s">
        <v>134</v>
      </c>
      <c r="E186" s="170" t="s">
        <v>272</v>
      </c>
      <c r="F186" s="171" t="s">
        <v>273</v>
      </c>
      <c r="G186" s="172" t="s">
        <v>264</v>
      </c>
      <c r="H186" s="173">
        <v>4.8209999999999997</v>
      </c>
      <c r="I186" s="174"/>
      <c r="J186" s="175">
        <f>ROUND(I186*H186,2)</f>
        <v>0</v>
      </c>
      <c r="K186" s="171" t="s">
        <v>138</v>
      </c>
      <c r="L186" s="39"/>
      <c r="M186" s="176" t="s">
        <v>19</v>
      </c>
      <c r="N186" s="177" t="s">
        <v>49</v>
      </c>
      <c r="O186" s="64"/>
      <c r="P186" s="178">
        <f>O186*H186</f>
        <v>0</v>
      </c>
      <c r="Q186" s="178">
        <v>0</v>
      </c>
      <c r="R186" s="178">
        <f>Q186*H186</f>
        <v>0</v>
      </c>
      <c r="S186" s="178">
        <v>0</v>
      </c>
      <c r="T186" s="179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0" t="s">
        <v>139</v>
      </c>
      <c r="AT186" s="180" t="s">
        <v>134</v>
      </c>
      <c r="AU186" s="180" t="s">
        <v>88</v>
      </c>
      <c r="AY186" s="17" t="s">
        <v>131</v>
      </c>
      <c r="BE186" s="181">
        <f>IF(N186="základní",J186,0)</f>
        <v>0</v>
      </c>
      <c r="BF186" s="181">
        <f>IF(N186="snížená",J186,0)</f>
        <v>0</v>
      </c>
      <c r="BG186" s="181">
        <f>IF(N186="zákl. přenesená",J186,0)</f>
        <v>0</v>
      </c>
      <c r="BH186" s="181">
        <f>IF(N186="sníž. přenesená",J186,0)</f>
        <v>0</v>
      </c>
      <c r="BI186" s="181">
        <f>IF(N186="nulová",J186,0)</f>
        <v>0</v>
      </c>
      <c r="BJ186" s="17" t="s">
        <v>86</v>
      </c>
      <c r="BK186" s="181">
        <f>ROUND(I186*H186,2)</f>
        <v>0</v>
      </c>
      <c r="BL186" s="17" t="s">
        <v>139</v>
      </c>
      <c r="BM186" s="180" t="s">
        <v>274</v>
      </c>
    </row>
    <row r="187" spans="1:65" s="2" customFormat="1" ht="11.25" x14ac:dyDescent="0.2">
      <c r="A187" s="34"/>
      <c r="B187" s="35"/>
      <c r="C187" s="36"/>
      <c r="D187" s="182" t="s">
        <v>141</v>
      </c>
      <c r="E187" s="36"/>
      <c r="F187" s="183" t="s">
        <v>275</v>
      </c>
      <c r="G187" s="36"/>
      <c r="H187" s="36"/>
      <c r="I187" s="184"/>
      <c r="J187" s="36"/>
      <c r="K187" s="36"/>
      <c r="L187" s="39"/>
      <c r="M187" s="185"/>
      <c r="N187" s="186"/>
      <c r="O187" s="64"/>
      <c r="P187" s="64"/>
      <c r="Q187" s="64"/>
      <c r="R187" s="64"/>
      <c r="S187" s="64"/>
      <c r="T187" s="65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T187" s="17" t="s">
        <v>141</v>
      </c>
      <c r="AU187" s="17" t="s">
        <v>88</v>
      </c>
    </row>
    <row r="188" spans="1:65" s="2" customFormat="1" ht="44.25" customHeight="1" x14ac:dyDescent="0.2">
      <c r="A188" s="34"/>
      <c r="B188" s="35"/>
      <c r="C188" s="169" t="s">
        <v>276</v>
      </c>
      <c r="D188" s="169" t="s">
        <v>134</v>
      </c>
      <c r="E188" s="170" t="s">
        <v>277</v>
      </c>
      <c r="F188" s="171" t="s">
        <v>278</v>
      </c>
      <c r="G188" s="172" t="s">
        <v>264</v>
      </c>
      <c r="H188" s="173">
        <v>86.778000000000006</v>
      </c>
      <c r="I188" s="174"/>
      <c r="J188" s="175">
        <f>ROUND(I188*H188,2)</f>
        <v>0</v>
      </c>
      <c r="K188" s="171" t="s">
        <v>138</v>
      </c>
      <c r="L188" s="39"/>
      <c r="M188" s="176" t="s">
        <v>19</v>
      </c>
      <c r="N188" s="177" t="s">
        <v>49</v>
      </c>
      <c r="O188" s="64"/>
      <c r="P188" s="178">
        <f>O188*H188</f>
        <v>0</v>
      </c>
      <c r="Q188" s="178">
        <v>0</v>
      </c>
      <c r="R188" s="178">
        <f>Q188*H188</f>
        <v>0</v>
      </c>
      <c r="S188" s="178">
        <v>0</v>
      </c>
      <c r="T188" s="179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80" t="s">
        <v>139</v>
      </c>
      <c r="AT188" s="180" t="s">
        <v>134</v>
      </c>
      <c r="AU188" s="180" t="s">
        <v>88</v>
      </c>
      <c r="AY188" s="17" t="s">
        <v>131</v>
      </c>
      <c r="BE188" s="181">
        <f>IF(N188="základní",J188,0)</f>
        <v>0</v>
      </c>
      <c r="BF188" s="181">
        <f>IF(N188="snížená",J188,0)</f>
        <v>0</v>
      </c>
      <c r="BG188" s="181">
        <f>IF(N188="zákl. přenesená",J188,0)</f>
        <v>0</v>
      </c>
      <c r="BH188" s="181">
        <f>IF(N188="sníž. přenesená",J188,0)</f>
        <v>0</v>
      </c>
      <c r="BI188" s="181">
        <f>IF(N188="nulová",J188,0)</f>
        <v>0</v>
      </c>
      <c r="BJ188" s="17" t="s">
        <v>86</v>
      </c>
      <c r="BK188" s="181">
        <f>ROUND(I188*H188,2)</f>
        <v>0</v>
      </c>
      <c r="BL188" s="17" t="s">
        <v>139</v>
      </c>
      <c r="BM188" s="180" t="s">
        <v>279</v>
      </c>
    </row>
    <row r="189" spans="1:65" s="2" customFormat="1" ht="11.25" x14ac:dyDescent="0.2">
      <c r="A189" s="34"/>
      <c r="B189" s="35"/>
      <c r="C189" s="36"/>
      <c r="D189" s="182" t="s">
        <v>141</v>
      </c>
      <c r="E189" s="36"/>
      <c r="F189" s="183" t="s">
        <v>280</v>
      </c>
      <c r="G189" s="36"/>
      <c r="H189" s="36"/>
      <c r="I189" s="184"/>
      <c r="J189" s="36"/>
      <c r="K189" s="36"/>
      <c r="L189" s="39"/>
      <c r="M189" s="185"/>
      <c r="N189" s="186"/>
      <c r="O189" s="64"/>
      <c r="P189" s="64"/>
      <c r="Q189" s="64"/>
      <c r="R189" s="64"/>
      <c r="S189" s="64"/>
      <c r="T189" s="65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T189" s="17" t="s">
        <v>141</v>
      </c>
      <c r="AU189" s="17" t="s">
        <v>88</v>
      </c>
    </row>
    <row r="190" spans="1:65" s="13" customFormat="1" ht="11.25" x14ac:dyDescent="0.2">
      <c r="B190" s="187"/>
      <c r="C190" s="188"/>
      <c r="D190" s="189" t="s">
        <v>143</v>
      </c>
      <c r="E190" s="188"/>
      <c r="F190" s="191" t="s">
        <v>281</v>
      </c>
      <c r="G190" s="188"/>
      <c r="H190" s="192">
        <v>86.778000000000006</v>
      </c>
      <c r="I190" s="193"/>
      <c r="J190" s="188"/>
      <c r="K190" s="188"/>
      <c r="L190" s="194"/>
      <c r="M190" s="195"/>
      <c r="N190" s="196"/>
      <c r="O190" s="196"/>
      <c r="P190" s="196"/>
      <c r="Q190" s="196"/>
      <c r="R190" s="196"/>
      <c r="S190" s="196"/>
      <c r="T190" s="197"/>
      <c r="AT190" s="198" t="s">
        <v>143</v>
      </c>
      <c r="AU190" s="198" t="s">
        <v>88</v>
      </c>
      <c r="AV190" s="13" t="s">
        <v>88</v>
      </c>
      <c r="AW190" s="13" t="s">
        <v>4</v>
      </c>
      <c r="AX190" s="13" t="s">
        <v>86</v>
      </c>
      <c r="AY190" s="198" t="s">
        <v>131</v>
      </c>
    </row>
    <row r="191" spans="1:65" s="2" customFormat="1" ht="44.25" customHeight="1" x14ac:dyDescent="0.2">
      <c r="A191" s="34"/>
      <c r="B191" s="35"/>
      <c r="C191" s="169" t="s">
        <v>282</v>
      </c>
      <c r="D191" s="169" t="s">
        <v>134</v>
      </c>
      <c r="E191" s="170" t="s">
        <v>283</v>
      </c>
      <c r="F191" s="171" t="s">
        <v>284</v>
      </c>
      <c r="G191" s="172" t="s">
        <v>264</v>
      </c>
      <c r="H191" s="173">
        <v>2.8620000000000001</v>
      </c>
      <c r="I191" s="174"/>
      <c r="J191" s="175">
        <f>ROUND(I191*H191,2)</f>
        <v>0</v>
      </c>
      <c r="K191" s="171" t="s">
        <v>138</v>
      </c>
      <c r="L191" s="39"/>
      <c r="M191" s="176" t="s">
        <v>19</v>
      </c>
      <c r="N191" s="177" t="s">
        <v>49</v>
      </c>
      <c r="O191" s="64"/>
      <c r="P191" s="178">
        <f>O191*H191</f>
        <v>0</v>
      </c>
      <c r="Q191" s="178">
        <v>0</v>
      </c>
      <c r="R191" s="178">
        <f>Q191*H191</f>
        <v>0</v>
      </c>
      <c r="S191" s="178">
        <v>0</v>
      </c>
      <c r="T191" s="179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80" t="s">
        <v>139</v>
      </c>
      <c r="AT191" s="180" t="s">
        <v>134</v>
      </c>
      <c r="AU191" s="180" t="s">
        <v>88</v>
      </c>
      <c r="AY191" s="17" t="s">
        <v>131</v>
      </c>
      <c r="BE191" s="181">
        <f>IF(N191="základní",J191,0)</f>
        <v>0</v>
      </c>
      <c r="BF191" s="181">
        <f>IF(N191="snížená",J191,0)</f>
        <v>0</v>
      </c>
      <c r="BG191" s="181">
        <f>IF(N191="zákl. přenesená",J191,0)</f>
        <v>0</v>
      </c>
      <c r="BH191" s="181">
        <f>IF(N191="sníž. přenesená",J191,0)</f>
        <v>0</v>
      </c>
      <c r="BI191" s="181">
        <f>IF(N191="nulová",J191,0)</f>
        <v>0</v>
      </c>
      <c r="BJ191" s="17" t="s">
        <v>86</v>
      </c>
      <c r="BK191" s="181">
        <f>ROUND(I191*H191,2)</f>
        <v>0</v>
      </c>
      <c r="BL191" s="17" t="s">
        <v>139</v>
      </c>
      <c r="BM191" s="180" t="s">
        <v>285</v>
      </c>
    </row>
    <row r="192" spans="1:65" s="2" customFormat="1" ht="11.25" x14ac:dyDescent="0.2">
      <c r="A192" s="34"/>
      <c r="B192" s="35"/>
      <c r="C192" s="36"/>
      <c r="D192" s="182" t="s">
        <v>141</v>
      </c>
      <c r="E192" s="36"/>
      <c r="F192" s="183" t="s">
        <v>286</v>
      </c>
      <c r="G192" s="36"/>
      <c r="H192" s="36"/>
      <c r="I192" s="184"/>
      <c r="J192" s="36"/>
      <c r="K192" s="36"/>
      <c r="L192" s="39"/>
      <c r="M192" s="185"/>
      <c r="N192" s="186"/>
      <c r="O192" s="64"/>
      <c r="P192" s="64"/>
      <c r="Q192" s="64"/>
      <c r="R192" s="64"/>
      <c r="S192" s="64"/>
      <c r="T192" s="65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T192" s="17" t="s">
        <v>141</v>
      </c>
      <c r="AU192" s="17" t="s">
        <v>88</v>
      </c>
    </row>
    <row r="193" spans="1:65" s="2" customFormat="1" ht="37.9" customHeight="1" x14ac:dyDescent="0.2">
      <c r="A193" s="34"/>
      <c r="B193" s="35"/>
      <c r="C193" s="169" t="s">
        <v>287</v>
      </c>
      <c r="D193" s="169" t="s">
        <v>134</v>
      </c>
      <c r="E193" s="170" t="s">
        <v>288</v>
      </c>
      <c r="F193" s="171" t="s">
        <v>289</v>
      </c>
      <c r="G193" s="172" t="s">
        <v>264</v>
      </c>
      <c r="H193" s="173">
        <v>1.9590000000000001</v>
      </c>
      <c r="I193" s="174"/>
      <c r="J193" s="175">
        <f>ROUND(I193*H193,2)</f>
        <v>0</v>
      </c>
      <c r="K193" s="171" t="s">
        <v>138</v>
      </c>
      <c r="L193" s="39"/>
      <c r="M193" s="176" t="s">
        <v>19</v>
      </c>
      <c r="N193" s="177" t="s">
        <v>49</v>
      </c>
      <c r="O193" s="64"/>
      <c r="P193" s="178">
        <f>O193*H193</f>
        <v>0</v>
      </c>
      <c r="Q193" s="178">
        <v>0</v>
      </c>
      <c r="R193" s="178">
        <f>Q193*H193</f>
        <v>0</v>
      </c>
      <c r="S193" s="178">
        <v>0</v>
      </c>
      <c r="T193" s="179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0" t="s">
        <v>139</v>
      </c>
      <c r="AT193" s="180" t="s">
        <v>134</v>
      </c>
      <c r="AU193" s="180" t="s">
        <v>88</v>
      </c>
      <c r="AY193" s="17" t="s">
        <v>131</v>
      </c>
      <c r="BE193" s="181">
        <f>IF(N193="základní",J193,0)</f>
        <v>0</v>
      </c>
      <c r="BF193" s="181">
        <f>IF(N193="snížená",J193,0)</f>
        <v>0</v>
      </c>
      <c r="BG193" s="181">
        <f>IF(N193="zákl. přenesená",J193,0)</f>
        <v>0</v>
      </c>
      <c r="BH193" s="181">
        <f>IF(N193="sníž. přenesená",J193,0)</f>
        <v>0</v>
      </c>
      <c r="BI193" s="181">
        <f>IF(N193="nulová",J193,0)</f>
        <v>0</v>
      </c>
      <c r="BJ193" s="17" t="s">
        <v>86</v>
      </c>
      <c r="BK193" s="181">
        <f>ROUND(I193*H193,2)</f>
        <v>0</v>
      </c>
      <c r="BL193" s="17" t="s">
        <v>139</v>
      </c>
      <c r="BM193" s="180" t="s">
        <v>290</v>
      </c>
    </row>
    <row r="194" spans="1:65" s="2" customFormat="1" ht="11.25" x14ac:dyDescent="0.2">
      <c r="A194" s="34"/>
      <c r="B194" s="35"/>
      <c r="C194" s="36"/>
      <c r="D194" s="182" t="s">
        <v>141</v>
      </c>
      <c r="E194" s="36"/>
      <c r="F194" s="183" t="s">
        <v>291</v>
      </c>
      <c r="G194" s="36"/>
      <c r="H194" s="36"/>
      <c r="I194" s="184"/>
      <c r="J194" s="36"/>
      <c r="K194" s="36"/>
      <c r="L194" s="39"/>
      <c r="M194" s="185"/>
      <c r="N194" s="186"/>
      <c r="O194" s="64"/>
      <c r="P194" s="64"/>
      <c r="Q194" s="64"/>
      <c r="R194" s="64"/>
      <c r="S194" s="64"/>
      <c r="T194" s="65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T194" s="17" t="s">
        <v>141</v>
      </c>
      <c r="AU194" s="17" t="s">
        <v>88</v>
      </c>
    </row>
    <row r="195" spans="1:65" s="12" customFormat="1" ht="22.9" customHeight="1" x14ac:dyDescent="0.2">
      <c r="B195" s="153"/>
      <c r="C195" s="154"/>
      <c r="D195" s="155" t="s">
        <v>77</v>
      </c>
      <c r="E195" s="167" t="s">
        <v>292</v>
      </c>
      <c r="F195" s="167" t="s">
        <v>293</v>
      </c>
      <c r="G195" s="154"/>
      <c r="H195" s="154"/>
      <c r="I195" s="157"/>
      <c r="J195" s="168">
        <f>BK195</f>
        <v>0</v>
      </c>
      <c r="K195" s="154"/>
      <c r="L195" s="159"/>
      <c r="M195" s="160"/>
      <c r="N195" s="161"/>
      <c r="O195" s="161"/>
      <c r="P195" s="162">
        <f>SUM(P196:P197)</f>
        <v>0</v>
      </c>
      <c r="Q195" s="161"/>
      <c r="R195" s="162">
        <f>SUM(R196:R197)</f>
        <v>0</v>
      </c>
      <c r="S195" s="161"/>
      <c r="T195" s="163">
        <f>SUM(T196:T197)</f>
        <v>0</v>
      </c>
      <c r="AR195" s="164" t="s">
        <v>86</v>
      </c>
      <c r="AT195" s="165" t="s">
        <v>77</v>
      </c>
      <c r="AU195" s="165" t="s">
        <v>86</v>
      </c>
      <c r="AY195" s="164" t="s">
        <v>131</v>
      </c>
      <c r="BK195" s="166">
        <f>SUM(BK196:BK197)</f>
        <v>0</v>
      </c>
    </row>
    <row r="196" spans="1:65" s="2" customFormat="1" ht="55.5" customHeight="1" x14ac:dyDescent="0.2">
      <c r="A196" s="34"/>
      <c r="B196" s="35"/>
      <c r="C196" s="169" t="s">
        <v>294</v>
      </c>
      <c r="D196" s="169" t="s">
        <v>134</v>
      </c>
      <c r="E196" s="170" t="s">
        <v>295</v>
      </c>
      <c r="F196" s="171" t="s">
        <v>296</v>
      </c>
      <c r="G196" s="172" t="s">
        <v>264</v>
      </c>
      <c r="H196" s="173">
        <v>1.502</v>
      </c>
      <c r="I196" s="174"/>
      <c r="J196" s="175">
        <f>ROUND(I196*H196,2)</f>
        <v>0</v>
      </c>
      <c r="K196" s="171" t="s">
        <v>138</v>
      </c>
      <c r="L196" s="39"/>
      <c r="M196" s="176" t="s">
        <v>19</v>
      </c>
      <c r="N196" s="177" t="s">
        <v>49</v>
      </c>
      <c r="O196" s="64"/>
      <c r="P196" s="178">
        <f>O196*H196</f>
        <v>0</v>
      </c>
      <c r="Q196" s="178">
        <v>0</v>
      </c>
      <c r="R196" s="178">
        <f>Q196*H196</f>
        <v>0</v>
      </c>
      <c r="S196" s="178">
        <v>0</v>
      </c>
      <c r="T196" s="179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80" t="s">
        <v>139</v>
      </c>
      <c r="AT196" s="180" t="s">
        <v>134</v>
      </c>
      <c r="AU196" s="180" t="s">
        <v>88</v>
      </c>
      <c r="AY196" s="17" t="s">
        <v>131</v>
      </c>
      <c r="BE196" s="181">
        <f>IF(N196="základní",J196,0)</f>
        <v>0</v>
      </c>
      <c r="BF196" s="181">
        <f>IF(N196="snížená",J196,0)</f>
        <v>0</v>
      </c>
      <c r="BG196" s="181">
        <f>IF(N196="zákl. přenesená",J196,0)</f>
        <v>0</v>
      </c>
      <c r="BH196" s="181">
        <f>IF(N196="sníž. přenesená",J196,0)</f>
        <v>0</v>
      </c>
      <c r="BI196" s="181">
        <f>IF(N196="nulová",J196,0)</f>
        <v>0</v>
      </c>
      <c r="BJ196" s="17" t="s">
        <v>86</v>
      </c>
      <c r="BK196" s="181">
        <f>ROUND(I196*H196,2)</f>
        <v>0</v>
      </c>
      <c r="BL196" s="17" t="s">
        <v>139</v>
      </c>
      <c r="BM196" s="180" t="s">
        <v>297</v>
      </c>
    </row>
    <row r="197" spans="1:65" s="2" customFormat="1" ht="11.25" x14ac:dyDescent="0.2">
      <c r="A197" s="34"/>
      <c r="B197" s="35"/>
      <c r="C197" s="36"/>
      <c r="D197" s="182" t="s">
        <v>141</v>
      </c>
      <c r="E197" s="36"/>
      <c r="F197" s="183" t="s">
        <v>298</v>
      </c>
      <c r="G197" s="36"/>
      <c r="H197" s="36"/>
      <c r="I197" s="184"/>
      <c r="J197" s="36"/>
      <c r="K197" s="36"/>
      <c r="L197" s="39"/>
      <c r="M197" s="185"/>
      <c r="N197" s="186"/>
      <c r="O197" s="64"/>
      <c r="P197" s="64"/>
      <c r="Q197" s="64"/>
      <c r="R197" s="64"/>
      <c r="S197" s="64"/>
      <c r="T197" s="65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T197" s="17" t="s">
        <v>141</v>
      </c>
      <c r="AU197" s="17" t="s">
        <v>88</v>
      </c>
    </row>
    <row r="198" spans="1:65" s="12" customFormat="1" ht="25.9" customHeight="1" x14ac:dyDescent="0.2">
      <c r="B198" s="153"/>
      <c r="C198" s="154"/>
      <c r="D198" s="155" t="s">
        <v>77</v>
      </c>
      <c r="E198" s="156" t="s">
        <v>299</v>
      </c>
      <c r="F198" s="156" t="s">
        <v>300</v>
      </c>
      <c r="G198" s="154"/>
      <c r="H198" s="154"/>
      <c r="I198" s="157"/>
      <c r="J198" s="158">
        <f>BK198</f>
        <v>0</v>
      </c>
      <c r="K198" s="154"/>
      <c r="L198" s="159"/>
      <c r="M198" s="160"/>
      <c r="N198" s="161"/>
      <c r="O198" s="161"/>
      <c r="P198" s="162">
        <f>P199+P209+P237+P259+P272</f>
        <v>0</v>
      </c>
      <c r="Q198" s="161"/>
      <c r="R198" s="162">
        <f>R199+R209+R237+R259+R272</f>
        <v>3.9591961200000001</v>
      </c>
      <c r="S198" s="161"/>
      <c r="T198" s="163">
        <f>T199+T209+T237+T259+T272</f>
        <v>4.2459575599999999</v>
      </c>
      <c r="AR198" s="164" t="s">
        <v>88</v>
      </c>
      <c r="AT198" s="165" t="s">
        <v>77</v>
      </c>
      <c r="AU198" s="165" t="s">
        <v>78</v>
      </c>
      <c r="AY198" s="164" t="s">
        <v>131</v>
      </c>
      <c r="BK198" s="166">
        <f>BK199+BK209+BK237+BK259+BK272</f>
        <v>0</v>
      </c>
    </row>
    <row r="199" spans="1:65" s="12" customFormat="1" ht="22.9" customHeight="1" x14ac:dyDescent="0.2">
      <c r="B199" s="153"/>
      <c r="C199" s="154"/>
      <c r="D199" s="155" t="s">
        <v>77</v>
      </c>
      <c r="E199" s="167" t="s">
        <v>301</v>
      </c>
      <c r="F199" s="167" t="s">
        <v>302</v>
      </c>
      <c r="G199" s="154"/>
      <c r="H199" s="154"/>
      <c r="I199" s="157"/>
      <c r="J199" s="168">
        <f>BK199</f>
        <v>0</v>
      </c>
      <c r="K199" s="154"/>
      <c r="L199" s="159"/>
      <c r="M199" s="160"/>
      <c r="N199" s="161"/>
      <c r="O199" s="161"/>
      <c r="P199" s="162">
        <f>SUM(P200:P208)</f>
        <v>0</v>
      </c>
      <c r="Q199" s="161"/>
      <c r="R199" s="162">
        <f>SUM(R200:R208)</f>
        <v>0</v>
      </c>
      <c r="S199" s="161"/>
      <c r="T199" s="163">
        <f>SUM(T200:T208)</f>
        <v>1.95916716</v>
      </c>
      <c r="AR199" s="164" t="s">
        <v>88</v>
      </c>
      <c r="AT199" s="165" t="s">
        <v>77</v>
      </c>
      <c r="AU199" s="165" t="s">
        <v>86</v>
      </c>
      <c r="AY199" s="164" t="s">
        <v>131</v>
      </c>
      <c r="BK199" s="166">
        <f>SUM(BK200:BK208)</f>
        <v>0</v>
      </c>
    </row>
    <row r="200" spans="1:65" s="2" customFormat="1" ht="21.75" customHeight="1" x14ac:dyDescent="0.2">
      <c r="A200" s="34"/>
      <c r="B200" s="35"/>
      <c r="C200" s="169" t="s">
        <v>303</v>
      </c>
      <c r="D200" s="169" t="s">
        <v>134</v>
      </c>
      <c r="E200" s="170" t="s">
        <v>304</v>
      </c>
      <c r="F200" s="171" t="s">
        <v>305</v>
      </c>
      <c r="G200" s="172" t="s">
        <v>137</v>
      </c>
      <c r="H200" s="173">
        <v>312.96600000000001</v>
      </c>
      <c r="I200" s="174"/>
      <c r="J200" s="175">
        <f>ROUND(I200*H200,2)</f>
        <v>0</v>
      </c>
      <c r="K200" s="171" t="s">
        <v>138</v>
      </c>
      <c r="L200" s="39"/>
      <c r="M200" s="176" t="s">
        <v>19</v>
      </c>
      <c r="N200" s="177" t="s">
        <v>49</v>
      </c>
      <c r="O200" s="64"/>
      <c r="P200" s="178">
        <f>O200*H200</f>
        <v>0</v>
      </c>
      <c r="Q200" s="178">
        <v>0</v>
      </c>
      <c r="R200" s="178">
        <f>Q200*H200</f>
        <v>0</v>
      </c>
      <c r="S200" s="178">
        <v>5.0200000000000002E-3</v>
      </c>
      <c r="T200" s="179">
        <f>S200*H200</f>
        <v>1.57108932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80" t="s">
        <v>241</v>
      </c>
      <c r="AT200" s="180" t="s">
        <v>134</v>
      </c>
      <c r="AU200" s="180" t="s">
        <v>88</v>
      </c>
      <c r="AY200" s="17" t="s">
        <v>131</v>
      </c>
      <c r="BE200" s="181">
        <f>IF(N200="základní",J200,0)</f>
        <v>0</v>
      </c>
      <c r="BF200" s="181">
        <f>IF(N200="snížená",J200,0)</f>
        <v>0</v>
      </c>
      <c r="BG200" s="181">
        <f>IF(N200="zákl. přenesená",J200,0)</f>
        <v>0</v>
      </c>
      <c r="BH200" s="181">
        <f>IF(N200="sníž. přenesená",J200,0)</f>
        <v>0</v>
      </c>
      <c r="BI200" s="181">
        <f>IF(N200="nulová",J200,0)</f>
        <v>0</v>
      </c>
      <c r="BJ200" s="17" t="s">
        <v>86</v>
      </c>
      <c r="BK200" s="181">
        <f>ROUND(I200*H200,2)</f>
        <v>0</v>
      </c>
      <c r="BL200" s="17" t="s">
        <v>241</v>
      </c>
      <c r="BM200" s="180" t="s">
        <v>306</v>
      </c>
    </row>
    <row r="201" spans="1:65" s="2" customFormat="1" ht="11.25" x14ac:dyDescent="0.2">
      <c r="A201" s="34"/>
      <c r="B201" s="35"/>
      <c r="C201" s="36"/>
      <c r="D201" s="182" t="s">
        <v>141</v>
      </c>
      <c r="E201" s="36"/>
      <c r="F201" s="183" t="s">
        <v>307</v>
      </c>
      <c r="G201" s="36"/>
      <c r="H201" s="36"/>
      <c r="I201" s="184"/>
      <c r="J201" s="36"/>
      <c r="K201" s="36"/>
      <c r="L201" s="39"/>
      <c r="M201" s="185"/>
      <c r="N201" s="186"/>
      <c r="O201" s="64"/>
      <c r="P201" s="64"/>
      <c r="Q201" s="64"/>
      <c r="R201" s="64"/>
      <c r="S201" s="64"/>
      <c r="T201" s="65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T201" s="17" t="s">
        <v>141</v>
      </c>
      <c r="AU201" s="17" t="s">
        <v>88</v>
      </c>
    </row>
    <row r="202" spans="1:65" s="13" customFormat="1" ht="22.5" x14ac:dyDescent="0.2">
      <c r="B202" s="187"/>
      <c r="C202" s="188"/>
      <c r="D202" s="189" t="s">
        <v>143</v>
      </c>
      <c r="E202" s="190" t="s">
        <v>19</v>
      </c>
      <c r="F202" s="191" t="s">
        <v>308</v>
      </c>
      <c r="G202" s="188"/>
      <c r="H202" s="192">
        <v>16.899999999999999</v>
      </c>
      <c r="I202" s="193"/>
      <c r="J202" s="188"/>
      <c r="K202" s="188"/>
      <c r="L202" s="194"/>
      <c r="M202" s="195"/>
      <c r="N202" s="196"/>
      <c r="O202" s="196"/>
      <c r="P202" s="196"/>
      <c r="Q202" s="196"/>
      <c r="R202" s="196"/>
      <c r="S202" s="196"/>
      <c r="T202" s="197"/>
      <c r="AT202" s="198" t="s">
        <v>143</v>
      </c>
      <c r="AU202" s="198" t="s">
        <v>88</v>
      </c>
      <c r="AV202" s="13" t="s">
        <v>88</v>
      </c>
      <c r="AW202" s="13" t="s">
        <v>37</v>
      </c>
      <c r="AX202" s="13" t="s">
        <v>78</v>
      </c>
      <c r="AY202" s="198" t="s">
        <v>131</v>
      </c>
    </row>
    <row r="203" spans="1:65" s="13" customFormat="1" ht="22.5" x14ac:dyDescent="0.2">
      <c r="B203" s="187"/>
      <c r="C203" s="188"/>
      <c r="D203" s="189" t="s">
        <v>143</v>
      </c>
      <c r="E203" s="190" t="s">
        <v>19</v>
      </c>
      <c r="F203" s="191" t="s">
        <v>309</v>
      </c>
      <c r="G203" s="188"/>
      <c r="H203" s="192">
        <v>22.768999999999998</v>
      </c>
      <c r="I203" s="193"/>
      <c r="J203" s="188"/>
      <c r="K203" s="188"/>
      <c r="L203" s="194"/>
      <c r="M203" s="195"/>
      <c r="N203" s="196"/>
      <c r="O203" s="196"/>
      <c r="P203" s="196"/>
      <c r="Q203" s="196"/>
      <c r="R203" s="196"/>
      <c r="S203" s="196"/>
      <c r="T203" s="197"/>
      <c r="AT203" s="198" t="s">
        <v>143</v>
      </c>
      <c r="AU203" s="198" t="s">
        <v>88</v>
      </c>
      <c r="AV203" s="13" t="s">
        <v>88</v>
      </c>
      <c r="AW203" s="13" t="s">
        <v>37</v>
      </c>
      <c r="AX203" s="13" t="s">
        <v>78</v>
      </c>
      <c r="AY203" s="198" t="s">
        <v>131</v>
      </c>
    </row>
    <row r="204" spans="1:65" s="13" customFormat="1" ht="33.75" x14ac:dyDescent="0.2">
      <c r="B204" s="187"/>
      <c r="C204" s="188"/>
      <c r="D204" s="189" t="s">
        <v>143</v>
      </c>
      <c r="E204" s="190" t="s">
        <v>19</v>
      </c>
      <c r="F204" s="191" t="s">
        <v>310</v>
      </c>
      <c r="G204" s="188"/>
      <c r="H204" s="192">
        <v>30.172000000000001</v>
      </c>
      <c r="I204" s="193"/>
      <c r="J204" s="188"/>
      <c r="K204" s="188"/>
      <c r="L204" s="194"/>
      <c r="M204" s="195"/>
      <c r="N204" s="196"/>
      <c r="O204" s="196"/>
      <c r="P204" s="196"/>
      <c r="Q204" s="196"/>
      <c r="R204" s="196"/>
      <c r="S204" s="196"/>
      <c r="T204" s="197"/>
      <c r="AT204" s="198" t="s">
        <v>143</v>
      </c>
      <c r="AU204" s="198" t="s">
        <v>88</v>
      </c>
      <c r="AV204" s="13" t="s">
        <v>88</v>
      </c>
      <c r="AW204" s="13" t="s">
        <v>37</v>
      </c>
      <c r="AX204" s="13" t="s">
        <v>78</v>
      </c>
      <c r="AY204" s="198" t="s">
        <v>131</v>
      </c>
    </row>
    <row r="205" spans="1:65" s="13" customFormat="1" ht="22.5" x14ac:dyDescent="0.2">
      <c r="B205" s="187"/>
      <c r="C205" s="188"/>
      <c r="D205" s="189" t="s">
        <v>143</v>
      </c>
      <c r="E205" s="190" t="s">
        <v>19</v>
      </c>
      <c r="F205" s="191" t="s">
        <v>311</v>
      </c>
      <c r="G205" s="188"/>
      <c r="H205" s="192">
        <v>56.625</v>
      </c>
      <c r="I205" s="193"/>
      <c r="J205" s="188"/>
      <c r="K205" s="188"/>
      <c r="L205" s="194"/>
      <c r="M205" s="195"/>
      <c r="N205" s="196"/>
      <c r="O205" s="196"/>
      <c r="P205" s="196"/>
      <c r="Q205" s="196"/>
      <c r="R205" s="196"/>
      <c r="S205" s="196"/>
      <c r="T205" s="197"/>
      <c r="AT205" s="198" t="s">
        <v>143</v>
      </c>
      <c r="AU205" s="198" t="s">
        <v>88</v>
      </c>
      <c r="AV205" s="13" t="s">
        <v>88</v>
      </c>
      <c r="AW205" s="13" t="s">
        <v>37</v>
      </c>
      <c r="AX205" s="13" t="s">
        <v>78</v>
      </c>
      <c r="AY205" s="198" t="s">
        <v>131</v>
      </c>
    </row>
    <row r="206" spans="1:65" s="13" customFormat="1" ht="11.25" x14ac:dyDescent="0.2">
      <c r="B206" s="187"/>
      <c r="C206" s="188"/>
      <c r="D206" s="189" t="s">
        <v>143</v>
      </c>
      <c r="E206" s="190" t="s">
        <v>19</v>
      </c>
      <c r="F206" s="191" t="s">
        <v>312</v>
      </c>
      <c r="G206" s="188"/>
      <c r="H206" s="192">
        <v>186.5</v>
      </c>
      <c r="I206" s="193"/>
      <c r="J206" s="188"/>
      <c r="K206" s="188"/>
      <c r="L206" s="194"/>
      <c r="M206" s="195"/>
      <c r="N206" s="196"/>
      <c r="O206" s="196"/>
      <c r="P206" s="196"/>
      <c r="Q206" s="196"/>
      <c r="R206" s="196"/>
      <c r="S206" s="196"/>
      <c r="T206" s="197"/>
      <c r="AT206" s="198" t="s">
        <v>143</v>
      </c>
      <c r="AU206" s="198" t="s">
        <v>88</v>
      </c>
      <c r="AV206" s="13" t="s">
        <v>88</v>
      </c>
      <c r="AW206" s="13" t="s">
        <v>37</v>
      </c>
      <c r="AX206" s="13" t="s">
        <v>78</v>
      </c>
      <c r="AY206" s="198" t="s">
        <v>131</v>
      </c>
    </row>
    <row r="207" spans="1:65" s="2" customFormat="1" ht="16.5" customHeight="1" x14ac:dyDescent="0.2">
      <c r="A207" s="34"/>
      <c r="B207" s="35"/>
      <c r="C207" s="169" t="s">
        <v>313</v>
      </c>
      <c r="D207" s="169" t="s">
        <v>134</v>
      </c>
      <c r="E207" s="170" t="s">
        <v>314</v>
      </c>
      <c r="F207" s="171" t="s">
        <v>315</v>
      </c>
      <c r="G207" s="172" t="s">
        <v>166</v>
      </c>
      <c r="H207" s="173">
        <v>312.96600000000001</v>
      </c>
      <c r="I207" s="174"/>
      <c r="J207" s="175">
        <f>ROUND(I207*H207,2)</f>
        <v>0</v>
      </c>
      <c r="K207" s="171" t="s">
        <v>138</v>
      </c>
      <c r="L207" s="39"/>
      <c r="M207" s="176" t="s">
        <v>19</v>
      </c>
      <c r="N207" s="177" t="s">
        <v>49</v>
      </c>
      <c r="O207" s="64"/>
      <c r="P207" s="178">
        <f>O207*H207</f>
        <v>0</v>
      </c>
      <c r="Q207" s="178">
        <v>0</v>
      </c>
      <c r="R207" s="178">
        <f>Q207*H207</f>
        <v>0</v>
      </c>
      <c r="S207" s="178">
        <v>1.24E-3</v>
      </c>
      <c r="T207" s="179">
        <f>S207*H207</f>
        <v>0.38807784000000001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0" t="s">
        <v>241</v>
      </c>
      <c r="AT207" s="180" t="s">
        <v>134</v>
      </c>
      <c r="AU207" s="180" t="s">
        <v>88</v>
      </c>
      <c r="AY207" s="17" t="s">
        <v>131</v>
      </c>
      <c r="BE207" s="181">
        <f>IF(N207="základní",J207,0)</f>
        <v>0</v>
      </c>
      <c r="BF207" s="181">
        <f>IF(N207="snížená",J207,0)</f>
        <v>0</v>
      </c>
      <c r="BG207" s="181">
        <f>IF(N207="zákl. přenesená",J207,0)</f>
        <v>0</v>
      </c>
      <c r="BH207" s="181">
        <f>IF(N207="sníž. přenesená",J207,0)</f>
        <v>0</v>
      </c>
      <c r="BI207" s="181">
        <f>IF(N207="nulová",J207,0)</f>
        <v>0</v>
      </c>
      <c r="BJ207" s="17" t="s">
        <v>86</v>
      </c>
      <c r="BK207" s="181">
        <f>ROUND(I207*H207,2)</f>
        <v>0</v>
      </c>
      <c r="BL207" s="17" t="s">
        <v>241</v>
      </c>
      <c r="BM207" s="180" t="s">
        <v>316</v>
      </c>
    </row>
    <row r="208" spans="1:65" s="2" customFormat="1" ht="11.25" x14ac:dyDescent="0.2">
      <c r="A208" s="34"/>
      <c r="B208" s="35"/>
      <c r="C208" s="36"/>
      <c r="D208" s="182" t="s">
        <v>141</v>
      </c>
      <c r="E208" s="36"/>
      <c r="F208" s="183" t="s">
        <v>317</v>
      </c>
      <c r="G208" s="36"/>
      <c r="H208" s="36"/>
      <c r="I208" s="184"/>
      <c r="J208" s="36"/>
      <c r="K208" s="36"/>
      <c r="L208" s="39"/>
      <c r="M208" s="185"/>
      <c r="N208" s="186"/>
      <c r="O208" s="64"/>
      <c r="P208" s="64"/>
      <c r="Q208" s="64"/>
      <c r="R208" s="64"/>
      <c r="S208" s="64"/>
      <c r="T208" s="65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T208" s="17" t="s">
        <v>141</v>
      </c>
      <c r="AU208" s="17" t="s">
        <v>88</v>
      </c>
    </row>
    <row r="209" spans="1:65" s="12" customFormat="1" ht="22.9" customHeight="1" x14ac:dyDescent="0.2">
      <c r="B209" s="153"/>
      <c r="C209" s="154"/>
      <c r="D209" s="155" t="s">
        <v>77</v>
      </c>
      <c r="E209" s="167" t="s">
        <v>318</v>
      </c>
      <c r="F209" s="167" t="s">
        <v>319</v>
      </c>
      <c r="G209" s="154"/>
      <c r="H209" s="154"/>
      <c r="I209" s="157"/>
      <c r="J209" s="168">
        <f>BK209</f>
        <v>0</v>
      </c>
      <c r="K209" s="154"/>
      <c r="L209" s="159"/>
      <c r="M209" s="160"/>
      <c r="N209" s="161"/>
      <c r="O209" s="161"/>
      <c r="P209" s="162">
        <f>SUM(P210:P236)</f>
        <v>0</v>
      </c>
      <c r="Q209" s="161"/>
      <c r="R209" s="162">
        <f>SUM(R210:R236)</f>
        <v>6.8999999999999999E-3</v>
      </c>
      <c r="S209" s="161"/>
      <c r="T209" s="163">
        <f>SUM(T210:T236)</f>
        <v>0</v>
      </c>
      <c r="AR209" s="164" t="s">
        <v>88</v>
      </c>
      <c r="AT209" s="165" t="s">
        <v>77</v>
      </c>
      <c r="AU209" s="165" t="s">
        <v>86</v>
      </c>
      <c r="AY209" s="164" t="s">
        <v>131</v>
      </c>
      <c r="BK209" s="166">
        <f>SUM(BK210:BK236)</f>
        <v>0</v>
      </c>
    </row>
    <row r="210" spans="1:65" s="2" customFormat="1" ht="44.25" customHeight="1" x14ac:dyDescent="0.2">
      <c r="A210" s="34"/>
      <c r="B210" s="35"/>
      <c r="C210" s="169" t="s">
        <v>320</v>
      </c>
      <c r="D210" s="169" t="s">
        <v>134</v>
      </c>
      <c r="E210" s="170" t="s">
        <v>321</v>
      </c>
      <c r="F210" s="171" t="s">
        <v>322</v>
      </c>
      <c r="G210" s="172" t="s">
        <v>166</v>
      </c>
      <c r="H210" s="173">
        <v>50</v>
      </c>
      <c r="I210" s="174"/>
      <c r="J210" s="175">
        <f>ROUND(I210*H210,2)</f>
        <v>0</v>
      </c>
      <c r="K210" s="171" t="s">
        <v>138</v>
      </c>
      <c r="L210" s="39"/>
      <c r="M210" s="176" t="s">
        <v>19</v>
      </c>
      <c r="N210" s="177" t="s">
        <v>49</v>
      </c>
      <c r="O210" s="64"/>
      <c r="P210" s="178">
        <f>O210*H210</f>
        <v>0</v>
      </c>
      <c r="Q210" s="178">
        <v>0</v>
      </c>
      <c r="R210" s="178">
        <f>Q210*H210</f>
        <v>0</v>
      </c>
      <c r="S210" s="178">
        <v>0</v>
      </c>
      <c r="T210" s="179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0" t="s">
        <v>241</v>
      </c>
      <c r="AT210" s="180" t="s">
        <v>134</v>
      </c>
      <c r="AU210" s="180" t="s">
        <v>88</v>
      </c>
      <c r="AY210" s="17" t="s">
        <v>131</v>
      </c>
      <c r="BE210" s="181">
        <f>IF(N210="základní",J210,0)</f>
        <v>0</v>
      </c>
      <c r="BF210" s="181">
        <f>IF(N210="snížená",J210,0)</f>
        <v>0</v>
      </c>
      <c r="BG210" s="181">
        <f>IF(N210="zákl. přenesená",J210,0)</f>
        <v>0</v>
      </c>
      <c r="BH210" s="181">
        <f>IF(N210="sníž. přenesená",J210,0)</f>
        <v>0</v>
      </c>
      <c r="BI210" s="181">
        <f>IF(N210="nulová",J210,0)</f>
        <v>0</v>
      </c>
      <c r="BJ210" s="17" t="s">
        <v>86</v>
      </c>
      <c r="BK210" s="181">
        <f>ROUND(I210*H210,2)</f>
        <v>0</v>
      </c>
      <c r="BL210" s="17" t="s">
        <v>241</v>
      </c>
      <c r="BM210" s="180" t="s">
        <v>323</v>
      </c>
    </row>
    <row r="211" spans="1:65" s="2" customFormat="1" ht="11.25" x14ac:dyDescent="0.2">
      <c r="A211" s="34"/>
      <c r="B211" s="35"/>
      <c r="C211" s="36"/>
      <c r="D211" s="182" t="s">
        <v>141</v>
      </c>
      <c r="E211" s="36"/>
      <c r="F211" s="183" t="s">
        <v>324</v>
      </c>
      <c r="G211" s="36"/>
      <c r="H211" s="36"/>
      <c r="I211" s="184"/>
      <c r="J211" s="36"/>
      <c r="K211" s="36"/>
      <c r="L211" s="39"/>
      <c r="M211" s="185"/>
      <c r="N211" s="186"/>
      <c r="O211" s="64"/>
      <c r="P211" s="64"/>
      <c r="Q211" s="64"/>
      <c r="R211" s="64"/>
      <c r="S211" s="64"/>
      <c r="T211" s="65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T211" s="17" t="s">
        <v>141</v>
      </c>
      <c r="AU211" s="17" t="s">
        <v>88</v>
      </c>
    </row>
    <row r="212" spans="1:65" s="13" customFormat="1" ht="22.5" x14ac:dyDescent="0.2">
      <c r="B212" s="187"/>
      <c r="C212" s="188"/>
      <c r="D212" s="189" t="s">
        <v>143</v>
      </c>
      <c r="E212" s="190" t="s">
        <v>19</v>
      </c>
      <c r="F212" s="191" t="s">
        <v>325</v>
      </c>
      <c r="G212" s="188"/>
      <c r="H212" s="192">
        <v>50</v>
      </c>
      <c r="I212" s="193"/>
      <c r="J212" s="188"/>
      <c r="K212" s="188"/>
      <c r="L212" s="194"/>
      <c r="M212" s="195"/>
      <c r="N212" s="196"/>
      <c r="O212" s="196"/>
      <c r="P212" s="196"/>
      <c r="Q212" s="196"/>
      <c r="R212" s="196"/>
      <c r="S212" s="196"/>
      <c r="T212" s="197"/>
      <c r="AT212" s="198" t="s">
        <v>143</v>
      </c>
      <c r="AU212" s="198" t="s">
        <v>88</v>
      </c>
      <c r="AV212" s="13" t="s">
        <v>88</v>
      </c>
      <c r="AW212" s="13" t="s">
        <v>37</v>
      </c>
      <c r="AX212" s="13" t="s">
        <v>78</v>
      </c>
      <c r="AY212" s="198" t="s">
        <v>131</v>
      </c>
    </row>
    <row r="213" spans="1:65" s="2" customFormat="1" ht="24.2" customHeight="1" x14ac:dyDescent="0.2">
      <c r="A213" s="34"/>
      <c r="B213" s="35"/>
      <c r="C213" s="199" t="s">
        <v>326</v>
      </c>
      <c r="D213" s="199" t="s">
        <v>327</v>
      </c>
      <c r="E213" s="200" t="s">
        <v>328</v>
      </c>
      <c r="F213" s="201" t="s">
        <v>329</v>
      </c>
      <c r="G213" s="202" t="s">
        <v>166</v>
      </c>
      <c r="H213" s="203">
        <v>57.5</v>
      </c>
      <c r="I213" s="204"/>
      <c r="J213" s="205">
        <f>ROUND(I213*H213,2)</f>
        <v>0</v>
      </c>
      <c r="K213" s="201" t="s">
        <v>138</v>
      </c>
      <c r="L213" s="206"/>
      <c r="M213" s="207" t="s">
        <v>19</v>
      </c>
      <c r="N213" s="208" t="s">
        <v>49</v>
      </c>
      <c r="O213" s="64"/>
      <c r="P213" s="178">
        <f>O213*H213</f>
        <v>0</v>
      </c>
      <c r="Q213" s="178">
        <v>1.2E-4</v>
      </c>
      <c r="R213" s="178">
        <f>Q213*H213</f>
        <v>6.8999999999999999E-3</v>
      </c>
      <c r="S213" s="178">
        <v>0</v>
      </c>
      <c r="T213" s="179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80" t="s">
        <v>330</v>
      </c>
      <c r="AT213" s="180" t="s">
        <v>327</v>
      </c>
      <c r="AU213" s="180" t="s">
        <v>88</v>
      </c>
      <c r="AY213" s="17" t="s">
        <v>131</v>
      </c>
      <c r="BE213" s="181">
        <f>IF(N213="základní",J213,0)</f>
        <v>0</v>
      </c>
      <c r="BF213" s="181">
        <f>IF(N213="snížená",J213,0)</f>
        <v>0</v>
      </c>
      <c r="BG213" s="181">
        <f>IF(N213="zákl. přenesená",J213,0)</f>
        <v>0</v>
      </c>
      <c r="BH213" s="181">
        <f>IF(N213="sníž. přenesená",J213,0)</f>
        <v>0</v>
      </c>
      <c r="BI213" s="181">
        <f>IF(N213="nulová",J213,0)</f>
        <v>0</v>
      </c>
      <c r="BJ213" s="17" t="s">
        <v>86</v>
      </c>
      <c r="BK213" s="181">
        <f>ROUND(I213*H213,2)</f>
        <v>0</v>
      </c>
      <c r="BL213" s="17" t="s">
        <v>241</v>
      </c>
      <c r="BM213" s="180" t="s">
        <v>331</v>
      </c>
    </row>
    <row r="214" spans="1:65" s="13" customFormat="1" ht="11.25" x14ac:dyDescent="0.2">
      <c r="B214" s="187"/>
      <c r="C214" s="188"/>
      <c r="D214" s="189" t="s">
        <v>143</v>
      </c>
      <c r="E214" s="188"/>
      <c r="F214" s="191" t="s">
        <v>332</v>
      </c>
      <c r="G214" s="188"/>
      <c r="H214" s="192">
        <v>57.5</v>
      </c>
      <c r="I214" s="193"/>
      <c r="J214" s="188"/>
      <c r="K214" s="188"/>
      <c r="L214" s="194"/>
      <c r="M214" s="195"/>
      <c r="N214" s="196"/>
      <c r="O214" s="196"/>
      <c r="P214" s="196"/>
      <c r="Q214" s="196"/>
      <c r="R214" s="196"/>
      <c r="S214" s="196"/>
      <c r="T214" s="197"/>
      <c r="AT214" s="198" t="s">
        <v>143</v>
      </c>
      <c r="AU214" s="198" t="s">
        <v>88</v>
      </c>
      <c r="AV214" s="13" t="s">
        <v>88</v>
      </c>
      <c r="AW214" s="13" t="s">
        <v>4</v>
      </c>
      <c r="AX214" s="13" t="s">
        <v>86</v>
      </c>
      <c r="AY214" s="198" t="s">
        <v>131</v>
      </c>
    </row>
    <row r="215" spans="1:65" s="2" customFormat="1" ht="37.9" customHeight="1" x14ac:dyDescent="0.2">
      <c r="A215" s="34"/>
      <c r="B215" s="35"/>
      <c r="C215" s="169" t="s">
        <v>333</v>
      </c>
      <c r="D215" s="169" t="s">
        <v>134</v>
      </c>
      <c r="E215" s="170" t="s">
        <v>334</v>
      </c>
      <c r="F215" s="171" t="s">
        <v>335</v>
      </c>
      <c r="G215" s="172" t="s">
        <v>336</v>
      </c>
      <c r="H215" s="173">
        <v>14</v>
      </c>
      <c r="I215" s="174"/>
      <c r="J215" s="175">
        <f>ROUND(I215*H215,2)</f>
        <v>0</v>
      </c>
      <c r="K215" s="171" t="s">
        <v>138</v>
      </c>
      <c r="L215" s="39"/>
      <c r="M215" s="176" t="s">
        <v>19</v>
      </c>
      <c r="N215" s="177" t="s">
        <v>49</v>
      </c>
      <c r="O215" s="64"/>
      <c r="P215" s="178">
        <f>O215*H215</f>
        <v>0</v>
      </c>
      <c r="Q215" s="178">
        <v>0</v>
      </c>
      <c r="R215" s="178">
        <f>Q215*H215</f>
        <v>0</v>
      </c>
      <c r="S215" s="178">
        <v>0</v>
      </c>
      <c r="T215" s="179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80" t="s">
        <v>241</v>
      </c>
      <c r="AT215" s="180" t="s">
        <v>134</v>
      </c>
      <c r="AU215" s="180" t="s">
        <v>88</v>
      </c>
      <c r="AY215" s="17" t="s">
        <v>131</v>
      </c>
      <c r="BE215" s="181">
        <f>IF(N215="základní",J215,0)</f>
        <v>0</v>
      </c>
      <c r="BF215" s="181">
        <f>IF(N215="snížená",J215,0)</f>
        <v>0</v>
      </c>
      <c r="BG215" s="181">
        <f>IF(N215="zákl. přenesená",J215,0)</f>
        <v>0</v>
      </c>
      <c r="BH215" s="181">
        <f>IF(N215="sníž. přenesená",J215,0)</f>
        <v>0</v>
      </c>
      <c r="BI215" s="181">
        <f>IF(N215="nulová",J215,0)</f>
        <v>0</v>
      </c>
      <c r="BJ215" s="17" t="s">
        <v>86</v>
      </c>
      <c r="BK215" s="181">
        <f>ROUND(I215*H215,2)</f>
        <v>0</v>
      </c>
      <c r="BL215" s="17" t="s">
        <v>241</v>
      </c>
      <c r="BM215" s="180" t="s">
        <v>337</v>
      </c>
    </row>
    <row r="216" spans="1:65" s="2" customFormat="1" ht="11.25" x14ac:dyDescent="0.2">
      <c r="A216" s="34"/>
      <c r="B216" s="35"/>
      <c r="C216" s="36"/>
      <c r="D216" s="182" t="s">
        <v>141</v>
      </c>
      <c r="E216" s="36"/>
      <c r="F216" s="183" t="s">
        <v>338</v>
      </c>
      <c r="G216" s="36"/>
      <c r="H216" s="36"/>
      <c r="I216" s="184"/>
      <c r="J216" s="36"/>
      <c r="K216" s="36"/>
      <c r="L216" s="39"/>
      <c r="M216" s="185"/>
      <c r="N216" s="186"/>
      <c r="O216" s="64"/>
      <c r="P216" s="64"/>
      <c r="Q216" s="64"/>
      <c r="R216" s="64"/>
      <c r="S216" s="64"/>
      <c r="T216" s="65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T216" s="17" t="s">
        <v>141</v>
      </c>
      <c r="AU216" s="17" t="s">
        <v>88</v>
      </c>
    </row>
    <row r="217" spans="1:65" s="2" customFormat="1" ht="37.9" customHeight="1" x14ac:dyDescent="0.2">
      <c r="A217" s="34"/>
      <c r="B217" s="35"/>
      <c r="C217" s="169" t="s">
        <v>339</v>
      </c>
      <c r="D217" s="169" t="s">
        <v>134</v>
      </c>
      <c r="E217" s="170" t="s">
        <v>340</v>
      </c>
      <c r="F217" s="171" t="s">
        <v>341</v>
      </c>
      <c r="G217" s="172" t="s">
        <v>336</v>
      </c>
      <c r="H217" s="173">
        <v>12</v>
      </c>
      <c r="I217" s="174"/>
      <c r="J217" s="175">
        <f>ROUND(I217*H217,2)</f>
        <v>0</v>
      </c>
      <c r="K217" s="171" t="s">
        <v>138</v>
      </c>
      <c r="L217" s="39"/>
      <c r="M217" s="176" t="s">
        <v>19</v>
      </c>
      <c r="N217" s="177" t="s">
        <v>49</v>
      </c>
      <c r="O217" s="64"/>
      <c r="P217" s="178">
        <f>O217*H217</f>
        <v>0</v>
      </c>
      <c r="Q217" s="178">
        <v>0</v>
      </c>
      <c r="R217" s="178">
        <f>Q217*H217</f>
        <v>0</v>
      </c>
      <c r="S217" s="178">
        <v>0</v>
      </c>
      <c r="T217" s="179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80" t="s">
        <v>241</v>
      </c>
      <c r="AT217" s="180" t="s">
        <v>134</v>
      </c>
      <c r="AU217" s="180" t="s">
        <v>88</v>
      </c>
      <c r="AY217" s="17" t="s">
        <v>131</v>
      </c>
      <c r="BE217" s="181">
        <f>IF(N217="základní",J217,0)</f>
        <v>0</v>
      </c>
      <c r="BF217" s="181">
        <f>IF(N217="snížená",J217,0)</f>
        <v>0</v>
      </c>
      <c r="BG217" s="181">
        <f>IF(N217="zákl. přenesená",J217,0)</f>
        <v>0</v>
      </c>
      <c r="BH217" s="181">
        <f>IF(N217="sníž. přenesená",J217,0)</f>
        <v>0</v>
      </c>
      <c r="BI217" s="181">
        <f>IF(N217="nulová",J217,0)</f>
        <v>0</v>
      </c>
      <c r="BJ217" s="17" t="s">
        <v>86</v>
      </c>
      <c r="BK217" s="181">
        <f>ROUND(I217*H217,2)</f>
        <v>0</v>
      </c>
      <c r="BL217" s="17" t="s">
        <v>241</v>
      </c>
      <c r="BM217" s="180" t="s">
        <v>342</v>
      </c>
    </row>
    <row r="218" spans="1:65" s="2" customFormat="1" ht="11.25" x14ac:dyDescent="0.2">
      <c r="A218" s="34"/>
      <c r="B218" s="35"/>
      <c r="C218" s="36"/>
      <c r="D218" s="182" t="s">
        <v>141</v>
      </c>
      <c r="E218" s="36"/>
      <c r="F218" s="183" t="s">
        <v>343</v>
      </c>
      <c r="G218" s="36"/>
      <c r="H218" s="36"/>
      <c r="I218" s="184"/>
      <c r="J218" s="36"/>
      <c r="K218" s="36"/>
      <c r="L218" s="39"/>
      <c r="M218" s="185"/>
      <c r="N218" s="186"/>
      <c r="O218" s="64"/>
      <c r="P218" s="64"/>
      <c r="Q218" s="64"/>
      <c r="R218" s="64"/>
      <c r="S218" s="64"/>
      <c r="T218" s="65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T218" s="17" t="s">
        <v>141</v>
      </c>
      <c r="AU218" s="17" t="s">
        <v>88</v>
      </c>
    </row>
    <row r="219" spans="1:65" s="13" customFormat="1" ht="11.25" x14ac:dyDescent="0.2">
      <c r="B219" s="187"/>
      <c r="C219" s="188"/>
      <c r="D219" s="189" t="s">
        <v>143</v>
      </c>
      <c r="E219" s="190" t="s">
        <v>19</v>
      </c>
      <c r="F219" s="191" t="s">
        <v>344</v>
      </c>
      <c r="G219" s="188"/>
      <c r="H219" s="192">
        <v>12</v>
      </c>
      <c r="I219" s="193"/>
      <c r="J219" s="188"/>
      <c r="K219" s="188"/>
      <c r="L219" s="194"/>
      <c r="M219" s="195"/>
      <c r="N219" s="196"/>
      <c r="O219" s="196"/>
      <c r="P219" s="196"/>
      <c r="Q219" s="196"/>
      <c r="R219" s="196"/>
      <c r="S219" s="196"/>
      <c r="T219" s="197"/>
      <c r="AT219" s="198" t="s">
        <v>143</v>
      </c>
      <c r="AU219" s="198" t="s">
        <v>88</v>
      </c>
      <c r="AV219" s="13" t="s">
        <v>88</v>
      </c>
      <c r="AW219" s="13" t="s">
        <v>37</v>
      </c>
      <c r="AX219" s="13" t="s">
        <v>78</v>
      </c>
      <c r="AY219" s="198" t="s">
        <v>131</v>
      </c>
    </row>
    <row r="220" spans="1:65" s="2" customFormat="1" ht="37.9" customHeight="1" x14ac:dyDescent="0.2">
      <c r="A220" s="34"/>
      <c r="B220" s="35"/>
      <c r="C220" s="169" t="s">
        <v>330</v>
      </c>
      <c r="D220" s="169" t="s">
        <v>134</v>
      </c>
      <c r="E220" s="170" t="s">
        <v>345</v>
      </c>
      <c r="F220" s="171" t="s">
        <v>346</v>
      </c>
      <c r="G220" s="172" t="s">
        <v>336</v>
      </c>
      <c r="H220" s="173">
        <v>48</v>
      </c>
      <c r="I220" s="174"/>
      <c r="J220" s="175">
        <f>ROUND(I220*H220,2)</f>
        <v>0</v>
      </c>
      <c r="K220" s="171" t="s">
        <v>138</v>
      </c>
      <c r="L220" s="39"/>
      <c r="M220" s="176" t="s">
        <v>19</v>
      </c>
      <c r="N220" s="177" t="s">
        <v>49</v>
      </c>
      <c r="O220" s="64"/>
      <c r="P220" s="178">
        <f>O220*H220</f>
        <v>0</v>
      </c>
      <c r="Q220" s="178">
        <v>0</v>
      </c>
      <c r="R220" s="178">
        <f>Q220*H220</f>
        <v>0</v>
      </c>
      <c r="S220" s="178">
        <v>0</v>
      </c>
      <c r="T220" s="179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80" t="s">
        <v>241</v>
      </c>
      <c r="AT220" s="180" t="s">
        <v>134</v>
      </c>
      <c r="AU220" s="180" t="s">
        <v>88</v>
      </c>
      <c r="AY220" s="17" t="s">
        <v>131</v>
      </c>
      <c r="BE220" s="181">
        <f>IF(N220="základní",J220,0)</f>
        <v>0</v>
      </c>
      <c r="BF220" s="181">
        <f>IF(N220="snížená",J220,0)</f>
        <v>0</v>
      </c>
      <c r="BG220" s="181">
        <f>IF(N220="zákl. přenesená",J220,0)</f>
        <v>0</v>
      </c>
      <c r="BH220" s="181">
        <f>IF(N220="sníž. přenesená",J220,0)</f>
        <v>0</v>
      </c>
      <c r="BI220" s="181">
        <f>IF(N220="nulová",J220,0)</f>
        <v>0</v>
      </c>
      <c r="BJ220" s="17" t="s">
        <v>86</v>
      </c>
      <c r="BK220" s="181">
        <f>ROUND(I220*H220,2)</f>
        <v>0</v>
      </c>
      <c r="BL220" s="17" t="s">
        <v>241</v>
      </c>
      <c r="BM220" s="180" t="s">
        <v>347</v>
      </c>
    </row>
    <row r="221" spans="1:65" s="2" customFormat="1" ht="11.25" x14ac:dyDescent="0.2">
      <c r="A221" s="34"/>
      <c r="B221" s="35"/>
      <c r="C221" s="36"/>
      <c r="D221" s="182" t="s">
        <v>141</v>
      </c>
      <c r="E221" s="36"/>
      <c r="F221" s="183" t="s">
        <v>348</v>
      </c>
      <c r="G221" s="36"/>
      <c r="H221" s="36"/>
      <c r="I221" s="184"/>
      <c r="J221" s="36"/>
      <c r="K221" s="36"/>
      <c r="L221" s="39"/>
      <c r="M221" s="185"/>
      <c r="N221" s="186"/>
      <c r="O221" s="64"/>
      <c r="P221" s="64"/>
      <c r="Q221" s="64"/>
      <c r="R221" s="64"/>
      <c r="S221" s="64"/>
      <c r="T221" s="65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T221" s="17" t="s">
        <v>141</v>
      </c>
      <c r="AU221" s="17" t="s">
        <v>88</v>
      </c>
    </row>
    <row r="222" spans="1:65" s="13" customFormat="1" ht="11.25" x14ac:dyDescent="0.2">
      <c r="B222" s="187"/>
      <c r="C222" s="188"/>
      <c r="D222" s="189" t="s">
        <v>143</v>
      </c>
      <c r="E222" s="190" t="s">
        <v>19</v>
      </c>
      <c r="F222" s="191" t="s">
        <v>349</v>
      </c>
      <c r="G222" s="188"/>
      <c r="H222" s="192">
        <v>48</v>
      </c>
      <c r="I222" s="193"/>
      <c r="J222" s="188"/>
      <c r="K222" s="188"/>
      <c r="L222" s="194"/>
      <c r="M222" s="195"/>
      <c r="N222" s="196"/>
      <c r="O222" s="196"/>
      <c r="P222" s="196"/>
      <c r="Q222" s="196"/>
      <c r="R222" s="196"/>
      <c r="S222" s="196"/>
      <c r="T222" s="197"/>
      <c r="AT222" s="198" t="s">
        <v>143</v>
      </c>
      <c r="AU222" s="198" t="s">
        <v>88</v>
      </c>
      <c r="AV222" s="13" t="s">
        <v>88</v>
      </c>
      <c r="AW222" s="13" t="s">
        <v>37</v>
      </c>
      <c r="AX222" s="13" t="s">
        <v>78</v>
      </c>
      <c r="AY222" s="198" t="s">
        <v>131</v>
      </c>
    </row>
    <row r="223" spans="1:65" s="2" customFormat="1" ht="37.9" customHeight="1" x14ac:dyDescent="0.2">
      <c r="A223" s="34"/>
      <c r="B223" s="35"/>
      <c r="C223" s="169" t="s">
        <v>350</v>
      </c>
      <c r="D223" s="169" t="s">
        <v>134</v>
      </c>
      <c r="E223" s="170" t="s">
        <v>351</v>
      </c>
      <c r="F223" s="171" t="s">
        <v>352</v>
      </c>
      <c r="G223" s="172" t="s">
        <v>336</v>
      </c>
      <c r="H223" s="173">
        <v>3</v>
      </c>
      <c r="I223" s="174"/>
      <c r="J223" s="175">
        <f>ROUND(I223*H223,2)</f>
        <v>0</v>
      </c>
      <c r="K223" s="171" t="s">
        <v>138</v>
      </c>
      <c r="L223" s="39"/>
      <c r="M223" s="176" t="s">
        <v>19</v>
      </c>
      <c r="N223" s="177" t="s">
        <v>49</v>
      </c>
      <c r="O223" s="64"/>
      <c r="P223" s="178">
        <f>O223*H223</f>
        <v>0</v>
      </c>
      <c r="Q223" s="178">
        <v>0</v>
      </c>
      <c r="R223" s="178">
        <f>Q223*H223</f>
        <v>0</v>
      </c>
      <c r="S223" s="178">
        <v>0</v>
      </c>
      <c r="T223" s="179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80" t="s">
        <v>241</v>
      </c>
      <c r="AT223" s="180" t="s">
        <v>134</v>
      </c>
      <c r="AU223" s="180" t="s">
        <v>88</v>
      </c>
      <c r="AY223" s="17" t="s">
        <v>131</v>
      </c>
      <c r="BE223" s="181">
        <f>IF(N223="základní",J223,0)</f>
        <v>0</v>
      </c>
      <c r="BF223" s="181">
        <f>IF(N223="snížená",J223,0)</f>
        <v>0</v>
      </c>
      <c r="BG223" s="181">
        <f>IF(N223="zákl. přenesená",J223,0)</f>
        <v>0</v>
      </c>
      <c r="BH223" s="181">
        <f>IF(N223="sníž. přenesená",J223,0)</f>
        <v>0</v>
      </c>
      <c r="BI223" s="181">
        <f>IF(N223="nulová",J223,0)</f>
        <v>0</v>
      </c>
      <c r="BJ223" s="17" t="s">
        <v>86</v>
      </c>
      <c r="BK223" s="181">
        <f>ROUND(I223*H223,2)</f>
        <v>0</v>
      </c>
      <c r="BL223" s="17" t="s">
        <v>241</v>
      </c>
      <c r="BM223" s="180" t="s">
        <v>353</v>
      </c>
    </row>
    <row r="224" spans="1:65" s="2" customFormat="1" ht="11.25" x14ac:dyDescent="0.2">
      <c r="A224" s="34"/>
      <c r="B224" s="35"/>
      <c r="C224" s="36"/>
      <c r="D224" s="182" t="s">
        <v>141</v>
      </c>
      <c r="E224" s="36"/>
      <c r="F224" s="183" t="s">
        <v>354</v>
      </c>
      <c r="G224" s="36"/>
      <c r="H224" s="36"/>
      <c r="I224" s="184"/>
      <c r="J224" s="36"/>
      <c r="K224" s="36"/>
      <c r="L224" s="39"/>
      <c r="M224" s="185"/>
      <c r="N224" s="186"/>
      <c r="O224" s="64"/>
      <c r="P224" s="64"/>
      <c r="Q224" s="64"/>
      <c r="R224" s="64"/>
      <c r="S224" s="64"/>
      <c r="T224" s="65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T224" s="17" t="s">
        <v>141</v>
      </c>
      <c r="AU224" s="17" t="s">
        <v>88</v>
      </c>
    </row>
    <row r="225" spans="1:65" s="2" customFormat="1" ht="37.9" customHeight="1" x14ac:dyDescent="0.2">
      <c r="A225" s="34"/>
      <c r="B225" s="35"/>
      <c r="C225" s="169" t="s">
        <v>355</v>
      </c>
      <c r="D225" s="169" t="s">
        <v>134</v>
      </c>
      <c r="E225" s="170" t="s">
        <v>356</v>
      </c>
      <c r="F225" s="171" t="s">
        <v>357</v>
      </c>
      <c r="G225" s="172" t="s">
        <v>336</v>
      </c>
      <c r="H225" s="173">
        <v>60</v>
      </c>
      <c r="I225" s="174"/>
      <c r="J225" s="175">
        <f>ROUND(I225*H225,2)</f>
        <v>0</v>
      </c>
      <c r="K225" s="171" t="s">
        <v>138</v>
      </c>
      <c r="L225" s="39"/>
      <c r="M225" s="176" t="s">
        <v>19</v>
      </c>
      <c r="N225" s="177" t="s">
        <v>49</v>
      </c>
      <c r="O225" s="64"/>
      <c r="P225" s="178">
        <f>O225*H225</f>
        <v>0</v>
      </c>
      <c r="Q225" s="178">
        <v>0</v>
      </c>
      <c r="R225" s="178">
        <f>Q225*H225</f>
        <v>0</v>
      </c>
      <c r="S225" s="178">
        <v>0</v>
      </c>
      <c r="T225" s="179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80" t="s">
        <v>241</v>
      </c>
      <c r="AT225" s="180" t="s">
        <v>134</v>
      </c>
      <c r="AU225" s="180" t="s">
        <v>88</v>
      </c>
      <c r="AY225" s="17" t="s">
        <v>131</v>
      </c>
      <c r="BE225" s="181">
        <f>IF(N225="základní",J225,0)</f>
        <v>0</v>
      </c>
      <c r="BF225" s="181">
        <f>IF(N225="snížená",J225,0)</f>
        <v>0</v>
      </c>
      <c r="BG225" s="181">
        <f>IF(N225="zákl. přenesená",J225,0)</f>
        <v>0</v>
      </c>
      <c r="BH225" s="181">
        <f>IF(N225="sníž. přenesená",J225,0)</f>
        <v>0</v>
      </c>
      <c r="BI225" s="181">
        <f>IF(N225="nulová",J225,0)</f>
        <v>0</v>
      </c>
      <c r="BJ225" s="17" t="s">
        <v>86</v>
      </c>
      <c r="BK225" s="181">
        <f>ROUND(I225*H225,2)</f>
        <v>0</v>
      </c>
      <c r="BL225" s="17" t="s">
        <v>241</v>
      </c>
      <c r="BM225" s="180" t="s">
        <v>358</v>
      </c>
    </row>
    <row r="226" spans="1:65" s="2" customFormat="1" ht="11.25" x14ac:dyDescent="0.2">
      <c r="A226" s="34"/>
      <c r="B226" s="35"/>
      <c r="C226" s="36"/>
      <c r="D226" s="182" t="s">
        <v>141</v>
      </c>
      <c r="E226" s="36"/>
      <c r="F226" s="183" t="s">
        <v>359</v>
      </c>
      <c r="G226" s="36"/>
      <c r="H226" s="36"/>
      <c r="I226" s="184"/>
      <c r="J226" s="36"/>
      <c r="K226" s="36"/>
      <c r="L226" s="39"/>
      <c r="M226" s="185"/>
      <c r="N226" s="186"/>
      <c r="O226" s="64"/>
      <c r="P226" s="64"/>
      <c r="Q226" s="64"/>
      <c r="R226" s="64"/>
      <c r="S226" s="64"/>
      <c r="T226" s="65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T226" s="17" t="s">
        <v>141</v>
      </c>
      <c r="AU226" s="17" t="s">
        <v>88</v>
      </c>
    </row>
    <row r="227" spans="1:65" s="13" customFormat="1" ht="11.25" x14ac:dyDescent="0.2">
      <c r="B227" s="187"/>
      <c r="C227" s="188"/>
      <c r="D227" s="189" t="s">
        <v>143</v>
      </c>
      <c r="E227" s="190" t="s">
        <v>19</v>
      </c>
      <c r="F227" s="191" t="s">
        <v>349</v>
      </c>
      <c r="G227" s="188"/>
      <c r="H227" s="192">
        <v>48</v>
      </c>
      <c r="I227" s="193"/>
      <c r="J227" s="188"/>
      <c r="K227" s="188"/>
      <c r="L227" s="194"/>
      <c r="M227" s="195"/>
      <c r="N227" s="196"/>
      <c r="O227" s="196"/>
      <c r="P227" s="196"/>
      <c r="Q227" s="196"/>
      <c r="R227" s="196"/>
      <c r="S227" s="196"/>
      <c r="T227" s="197"/>
      <c r="AT227" s="198" t="s">
        <v>143</v>
      </c>
      <c r="AU227" s="198" t="s">
        <v>88</v>
      </c>
      <c r="AV227" s="13" t="s">
        <v>88</v>
      </c>
      <c r="AW227" s="13" t="s">
        <v>37</v>
      </c>
      <c r="AX227" s="13" t="s">
        <v>78</v>
      </c>
      <c r="AY227" s="198" t="s">
        <v>131</v>
      </c>
    </row>
    <row r="228" spans="1:65" s="13" customFormat="1" ht="11.25" x14ac:dyDescent="0.2">
      <c r="B228" s="187"/>
      <c r="C228" s="188"/>
      <c r="D228" s="189" t="s">
        <v>143</v>
      </c>
      <c r="E228" s="190" t="s">
        <v>19</v>
      </c>
      <c r="F228" s="191" t="s">
        <v>344</v>
      </c>
      <c r="G228" s="188"/>
      <c r="H228" s="192">
        <v>12</v>
      </c>
      <c r="I228" s="193"/>
      <c r="J228" s="188"/>
      <c r="K228" s="188"/>
      <c r="L228" s="194"/>
      <c r="M228" s="195"/>
      <c r="N228" s="196"/>
      <c r="O228" s="196"/>
      <c r="P228" s="196"/>
      <c r="Q228" s="196"/>
      <c r="R228" s="196"/>
      <c r="S228" s="196"/>
      <c r="T228" s="197"/>
      <c r="AT228" s="198" t="s">
        <v>143</v>
      </c>
      <c r="AU228" s="198" t="s">
        <v>88</v>
      </c>
      <c r="AV228" s="13" t="s">
        <v>88</v>
      </c>
      <c r="AW228" s="13" t="s">
        <v>37</v>
      </c>
      <c r="AX228" s="13" t="s">
        <v>78</v>
      </c>
      <c r="AY228" s="198" t="s">
        <v>131</v>
      </c>
    </row>
    <row r="229" spans="1:65" s="2" customFormat="1" ht="49.15" customHeight="1" x14ac:dyDescent="0.2">
      <c r="A229" s="34"/>
      <c r="B229" s="35"/>
      <c r="C229" s="169" t="s">
        <v>360</v>
      </c>
      <c r="D229" s="169" t="s">
        <v>134</v>
      </c>
      <c r="E229" s="170" t="s">
        <v>361</v>
      </c>
      <c r="F229" s="171" t="s">
        <v>362</v>
      </c>
      <c r="G229" s="172" t="s">
        <v>336</v>
      </c>
      <c r="H229" s="173">
        <v>3</v>
      </c>
      <c r="I229" s="174"/>
      <c r="J229" s="175">
        <f>ROUND(I229*H229,2)</f>
        <v>0</v>
      </c>
      <c r="K229" s="171" t="s">
        <v>138</v>
      </c>
      <c r="L229" s="39"/>
      <c r="M229" s="176" t="s">
        <v>19</v>
      </c>
      <c r="N229" s="177" t="s">
        <v>49</v>
      </c>
      <c r="O229" s="64"/>
      <c r="P229" s="178">
        <f>O229*H229</f>
        <v>0</v>
      </c>
      <c r="Q229" s="178">
        <v>0</v>
      </c>
      <c r="R229" s="178">
        <f>Q229*H229</f>
        <v>0</v>
      </c>
      <c r="S229" s="178">
        <v>0</v>
      </c>
      <c r="T229" s="179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80" t="s">
        <v>241</v>
      </c>
      <c r="AT229" s="180" t="s">
        <v>134</v>
      </c>
      <c r="AU229" s="180" t="s">
        <v>88</v>
      </c>
      <c r="AY229" s="17" t="s">
        <v>131</v>
      </c>
      <c r="BE229" s="181">
        <f>IF(N229="základní",J229,0)</f>
        <v>0</v>
      </c>
      <c r="BF229" s="181">
        <f>IF(N229="snížená",J229,0)</f>
        <v>0</v>
      </c>
      <c r="BG229" s="181">
        <f>IF(N229="zákl. přenesená",J229,0)</f>
        <v>0</v>
      </c>
      <c r="BH229" s="181">
        <f>IF(N229="sníž. přenesená",J229,0)</f>
        <v>0</v>
      </c>
      <c r="BI229" s="181">
        <f>IF(N229="nulová",J229,0)</f>
        <v>0</v>
      </c>
      <c r="BJ229" s="17" t="s">
        <v>86</v>
      </c>
      <c r="BK229" s="181">
        <f>ROUND(I229*H229,2)</f>
        <v>0</v>
      </c>
      <c r="BL229" s="17" t="s">
        <v>241</v>
      </c>
      <c r="BM229" s="180" t="s">
        <v>363</v>
      </c>
    </row>
    <row r="230" spans="1:65" s="2" customFormat="1" ht="11.25" x14ac:dyDescent="0.2">
      <c r="A230" s="34"/>
      <c r="B230" s="35"/>
      <c r="C230" s="36"/>
      <c r="D230" s="182" t="s">
        <v>141</v>
      </c>
      <c r="E230" s="36"/>
      <c r="F230" s="183" t="s">
        <v>364</v>
      </c>
      <c r="G230" s="36"/>
      <c r="H230" s="36"/>
      <c r="I230" s="184"/>
      <c r="J230" s="36"/>
      <c r="K230" s="36"/>
      <c r="L230" s="39"/>
      <c r="M230" s="185"/>
      <c r="N230" s="186"/>
      <c r="O230" s="64"/>
      <c r="P230" s="64"/>
      <c r="Q230" s="64"/>
      <c r="R230" s="64"/>
      <c r="S230" s="64"/>
      <c r="T230" s="65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T230" s="17" t="s">
        <v>141</v>
      </c>
      <c r="AU230" s="17" t="s">
        <v>88</v>
      </c>
    </row>
    <row r="231" spans="1:65" s="13" customFormat="1" ht="22.5" x14ac:dyDescent="0.2">
      <c r="B231" s="187"/>
      <c r="C231" s="188"/>
      <c r="D231" s="189" t="s">
        <v>143</v>
      </c>
      <c r="E231" s="190" t="s">
        <v>19</v>
      </c>
      <c r="F231" s="191" t="s">
        <v>365</v>
      </c>
      <c r="G231" s="188"/>
      <c r="H231" s="192">
        <v>3</v>
      </c>
      <c r="I231" s="193"/>
      <c r="J231" s="188"/>
      <c r="K231" s="188"/>
      <c r="L231" s="194"/>
      <c r="M231" s="195"/>
      <c r="N231" s="196"/>
      <c r="O231" s="196"/>
      <c r="P231" s="196"/>
      <c r="Q231" s="196"/>
      <c r="R231" s="196"/>
      <c r="S231" s="196"/>
      <c r="T231" s="197"/>
      <c r="AT231" s="198" t="s">
        <v>143</v>
      </c>
      <c r="AU231" s="198" t="s">
        <v>88</v>
      </c>
      <c r="AV231" s="13" t="s">
        <v>88</v>
      </c>
      <c r="AW231" s="13" t="s">
        <v>37</v>
      </c>
      <c r="AX231" s="13" t="s">
        <v>78</v>
      </c>
      <c r="AY231" s="198" t="s">
        <v>131</v>
      </c>
    </row>
    <row r="232" spans="1:65" s="2" customFormat="1" ht="55.5" customHeight="1" x14ac:dyDescent="0.2">
      <c r="A232" s="34"/>
      <c r="B232" s="35"/>
      <c r="C232" s="169" t="s">
        <v>366</v>
      </c>
      <c r="D232" s="169" t="s">
        <v>134</v>
      </c>
      <c r="E232" s="170" t="s">
        <v>367</v>
      </c>
      <c r="F232" s="171" t="s">
        <v>368</v>
      </c>
      <c r="G232" s="172" t="s">
        <v>336</v>
      </c>
      <c r="H232" s="173">
        <v>14</v>
      </c>
      <c r="I232" s="174"/>
      <c r="J232" s="175">
        <f>ROUND(I232*H232,2)</f>
        <v>0</v>
      </c>
      <c r="K232" s="171" t="s">
        <v>138</v>
      </c>
      <c r="L232" s="39"/>
      <c r="M232" s="176" t="s">
        <v>19</v>
      </c>
      <c r="N232" s="177" t="s">
        <v>49</v>
      </c>
      <c r="O232" s="64"/>
      <c r="P232" s="178">
        <f>O232*H232</f>
        <v>0</v>
      </c>
      <c r="Q232" s="178">
        <v>0</v>
      </c>
      <c r="R232" s="178">
        <f>Q232*H232</f>
        <v>0</v>
      </c>
      <c r="S232" s="178">
        <v>0</v>
      </c>
      <c r="T232" s="179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80" t="s">
        <v>241</v>
      </c>
      <c r="AT232" s="180" t="s">
        <v>134</v>
      </c>
      <c r="AU232" s="180" t="s">
        <v>88</v>
      </c>
      <c r="AY232" s="17" t="s">
        <v>131</v>
      </c>
      <c r="BE232" s="181">
        <f>IF(N232="základní",J232,0)</f>
        <v>0</v>
      </c>
      <c r="BF232" s="181">
        <f>IF(N232="snížená",J232,0)</f>
        <v>0</v>
      </c>
      <c r="BG232" s="181">
        <f>IF(N232="zákl. přenesená",J232,0)</f>
        <v>0</v>
      </c>
      <c r="BH232" s="181">
        <f>IF(N232="sníž. přenesená",J232,0)</f>
        <v>0</v>
      </c>
      <c r="BI232" s="181">
        <f>IF(N232="nulová",J232,0)</f>
        <v>0</v>
      </c>
      <c r="BJ232" s="17" t="s">
        <v>86</v>
      </c>
      <c r="BK232" s="181">
        <f>ROUND(I232*H232,2)</f>
        <v>0</v>
      </c>
      <c r="BL232" s="17" t="s">
        <v>241</v>
      </c>
      <c r="BM232" s="180" t="s">
        <v>369</v>
      </c>
    </row>
    <row r="233" spans="1:65" s="2" customFormat="1" ht="11.25" x14ac:dyDescent="0.2">
      <c r="A233" s="34"/>
      <c r="B233" s="35"/>
      <c r="C233" s="36"/>
      <c r="D233" s="182" t="s">
        <v>141</v>
      </c>
      <c r="E233" s="36"/>
      <c r="F233" s="183" t="s">
        <v>370</v>
      </c>
      <c r="G233" s="36"/>
      <c r="H233" s="36"/>
      <c r="I233" s="184"/>
      <c r="J233" s="36"/>
      <c r="K233" s="36"/>
      <c r="L233" s="39"/>
      <c r="M233" s="185"/>
      <c r="N233" s="186"/>
      <c r="O233" s="64"/>
      <c r="P233" s="64"/>
      <c r="Q233" s="64"/>
      <c r="R233" s="64"/>
      <c r="S233" s="64"/>
      <c r="T233" s="65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T233" s="17" t="s">
        <v>141</v>
      </c>
      <c r="AU233" s="17" t="s">
        <v>88</v>
      </c>
    </row>
    <row r="234" spans="1:65" s="13" customFormat="1" ht="11.25" x14ac:dyDescent="0.2">
      <c r="B234" s="187"/>
      <c r="C234" s="188"/>
      <c r="D234" s="189" t="s">
        <v>143</v>
      </c>
      <c r="E234" s="190" t="s">
        <v>19</v>
      </c>
      <c r="F234" s="191" t="s">
        <v>371</v>
      </c>
      <c r="G234" s="188"/>
      <c r="H234" s="192">
        <v>14</v>
      </c>
      <c r="I234" s="193"/>
      <c r="J234" s="188"/>
      <c r="K234" s="188"/>
      <c r="L234" s="194"/>
      <c r="M234" s="195"/>
      <c r="N234" s="196"/>
      <c r="O234" s="196"/>
      <c r="P234" s="196"/>
      <c r="Q234" s="196"/>
      <c r="R234" s="196"/>
      <c r="S234" s="196"/>
      <c r="T234" s="197"/>
      <c r="AT234" s="198" t="s">
        <v>143</v>
      </c>
      <c r="AU234" s="198" t="s">
        <v>88</v>
      </c>
      <c r="AV234" s="13" t="s">
        <v>88</v>
      </c>
      <c r="AW234" s="13" t="s">
        <v>37</v>
      </c>
      <c r="AX234" s="13" t="s">
        <v>78</v>
      </c>
      <c r="AY234" s="198" t="s">
        <v>131</v>
      </c>
    </row>
    <row r="235" spans="1:65" s="2" customFormat="1" ht="55.5" customHeight="1" x14ac:dyDescent="0.2">
      <c r="A235" s="34"/>
      <c r="B235" s="35"/>
      <c r="C235" s="169" t="s">
        <v>372</v>
      </c>
      <c r="D235" s="169" t="s">
        <v>134</v>
      </c>
      <c r="E235" s="170" t="s">
        <v>373</v>
      </c>
      <c r="F235" s="171" t="s">
        <v>374</v>
      </c>
      <c r="G235" s="172" t="s">
        <v>375</v>
      </c>
      <c r="H235" s="209"/>
      <c r="I235" s="174"/>
      <c r="J235" s="175">
        <f>ROUND(I235*H235,2)</f>
        <v>0</v>
      </c>
      <c r="K235" s="171" t="s">
        <v>138</v>
      </c>
      <c r="L235" s="39"/>
      <c r="M235" s="176" t="s">
        <v>19</v>
      </c>
      <c r="N235" s="177" t="s">
        <v>49</v>
      </c>
      <c r="O235" s="64"/>
      <c r="P235" s="178">
        <f>O235*H235</f>
        <v>0</v>
      </c>
      <c r="Q235" s="178">
        <v>0</v>
      </c>
      <c r="R235" s="178">
        <f>Q235*H235</f>
        <v>0</v>
      </c>
      <c r="S235" s="178">
        <v>0</v>
      </c>
      <c r="T235" s="179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80" t="s">
        <v>241</v>
      </c>
      <c r="AT235" s="180" t="s">
        <v>134</v>
      </c>
      <c r="AU235" s="180" t="s">
        <v>88</v>
      </c>
      <c r="AY235" s="17" t="s">
        <v>131</v>
      </c>
      <c r="BE235" s="181">
        <f>IF(N235="základní",J235,0)</f>
        <v>0</v>
      </c>
      <c r="BF235" s="181">
        <f>IF(N235="snížená",J235,0)</f>
        <v>0</v>
      </c>
      <c r="BG235" s="181">
        <f>IF(N235="zákl. přenesená",J235,0)</f>
        <v>0</v>
      </c>
      <c r="BH235" s="181">
        <f>IF(N235="sníž. přenesená",J235,0)</f>
        <v>0</v>
      </c>
      <c r="BI235" s="181">
        <f>IF(N235="nulová",J235,0)</f>
        <v>0</v>
      </c>
      <c r="BJ235" s="17" t="s">
        <v>86</v>
      </c>
      <c r="BK235" s="181">
        <f>ROUND(I235*H235,2)</f>
        <v>0</v>
      </c>
      <c r="BL235" s="17" t="s">
        <v>241</v>
      </c>
      <c r="BM235" s="180" t="s">
        <v>376</v>
      </c>
    </row>
    <row r="236" spans="1:65" s="2" customFormat="1" ht="11.25" x14ac:dyDescent="0.2">
      <c r="A236" s="34"/>
      <c r="B236" s="35"/>
      <c r="C236" s="36"/>
      <c r="D236" s="182" t="s">
        <v>141</v>
      </c>
      <c r="E236" s="36"/>
      <c r="F236" s="183" t="s">
        <v>377</v>
      </c>
      <c r="G236" s="36"/>
      <c r="H236" s="36"/>
      <c r="I236" s="184"/>
      <c r="J236" s="36"/>
      <c r="K236" s="36"/>
      <c r="L236" s="39"/>
      <c r="M236" s="185"/>
      <c r="N236" s="186"/>
      <c r="O236" s="64"/>
      <c r="P236" s="64"/>
      <c r="Q236" s="64"/>
      <c r="R236" s="64"/>
      <c r="S236" s="64"/>
      <c r="T236" s="65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T236" s="17" t="s">
        <v>141</v>
      </c>
      <c r="AU236" s="17" t="s">
        <v>88</v>
      </c>
    </row>
    <row r="237" spans="1:65" s="12" customFormat="1" ht="22.9" customHeight="1" x14ac:dyDescent="0.2">
      <c r="B237" s="153"/>
      <c r="C237" s="154"/>
      <c r="D237" s="155" t="s">
        <v>77</v>
      </c>
      <c r="E237" s="167" t="s">
        <v>378</v>
      </c>
      <c r="F237" s="167" t="s">
        <v>379</v>
      </c>
      <c r="G237" s="154"/>
      <c r="H237" s="154"/>
      <c r="I237" s="157"/>
      <c r="J237" s="168">
        <f>BK237</f>
        <v>0</v>
      </c>
      <c r="K237" s="154"/>
      <c r="L237" s="159"/>
      <c r="M237" s="160"/>
      <c r="N237" s="161"/>
      <c r="O237" s="161"/>
      <c r="P237" s="162">
        <f>SUM(P238:P258)</f>
        <v>0</v>
      </c>
      <c r="Q237" s="161"/>
      <c r="R237" s="162">
        <f>SUM(R238:R258)</f>
        <v>0.6194345</v>
      </c>
      <c r="S237" s="161"/>
      <c r="T237" s="163">
        <f>SUM(T238:T258)</f>
        <v>0</v>
      </c>
      <c r="AR237" s="164" t="s">
        <v>88</v>
      </c>
      <c r="AT237" s="165" t="s">
        <v>77</v>
      </c>
      <c r="AU237" s="165" t="s">
        <v>86</v>
      </c>
      <c r="AY237" s="164" t="s">
        <v>131</v>
      </c>
      <c r="BK237" s="166">
        <f>SUM(BK238:BK258)</f>
        <v>0</v>
      </c>
    </row>
    <row r="238" spans="1:65" s="2" customFormat="1" ht="44.25" customHeight="1" x14ac:dyDescent="0.2">
      <c r="A238" s="34"/>
      <c r="B238" s="35"/>
      <c r="C238" s="169" t="s">
        <v>380</v>
      </c>
      <c r="D238" s="169" t="s">
        <v>134</v>
      </c>
      <c r="E238" s="170" t="s">
        <v>381</v>
      </c>
      <c r="F238" s="171" t="s">
        <v>382</v>
      </c>
      <c r="G238" s="172" t="s">
        <v>166</v>
      </c>
      <c r="H238" s="173">
        <v>10.02</v>
      </c>
      <c r="I238" s="174"/>
      <c r="J238" s="175">
        <f>ROUND(I238*H238,2)</f>
        <v>0</v>
      </c>
      <c r="K238" s="171" t="s">
        <v>138</v>
      </c>
      <c r="L238" s="39"/>
      <c r="M238" s="176" t="s">
        <v>19</v>
      </c>
      <c r="N238" s="177" t="s">
        <v>49</v>
      </c>
      <c r="O238" s="64"/>
      <c r="P238" s="178">
        <f>O238*H238</f>
        <v>0</v>
      </c>
      <c r="Q238" s="178">
        <v>1.7000000000000001E-4</v>
      </c>
      <c r="R238" s="178">
        <f>Q238*H238</f>
        <v>1.7034000000000001E-3</v>
      </c>
      <c r="S238" s="178">
        <v>0</v>
      </c>
      <c r="T238" s="179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80" t="s">
        <v>241</v>
      </c>
      <c r="AT238" s="180" t="s">
        <v>134</v>
      </c>
      <c r="AU238" s="180" t="s">
        <v>88</v>
      </c>
      <c r="AY238" s="17" t="s">
        <v>131</v>
      </c>
      <c r="BE238" s="181">
        <f>IF(N238="základní",J238,0)</f>
        <v>0</v>
      </c>
      <c r="BF238" s="181">
        <f>IF(N238="snížená",J238,0)</f>
        <v>0</v>
      </c>
      <c r="BG238" s="181">
        <f>IF(N238="zákl. přenesená",J238,0)</f>
        <v>0</v>
      </c>
      <c r="BH238" s="181">
        <f>IF(N238="sníž. přenesená",J238,0)</f>
        <v>0</v>
      </c>
      <c r="BI238" s="181">
        <f>IF(N238="nulová",J238,0)</f>
        <v>0</v>
      </c>
      <c r="BJ238" s="17" t="s">
        <v>86</v>
      </c>
      <c r="BK238" s="181">
        <f>ROUND(I238*H238,2)</f>
        <v>0</v>
      </c>
      <c r="BL238" s="17" t="s">
        <v>241</v>
      </c>
      <c r="BM238" s="180" t="s">
        <v>383</v>
      </c>
    </row>
    <row r="239" spans="1:65" s="2" customFormat="1" ht="11.25" x14ac:dyDescent="0.2">
      <c r="A239" s="34"/>
      <c r="B239" s="35"/>
      <c r="C239" s="36"/>
      <c r="D239" s="182" t="s">
        <v>141</v>
      </c>
      <c r="E239" s="36"/>
      <c r="F239" s="183" t="s">
        <v>384</v>
      </c>
      <c r="G239" s="36"/>
      <c r="H239" s="36"/>
      <c r="I239" s="184"/>
      <c r="J239" s="36"/>
      <c r="K239" s="36"/>
      <c r="L239" s="39"/>
      <c r="M239" s="185"/>
      <c r="N239" s="186"/>
      <c r="O239" s="64"/>
      <c r="P239" s="64"/>
      <c r="Q239" s="64"/>
      <c r="R239" s="64"/>
      <c r="S239" s="64"/>
      <c r="T239" s="65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T239" s="17" t="s">
        <v>141</v>
      </c>
      <c r="AU239" s="17" t="s">
        <v>88</v>
      </c>
    </row>
    <row r="240" spans="1:65" s="13" customFormat="1" ht="11.25" x14ac:dyDescent="0.2">
      <c r="B240" s="187"/>
      <c r="C240" s="188"/>
      <c r="D240" s="189" t="s">
        <v>143</v>
      </c>
      <c r="E240" s="190" t="s">
        <v>19</v>
      </c>
      <c r="F240" s="191" t="s">
        <v>385</v>
      </c>
      <c r="G240" s="188"/>
      <c r="H240" s="192">
        <v>4.3</v>
      </c>
      <c r="I240" s="193"/>
      <c r="J240" s="188"/>
      <c r="K240" s="188"/>
      <c r="L240" s="194"/>
      <c r="M240" s="195"/>
      <c r="N240" s="196"/>
      <c r="O240" s="196"/>
      <c r="P240" s="196"/>
      <c r="Q240" s="196"/>
      <c r="R240" s="196"/>
      <c r="S240" s="196"/>
      <c r="T240" s="197"/>
      <c r="AT240" s="198" t="s">
        <v>143</v>
      </c>
      <c r="AU240" s="198" t="s">
        <v>88</v>
      </c>
      <c r="AV240" s="13" t="s">
        <v>88</v>
      </c>
      <c r="AW240" s="13" t="s">
        <v>37</v>
      </c>
      <c r="AX240" s="13" t="s">
        <v>78</v>
      </c>
      <c r="AY240" s="198" t="s">
        <v>131</v>
      </c>
    </row>
    <row r="241" spans="1:65" s="13" customFormat="1" ht="11.25" x14ac:dyDescent="0.2">
      <c r="B241" s="187"/>
      <c r="C241" s="188"/>
      <c r="D241" s="189" t="s">
        <v>143</v>
      </c>
      <c r="E241" s="190" t="s">
        <v>19</v>
      </c>
      <c r="F241" s="191" t="s">
        <v>386</v>
      </c>
      <c r="G241" s="188"/>
      <c r="H241" s="192">
        <v>5.72</v>
      </c>
      <c r="I241" s="193"/>
      <c r="J241" s="188"/>
      <c r="K241" s="188"/>
      <c r="L241" s="194"/>
      <c r="M241" s="195"/>
      <c r="N241" s="196"/>
      <c r="O241" s="196"/>
      <c r="P241" s="196"/>
      <c r="Q241" s="196"/>
      <c r="R241" s="196"/>
      <c r="S241" s="196"/>
      <c r="T241" s="197"/>
      <c r="AT241" s="198" t="s">
        <v>143</v>
      </c>
      <c r="AU241" s="198" t="s">
        <v>88</v>
      </c>
      <c r="AV241" s="13" t="s">
        <v>88</v>
      </c>
      <c r="AW241" s="13" t="s">
        <v>37</v>
      </c>
      <c r="AX241" s="13" t="s">
        <v>78</v>
      </c>
      <c r="AY241" s="198" t="s">
        <v>131</v>
      </c>
    </row>
    <row r="242" spans="1:65" s="2" customFormat="1" ht="55.5" customHeight="1" x14ac:dyDescent="0.2">
      <c r="A242" s="34"/>
      <c r="B242" s="35"/>
      <c r="C242" s="169" t="s">
        <v>387</v>
      </c>
      <c r="D242" s="169" t="s">
        <v>134</v>
      </c>
      <c r="E242" s="170" t="s">
        <v>388</v>
      </c>
      <c r="F242" s="171" t="s">
        <v>389</v>
      </c>
      <c r="G242" s="172" t="s">
        <v>137</v>
      </c>
      <c r="H242" s="173">
        <v>22.61</v>
      </c>
      <c r="I242" s="174"/>
      <c r="J242" s="175">
        <f>ROUND(I242*H242,2)</f>
        <v>0</v>
      </c>
      <c r="K242" s="171" t="s">
        <v>138</v>
      </c>
      <c r="L242" s="39"/>
      <c r="M242" s="176" t="s">
        <v>19</v>
      </c>
      <c r="N242" s="177" t="s">
        <v>49</v>
      </c>
      <c r="O242" s="64"/>
      <c r="P242" s="178">
        <f>O242*H242</f>
        <v>0</v>
      </c>
      <c r="Q242" s="178">
        <v>1.481E-2</v>
      </c>
      <c r="R242" s="178">
        <f>Q242*H242</f>
        <v>0.33485409999999999</v>
      </c>
      <c r="S242" s="178">
        <v>0</v>
      </c>
      <c r="T242" s="179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80" t="s">
        <v>241</v>
      </c>
      <c r="AT242" s="180" t="s">
        <v>134</v>
      </c>
      <c r="AU242" s="180" t="s">
        <v>88</v>
      </c>
      <c r="AY242" s="17" t="s">
        <v>131</v>
      </c>
      <c r="BE242" s="181">
        <f>IF(N242="základní",J242,0)</f>
        <v>0</v>
      </c>
      <c r="BF242" s="181">
        <f>IF(N242="snížená",J242,0)</f>
        <v>0</v>
      </c>
      <c r="BG242" s="181">
        <f>IF(N242="zákl. přenesená",J242,0)</f>
        <v>0</v>
      </c>
      <c r="BH242" s="181">
        <f>IF(N242="sníž. přenesená",J242,0)</f>
        <v>0</v>
      </c>
      <c r="BI242" s="181">
        <f>IF(N242="nulová",J242,0)</f>
        <v>0</v>
      </c>
      <c r="BJ242" s="17" t="s">
        <v>86</v>
      </c>
      <c r="BK242" s="181">
        <f>ROUND(I242*H242,2)</f>
        <v>0</v>
      </c>
      <c r="BL242" s="17" t="s">
        <v>241</v>
      </c>
      <c r="BM242" s="180" t="s">
        <v>390</v>
      </c>
    </row>
    <row r="243" spans="1:65" s="2" customFormat="1" ht="11.25" x14ac:dyDescent="0.2">
      <c r="A243" s="34"/>
      <c r="B243" s="35"/>
      <c r="C243" s="36"/>
      <c r="D243" s="182" t="s">
        <v>141</v>
      </c>
      <c r="E243" s="36"/>
      <c r="F243" s="183" t="s">
        <v>391</v>
      </c>
      <c r="G243" s="36"/>
      <c r="H243" s="36"/>
      <c r="I243" s="184"/>
      <c r="J243" s="36"/>
      <c r="K243" s="36"/>
      <c r="L243" s="39"/>
      <c r="M243" s="185"/>
      <c r="N243" s="186"/>
      <c r="O243" s="64"/>
      <c r="P243" s="64"/>
      <c r="Q243" s="64"/>
      <c r="R243" s="64"/>
      <c r="S243" s="64"/>
      <c r="T243" s="65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T243" s="17" t="s">
        <v>141</v>
      </c>
      <c r="AU243" s="17" t="s">
        <v>88</v>
      </c>
    </row>
    <row r="244" spans="1:65" s="13" customFormat="1" ht="33.75" x14ac:dyDescent="0.2">
      <c r="B244" s="187"/>
      <c r="C244" s="188"/>
      <c r="D244" s="189" t="s">
        <v>143</v>
      </c>
      <c r="E244" s="190" t="s">
        <v>19</v>
      </c>
      <c r="F244" s="191" t="s">
        <v>392</v>
      </c>
      <c r="G244" s="188"/>
      <c r="H244" s="192">
        <v>22.61</v>
      </c>
      <c r="I244" s="193"/>
      <c r="J244" s="188"/>
      <c r="K244" s="188"/>
      <c r="L244" s="194"/>
      <c r="M244" s="195"/>
      <c r="N244" s="196"/>
      <c r="O244" s="196"/>
      <c r="P244" s="196"/>
      <c r="Q244" s="196"/>
      <c r="R244" s="196"/>
      <c r="S244" s="196"/>
      <c r="T244" s="197"/>
      <c r="AT244" s="198" t="s">
        <v>143</v>
      </c>
      <c r="AU244" s="198" t="s">
        <v>88</v>
      </c>
      <c r="AV244" s="13" t="s">
        <v>88</v>
      </c>
      <c r="AW244" s="13" t="s">
        <v>37</v>
      </c>
      <c r="AX244" s="13" t="s">
        <v>78</v>
      </c>
      <c r="AY244" s="198" t="s">
        <v>131</v>
      </c>
    </row>
    <row r="245" spans="1:65" s="2" customFormat="1" ht="62.65" customHeight="1" x14ac:dyDescent="0.2">
      <c r="A245" s="34"/>
      <c r="B245" s="35"/>
      <c r="C245" s="169" t="s">
        <v>393</v>
      </c>
      <c r="D245" s="169" t="s">
        <v>134</v>
      </c>
      <c r="E245" s="170" t="s">
        <v>394</v>
      </c>
      <c r="F245" s="171" t="s">
        <v>395</v>
      </c>
      <c r="G245" s="172" t="s">
        <v>137</v>
      </c>
      <c r="H245" s="173">
        <v>7.2</v>
      </c>
      <c r="I245" s="174"/>
      <c r="J245" s="175">
        <f>ROUND(I245*H245,2)</f>
        <v>0</v>
      </c>
      <c r="K245" s="171" t="s">
        <v>138</v>
      </c>
      <c r="L245" s="39"/>
      <c r="M245" s="176" t="s">
        <v>19</v>
      </c>
      <c r="N245" s="177" t="s">
        <v>49</v>
      </c>
      <c r="O245" s="64"/>
      <c r="P245" s="178">
        <f>O245*H245</f>
        <v>0</v>
      </c>
      <c r="Q245" s="178">
        <v>3.0530000000000002E-2</v>
      </c>
      <c r="R245" s="178">
        <f>Q245*H245</f>
        <v>0.21981600000000001</v>
      </c>
      <c r="S245" s="178">
        <v>0</v>
      </c>
      <c r="T245" s="179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80" t="s">
        <v>241</v>
      </c>
      <c r="AT245" s="180" t="s">
        <v>134</v>
      </c>
      <c r="AU245" s="180" t="s">
        <v>88</v>
      </c>
      <c r="AY245" s="17" t="s">
        <v>131</v>
      </c>
      <c r="BE245" s="181">
        <f>IF(N245="základní",J245,0)</f>
        <v>0</v>
      </c>
      <c r="BF245" s="181">
        <f>IF(N245="snížená",J245,0)</f>
        <v>0</v>
      </c>
      <c r="BG245" s="181">
        <f>IF(N245="zákl. přenesená",J245,0)</f>
        <v>0</v>
      </c>
      <c r="BH245" s="181">
        <f>IF(N245="sníž. přenesená",J245,0)</f>
        <v>0</v>
      </c>
      <c r="BI245" s="181">
        <f>IF(N245="nulová",J245,0)</f>
        <v>0</v>
      </c>
      <c r="BJ245" s="17" t="s">
        <v>86</v>
      </c>
      <c r="BK245" s="181">
        <f>ROUND(I245*H245,2)</f>
        <v>0</v>
      </c>
      <c r="BL245" s="17" t="s">
        <v>241</v>
      </c>
      <c r="BM245" s="180" t="s">
        <v>396</v>
      </c>
    </row>
    <row r="246" spans="1:65" s="2" customFormat="1" ht="11.25" x14ac:dyDescent="0.2">
      <c r="A246" s="34"/>
      <c r="B246" s="35"/>
      <c r="C246" s="36"/>
      <c r="D246" s="182" t="s">
        <v>141</v>
      </c>
      <c r="E246" s="36"/>
      <c r="F246" s="183" t="s">
        <v>397</v>
      </c>
      <c r="G246" s="36"/>
      <c r="H246" s="36"/>
      <c r="I246" s="184"/>
      <c r="J246" s="36"/>
      <c r="K246" s="36"/>
      <c r="L246" s="39"/>
      <c r="M246" s="185"/>
      <c r="N246" s="186"/>
      <c r="O246" s="64"/>
      <c r="P246" s="64"/>
      <c r="Q246" s="64"/>
      <c r="R246" s="64"/>
      <c r="S246" s="64"/>
      <c r="T246" s="65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T246" s="17" t="s">
        <v>141</v>
      </c>
      <c r="AU246" s="17" t="s">
        <v>88</v>
      </c>
    </row>
    <row r="247" spans="1:65" s="13" customFormat="1" ht="22.5" x14ac:dyDescent="0.2">
      <c r="B247" s="187"/>
      <c r="C247" s="188"/>
      <c r="D247" s="189" t="s">
        <v>143</v>
      </c>
      <c r="E247" s="190" t="s">
        <v>19</v>
      </c>
      <c r="F247" s="191" t="s">
        <v>398</v>
      </c>
      <c r="G247" s="188"/>
      <c r="H247" s="192">
        <v>7.2</v>
      </c>
      <c r="I247" s="193"/>
      <c r="J247" s="188"/>
      <c r="K247" s="188"/>
      <c r="L247" s="194"/>
      <c r="M247" s="195"/>
      <c r="N247" s="196"/>
      <c r="O247" s="196"/>
      <c r="P247" s="196"/>
      <c r="Q247" s="196"/>
      <c r="R247" s="196"/>
      <c r="S247" s="196"/>
      <c r="T247" s="197"/>
      <c r="AT247" s="198" t="s">
        <v>143</v>
      </c>
      <c r="AU247" s="198" t="s">
        <v>88</v>
      </c>
      <c r="AV247" s="13" t="s">
        <v>88</v>
      </c>
      <c r="AW247" s="13" t="s">
        <v>37</v>
      </c>
      <c r="AX247" s="13" t="s">
        <v>78</v>
      </c>
      <c r="AY247" s="198" t="s">
        <v>131</v>
      </c>
    </row>
    <row r="248" spans="1:65" s="2" customFormat="1" ht="44.25" customHeight="1" x14ac:dyDescent="0.2">
      <c r="A248" s="34"/>
      <c r="B248" s="35"/>
      <c r="C248" s="169" t="s">
        <v>399</v>
      </c>
      <c r="D248" s="169" t="s">
        <v>134</v>
      </c>
      <c r="E248" s="170" t="s">
        <v>400</v>
      </c>
      <c r="F248" s="171" t="s">
        <v>401</v>
      </c>
      <c r="G248" s="172" t="s">
        <v>137</v>
      </c>
      <c r="H248" s="173">
        <v>29.81</v>
      </c>
      <c r="I248" s="174"/>
      <c r="J248" s="175">
        <f>ROUND(I248*H248,2)</f>
        <v>0</v>
      </c>
      <c r="K248" s="171" t="s">
        <v>138</v>
      </c>
      <c r="L248" s="39"/>
      <c r="M248" s="176" t="s">
        <v>19</v>
      </c>
      <c r="N248" s="177" t="s">
        <v>49</v>
      </c>
      <c r="O248" s="64"/>
      <c r="P248" s="178">
        <f>O248*H248</f>
        <v>0</v>
      </c>
      <c r="Q248" s="178">
        <v>1E-4</v>
      </c>
      <c r="R248" s="178">
        <f>Q248*H248</f>
        <v>2.9810000000000001E-3</v>
      </c>
      <c r="S248" s="178">
        <v>0</v>
      </c>
      <c r="T248" s="179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80" t="s">
        <v>241</v>
      </c>
      <c r="AT248" s="180" t="s">
        <v>134</v>
      </c>
      <c r="AU248" s="180" t="s">
        <v>88</v>
      </c>
      <c r="AY248" s="17" t="s">
        <v>131</v>
      </c>
      <c r="BE248" s="181">
        <f>IF(N248="základní",J248,0)</f>
        <v>0</v>
      </c>
      <c r="BF248" s="181">
        <f>IF(N248="snížená",J248,0)</f>
        <v>0</v>
      </c>
      <c r="BG248" s="181">
        <f>IF(N248="zákl. přenesená",J248,0)</f>
        <v>0</v>
      </c>
      <c r="BH248" s="181">
        <f>IF(N248="sníž. přenesená",J248,0)</f>
        <v>0</v>
      </c>
      <c r="BI248" s="181">
        <f>IF(N248="nulová",J248,0)</f>
        <v>0</v>
      </c>
      <c r="BJ248" s="17" t="s">
        <v>86</v>
      </c>
      <c r="BK248" s="181">
        <f>ROUND(I248*H248,2)</f>
        <v>0</v>
      </c>
      <c r="BL248" s="17" t="s">
        <v>241</v>
      </c>
      <c r="BM248" s="180" t="s">
        <v>402</v>
      </c>
    </row>
    <row r="249" spans="1:65" s="2" customFormat="1" ht="11.25" x14ac:dyDescent="0.2">
      <c r="A249" s="34"/>
      <c r="B249" s="35"/>
      <c r="C249" s="36"/>
      <c r="D249" s="182" t="s">
        <v>141</v>
      </c>
      <c r="E249" s="36"/>
      <c r="F249" s="183" t="s">
        <v>403</v>
      </c>
      <c r="G249" s="36"/>
      <c r="H249" s="36"/>
      <c r="I249" s="184"/>
      <c r="J249" s="36"/>
      <c r="K249" s="36"/>
      <c r="L249" s="39"/>
      <c r="M249" s="185"/>
      <c r="N249" s="186"/>
      <c r="O249" s="64"/>
      <c r="P249" s="64"/>
      <c r="Q249" s="64"/>
      <c r="R249" s="64"/>
      <c r="S249" s="64"/>
      <c r="T249" s="65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T249" s="17" t="s">
        <v>141</v>
      </c>
      <c r="AU249" s="17" t="s">
        <v>88</v>
      </c>
    </row>
    <row r="250" spans="1:65" s="2" customFormat="1" ht="33" customHeight="1" x14ac:dyDescent="0.2">
      <c r="A250" s="34"/>
      <c r="B250" s="35"/>
      <c r="C250" s="169" t="s">
        <v>404</v>
      </c>
      <c r="D250" s="169" t="s">
        <v>134</v>
      </c>
      <c r="E250" s="170" t="s">
        <v>405</v>
      </c>
      <c r="F250" s="171" t="s">
        <v>406</v>
      </c>
      <c r="G250" s="172" t="s">
        <v>137</v>
      </c>
      <c r="H250" s="173">
        <v>7.2</v>
      </c>
      <c r="I250" s="174"/>
      <c r="J250" s="175">
        <f>ROUND(I250*H250,2)</f>
        <v>0</v>
      </c>
      <c r="K250" s="171" t="s">
        <v>138</v>
      </c>
      <c r="L250" s="39"/>
      <c r="M250" s="176" t="s">
        <v>19</v>
      </c>
      <c r="N250" s="177" t="s">
        <v>49</v>
      </c>
      <c r="O250" s="64"/>
      <c r="P250" s="178">
        <f>O250*H250</f>
        <v>0</v>
      </c>
      <c r="Q250" s="178">
        <v>1.72E-3</v>
      </c>
      <c r="R250" s="178">
        <f>Q250*H250</f>
        <v>1.2383999999999999E-2</v>
      </c>
      <c r="S250" s="178">
        <v>0</v>
      </c>
      <c r="T250" s="179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80" t="s">
        <v>241</v>
      </c>
      <c r="AT250" s="180" t="s">
        <v>134</v>
      </c>
      <c r="AU250" s="180" t="s">
        <v>88</v>
      </c>
      <c r="AY250" s="17" t="s">
        <v>131</v>
      </c>
      <c r="BE250" s="181">
        <f>IF(N250="základní",J250,0)</f>
        <v>0</v>
      </c>
      <c r="BF250" s="181">
        <f>IF(N250="snížená",J250,0)</f>
        <v>0</v>
      </c>
      <c r="BG250" s="181">
        <f>IF(N250="zákl. přenesená",J250,0)</f>
        <v>0</v>
      </c>
      <c r="BH250" s="181">
        <f>IF(N250="sníž. přenesená",J250,0)</f>
        <v>0</v>
      </c>
      <c r="BI250" s="181">
        <f>IF(N250="nulová",J250,0)</f>
        <v>0</v>
      </c>
      <c r="BJ250" s="17" t="s">
        <v>86</v>
      </c>
      <c r="BK250" s="181">
        <f>ROUND(I250*H250,2)</f>
        <v>0</v>
      </c>
      <c r="BL250" s="17" t="s">
        <v>241</v>
      </c>
      <c r="BM250" s="180" t="s">
        <v>407</v>
      </c>
    </row>
    <row r="251" spans="1:65" s="2" customFormat="1" ht="11.25" x14ac:dyDescent="0.2">
      <c r="A251" s="34"/>
      <c r="B251" s="35"/>
      <c r="C251" s="36"/>
      <c r="D251" s="182" t="s">
        <v>141</v>
      </c>
      <c r="E251" s="36"/>
      <c r="F251" s="183" t="s">
        <v>408</v>
      </c>
      <c r="G251" s="36"/>
      <c r="H251" s="36"/>
      <c r="I251" s="184"/>
      <c r="J251" s="36"/>
      <c r="K251" s="36"/>
      <c r="L251" s="39"/>
      <c r="M251" s="185"/>
      <c r="N251" s="186"/>
      <c r="O251" s="64"/>
      <c r="P251" s="64"/>
      <c r="Q251" s="64"/>
      <c r="R251" s="64"/>
      <c r="S251" s="64"/>
      <c r="T251" s="65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T251" s="17" t="s">
        <v>141</v>
      </c>
      <c r="AU251" s="17" t="s">
        <v>88</v>
      </c>
    </row>
    <row r="252" spans="1:65" s="13" customFormat="1" ht="22.5" x14ac:dyDescent="0.2">
      <c r="B252" s="187"/>
      <c r="C252" s="188"/>
      <c r="D252" s="189" t="s">
        <v>143</v>
      </c>
      <c r="E252" s="190" t="s">
        <v>19</v>
      </c>
      <c r="F252" s="191" t="s">
        <v>398</v>
      </c>
      <c r="G252" s="188"/>
      <c r="H252" s="192">
        <v>7.2</v>
      </c>
      <c r="I252" s="193"/>
      <c r="J252" s="188"/>
      <c r="K252" s="188"/>
      <c r="L252" s="194"/>
      <c r="M252" s="195"/>
      <c r="N252" s="196"/>
      <c r="O252" s="196"/>
      <c r="P252" s="196"/>
      <c r="Q252" s="196"/>
      <c r="R252" s="196"/>
      <c r="S252" s="196"/>
      <c r="T252" s="197"/>
      <c r="AT252" s="198" t="s">
        <v>143</v>
      </c>
      <c r="AU252" s="198" t="s">
        <v>88</v>
      </c>
      <c r="AV252" s="13" t="s">
        <v>88</v>
      </c>
      <c r="AW252" s="13" t="s">
        <v>37</v>
      </c>
      <c r="AX252" s="13" t="s">
        <v>78</v>
      </c>
      <c r="AY252" s="198" t="s">
        <v>131</v>
      </c>
    </row>
    <row r="253" spans="1:65" s="2" customFormat="1" ht="37.9" customHeight="1" x14ac:dyDescent="0.2">
      <c r="A253" s="34"/>
      <c r="B253" s="35"/>
      <c r="C253" s="169" t="s">
        <v>409</v>
      </c>
      <c r="D253" s="169" t="s">
        <v>134</v>
      </c>
      <c r="E253" s="170" t="s">
        <v>410</v>
      </c>
      <c r="F253" s="171" t="s">
        <v>411</v>
      </c>
      <c r="G253" s="172" t="s">
        <v>137</v>
      </c>
      <c r="H253" s="173">
        <v>29.81</v>
      </c>
      <c r="I253" s="174"/>
      <c r="J253" s="175">
        <f>ROUND(I253*H253,2)</f>
        <v>0</v>
      </c>
      <c r="K253" s="171" t="s">
        <v>138</v>
      </c>
      <c r="L253" s="39"/>
      <c r="M253" s="176" t="s">
        <v>19</v>
      </c>
      <c r="N253" s="177" t="s">
        <v>49</v>
      </c>
      <c r="O253" s="64"/>
      <c r="P253" s="178">
        <f>O253*H253</f>
        <v>0</v>
      </c>
      <c r="Q253" s="178">
        <v>1.6000000000000001E-3</v>
      </c>
      <c r="R253" s="178">
        <f>Q253*H253</f>
        <v>4.7696000000000002E-2</v>
      </c>
      <c r="S253" s="178">
        <v>0</v>
      </c>
      <c r="T253" s="179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80" t="s">
        <v>241</v>
      </c>
      <c r="AT253" s="180" t="s">
        <v>134</v>
      </c>
      <c r="AU253" s="180" t="s">
        <v>88</v>
      </c>
      <c r="AY253" s="17" t="s">
        <v>131</v>
      </c>
      <c r="BE253" s="181">
        <f>IF(N253="základní",J253,0)</f>
        <v>0</v>
      </c>
      <c r="BF253" s="181">
        <f>IF(N253="snížená",J253,0)</f>
        <v>0</v>
      </c>
      <c r="BG253" s="181">
        <f>IF(N253="zákl. přenesená",J253,0)</f>
        <v>0</v>
      </c>
      <c r="BH253" s="181">
        <f>IF(N253="sníž. přenesená",J253,0)</f>
        <v>0</v>
      </c>
      <c r="BI253" s="181">
        <f>IF(N253="nulová",J253,0)</f>
        <v>0</v>
      </c>
      <c r="BJ253" s="17" t="s">
        <v>86</v>
      </c>
      <c r="BK253" s="181">
        <f>ROUND(I253*H253,2)</f>
        <v>0</v>
      </c>
      <c r="BL253" s="17" t="s">
        <v>241</v>
      </c>
      <c r="BM253" s="180" t="s">
        <v>412</v>
      </c>
    </row>
    <row r="254" spans="1:65" s="2" customFormat="1" ht="11.25" x14ac:dyDescent="0.2">
      <c r="A254" s="34"/>
      <c r="B254" s="35"/>
      <c r="C254" s="36"/>
      <c r="D254" s="182" t="s">
        <v>141</v>
      </c>
      <c r="E254" s="36"/>
      <c r="F254" s="183" t="s">
        <v>413</v>
      </c>
      <c r="G254" s="36"/>
      <c r="H254" s="36"/>
      <c r="I254" s="184"/>
      <c r="J254" s="36"/>
      <c r="K254" s="36"/>
      <c r="L254" s="39"/>
      <c r="M254" s="185"/>
      <c r="N254" s="186"/>
      <c r="O254" s="64"/>
      <c r="P254" s="64"/>
      <c r="Q254" s="64"/>
      <c r="R254" s="64"/>
      <c r="S254" s="64"/>
      <c r="T254" s="65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T254" s="17" t="s">
        <v>141</v>
      </c>
      <c r="AU254" s="17" t="s">
        <v>88</v>
      </c>
    </row>
    <row r="255" spans="1:65" s="13" customFormat="1" ht="22.5" x14ac:dyDescent="0.2">
      <c r="B255" s="187"/>
      <c r="C255" s="188"/>
      <c r="D255" s="189" t="s">
        <v>143</v>
      </c>
      <c r="E255" s="190" t="s">
        <v>19</v>
      </c>
      <c r="F255" s="191" t="s">
        <v>414</v>
      </c>
      <c r="G255" s="188"/>
      <c r="H255" s="192">
        <v>7.2</v>
      </c>
      <c r="I255" s="193"/>
      <c r="J255" s="188"/>
      <c r="K255" s="188"/>
      <c r="L255" s="194"/>
      <c r="M255" s="195"/>
      <c r="N255" s="196"/>
      <c r="O255" s="196"/>
      <c r="P255" s="196"/>
      <c r="Q255" s="196"/>
      <c r="R255" s="196"/>
      <c r="S255" s="196"/>
      <c r="T255" s="197"/>
      <c r="AT255" s="198" t="s">
        <v>143</v>
      </c>
      <c r="AU255" s="198" t="s">
        <v>88</v>
      </c>
      <c r="AV255" s="13" t="s">
        <v>88</v>
      </c>
      <c r="AW255" s="13" t="s">
        <v>37</v>
      </c>
      <c r="AX255" s="13" t="s">
        <v>78</v>
      </c>
      <c r="AY255" s="198" t="s">
        <v>131</v>
      </c>
    </row>
    <row r="256" spans="1:65" s="13" customFormat="1" ht="33.75" x14ac:dyDescent="0.2">
      <c r="B256" s="187"/>
      <c r="C256" s="188"/>
      <c r="D256" s="189" t="s">
        <v>143</v>
      </c>
      <c r="E256" s="190" t="s">
        <v>19</v>
      </c>
      <c r="F256" s="191" t="s">
        <v>392</v>
      </c>
      <c r="G256" s="188"/>
      <c r="H256" s="192">
        <v>22.61</v>
      </c>
      <c r="I256" s="193"/>
      <c r="J256" s="188"/>
      <c r="K256" s="188"/>
      <c r="L256" s="194"/>
      <c r="M256" s="195"/>
      <c r="N256" s="196"/>
      <c r="O256" s="196"/>
      <c r="P256" s="196"/>
      <c r="Q256" s="196"/>
      <c r="R256" s="196"/>
      <c r="S256" s="196"/>
      <c r="T256" s="197"/>
      <c r="AT256" s="198" t="s">
        <v>143</v>
      </c>
      <c r="AU256" s="198" t="s">
        <v>88</v>
      </c>
      <c r="AV256" s="13" t="s">
        <v>88</v>
      </c>
      <c r="AW256" s="13" t="s">
        <v>37</v>
      </c>
      <c r="AX256" s="13" t="s">
        <v>78</v>
      </c>
      <c r="AY256" s="198" t="s">
        <v>131</v>
      </c>
    </row>
    <row r="257" spans="1:65" s="2" customFormat="1" ht="78" customHeight="1" x14ac:dyDescent="0.2">
      <c r="A257" s="34"/>
      <c r="B257" s="35"/>
      <c r="C257" s="169" t="s">
        <v>415</v>
      </c>
      <c r="D257" s="169" t="s">
        <v>134</v>
      </c>
      <c r="E257" s="170" t="s">
        <v>416</v>
      </c>
      <c r="F257" s="171" t="s">
        <v>417</v>
      </c>
      <c r="G257" s="172" t="s">
        <v>264</v>
      </c>
      <c r="H257" s="173">
        <v>0.61899999999999999</v>
      </c>
      <c r="I257" s="174"/>
      <c r="J257" s="175">
        <f>ROUND(I257*H257,2)</f>
        <v>0</v>
      </c>
      <c r="K257" s="171" t="s">
        <v>138</v>
      </c>
      <c r="L257" s="39"/>
      <c r="M257" s="176" t="s">
        <v>19</v>
      </c>
      <c r="N257" s="177" t="s">
        <v>49</v>
      </c>
      <c r="O257" s="64"/>
      <c r="P257" s="178">
        <f>O257*H257</f>
        <v>0</v>
      </c>
      <c r="Q257" s="178">
        <v>0</v>
      </c>
      <c r="R257" s="178">
        <f>Q257*H257</f>
        <v>0</v>
      </c>
      <c r="S257" s="178">
        <v>0</v>
      </c>
      <c r="T257" s="179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80" t="s">
        <v>241</v>
      </c>
      <c r="AT257" s="180" t="s">
        <v>134</v>
      </c>
      <c r="AU257" s="180" t="s">
        <v>88</v>
      </c>
      <c r="AY257" s="17" t="s">
        <v>131</v>
      </c>
      <c r="BE257" s="181">
        <f>IF(N257="základní",J257,0)</f>
        <v>0</v>
      </c>
      <c r="BF257" s="181">
        <f>IF(N257="snížená",J257,0)</f>
        <v>0</v>
      </c>
      <c r="BG257" s="181">
        <f>IF(N257="zákl. přenesená",J257,0)</f>
        <v>0</v>
      </c>
      <c r="BH257" s="181">
        <f>IF(N257="sníž. přenesená",J257,0)</f>
        <v>0</v>
      </c>
      <c r="BI257" s="181">
        <f>IF(N257="nulová",J257,0)</f>
        <v>0</v>
      </c>
      <c r="BJ257" s="17" t="s">
        <v>86</v>
      </c>
      <c r="BK257" s="181">
        <f>ROUND(I257*H257,2)</f>
        <v>0</v>
      </c>
      <c r="BL257" s="17" t="s">
        <v>241</v>
      </c>
      <c r="BM257" s="180" t="s">
        <v>418</v>
      </c>
    </row>
    <row r="258" spans="1:65" s="2" customFormat="1" ht="11.25" x14ac:dyDescent="0.2">
      <c r="A258" s="34"/>
      <c r="B258" s="35"/>
      <c r="C258" s="36"/>
      <c r="D258" s="182" t="s">
        <v>141</v>
      </c>
      <c r="E258" s="36"/>
      <c r="F258" s="183" t="s">
        <v>419</v>
      </c>
      <c r="G258" s="36"/>
      <c r="H258" s="36"/>
      <c r="I258" s="184"/>
      <c r="J258" s="36"/>
      <c r="K258" s="36"/>
      <c r="L258" s="39"/>
      <c r="M258" s="185"/>
      <c r="N258" s="186"/>
      <c r="O258" s="64"/>
      <c r="P258" s="64"/>
      <c r="Q258" s="64"/>
      <c r="R258" s="64"/>
      <c r="S258" s="64"/>
      <c r="T258" s="65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T258" s="17" t="s">
        <v>141</v>
      </c>
      <c r="AU258" s="17" t="s">
        <v>88</v>
      </c>
    </row>
    <row r="259" spans="1:65" s="12" customFormat="1" ht="22.9" customHeight="1" x14ac:dyDescent="0.2">
      <c r="B259" s="153"/>
      <c r="C259" s="154"/>
      <c r="D259" s="155" t="s">
        <v>77</v>
      </c>
      <c r="E259" s="167" t="s">
        <v>420</v>
      </c>
      <c r="F259" s="167" t="s">
        <v>421</v>
      </c>
      <c r="G259" s="154"/>
      <c r="H259" s="154"/>
      <c r="I259" s="157"/>
      <c r="J259" s="168">
        <f>BK259</f>
        <v>0</v>
      </c>
      <c r="K259" s="154"/>
      <c r="L259" s="159"/>
      <c r="M259" s="160"/>
      <c r="N259" s="161"/>
      <c r="O259" s="161"/>
      <c r="P259" s="162">
        <f>SUM(P260:P271)</f>
        <v>0</v>
      </c>
      <c r="Q259" s="161"/>
      <c r="R259" s="162">
        <f>SUM(R260:R271)</f>
        <v>0</v>
      </c>
      <c r="S259" s="161"/>
      <c r="T259" s="163">
        <f>SUM(T260:T271)</f>
        <v>2.0854019999999998</v>
      </c>
      <c r="AR259" s="164" t="s">
        <v>88</v>
      </c>
      <c r="AT259" s="165" t="s">
        <v>77</v>
      </c>
      <c r="AU259" s="165" t="s">
        <v>86</v>
      </c>
      <c r="AY259" s="164" t="s">
        <v>131</v>
      </c>
      <c r="BK259" s="166">
        <f>SUM(BK260:BK271)</f>
        <v>0</v>
      </c>
    </row>
    <row r="260" spans="1:65" s="2" customFormat="1" ht="21.75" customHeight="1" x14ac:dyDescent="0.2">
      <c r="A260" s="34"/>
      <c r="B260" s="35"/>
      <c r="C260" s="169" t="s">
        <v>422</v>
      </c>
      <c r="D260" s="169" t="s">
        <v>134</v>
      </c>
      <c r="E260" s="170" t="s">
        <v>423</v>
      </c>
      <c r="F260" s="171" t="s">
        <v>424</v>
      </c>
      <c r="G260" s="172" t="s">
        <v>137</v>
      </c>
      <c r="H260" s="173">
        <v>83.097999999999999</v>
      </c>
      <c r="I260" s="174"/>
      <c r="J260" s="175">
        <f>ROUND(I260*H260,2)</f>
        <v>0</v>
      </c>
      <c r="K260" s="171" t="s">
        <v>138</v>
      </c>
      <c r="L260" s="39"/>
      <c r="M260" s="176" t="s">
        <v>19</v>
      </c>
      <c r="N260" s="177" t="s">
        <v>49</v>
      </c>
      <c r="O260" s="64"/>
      <c r="P260" s="178">
        <f>O260*H260</f>
        <v>0</v>
      </c>
      <c r="Q260" s="178">
        <v>0</v>
      </c>
      <c r="R260" s="178">
        <f>Q260*H260</f>
        <v>0</v>
      </c>
      <c r="S260" s="178">
        <v>5.4999999999999997E-3</v>
      </c>
      <c r="T260" s="179">
        <f>S260*H260</f>
        <v>0.45703899999999997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80" t="s">
        <v>241</v>
      </c>
      <c r="AT260" s="180" t="s">
        <v>134</v>
      </c>
      <c r="AU260" s="180" t="s">
        <v>88</v>
      </c>
      <c r="AY260" s="17" t="s">
        <v>131</v>
      </c>
      <c r="BE260" s="181">
        <f>IF(N260="základní",J260,0)</f>
        <v>0</v>
      </c>
      <c r="BF260" s="181">
        <f>IF(N260="snížená",J260,0)</f>
        <v>0</v>
      </c>
      <c r="BG260" s="181">
        <f>IF(N260="zákl. přenesená",J260,0)</f>
        <v>0</v>
      </c>
      <c r="BH260" s="181">
        <f>IF(N260="sníž. přenesená",J260,0)</f>
        <v>0</v>
      </c>
      <c r="BI260" s="181">
        <f>IF(N260="nulová",J260,0)</f>
        <v>0</v>
      </c>
      <c r="BJ260" s="17" t="s">
        <v>86</v>
      </c>
      <c r="BK260" s="181">
        <f>ROUND(I260*H260,2)</f>
        <v>0</v>
      </c>
      <c r="BL260" s="17" t="s">
        <v>241</v>
      </c>
      <c r="BM260" s="180" t="s">
        <v>425</v>
      </c>
    </row>
    <row r="261" spans="1:65" s="2" customFormat="1" ht="11.25" x14ac:dyDescent="0.2">
      <c r="A261" s="34"/>
      <c r="B261" s="35"/>
      <c r="C261" s="36"/>
      <c r="D261" s="182" t="s">
        <v>141</v>
      </c>
      <c r="E261" s="36"/>
      <c r="F261" s="183" t="s">
        <v>426</v>
      </c>
      <c r="G261" s="36"/>
      <c r="H261" s="36"/>
      <c r="I261" s="184"/>
      <c r="J261" s="36"/>
      <c r="K261" s="36"/>
      <c r="L261" s="39"/>
      <c r="M261" s="185"/>
      <c r="N261" s="186"/>
      <c r="O261" s="64"/>
      <c r="P261" s="64"/>
      <c r="Q261" s="64"/>
      <c r="R261" s="64"/>
      <c r="S261" s="64"/>
      <c r="T261" s="65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T261" s="17" t="s">
        <v>141</v>
      </c>
      <c r="AU261" s="17" t="s">
        <v>88</v>
      </c>
    </row>
    <row r="262" spans="1:65" s="13" customFormat="1" ht="22.5" x14ac:dyDescent="0.2">
      <c r="B262" s="187"/>
      <c r="C262" s="188"/>
      <c r="D262" s="189" t="s">
        <v>143</v>
      </c>
      <c r="E262" s="190" t="s">
        <v>19</v>
      </c>
      <c r="F262" s="191" t="s">
        <v>427</v>
      </c>
      <c r="G262" s="188"/>
      <c r="H262" s="192">
        <v>23.327999999999999</v>
      </c>
      <c r="I262" s="193"/>
      <c r="J262" s="188"/>
      <c r="K262" s="188"/>
      <c r="L262" s="194"/>
      <c r="M262" s="195"/>
      <c r="N262" s="196"/>
      <c r="O262" s="196"/>
      <c r="P262" s="196"/>
      <c r="Q262" s="196"/>
      <c r="R262" s="196"/>
      <c r="S262" s="196"/>
      <c r="T262" s="197"/>
      <c r="AT262" s="198" t="s">
        <v>143</v>
      </c>
      <c r="AU262" s="198" t="s">
        <v>88</v>
      </c>
      <c r="AV262" s="13" t="s">
        <v>88</v>
      </c>
      <c r="AW262" s="13" t="s">
        <v>37</v>
      </c>
      <c r="AX262" s="13" t="s">
        <v>78</v>
      </c>
      <c r="AY262" s="198" t="s">
        <v>131</v>
      </c>
    </row>
    <row r="263" spans="1:65" s="13" customFormat="1" ht="22.5" x14ac:dyDescent="0.2">
      <c r="B263" s="187"/>
      <c r="C263" s="188"/>
      <c r="D263" s="189" t="s">
        <v>143</v>
      </c>
      <c r="E263" s="190" t="s">
        <v>19</v>
      </c>
      <c r="F263" s="191" t="s">
        <v>428</v>
      </c>
      <c r="G263" s="188"/>
      <c r="H263" s="192">
        <v>11.68</v>
      </c>
      <c r="I263" s="193"/>
      <c r="J263" s="188"/>
      <c r="K263" s="188"/>
      <c r="L263" s="194"/>
      <c r="M263" s="195"/>
      <c r="N263" s="196"/>
      <c r="O263" s="196"/>
      <c r="P263" s="196"/>
      <c r="Q263" s="196"/>
      <c r="R263" s="196"/>
      <c r="S263" s="196"/>
      <c r="T263" s="197"/>
      <c r="AT263" s="198" t="s">
        <v>143</v>
      </c>
      <c r="AU263" s="198" t="s">
        <v>88</v>
      </c>
      <c r="AV263" s="13" t="s">
        <v>88</v>
      </c>
      <c r="AW263" s="13" t="s">
        <v>37</v>
      </c>
      <c r="AX263" s="13" t="s">
        <v>78</v>
      </c>
      <c r="AY263" s="198" t="s">
        <v>131</v>
      </c>
    </row>
    <row r="264" spans="1:65" s="13" customFormat="1" ht="22.5" x14ac:dyDescent="0.2">
      <c r="B264" s="187"/>
      <c r="C264" s="188"/>
      <c r="D264" s="189" t="s">
        <v>143</v>
      </c>
      <c r="E264" s="190" t="s">
        <v>19</v>
      </c>
      <c r="F264" s="191" t="s">
        <v>429</v>
      </c>
      <c r="G264" s="188"/>
      <c r="H264" s="192">
        <v>25.48</v>
      </c>
      <c r="I264" s="193"/>
      <c r="J264" s="188"/>
      <c r="K264" s="188"/>
      <c r="L264" s="194"/>
      <c r="M264" s="195"/>
      <c r="N264" s="196"/>
      <c r="O264" s="196"/>
      <c r="P264" s="196"/>
      <c r="Q264" s="196"/>
      <c r="R264" s="196"/>
      <c r="S264" s="196"/>
      <c r="T264" s="197"/>
      <c r="AT264" s="198" t="s">
        <v>143</v>
      </c>
      <c r="AU264" s="198" t="s">
        <v>88</v>
      </c>
      <c r="AV264" s="13" t="s">
        <v>88</v>
      </c>
      <c r="AW264" s="13" t="s">
        <v>37</v>
      </c>
      <c r="AX264" s="13" t="s">
        <v>78</v>
      </c>
      <c r="AY264" s="198" t="s">
        <v>131</v>
      </c>
    </row>
    <row r="265" spans="1:65" s="13" customFormat="1" ht="33.75" x14ac:dyDescent="0.2">
      <c r="B265" s="187"/>
      <c r="C265" s="188"/>
      <c r="D265" s="189" t="s">
        <v>143</v>
      </c>
      <c r="E265" s="190" t="s">
        <v>19</v>
      </c>
      <c r="F265" s="191" t="s">
        <v>430</v>
      </c>
      <c r="G265" s="188"/>
      <c r="H265" s="192">
        <v>22.61</v>
      </c>
      <c r="I265" s="193"/>
      <c r="J265" s="188"/>
      <c r="K265" s="188"/>
      <c r="L265" s="194"/>
      <c r="M265" s="195"/>
      <c r="N265" s="196"/>
      <c r="O265" s="196"/>
      <c r="P265" s="196"/>
      <c r="Q265" s="196"/>
      <c r="R265" s="196"/>
      <c r="S265" s="196"/>
      <c r="T265" s="197"/>
      <c r="AT265" s="198" t="s">
        <v>143</v>
      </c>
      <c r="AU265" s="198" t="s">
        <v>88</v>
      </c>
      <c r="AV265" s="13" t="s">
        <v>88</v>
      </c>
      <c r="AW265" s="13" t="s">
        <v>37</v>
      </c>
      <c r="AX265" s="13" t="s">
        <v>78</v>
      </c>
      <c r="AY265" s="198" t="s">
        <v>131</v>
      </c>
    </row>
    <row r="266" spans="1:65" s="2" customFormat="1" ht="24.2" customHeight="1" x14ac:dyDescent="0.2">
      <c r="A266" s="34"/>
      <c r="B266" s="35"/>
      <c r="C266" s="169" t="s">
        <v>431</v>
      </c>
      <c r="D266" s="169" t="s">
        <v>134</v>
      </c>
      <c r="E266" s="170" t="s">
        <v>432</v>
      </c>
      <c r="F266" s="171" t="s">
        <v>433</v>
      </c>
      <c r="G266" s="172" t="s">
        <v>137</v>
      </c>
      <c r="H266" s="173">
        <v>296.06599999999997</v>
      </c>
      <c r="I266" s="174"/>
      <c r="J266" s="175">
        <f>ROUND(I266*H266,2)</f>
        <v>0</v>
      </c>
      <c r="K266" s="171" t="s">
        <v>138</v>
      </c>
      <c r="L266" s="39"/>
      <c r="M266" s="176" t="s">
        <v>19</v>
      </c>
      <c r="N266" s="177" t="s">
        <v>49</v>
      </c>
      <c r="O266" s="64"/>
      <c r="P266" s="178">
        <f>O266*H266</f>
        <v>0</v>
      </c>
      <c r="Q266" s="178">
        <v>0</v>
      </c>
      <c r="R266" s="178">
        <f>Q266*H266</f>
        <v>0</v>
      </c>
      <c r="S266" s="178">
        <v>5.4999999999999997E-3</v>
      </c>
      <c r="T266" s="179">
        <f>S266*H266</f>
        <v>1.6283629999999998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80" t="s">
        <v>241</v>
      </c>
      <c r="AT266" s="180" t="s">
        <v>134</v>
      </c>
      <c r="AU266" s="180" t="s">
        <v>88</v>
      </c>
      <c r="AY266" s="17" t="s">
        <v>131</v>
      </c>
      <c r="BE266" s="181">
        <f>IF(N266="základní",J266,0)</f>
        <v>0</v>
      </c>
      <c r="BF266" s="181">
        <f>IF(N266="snížená",J266,0)</f>
        <v>0</v>
      </c>
      <c r="BG266" s="181">
        <f>IF(N266="zákl. přenesená",J266,0)</f>
        <v>0</v>
      </c>
      <c r="BH266" s="181">
        <f>IF(N266="sníž. přenesená",J266,0)</f>
        <v>0</v>
      </c>
      <c r="BI266" s="181">
        <f>IF(N266="nulová",J266,0)</f>
        <v>0</v>
      </c>
      <c r="BJ266" s="17" t="s">
        <v>86</v>
      </c>
      <c r="BK266" s="181">
        <f>ROUND(I266*H266,2)</f>
        <v>0</v>
      </c>
      <c r="BL266" s="17" t="s">
        <v>241</v>
      </c>
      <c r="BM266" s="180" t="s">
        <v>434</v>
      </c>
    </row>
    <row r="267" spans="1:65" s="2" customFormat="1" ht="11.25" x14ac:dyDescent="0.2">
      <c r="A267" s="34"/>
      <c r="B267" s="35"/>
      <c r="C267" s="36"/>
      <c r="D267" s="182" t="s">
        <v>141</v>
      </c>
      <c r="E267" s="36"/>
      <c r="F267" s="183" t="s">
        <v>435</v>
      </c>
      <c r="G267" s="36"/>
      <c r="H267" s="36"/>
      <c r="I267" s="184"/>
      <c r="J267" s="36"/>
      <c r="K267" s="36"/>
      <c r="L267" s="39"/>
      <c r="M267" s="185"/>
      <c r="N267" s="186"/>
      <c r="O267" s="64"/>
      <c r="P267" s="64"/>
      <c r="Q267" s="64"/>
      <c r="R267" s="64"/>
      <c r="S267" s="64"/>
      <c r="T267" s="65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T267" s="17" t="s">
        <v>141</v>
      </c>
      <c r="AU267" s="17" t="s">
        <v>88</v>
      </c>
    </row>
    <row r="268" spans="1:65" s="13" customFormat="1" ht="22.5" x14ac:dyDescent="0.2">
      <c r="B268" s="187"/>
      <c r="C268" s="188"/>
      <c r="D268" s="189" t="s">
        <v>143</v>
      </c>
      <c r="E268" s="190" t="s">
        <v>19</v>
      </c>
      <c r="F268" s="191" t="s">
        <v>436</v>
      </c>
      <c r="G268" s="188"/>
      <c r="H268" s="192">
        <v>22.768999999999998</v>
      </c>
      <c r="I268" s="193"/>
      <c r="J268" s="188"/>
      <c r="K268" s="188"/>
      <c r="L268" s="194"/>
      <c r="M268" s="195"/>
      <c r="N268" s="196"/>
      <c r="O268" s="196"/>
      <c r="P268" s="196"/>
      <c r="Q268" s="196"/>
      <c r="R268" s="196"/>
      <c r="S268" s="196"/>
      <c r="T268" s="197"/>
      <c r="AT268" s="198" t="s">
        <v>143</v>
      </c>
      <c r="AU268" s="198" t="s">
        <v>88</v>
      </c>
      <c r="AV268" s="13" t="s">
        <v>88</v>
      </c>
      <c r="AW268" s="13" t="s">
        <v>37</v>
      </c>
      <c r="AX268" s="13" t="s">
        <v>78</v>
      </c>
      <c r="AY268" s="198" t="s">
        <v>131</v>
      </c>
    </row>
    <row r="269" spans="1:65" s="13" customFormat="1" ht="33.75" x14ac:dyDescent="0.2">
      <c r="B269" s="187"/>
      <c r="C269" s="188"/>
      <c r="D269" s="189" t="s">
        <v>143</v>
      </c>
      <c r="E269" s="190" t="s">
        <v>19</v>
      </c>
      <c r="F269" s="191" t="s">
        <v>437</v>
      </c>
      <c r="G269" s="188"/>
      <c r="H269" s="192">
        <v>30.172000000000001</v>
      </c>
      <c r="I269" s="193"/>
      <c r="J269" s="188"/>
      <c r="K269" s="188"/>
      <c r="L269" s="194"/>
      <c r="M269" s="195"/>
      <c r="N269" s="196"/>
      <c r="O269" s="196"/>
      <c r="P269" s="196"/>
      <c r="Q269" s="196"/>
      <c r="R269" s="196"/>
      <c r="S269" s="196"/>
      <c r="T269" s="197"/>
      <c r="AT269" s="198" t="s">
        <v>143</v>
      </c>
      <c r="AU269" s="198" t="s">
        <v>88</v>
      </c>
      <c r="AV269" s="13" t="s">
        <v>88</v>
      </c>
      <c r="AW269" s="13" t="s">
        <v>37</v>
      </c>
      <c r="AX269" s="13" t="s">
        <v>78</v>
      </c>
      <c r="AY269" s="198" t="s">
        <v>131</v>
      </c>
    </row>
    <row r="270" spans="1:65" s="13" customFormat="1" ht="22.5" x14ac:dyDescent="0.2">
      <c r="B270" s="187"/>
      <c r="C270" s="188"/>
      <c r="D270" s="189" t="s">
        <v>143</v>
      </c>
      <c r="E270" s="190" t="s">
        <v>19</v>
      </c>
      <c r="F270" s="191" t="s">
        <v>438</v>
      </c>
      <c r="G270" s="188"/>
      <c r="H270" s="192">
        <v>56.625</v>
      </c>
      <c r="I270" s="193"/>
      <c r="J270" s="188"/>
      <c r="K270" s="188"/>
      <c r="L270" s="194"/>
      <c r="M270" s="195"/>
      <c r="N270" s="196"/>
      <c r="O270" s="196"/>
      <c r="P270" s="196"/>
      <c r="Q270" s="196"/>
      <c r="R270" s="196"/>
      <c r="S270" s="196"/>
      <c r="T270" s="197"/>
      <c r="AT270" s="198" t="s">
        <v>143</v>
      </c>
      <c r="AU270" s="198" t="s">
        <v>88</v>
      </c>
      <c r="AV270" s="13" t="s">
        <v>88</v>
      </c>
      <c r="AW270" s="13" t="s">
        <v>37</v>
      </c>
      <c r="AX270" s="13" t="s">
        <v>78</v>
      </c>
      <c r="AY270" s="198" t="s">
        <v>131</v>
      </c>
    </row>
    <row r="271" spans="1:65" s="13" customFormat="1" ht="22.5" x14ac:dyDescent="0.2">
      <c r="B271" s="187"/>
      <c r="C271" s="188"/>
      <c r="D271" s="189" t="s">
        <v>143</v>
      </c>
      <c r="E271" s="190" t="s">
        <v>19</v>
      </c>
      <c r="F271" s="191" t="s">
        <v>439</v>
      </c>
      <c r="G271" s="188"/>
      <c r="H271" s="192">
        <v>186.5</v>
      </c>
      <c r="I271" s="193"/>
      <c r="J271" s="188"/>
      <c r="K271" s="188"/>
      <c r="L271" s="194"/>
      <c r="M271" s="195"/>
      <c r="N271" s="196"/>
      <c r="O271" s="196"/>
      <c r="P271" s="196"/>
      <c r="Q271" s="196"/>
      <c r="R271" s="196"/>
      <c r="S271" s="196"/>
      <c r="T271" s="197"/>
      <c r="AT271" s="198" t="s">
        <v>143</v>
      </c>
      <c r="AU271" s="198" t="s">
        <v>88</v>
      </c>
      <c r="AV271" s="13" t="s">
        <v>88</v>
      </c>
      <c r="AW271" s="13" t="s">
        <v>37</v>
      </c>
      <c r="AX271" s="13" t="s">
        <v>78</v>
      </c>
      <c r="AY271" s="198" t="s">
        <v>131</v>
      </c>
    </row>
    <row r="272" spans="1:65" s="12" customFormat="1" ht="22.9" customHeight="1" x14ac:dyDescent="0.2">
      <c r="B272" s="153"/>
      <c r="C272" s="154"/>
      <c r="D272" s="155" t="s">
        <v>77</v>
      </c>
      <c r="E272" s="167" t="s">
        <v>440</v>
      </c>
      <c r="F272" s="167" t="s">
        <v>441</v>
      </c>
      <c r="G272" s="154"/>
      <c r="H272" s="154"/>
      <c r="I272" s="157"/>
      <c r="J272" s="168">
        <f>BK272</f>
        <v>0</v>
      </c>
      <c r="K272" s="154"/>
      <c r="L272" s="159"/>
      <c r="M272" s="160"/>
      <c r="N272" s="161"/>
      <c r="O272" s="161"/>
      <c r="P272" s="162">
        <f>SUM(P273:P307)</f>
        <v>0</v>
      </c>
      <c r="Q272" s="161"/>
      <c r="R272" s="162">
        <f>SUM(R273:R307)</f>
        <v>3.3328616200000001</v>
      </c>
      <c r="S272" s="161"/>
      <c r="T272" s="163">
        <f>SUM(T273:T307)</f>
        <v>0.2013884</v>
      </c>
      <c r="AR272" s="164" t="s">
        <v>88</v>
      </c>
      <c r="AT272" s="165" t="s">
        <v>77</v>
      </c>
      <c r="AU272" s="165" t="s">
        <v>86</v>
      </c>
      <c r="AY272" s="164" t="s">
        <v>131</v>
      </c>
      <c r="BK272" s="166">
        <f>SUM(BK273:BK307)</f>
        <v>0</v>
      </c>
    </row>
    <row r="273" spans="1:65" s="2" customFormat="1" ht="21.75" customHeight="1" x14ac:dyDescent="0.2">
      <c r="A273" s="34"/>
      <c r="B273" s="35"/>
      <c r="C273" s="169" t="s">
        <v>442</v>
      </c>
      <c r="D273" s="169" t="s">
        <v>134</v>
      </c>
      <c r="E273" s="170" t="s">
        <v>443</v>
      </c>
      <c r="F273" s="171" t="s">
        <v>444</v>
      </c>
      <c r="G273" s="172" t="s">
        <v>137</v>
      </c>
      <c r="H273" s="173">
        <v>649.64</v>
      </c>
      <c r="I273" s="174"/>
      <c r="J273" s="175">
        <f>ROUND(I273*H273,2)</f>
        <v>0</v>
      </c>
      <c r="K273" s="171" t="s">
        <v>138</v>
      </c>
      <c r="L273" s="39"/>
      <c r="M273" s="176" t="s">
        <v>19</v>
      </c>
      <c r="N273" s="177" t="s">
        <v>49</v>
      </c>
      <c r="O273" s="64"/>
      <c r="P273" s="178">
        <f>O273*H273</f>
        <v>0</v>
      </c>
      <c r="Q273" s="178">
        <v>1E-3</v>
      </c>
      <c r="R273" s="178">
        <f>Q273*H273</f>
        <v>0.64964</v>
      </c>
      <c r="S273" s="178">
        <v>3.1E-4</v>
      </c>
      <c r="T273" s="179">
        <f>S273*H273</f>
        <v>0.2013884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180" t="s">
        <v>241</v>
      </c>
      <c r="AT273" s="180" t="s">
        <v>134</v>
      </c>
      <c r="AU273" s="180" t="s">
        <v>88</v>
      </c>
      <c r="AY273" s="17" t="s">
        <v>131</v>
      </c>
      <c r="BE273" s="181">
        <f>IF(N273="základní",J273,0)</f>
        <v>0</v>
      </c>
      <c r="BF273" s="181">
        <f>IF(N273="snížená",J273,0)</f>
        <v>0</v>
      </c>
      <c r="BG273" s="181">
        <f>IF(N273="zákl. přenesená",J273,0)</f>
        <v>0</v>
      </c>
      <c r="BH273" s="181">
        <f>IF(N273="sníž. přenesená",J273,0)</f>
        <v>0</v>
      </c>
      <c r="BI273" s="181">
        <f>IF(N273="nulová",J273,0)</f>
        <v>0</v>
      </c>
      <c r="BJ273" s="17" t="s">
        <v>86</v>
      </c>
      <c r="BK273" s="181">
        <f>ROUND(I273*H273,2)</f>
        <v>0</v>
      </c>
      <c r="BL273" s="17" t="s">
        <v>241</v>
      </c>
      <c r="BM273" s="180" t="s">
        <v>445</v>
      </c>
    </row>
    <row r="274" spans="1:65" s="2" customFormat="1" ht="11.25" x14ac:dyDescent="0.2">
      <c r="A274" s="34"/>
      <c r="B274" s="35"/>
      <c r="C274" s="36"/>
      <c r="D274" s="182" t="s">
        <v>141</v>
      </c>
      <c r="E274" s="36"/>
      <c r="F274" s="183" t="s">
        <v>446</v>
      </c>
      <c r="G274" s="36"/>
      <c r="H274" s="36"/>
      <c r="I274" s="184"/>
      <c r="J274" s="36"/>
      <c r="K274" s="36"/>
      <c r="L274" s="39"/>
      <c r="M274" s="185"/>
      <c r="N274" s="186"/>
      <c r="O274" s="64"/>
      <c r="P274" s="64"/>
      <c r="Q274" s="64"/>
      <c r="R274" s="64"/>
      <c r="S274" s="64"/>
      <c r="T274" s="65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T274" s="17" t="s">
        <v>141</v>
      </c>
      <c r="AU274" s="17" t="s">
        <v>88</v>
      </c>
    </row>
    <row r="275" spans="1:65" s="13" customFormat="1" ht="22.5" x14ac:dyDescent="0.2">
      <c r="B275" s="187"/>
      <c r="C275" s="188"/>
      <c r="D275" s="189" t="s">
        <v>143</v>
      </c>
      <c r="E275" s="190" t="s">
        <v>19</v>
      </c>
      <c r="F275" s="191" t="s">
        <v>447</v>
      </c>
      <c r="G275" s="188"/>
      <c r="H275" s="192">
        <v>379.52</v>
      </c>
      <c r="I275" s="193"/>
      <c r="J275" s="188"/>
      <c r="K275" s="188"/>
      <c r="L275" s="194"/>
      <c r="M275" s="195"/>
      <c r="N275" s="196"/>
      <c r="O275" s="196"/>
      <c r="P275" s="196"/>
      <c r="Q275" s="196"/>
      <c r="R275" s="196"/>
      <c r="S275" s="196"/>
      <c r="T275" s="197"/>
      <c r="AT275" s="198" t="s">
        <v>143</v>
      </c>
      <c r="AU275" s="198" t="s">
        <v>88</v>
      </c>
      <c r="AV275" s="13" t="s">
        <v>88</v>
      </c>
      <c r="AW275" s="13" t="s">
        <v>37</v>
      </c>
      <c r="AX275" s="13" t="s">
        <v>78</v>
      </c>
      <c r="AY275" s="198" t="s">
        <v>131</v>
      </c>
    </row>
    <row r="276" spans="1:65" s="13" customFormat="1" ht="11.25" x14ac:dyDescent="0.2">
      <c r="B276" s="187"/>
      <c r="C276" s="188"/>
      <c r="D276" s="189" t="s">
        <v>143</v>
      </c>
      <c r="E276" s="190" t="s">
        <v>19</v>
      </c>
      <c r="F276" s="191" t="s">
        <v>448</v>
      </c>
      <c r="G276" s="188"/>
      <c r="H276" s="192">
        <v>83.02</v>
      </c>
      <c r="I276" s="193"/>
      <c r="J276" s="188"/>
      <c r="K276" s="188"/>
      <c r="L276" s="194"/>
      <c r="M276" s="195"/>
      <c r="N276" s="196"/>
      <c r="O276" s="196"/>
      <c r="P276" s="196"/>
      <c r="Q276" s="196"/>
      <c r="R276" s="196"/>
      <c r="S276" s="196"/>
      <c r="T276" s="197"/>
      <c r="AT276" s="198" t="s">
        <v>143</v>
      </c>
      <c r="AU276" s="198" t="s">
        <v>88</v>
      </c>
      <c r="AV276" s="13" t="s">
        <v>88</v>
      </c>
      <c r="AW276" s="13" t="s">
        <v>37</v>
      </c>
      <c r="AX276" s="13" t="s">
        <v>78</v>
      </c>
      <c r="AY276" s="198" t="s">
        <v>131</v>
      </c>
    </row>
    <row r="277" spans="1:65" s="13" customFormat="1" ht="22.5" x14ac:dyDescent="0.2">
      <c r="B277" s="187"/>
      <c r="C277" s="188"/>
      <c r="D277" s="189" t="s">
        <v>143</v>
      </c>
      <c r="E277" s="190" t="s">
        <v>19</v>
      </c>
      <c r="F277" s="191" t="s">
        <v>449</v>
      </c>
      <c r="G277" s="188"/>
      <c r="H277" s="192">
        <v>14.65</v>
      </c>
      <c r="I277" s="193"/>
      <c r="J277" s="188"/>
      <c r="K277" s="188"/>
      <c r="L277" s="194"/>
      <c r="M277" s="195"/>
      <c r="N277" s="196"/>
      <c r="O277" s="196"/>
      <c r="P277" s="196"/>
      <c r="Q277" s="196"/>
      <c r="R277" s="196"/>
      <c r="S277" s="196"/>
      <c r="T277" s="197"/>
      <c r="AT277" s="198" t="s">
        <v>143</v>
      </c>
      <c r="AU277" s="198" t="s">
        <v>88</v>
      </c>
      <c r="AV277" s="13" t="s">
        <v>88</v>
      </c>
      <c r="AW277" s="13" t="s">
        <v>37</v>
      </c>
      <c r="AX277" s="13" t="s">
        <v>78</v>
      </c>
      <c r="AY277" s="198" t="s">
        <v>131</v>
      </c>
    </row>
    <row r="278" spans="1:65" s="13" customFormat="1" ht="22.5" x14ac:dyDescent="0.2">
      <c r="B278" s="187"/>
      <c r="C278" s="188"/>
      <c r="D278" s="189" t="s">
        <v>143</v>
      </c>
      <c r="E278" s="190" t="s">
        <v>19</v>
      </c>
      <c r="F278" s="191" t="s">
        <v>450</v>
      </c>
      <c r="G278" s="188"/>
      <c r="H278" s="192">
        <v>14.65</v>
      </c>
      <c r="I278" s="193"/>
      <c r="J278" s="188"/>
      <c r="K278" s="188"/>
      <c r="L278" s="194"/>
      <c r="M278" s="195"/>
      <c r="N278" s="196"/>
      <c r="O278" s="196"/>
      <c r="P278" s="196"/>
      <c r="Q278" s="196"/>
      <c r="R278" s="196"/>
      <c r="S278" s="196"/>
      <c r="T278" s="197"/>
      <c r="AT278" s="198" t="s">
        <v>143</v>
      </c>
      <c r="AU278" s="198" t="s">
        <v>88</v>
      </c>
      <c r="AV278" s="13" t="s">
        <v>88</v>
      </c>
      <c r="AW278" s="13" t="s">
        <v>37</v>
      </c>
      <c r="AX278" s="13" t="s">
        <v>78</v>
      </c>
      <c r="AY278" s="198" t="s">
        <v>131</v>
      </c>
    </row>
    <row r="279" spans="1:65" s="13" customFormat="1" ht="11.25" x14ac:dyDescent="0.2">
      <c r="B279" s="187"/>
      <c r="C279" s="188"/>
      <c r="D279" s="189" t="s">
        <v>143</v>
      </c>
      <c r="E279" s="190" t="s">
        <v>19</v>
      </c>
      <c r="F279" s="191" t="s">
        <v>451</v>
      </c>
      <c r="G279" s="188"/>
      <c r="H279" s="192">
        <v>42.6</v>
      </c>
      <c r="I279" s="193"/>
      <c r="J279" s="188"/>
      <c r="K279" s="188"/>
      <c r="L279" s="194"/>
      <c r="M279" s="195"/>
      <c r="N279" s="196"/>
      <c r="O279" s="196"/>
      <c r="P279" s="196"/>
      <c r="Q279" s="196"/>
      <c r="R279" s="196"/>
      <c r="S279" s="196"/>
      <c r="T279" s="197"/>
      <c r="AT279" s="198" t="s">
        <v>143</v>
      </c>
      <c r="AU279" s="198" t="s">
        <v>88</v>
      </c>
      <c r="AV279" s="13" t="s">
        <v>88</v>
      </c>
      <c r="AW279" s="13" t="s">
        <v>37</v>
      </c>
      <c r="AX279" s="13" t="s">
        <v>78</v>
      </c>
      <c r="AY279" s="198" t="s">
        <v>131</v>
      </c>
    </row>
    <row r="280" spans="1:65" s="13" customFormat="1" ht="22.5" x14ac:dyDescent="0.2">
      <c r="B280" s="187"/>
      <c r="C280" s="188"/>
      <c r="D280" s="189" t="s">
        <v>143</v>
      </c>
      <c r="E280" s="190" t="s">
        <v>19</v>
      </c>
      <c r="F280" s="191" t="s">
        <v>452</v>
      </c>
      <c r="G280" s="188"/>
      <c r="H280" s="192">
        <v>115.2</v>
      </c>
      <c r="I280" s="193"/>
      <c r="J280" s="188"/>
      <c r="K280" s="188"/>
      <c r="L280" s="194"/>
      <c r="M280" s="195"/>
      <c r="N280" s="196"/>
      <c r="O280" s="196"/>
      <c r="P280" s="196"/>
      <c r="Q280" s="196"/>
      <c r="R280" s="196"/>
      <c r="S280" s="196"/>
      <c r="T280" s="197"/>
      <c r="AT280" s="198" t="s">
        <v>143</v>
      </c>
      <c r="AU280" s="198" t="s">
        <v>88</v>
      </c>
      <c r="AV280" s="13" t="s">
        <v>88</v>
      </c>
      <c r="AW280" s="13" t="s">
        <v>37</v>
      </c>
      <c r="AX280" s="13" t="s">
        <v>78</v>
      </c>
      <c r="AY280" s="198" t="s">
        <v>131</v>
      </c>
    </row>
    <row r="281" spans="1:65" s="2" customFormat="1" ht="24.2" customHeight="1" x14ac:dyDescent="0.2">
      <c r="A281" s="34"/>
      <c r="B281" s="35"/>
      <c r="C281" s="169" t="s">
        <v>453</v>
      </c>
      <c r="D281" s="169" t="s">
        <v>134</v>
      </c>
      <c r="E281" s="170" t="s">
        <v>454</v>
      </c>
      <c r="F281" s="171" t="s">
        <v>455</v>
      </c>
      <c r="G281" s="172" t="s">
        <v>137</v>
      </c>
      <c r="H281" s="173">
        <v>649.64</v>
      </c>
      <c r="I281" s="174"/>
      <c r="J281" s="175">
        <f>ROUND(I281*H281,2)</f>
        <v>0</v>
      </c>
      <c r="K281" s="171" t="s">
        <v>138</v>
      </c>
      <c r="L281" s="39"/>
      <c r="M281" s="176" t="s">
        <v>19</v>
      </c>
      <c r="N281" s="177" t="s">
        <v>49</v>
      </c>
      <c r="O281" s="64"/>
      <c r="P281" s="178">
        <f>O281*H281</f>
        <v>0</v>
      </c>
      <c r="Q281" s="178">
        <v>0</v>
      </c>
      <c r="R281" s="178">
        <f>Q281*H281</f>
        <v>0</v>
      </c>
      <c r="S281" s="178">
        <v>0</v>
      </c>
      <c r="T281" s="179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80" t="s">
        <v>241</v>
      </c>
      <c r="AT281" s="180" t="s">
        <v>134</v>
      </c>
      <c r="AU281" s="180" t="s">
        <v>88</v>
      </c>
      <c r="AY281" s="17" t="s">
        <v>131</v>
      </c>
      <c r="BE281" s="181">
        <f>IF(N281="základní",J281,0)</f>
        <v>0</v>
      </c>
      <c r="BF281" s="181">
        <f>IF(N281="snížená",J281,0)</f>
        <v>0</v>
      </c>
      <c r="BG281" s="181">
        <f>IF(N281="zákl. přenesená",J281,0)</f>
        <v>0</v>
      </c>
      <c r="BH281" s="181">
        <f>IF(N281="sníž. přenesená",J281,0)</f>
        <v>0</v>
      </c>
      <c r="BI281" s="181">
        <f>IF(N281="nulová",J281,0)</f>
        <v>0</v>
      </c>
      <c r="BJ281" s="17" t="s">
        <v>86</v>
      </c>
      <c r="BK281" s="181">
        <f>ROUND(I281*H281,2)</f>
        <v>0</v>
      </c>
      <c r="BL281" s="17" t="s">
        <v>241</v>
      </c>
      <c r="BM281" s="180" t="s">
        <v>456</v>
      </c>
    </row>
    <row r="282" spans="1:65" s="2" customFormat="1" ht="11.25" x14ac:dyDescent="0.2">
      <c r="A282" s="34"/>
      <c r="B282" s="35"/>
      <c r="C282" s="36"/>
      <c r="D282" s="182" t="s">
        <v>141</v>
      </c>
      <c r="E282" s="36"/>
      <c r="F282" s="183" t="s">
        <v>457</v>
      </c>
      <c r="G282" s="36"/>
      <c r="H282" s="36"/>
      <c r="I282" s="184"/>
      <c r="J282" s="36"/>
      <c r="K282" s="36"/>
      <c r="L282" s="39"/>
      <c r="M282" s="185"/>
      <c r="N282" s="186"/>
      <c r="O282" s="64"/>
      <c r="P282" s="64"/>
      <c r="Q282" s="64"/>
      <c r="R282" s="64"/>
      <c r="S282" s="64"/>
      <c r="T282" s="65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T282" s="17" t="s">
        <v>141</v>
      </c>
      <c r="AU282" s="17" t="s">
        <v>88</v>
      </c>
    </row>
    <row r="283" spans="1:65" s="2" customFormat="1" ht="37.9" customHeight="1" x14ac:dyDescent="0.2">
      <c r="A283" s="34"/>
      <c r="B283" s="35"/>
      <c r="C283" s="169" t="s">
        <v>458</v>
      </c>
      <c r="D283" s="169" t="s">
        <v>134</v>
      </c>
      <c r="E283" s="170" t="s">
        <v>459</v>
      </c>
      <c r="F283" s="171" t="s">
        <v>460</v>
      </c>
      <c r="G283" s="172" t="s">
        <v>137</v>
      </c>
      <c r="H283" s="173">
        <v>507.12</v>
      </c>
      <c r="I283" s="174"/>
      <c r="J283" s="175">
        <f>ROUND(I283*H283,2)</f>
        <v>0</v>
      </c>
      <c r="K283" s="171" t="s">
        <v>138</v>
      </c>
      <c r="L283" s="39"/>
      <c r="M283" s="176" t="s">
        <v>19</v>
      </c>
      <c r="N283" s="177" t="s">
        <v>49</v>
      </c>
      <c r="O283" s="64"/>
      <c r="P283" s="178">
        <f>O283*H283</f>
        <v>0</v>
      </c>
      <c r="Q283" s="178">
        <v>4.4999999999999997E-3</v>
      </c>
      <c r="R283" s="178">
        <f>Q283*H283</f>
        <v>2.2820399999999998</v>
      </c>
      <c r="S283" s="178">
        <v>0</v>
      </c>
      <c r="T283" s="179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180" t="s">
        <v>241</v>
      </c>
      <c r="AT283" s="180" t="s">
        <v>134</v>
      </c>
      <c r="AU283" s="180" t="s">
        <v>88</v>
      </c>
      <c r="AY283" s="17" t="s">
        <v>131</v>
      </c>
      <c r="BE283" s="181">
        <f>IF(N283="základní",J283,0)</f>
        <v>0</v>
      </c>
      <c r="BF283" s="181">
        <f>IF(N283="snížená",J283,0)</f>
        <v>0</v>
      </c>
      <c r="BG283" s="181">
        <f>IF(N283="zákl. přenesená",J283,0)</f>
        <v>0</v>
      </c>
      <c r="BH283" s="181">
        <f>IF(N283="sníž. přenesená",J283,0)</f>
        <v>0</v>
      </c>
      <c r="BI283" s="181">
        <f>IF(N283="nulová",J283,0)</f>
        <v>0</v>
      </c>
      <c r="BJ283" s="17" t="s">
        <v>86</v>
      </c>
      <c r="BK283" s="181">
        <f>ROUND(I283*H283,2)</f>
        <v>0</v>
      </c>
      <c r="BL283" s="17" t="s">
        <v>241</v>
      </c>
      <c r="BM283" s="180" t="s">
        <v>461</v>
      </c>
    </row>
    <row r="284" spans="1:65" s="2" customFormat="1" ht="11.25" x14ac:dyDescent="0.2">
      <c r="A284" s="34"/>
      <c r="B284" s="35"/>
      <c r="C284" s="36"/>
      <c r="D284" s="182" t="s">
        <v>141</v>
      </c>
      <c r="E284" s="36"/>
      <c r="F284" s="183" t="s">
        <v>462</v>
      </c>
      <c r="G284" s="36"/>
      <c r="H284" s="36"/>
      <c r="I284" s="184"/>
      <c r="J284" s="36"/>
      <c r="K284" s="36"/>
      <c r="L284" s="39"/>
      <c r="M284" s="185"/>
      <c r="N284" s="186"/>
      <c r="O284" s="64"/>
      <c r="P284" s="64"/>
      <c r="Q284" s="64"/>
      <c r="R284" s="64"/>
      <c r="S284" s="64"/>
      <c r="T284" s="65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T284" s="17" t="s">
        <v>141</v>
      </c>
      <c r="AU284" s="17" t="s">
        <v>88</v>
      </c>
    </row>
    <row r="285" spans="1:65" s="13" customFormat="1" ht="22.5" x14ac:dyDescent="0.2">
      <c r="B285" s="187"/>
      <c r="C285" s="188"/>
      <c r="D285" s="189" t="s">
        <v>143</v>
      </c>
      <c r="E285" s="190" t="s">
        <v>19</v>
      </c>
      <c r="F285" s="191" t="s">
        <v>463</v>
      </c>
      <c r="G285" s="188"/>
      <c r="H285" s="192">
        <v>379.52</v>
      </c>
      <c r="I285" s="193"/>
      <c r="J285" s="188"/>
      <c r="K285" s="188"/>
      <c r="L285" s="194"/>
      <c r="M285" s="195"/>
      <c r="N285" s="196"/>
      <c r="O285" s="196"/>
      <c r="P285" s="196"/>
      <c r="Q285" s="196"/>
      <c r="R285" s="196"/>
      <c r="S285" s="196"/>
      <c r="T285" s="197"/>
      <c r="AT285" s="198" t="s">
        <v>143</v>
      </c>
      <c r="AU285" s="198" t="s">
        <v>88</v>
      </c>
      <c r="AV285" s="13" t="s">
        <v>88</v>
      </c>
      <c r="AW285" s="13" t="s">
        <v>37</v>
      </c>
      <c r="AX285" s="13" t="s">
        <v>78</v>
      </c>
      <c r="AY285" s="198" t="s">
        <v>131</v>
      </c>
    </row>
    <row r="286" spans="1:65" s="13" customFormat="1" ht="11.25" x14ac:dyDescent="0.2">
      <c r="B286" s="187"/>
      <c r="C286" s="188"/>
      <c r="D286" s="189" t="s">
        <v>143</v>
      </c>
      <c r="E286" s="190" t="s">
        <v>19</v>
      </c>
      <c r="F286" s="191" t="s">
        <v>464</v>
      </c>
      <c r="G286" s="188"/>
      <c r="H286" s="192">
        <v>83.02</v>
      </c>
      <c r="I286" s="193"/>
      <c r="J286" s="188"/>
      <c r="K286" s="188"/>
      <c r="L286" s="194"/>
      <c r="M286" s="195"/>
      <c r="N286" s="196"/>
      <c r="O286" s="196"/>
      <c r="P286" s="196"/>
      <c r="Q286" s="196"/>
      <c r="R286" s="196"/>
      <c r="S286" s="196"/>
      <c r="T286" s="197"/>
      <c r="AT286" s="198" t="s">
        <v>143</v>
      </c>
      <c r="AU286" s="198" t="s">
        <v>88</v>
      </c>
      <c r="AV286" s="13" t="s">
        <v>88</v>
      </c>
      <c r="AW286" s="13" t="s">
        <v>37</v>
      </c>
      <c r="AX286" s="13" t="s">
        <v>78</v>
      </c>
      <c r="AY286" s="198" t="s">
        <v>131</v>
      </c>
    </row>
    <row r="287" spans="1:65" s="13" customFormat="1" ht="22.5" x14ac:dyDescent="0.2">
      <c r="B287" s="187"/>
      <c r="C287" s="188"/>
      <c r="D287" s="189" t="s">
        <v>143</v>
      </c>
      <c r="E287" s="190" t="s">
        <v>19</v>
      </c>
      <c r="F287" s="191" t="s">
        <v>465</v>
      </c>
      <c r="G287" s="188"/>
      <c r="H287" s="192">
        <v>11.68</v>
      </c>
      <c r="I287" s="193"/>
      <c r="J287" s="188"/>
      <c r="K287" s="188"/>
      <c r="L287" s="194"/>
      <c r="M287" s="195"/>
      <c r="N287" s="196"/>
      <c r="O287" s="196"/>
      <c r="P287" s="196"/>
      <c r="Q287" s="196"/>
      <c r="R287" s="196"/>
      <c r="S287" s="196"/>
      <c r="T287" s="197"/>
      <c r="AT287" s="198" t="s">
        <v>143</v>
      </c>
      <c r="AU287" s="198" t="s">
        <v>88</v>
      </c>
      <c r="AV287" s="13" t="s">
        <v>88</v>
      </c>
      <c r="AW287" s="13" t="s">
        <v>37</v>
      </c>
      <c r="AX287" s="13" t="s">
        <v>78</v>
      </c>
      <c r="AY287" s="198" t="s">
        <v>131</v>
      </c>
    </row>
    <row r="288" spans="1:65" s="13" customFormat="1" ht="22.5" x14ac:dyDescent="0.2">
      <c r="B288" s="187"/>
      <c r="C288" s="188"/>
      <c r="D288" s="189" t="s">
        <v>143</v>
      </c>
      <c r="E288" s="190" t="s">
        <v>19</v>
      </c>
      <c r="F288" s="191" t="s">
        <v>466</v>
      </c>
      <c r="G288" s="188"/>
      <c r="H288" s="192">
        <v>14.65</v>
      </c>
      <c r="I288" s="193"/>
      <c r="J288" s="188"/>
      <c r="K288" s="188"/>
      <c r="L288" s="194"/>
      <c r="M288" s="195"/>
      <c r="N288" s="196"/>
      <c r="O288" s="196"/>
      <c r="P288" s="196"/>
      <c r="Q288" s="196"/>
      <c r="R288" s="196"/>
      <c r="S288" s="196"/>
      <c r="T288" s="197"/>
      <c r="AT288" s="198" t="s">
        <v>143</v>
      </c>
      <c r="AU288" s="198" t="s">
        <v>88</v>
      </c>
      <c r="AV288" s="13" t="s">
        <v>88</v>
      </c>
      <c r="AW288" s="13" t="s">
        <v>37</v>
      </c>
      <c r="AX288" s="13" t="s">
        <v>78</v>
      </c>
      <c r="AY288" s="198" t="s">
        <v>131</v>
      </c>
    </row>
    <row r="289" spans="1:65" s="13" customFormat="1" ht="22.5" x14ac:dyDescent="0.2">
      <c r="B289" s="187"/>
      <c r="C289" s="188"/>
      <c r="D289" s="189" t="s">
        <v>143</v>
      </c>
      <c r="E289" s="190" t="s">
        <v>19</v>
      </c>
      <c r="F289" s="191" t="s">
        <v>467</v>
      </c>
      <c r="G289" s="188"/>
      <c r="H289" s="192">
        <v>14.65</v>
      </c>
      <c r="I289" s="193"/>
      <c r="J289" s="188"/>
      <c r="K289" s="188"/>
      <c r="L289" s="194"/>
      <c r="M289" s="195"/>
      <c r="N289" s="196"/>
      <c r="O289" s="196"/>
      <c r="P289" s="196"/>
      <c r="Q289" s="196"/>
      <c r="R289" s="196"/>
      <c r="S289" s="196"/>
      <c r="T289" s="197"/>
      <c r="AT289" s="198" t="s">
        <v>143</v>
      </c>
      <c r="AU289" s="198" t="s">
        <v>88</v>
      </c>
      <c r="AV289" s="13" t="s">
        <v>88</v>
      </c>
      <c r="AW289" s="13" t="s">
        <v>37</v>
      </c>
      <c r="AX289" s="13" t="s">
        <v>78</v>
      </c>
      <c r="AY289" s="198" t="s">
        <v>131</v>
      </c>
    </row>
    <row r="290" spans="1:65" s="13" customFormat="1" ht="11.25" x14ac:dyDescent="0.2">
      <c r="B290" s="187"/>
      <c r="C290" s="188"/>
      <c r="D290" s="189" t="s">
        <v>143</v>
      </c>
      <c r="E290" s="190" t="s">
        <v>19</v>
      </c>
      <c r="F290" s="191" t="s">
        <v>468</v>
      </c>
      <c r="G290" s="188"/>
      <c r="H290" s="192">
        <v>3.6</v>
      </c>
      <c r="I290" s="193"/>
      <c r="J290" s="188"/>
      <c r="K290" s="188"/>
      <c r="L290" s="194"/>
      <c r="M290" s="195"/>
      <c r="N290" s="196"/>
      <c r="O290" s="196"/>
      <c r="P290" s="196"/>
      <c r="Q290" s="196"/>
      <c r="R290" s="196"/>
      <c r="S290" s="196"/>
      <c r="T290" s="197"/>
      <c r="AT290" s="198" t="s">
        <v>143</v>
      </c>
      <c r="AU290" s="198" t="s">
        <v>88</v>
      </c>
      <c r="AV290" s="13" t="s">
        <v>88</v>
      </c>
      <c r="AW290" s="13" t="s">
        <v>37</v>
      </c>
      <c r="AX290" s="13" t="s">
        <v>78</v>
      </c>
      <c r="AY290" s="198" t="s">
        <v>131</v>
      </c>
    </row>
    <row r="291" spans="1:65" s="2" customFormat="1" ht="33" customHeight="1" x14ac:dyDescent="0.2">
      <c r="A291" s="34"/>
      <c r="B291" s="35"/>
      <c r="C291" s="169" t="s">
        <v>469</v>
      </c>
      <c r="D291" s="169" t="s">
        <v>134</v>
      </c>
      <c r="E291" s="170" t="s">
        <v>470</v>
      </c>
      <c r="F291" s="171" t="s">
        <v>471</v>
      </c>
      <c r="G291" s="172" t="s">
        <v>137</v>
      </c>
      <c r="H291" s="173">
        <v>818.73800000000006</v>
      </c>
      <c r="I291" s="174"/>
      <c r="J291" s="175">
        <f>ROUND(I291*H291,2)</f>
        <v>0</v>
      </c>
      <c r="K291" s="171" t="s">
        <v>138</v>
      </c>
      <c r="L291" s="39"/>
      <c r="M291" s="176" t="s">
        <v>19</v>
      </c>
      <c r="N291" s="177" t="s">
        <v>49</v>
      </c>
      <c r="O291" s="64"/>
      <c r="P291" s="178">
        <f>O291*H291</f>
        <v>0</v>
      </c>
      <c r="Q291" s="178">
        <v>2.0000000000000001E-4</v>
      </c>
      <c r="R291" s="178">
        <f>Q291*H291</f>
        <v>0.16374760000000002</v>
      </c>
      <c r="S291" s="178">
        <v>0</v>
      </c>
      <c r="T291" s="179">
        <f>S291*H291</f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180" t="s">
        <v>241</v>
      </c>
      <c r="AT291" s="180" t="s">
        <v>134</v>
      </c>
      <c r="AU291" s="180" t="s">
        <v>88</v>
      </c>
      <c r="AY291" s="17" t="s">
        <v>131</v>
      </c>
      <c r="BE291" s="181">
        <f>IF(N291="základní",J291,0)</f>
        <v>0</v>
      </c>
      <c r="BF291" s="181">
        <f>IF(N291="snížená",J291,0)</f>
        <v>0</v>
      </c>
      <c r="BG291" s="181">
        <f>IF(N291="zákl. přenesená",J291,0)</f>
        <v>0</v>
      </c>
      <c r="BH291" s="181">
        <f>IF(N291="sníž. přenesená",J291,0)</f>
        <v>0</v>
      </c>
      <c r="BI291" s="181">
        <f>IF(N291="nulová",J291,0)</f>
        <v>0</v>
      </c>
      <c r="BJ291" s="17" t="s">
        <v>86</v>
      </c>
      <c r="BK291" s="181">
        <f>ROUND(I291*H291,2)</f>
        <v>0</v>
      </c>
      <c r="BL291" s="17" t="s">
        <v>241</v>
      </c>
      <c r="BM291" s="180" t="s">
        <v>472</v>
      </c>
    </row>
    <row r="292" spans="1:65" s="2" customFormat="1" ht="11.25" x14ac:dyDescent="0.2">
      <c r="A292" s="34"/>
      <c r="B292" s="35"/>
      <c r="C292" s="36"/>
      <c r="D292" s="182" t="s">
        <v>141</v>
      </c>
      <c r="E292" s="36"/>
      <c r="F292" s="183" t="s">
        <v>473</v>
      </c>
      <c r="G292" s="36"/>
      <c r="H292" s="36"/>
      <c r="I292" s="184"/>
      <c r="J292" s="36"/>
      <c r="K292" s="36"/>
      <c r="L292" s="39"/>
      <c r="M292" s="185"/>
      <c r="N292" s="186"/>
      <c r="O292" s="64"/>
      <c r="P292" s="64"/>
      <c r="Q292" s="64"/>
      <c r="R292" s="64"/>
      <c r="S292" s="64"/>
      <c r="T292" s="65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T292" s="17" t="s">
        <v>141</v>
      </c>
      <c r="AU292" s="17" t="s">
        <v>88</v>
      </c>
    </row>
    <row r="293" spans="1:65" s="2" customFormat="1" ht="37.9" customHeight="1" x14ac:dyDescent="0.2">
      <c r="A293" s="34"/>
      <c r="B293" s="35"/>
      <c r="C293" s="169" t="s">
        <v>474</v>
      </c>
      <c r="D293" s="169" t="s">
        <v>134</v>
      </c>
      <c r="E293" s="170" t="s">
        <v>475</v>
      </c>
      <c r="F293" s="171" t="s">
        <v>476</v>
      </c>
      <c r="G293" s="172" t="s">
        <v>137</v>
      </c>
      <c r="H293" s="173">
        <v>818.73800000000006</v>
      </c>
      <c r="I293" s="174"/>
      <c r="J293" s="175">
        <f>ROUND(I293*H293,2)</f>
        <v>0</v>
      </c>
      <c r="K293" s="171" t="s">
        <v>138</v>
      </c>
      <c r="L293" s="39"/>
      <c r="M293" s="176" t="s">
        <v>19</v>
      </c>
      <c r="N293" s="177" t="s">
        <v>49</v>
      </c>
      <c r="O293" s="64"/>
      <c r="P293" s="178">
        <f>O293*H293</f>
        <v>0</v>
      </c>
      <c r="Q293" s="178">
        <v>2.9E-4</v>
      </c>
      <c r="R293" s="178">
        <f>Q293*H293</f>
        <v>0.23743402000000002</v>
      </c>
      <c r="S293" s="178">
        <v>0</v>
      </c>
      <c r="T293" s="179">
        <f>S293*H293</f>
        <v>0</v>
      </c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R293" s="180" t="s">
        <v>241</v>
      </c>
      <c r="AT293" s="180" t="s">
        <v>134</v>
      </c>
      <c r="AU293" s="180" t="s">
        <v>88</v>
      </c>
      <c r="AY293" s="17" t="s">
        <v>131</v>
      </c>
      <c r="BE293" s="181">
        <f>IF(N293="základní",J293,0)</f>
        <v>0</v>
      </c>
      <c r="BF293" s="181">
        <f>IF(N293="snížená",J293,0)</f>
        <v>0</v>
      </c>
      <c r="BG293" s="181">
        <f>IF(N293="zákl. přenesená",J293,0)</f>
        <v>0</v>
      </c>
      <c r="BH293" s="181">
        <f>IF(N293="sníž. přenesená",J293,0)</f>
        <v>0</v>
      </c>
      <c r="BI293" s="181">
        <f>IF(N293="nulová",J293,0)</f>
        <v>0</v>
      </c>
      <c r="BJ293" s="17" t="s">
        <v>86</v>
      </c>
      <c r="BK293" s="181">
        <f>ROUND(I293*H293,2)</f>
        <v>0</v>
      </c>
      <c r="BL293" s="17" t="s">
        <v>241</v>
      </c>
      <c r="BM293" s="180" t="s">
        <v>477</v>
      </c>
    </row>
    <row r="294" spans="1:65" s="2" customFormat="1" ht="11.25" x14ac:dyDescent="0.2">
      <c r="A294" s="34"/>
      <c r="B294" s="35"/>
      <c r="C294" s="36"/>
      <c r="D294" s="182" t="s">
        <v>141</v>
      </c>
      <c r="E294" s="36"/>
      <c r="F294" s="183" t="s">
        <v>478</v>
      </c>
      <c r="G294" s="36"/>
      <c r="H294" s="36"/>
      <c r="I294" s="184"/>
      <c r="J294" s="36"/>
      <c r="K294" s="36"/>
      <c r="L294" s="39"/>
      <c r="M294" s="185"/>
      <c r="N294" s="186"/>
      <c r="O294" s="64"/>
      <c r="P294" s="64"/>
      <c r="Q294" s="64"/>
      <c r="R294" s="64"/>
      <c r="S294" s="64"/>
      <c r="T294" s="65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T294" s="17" t="s">
        <v>141</v>
      </c>
      <c r="AU294" s="17" t="s">
        <v>88</v>
      </c>
    </row>
    <row r="295" spans="1:65" s="13" customFormat="1" ht="22.5" x14ac:dyDescent="0.2">
      <c r="B295" s="187"/>
      <c r="C295" s="188"/>
      <c r="D295" s="189" t="s">
        <v>143</v>
      </c>
      <c r="E295" s="190" t="s">
        <v>19</v>
      </c>
      <c r="F295" s="191" t="s">
        <v>479</v>
      </c>
      <c r="G295" s="188"/>
      <c r="H295" s="192">
        <v>379.52</v>
      </c>
      <c r="I295" s="193"/>
      <c r="J295" s="188"/>
      <c r="K295" s="188"/>
      <c r="L295" s="194"/>
      <c r="M295" s="195"/>
      <c r="N295" s="196"/>
      <c r="O295" s="196"/>
      <c r="P295" s="196"/>
      <c r="Q295" s="196"/>
      <c r="R295" s="196"/>
      <c r="S295" s="196"/>
      <c r="T295" s="197"/>
      <c r="AT295" s="198" t="s">
        <v>143</v>
      </c>
      <c r="AU295" s="198" t="s">
        <v>88</v>
      </c>
      <c r="AV295" s="13" t="s">
        <v>88</v>
      </c>
      <c r="AW295" s="13" t="s">
        <v>37</v>
      </c>
      <c r="AX295" s="13" t="s">
        <v>78</v>
      </c>
      <c r="AY295" s="198" t="s">
        <v>131</v>
      </c>
    </row>
    <row r="296" spans="1:65" s="13" customFormat="1" ht="11.25" x14ac:dyDescent="0.2">
      <c r="B296" s="187"/>
      <c r="C296" s="188"/>
      <c r="D296" s="189" t="s">
        <v>143</v>
      </c>
      <c r="E296" s="190" t="s">
        <v>19</v>
      </c>
      <c r="F296" s="191" t="s">
        <v>480</v>
      </c>
      <c r="G296" s="188"/>
      <c r="H296" s="192">
        <v>83.02</v>
      </c>
      <c r="I296" s="193"/>
      <c r="J296" s="188"/>
      <c r="K296" s="188"/>
      <c r="L296" s="194"/>
      <c r="M296" s="195"/>
      <c r="N296" s="196"/>
      <c r="O296" s="196"/>
      <c r="P296" s="196"/>
      <c r="Q296" s="196"/>
      <c r="R296" s="196"/>
      <c r="S296" s="196"/>
      <c r="T296" s="197"/>
      <c r="AT296" s="198" t="s">
        <v>143</v>
      </c>
      <c r="AU296" s="198" t="s">
        <v>88</v>
      </c>
      <c r="AV296" s="13" t="s">
        <v>88</v>
      </c>
      <c r="AW296" s="13" t="s">
        <v>37</v>
      </c>
      <c r="AX296" s="13" t="s">
        <v>78</v>
      </c>
      <c r="AY296" s="198" t="s">
        <v>131</v>
      </c>
    </row>
    <row r="297" spans="1:65" s="13" customFormat="1" ht="22.5" x14ac:dyDescent="0.2">
      <c r="B297" s="187"/>
      <c r="C297" s="188"/>
      <c r="D297" s="189" t="s">
        <v>143</v>
      </c>
      <c r="E297" s="190" t="s">
        <v>19</v>
      </c>
      <c r="F297" s="191" t="s">
        <v>481</v>
      </c>
      <c r="G297" s="188"/>
      <c r="H297" s="192">
        <v>14.65</v>
      </c>
      <c r="I297" s="193"/>
      <c r="J297" s="188"/>
      <c r="K297" s="188"/>
      <c r="L297" s="194"/>
      <c r="M297" s="195"/>
      <c r="N297" s="196"/>
      <c r="O297" s="196"/>
      <c r="P297" s="196"/>
      <c r="Q297" s="196"/>
      <c r="R297" s="196"/>
      <c r="S297" s="196"/>
      <c r="T297" s="197"/>
      <c r="AT297" s="198" t="s">
        <v>143</v>
      </c>
      <c r="AU297" s="198" t="s">
        <v>88</v>
      </c>
      <c r="AV297" s="13" t="s">
        <v>88</v>
      </c>
      <c r="AW297" s="13" t="s">
        <v>37</v>
      </c>
      <c r="AX297" s="13" t="s">
        <v>78</v>
      </c>
      <c r="AY297" s="198" t="s">
        <v>131</v>
      </c>
    </row>
    <row r="298" spans="1:65" s="13" customFormat="1" ht="22.5" x14ac:dyDescent="0.2">
      <c r="B298" s="187"/>
      <c r="C298" s="188"/>
      <c r="D298" s="189" t="s">
        <v>143</v>
      </c>
      <c r="E298" s="190" t="s">
        <v>19</v>
      </c>
      <c r="F298" s="191" t="s">
        <v>482</v>
      </c>
      <c r="G298" s="188"/>
      <c r="H298" s="192">
        <v>14.65</v>
      </c>
      <c r="I298" s="193"/>
      <c r="J298" s="188"/>
      <c r="K298" s="188"/>
      <c r="L298" s="194"/>
      <c r="M298" s="195"/>
      <c r="N298" s="196"/>
      <c r="O298" s="196"/>
      <c r="P298" s="196"/>
      <c r="Q298" s="196"/>
      <c r="R298" s="196"/>
      <c r="S298" s="196"/>
      <c r="T298" s="197"/>
      <c r="AT298" s="198" t="s">
        <v>143</v>
      </c>
      <c r="AU298" s="198" t="s">
        <v>88</v>
      </c>
      <c r="AV298" s="13" t="s">
        <v>88</v>
      </c>
      <c r="AW298" s="13" t="s">
        <v>37</v>
      </c>
      <c r="AX298" s="13" t="s">
        <v>78</v>
      </c>
      <c r="AY298" s="198" t="s">
        <v>131</v>
      </c>
    </row>
    <row r="299" spans="1:65" s="13" customFormat="1" ht="11.25" x14ac:dyDescent="0.2">
      <c r="B299" s="187"/>
      <c r="C299" s="188"/>
      <c r="D299" s="189" t="s">
        <v>143</v>
      </c>
      <c r="E299" s="190" t="s">
        <v>19</v>
      </c>
      <c r="F299" s="191" t="s">
        <v>483</v>
      </c>
      <c r="G299" s="188"/>
      <c r="H299" s="192">
        <v>23.327999999999999</v>
      </c>
      <c r="I299" s="193"/>
      <c r="J299" s="188"/>
      <c r="K299" s="188"/>
      <c r="L299" s="194"/>
      <c r="M299" s="195"/>
      <c r="N299" s="196"/>
      <c r="O299" s="196"/>
      <c r="P299" s="196"/>
      <c r="Q299" s="196"/>
      <c r="R299" s="196"/>
      <c r="S299" s="196"/>
      <c r="T299" s="197"/>
      <c r="AT299" s="198" t="s">
        <v>143</v>
      </c>
      <c r="AU299" s="198" t="s">
        <v>88</v>
      </c>
      <c r="AV299" s="13" t="s">
        <v>88</v>
      </c>
      <c r="AW299" s="13" t="s">
        <v>37</v>
      </c>
      <c r="AX299" s="13" t="s">
        <v>78</v>
      </c>
      <c r="AY299" s="198" t="s">
        <v>131</v>
      </c>
    </row>
    <row r="300" spans="1:65" s="13" customFormat="1" ht="22.5" x14ac:dyDescent="0.2">
      <c r="B300" s="187"/>
      <c r="C300" s="188"/>
      <c r="D300" s="189" t="s">
        <v>143</v>
      </c>
      <c r="E300" s="190" t="s">
        <v>19</v>
      </c>
      <c r="F300" s="191" t="s">
        <v>484</v>
      </c>
      <c r="G300" s="188"/>
      <c r="H300" s="192">
        <v>11.68</v>
      </c>
      <c r="I300" s="193"/>
      <c r="J300" s="188"/>
      <c r="K300" s="188"/>
      <c r="L300" s="194"/>
      <c r="M300" s="195"/>
      <c r="N300" s="196"/>
      <c r="O300" s="196"/>
      <c r="P300" s="196"/>
      <c r="Q300" s="196"/>
      <c r="R300" s="196"/>
      <c r="S300" s="196"/>
      <c r="T300" s="197"/>
      <c r="AT300" s="198" t="s">
        <v>143</v>
      </c>
      <c r="AU300" s="198" t="s">
        <v>88</v>
      </c>
      <c r="AV300" s="13" t="s">
        <v>88</v>
      </c>
      <c r="AW300" s="13" t="s">
        <v>37</v>
      </c>
      <c r="AX300" s="13" t="s">
        <v>78</v>
      </c>
      <c r="AY300" s="198" t="s">
        <v>131</v>
      </c>
    </row>
    <row r="301" spans="1:65" s="13" customFormat="1" ht="11.25" x14ac:dyDescent="0.2">
      <c r="B301" s="187"/>
      <c r="C301" s="188"/>
      <c r="D301" s="189" t="s">
        <v>143</v>
      </c>
      <c r="E301" s="190" t="s">
        <v>19</v>
      </c>
      <c r="F301" s="191" t="s">
        <v>485</v>
      </c>
      <c r="G301" s="188"/>
      <c r="H301" s="192">
        <v>16.899999999999999</v>
      </c>
      <c r="I301" s="193"/>
      <c r="J301" s="188"/>
      <c r="K301" s="188"/>
      <c r="L301" s="194"/>
      <c r="M301" s="195"/>
      <c r="N301" s="196"/>
      <c r="O301" s="196"/>
      <c r="P301" s="196"/>
      <c r="Q301" s="196"/>
      <c r="R301" s="196"/>
      <c r="S301" s="196"/>
      <c r="T301" s="197"/>
      <c r="AT301" s="198" t="s">
        <v>143</v>
      </c>
      <c r="AU301" s="198" t="s">
        <v>88</v>
      </c>
      <c r="AV301" s="13" t="s">
        <v>88</v>
      </c>
      <c r="AW301" s="13" t="s">
        <v>37</v>
      </c>
      <c r="AX301" s="13" t="s">
        <v>78</v>
      </c>
      <c r="AY301" s="198" t="s">
        <v>131</v>
      </c>
    </row>
    <row r="302" spans="1:65" s="13" customFormat="1" ht="11.25" x14ac:dyDescent="0.2">
      <c r="B302" s="187"/>
      <c r="C302" s="188"/>
      <c r="D302" s="189" t="s">
        <v>143</v>
      </c>
      <c r="E302" s="190" t="s">
        <v>19</v>
      </c>
      <c r="F302" s="191" t="s">
        <v>486</v>
      </c>
      <c r="G302" s="188"/>
      <c r="H302" s="192">
        <v>8.06</v>
      </c>
      <c r="I302" s="193"/>
      <c r="J302" s="188"/>
      <c r="K302" s="188"/>
      <c r="L302" s="194"/>
      <c r="M302" s="195"/>
      <c r="N302" s="196"/>
      <c r="O302" s="196"/>
      <c r="P302" s="196"/>
      <c r="Q302" s="196"/>
      <c r="R302" s="196"/>
      <c r="S302" s="196"/>
      <c r="T302" s="197"/>
      <c r="AT302" s="198" t="s">
        <v>143</v>
      </c>
      <c r="AU302" s="198" t="s">
        <v>88</v>
      </c>
      <c r="AV302" s="13" t="s">
        <v>88</v>
      </c>
      <c r="AW302" s="13" t="s">
        <v>37</v>
      </c>
      <c r="AX302" s="13" t="s">
        <v>78</v>
      </c>
      <c r="AY302" s="198" t="s">
        <v>131</v>
      </c>
    </row>
    <row r="303" spans="1:65" s="13" customFormat="1" ht="33.75" x14ac:dyDescent="0.2">
      <c r="B303" s="187"/>
      <c r="C303" s="188"/>
      <c r="D303" s="189" t="s">
        <v>143</v>
      </c>
      <c r="E303" s="190" t="s">
        <v>19</v>
      </c>
      <c r="F303" s="191" t="s">
        <v>487</v>
      </c>
      <c r="G303" s="188"/>
      <c r="H303" s="192">
        <v>26.52</v>
      </c>
      <c r="I303" s="193"/>
      <c r="J303" s="188"/>
      <c r="K303" s="188"/>
      <c r="L303" s="194"/>
      <c r="M303" s="195"/>
      <c r="N303" s="196"/>
      <c r="O303" s="196"/>
      <c r="P303" s="196"/>
      <c r="Q303" s="196"/>
      <c r="R303" s="196"/>
      <c r="S303" s="196"/>
      <c r="T303" s="197"/>
      <c r="AT303" s="198" t="s">
        <v>143</v>
      </c>
      <c r="AU303" s="198" t="s">
        <v>88</v>
      </c>
      <c r="AV303" s="13" t="s">
        <v>88</v>
      </c>
      <c r="AW303" s="13" t="s">
        <v>37</v>
      </c>
      <c r="AX303" s="13" t="s">
        <v>78</v>
      </c>
      <c r="AY303" s="198" t="s">
        <v>131</v>
      </c>
    </row>
    <row r="304" spans="1:65" s="13" customFormat="1" ht="11.25" x14ac:dyDescent="0.2">
      <c r="B304" s="187"/>
      <c r="C304" s="188"/>
      <c r="D304" s="189" t="s">
        <v>143</v>
      </c>
      <c r="E304" s="190" t="s">
        <v>19</v>
      </c>
      <c r="F304" s="191" t="s">
        <v>488</v>
      </c>
      <c r="G304" s="188"/>
      <c r="H304" s="192">
        <v>60</v>
      </c>
      <c r="I304" s="193"/>
      <c r="J304" s="188"/>
      <c r="K304" s="188"/>
      <c r="L304" s="194"/>
      <c r="M304" s="195"/>
      <c r="N304" s="196"/>
      <c r="O304" s="196"/>
      <c r="P304" s="196"/>
      <c r="Q304" s="196"/>
      <c r="R304" s="196"/>
      <c r="S304" s="196"/>
      <c r="T304" s="197"/>
      <c r="AT304" s="198" t="s">
        <v>143</v>
      </c>
      <c r="AU304" s="198" t="s">
        <v>88</v>
      </c>
      <c r="AV304" s="13" t="s">
        <v>88</v>
      </c>
      <c r="AW304" s="13" t="s">
        <v>37</v>
      </c>
      <c r="AX304" s="13" t="s">
        <v>78</v>
      </c>
      <c r="AY304" s="198" t="s">
        <v>131</v>
      </c>
    </row>
    <row r="305" spans="1:65" s="13" customFormat="1" ht="11.25" x14ac:dyDescent="0.2">
      <c r="B305" s="187"/>
      <c r="C305" s="188"/>
      <c r="D305" s="189" t="s">
        <v>143</v>
      </c>
      <c r="E305" s="190" t="s">
        <v>19</v>
      </c>
      <c r="F305" s="191" t="s">
        <v>489</v>
      </c>
      <c r="G305" s="188"/>
      <c r="H305" s="192">
        <v>42.6</v>
      </c>
      <c r="I305" s="193"/>
      <c r="J305" s="188"/>
      <c r="K305" s="188"/>
      <c r="L305" s="194"/>
      <c r="M305" s="195"/>
      <c r="N305" s="196"/>
      <c r="O305" s="196"/>
      <c r="P305" s="196"/>
      <c r="Q305" s="196"/>
      <c r="R305" s="196"/>
      <c r="S305" s="196"/>
      <c r="T305" s="197"/>
      <c r="AT305" s="198" t="s">
        <v>143</v>
      </c>
      <c r="AU305" s="198" t="s">
        <v>88</v>
      </c>
      <c r="AV305" s="13" t="s">
        <v>88</v>
      </c>
      <c r="AW305" s="13" t="s">
        <v>37</v>
      </c>
      <c r="AX305" s="13" t="s">
        <v>78</v>
      </c>
      <c r="AY305" s="198" t="s">
        <v>131</v>
      </c>
    </row>
    <row r="306" spans="1:65" s="13" customFormat="1" ht="33.75" x14ac:dyDescent="0.2">
      <c r="B306" s="187"/>
      <c r="C306" s="188"/>
      <c r="D306" s="189" t="s">
        <v>143</v>
      </c>
      <c r="E306" s="190" t="s">
        <v>19</v>
      </c>
      <c r="F306" s="191" t="s">
        <v>490</v>
      </c>
      <c r="G306" s="188"/>
      <c r="H306" s="192">
        <v>22.61</v>
      </c>
      <c r="I306" s="193"/>
      <c r="J306" s="188"/>
      <c r="K306" s="188"/>
      <c r="L306" s="194"/>
      <c r="M306" s="195"/>
      <c r="N306" s="196"/>
      <c r="O306" s="196"/>
      <c r="P306" s="196"/>
      <c r="Q306" s="196"/>
      <c r="R306" s="196"/>
      <c r="S306" s="196"/>
      <c r="T306" s="197"/>
      <c r="AT306" s="198" t="s">
        <v>143</v>
      </c>
      <c r="AU306" s="198" t="s">
        <v>88</v>
      </c>
      <c r="AV306" s="13" t="s">
        <v>88</v>
      </c>
      <c r="AW306" s="13" t="s">
        <v>37</v>
      </c>
      <c r="AX306" s="13" t="s">
        <v>78</v>
      </c>
      <c r="AY306" s="198" t="s">
        <v>131</v>
      </c>
    </row>
    <row r="307" spans="1:65" s="13" customFormat="1" ht="11.25" x14ac:dyDescent="0.2">
      <c r="B307" s="187"/>
      <c r="C307" s="188"/>
      <c r="D307" s="189" t="s">
        <v>143</v>
      </c>
      <c r="E307" s="190" t="s">
        <v>19</v>
      </c>
      <c r="F307" s="191" t="s">
        <v>491</v>
      </c>
      <c r="G307" s="188"/>
      <c r="H307" s="192">
        <v>115.2</v>
      </c>
      <c r="I307" s="193"/>
      <c r="J307" s="188"/>
      <c r="K307" s="188"/>
      <c r="L307" s="194"/>
      <c r="M307" s="195"/>
      <c r="N307" s="196"/>
      <c r="O307" s="196"/>
      <c r="P307" s="196"/>
      <c r="Q307" s="196"/>
      <c r="R307" s="196"/>
      <c r="S307" s="196"/>
      <c r="T307" s="197"/>
      <c r="AT307" s="198" t="s">
        <v>143</v>
      </c>
      <c r="AU307" s="198" t="s">
        <v>88</v>
      </c>
      <c r="AV307" s="13" t="s">
        <v>88</v>
      </c>
      <c r="AW307" s="13" t="s">
        <v>37</v>
      </c>
      <c r="AX307" s="13" t="s">
        <v>78</v>
      </c>
      <c r="AY307" s="198" t="s">
        <v>131</v>
      </c>
    </row>
    <row r="308" spans="1:65" s="12" customFormat="1" ht="25.9" customHeight="1" x14ac:dyDescent="0.2">
      <c r="B308" s="153"/>
      <c r="C308" s="154"/>
      <c r="D308" s="155" t="s">
        <v>77</v>
      </c>
      <c r="E308" s="156" t="s">
        <v>492</v>
      </c>
      <c r="F308" s="156" t="s">
        <v>493</v>
      </c>
      <c r="G308" s="154"/>
      <c r="H308" s="154"/>
      <c r="I308" s="157"/>
      <c r="J308" s="158">
        <f>BK308</f>
        <v>0</v>
      </c>
      <c r="K308" s="154"/>
      <c r="L308" s="159"/>
      <c r="M308" s="160"/>
      <c r="N308" s="161"/>
      <c r="O308" s="161"/>
      <c r="P308" s="162">
        <f>SUM(P309:P321)</f>
        <v>0</v>
      </c>
      <c r="Q308" s="161"/>
      <c r="R308" s="162">
        <f>SUM(R309:R321)</f>
        <v>0</v>
      </c>
      <c r="S308" s="161"/>
      <c r="T308" s="163">
        <f>SUM(T309:T321)</f>
        <v>0</v>
      </c>
      <c r="AR308" s="164" t="s">
        <v>139</v>
      </c>
      <c r="AT308" s="165" t="s">
        <v>77</v>
      </c>
      <c r="AU308" s="165" t="s">
        <v>78</v>
      </c>
      <c r="AY308" s="164" t="s">
        <v>131</v>
      </c>
      <c r="BK308" s="166">
        <f>SUM(BK309:BK321)</f>
        <v>0</v>
      </c>
    </row>
    <row r="309" spans="1:65" s="2" customFormat="1" ht="24.2" customHeight="1" x14ac:dyDescent="0.2">
      <c r="A309" s="34"/>
      <c r="B309" s="35"/>
      <c r="C309" s="169" t="s">
        <v>494</v>
      </c>
      <c r="D309" s="169" t="s">
        <v>134</v>
      </c>
      <c r="E309" s="170" t="s">
        <v>495</v>
      </c>
      <c r="F309" s="171" t="s">
        <v>496</v>
      </c>
      <c r="G309" s="172" t="s">
        <v>497</v>
      </c>
      <c r="H309" s="173">
        <v>20</v>
      </c>
      <c r="I309" s="174"/>
      <c r="J309" s="175">
        <f>ROUND(I309*H309,2)</f>
        <v>0</v>
      </c>
      <c r="K309" s="171" t="s">
        <v>138</v>
      </c>
      <c r="L309" s="39"/>
      <c r="M309" s="176" t="s">
        <v>19</v>
      </c>
      <c r="N309" s="177" t="s">
        <v>49</v>
      </c>
      <c r="O309" s="64"/>
      <c r="P309" s="178">
        <f>O309*H309</f>
        <v>0</v>
      </c>
      <c r="Q309" s="178">
        <v>0</v>
      </c>
      <c r="R309" s="178">
        <f>Q309*H309</f>
        <v>0</v>
      </c>
      <c r="S309" s="178">
        <v>0</v>
      </c>
      <c r="T309" s="179">
        <f>S309*H309</f>
        <v>0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180" t="s">
        <v>498</v>
      </c>
      <c r="AT309" s="180" t="s">
        <v>134</v>
      </c>
      <c r="AU309" s="180" t="s">
        <v>86</v>
      </c>
      <c r="AY309" s="17" t="s">
        <v>131</v>
      </c>
      <c r="BE309" s="181">
        <f>IF(N309="základní",J309,0)</f>
        <v>0</v>
      </c>
      <c r="BF309" s="181">
        <f>IF(N309="snížená",J309,0)</f>
        <v>0</v>
      </c>
      <c r="BG309" s="181">
        <f>IF(N309="zákl. přenesená",J309,0)</f>
        <v>0</v>
      </c>
      <c r="BH309" s="181">
        <f>IF(N309="sníž. přenesená",J309,0)</f>
        <v>0</v>
      </c>
      <c r="BI309" s="181">
        <f>IF(N309="nulová",J309,0)</f>
        <v>0</v>
      </c>
      <c r="BJ309" s="17" t="s">
        <v>86</v>
      </c>
      <c r="BK309" s="181">
        <f>ROUND(I309*H309,2)</f>
        <v>0</v>
      </c>
      <c r="BL309" s="17" t="s">
        <v>498</v>
      </c>
      <c r="BM309" s="180" t="s">
        <v>499</v>
      </c>
    </row>
    <row r="310" spans="1:65" s="2" customFormat="1" ht="11.25" x14ac:dyDescent="0.2">
      <c r="A310" s="34"/>
      <c r="B310" s="35"/>
      <c r="C310" s="36"/>
      <c r="D310" s="182" t="s">
        <v>141</v>
      </c>
      <c r="E310" s="36"/>
      <c r="F310" s="183" t="s">
        <v>500</v>
      </c>
      <c r="G310" s="36"/>
      <c r="H310" s="36"/>
      <c r="I310" s="184"/>
      <c r="J310" s="36"/>
      <c r="K310" s="36"/>
      <c r="L310" s="39"/>
      <c r="M310" s="185"/>
      <c r="N310" s="186"/>
      <c r="O310" s="64"/>
      <c r="P310" s="64"/>
      <c r="Q310" s="64"/>
      <c r="R310" s="64"/>
      <c r="S310" s="64"/>
      <c r="T310" s="65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T310" s="17" t="s">
        <v>141</v>
      </c>
      <c r="AU310" s="17" t="s">
        <v>86</v>
      </c>
    </row>
    <row r="311" spans="1:65" s="2" customFormat="1" ht="58.5" x14ac:dyDescent="0.2">
      <c r="A311" s="34"/>
      <c r="B311" s="35"/>
      <c r="C311" s="36"/>
      <c r="D311" s="189" t="s">
        <v>501</v>
      </c>
      <c r="E311" s="36"/>
      <c r="F311" s="210" t="s">
        <v>502</v>
      </c>
      <c r="G311" s="36"/>
      <c r="H311" s="36"/>
      <c r="I311" s="184"/>
      <c r="J311" s="36"/>
      <c r="K311" s="36"/>
      <c r="L311" s="39"/>
      <c r="M311" s="185"/>
      <c r="N311" s="186"/>
      <c r="O311" s="64"/>
      <c r="P311" s="64"/>
      <c r="Q311" s="64"/>
      <c r="R311" s="64"/>
      <c r="S311" s="64"/>
      <c r="T311" s="65"/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T311" s="17" t="s">
        <v>501</v>
      </c>
      <c r="AU311" s="17" t="s">
        <v>86</v>
      </c>
    </row>
    <row r="312" spans="1:65" s="13" customFormat="1" ht="22.5" x14ac:dyDescent="0.2">
      <c r="B312" s="187"/>
      <c r="C312" s="188"/>
      <c r="D312" s="189" t="s">
        <v>143</v>
      </c>
      <c r="E312" s="190" t="s">
        <v>19</v>
      </c>
      <c r="F312" s="191" t="s">
        <v>503</v>
      </c>
      <c r="G312" s="188"/>
      <c r="H312" s="192">
        <v>10</v>
      </c>
      <c r="I312" s="193"/>
      <c r="J312" s="188"/>
      <c r="K312" s="188"/>
      <c r="L312" s="194"/>
      <c r="M312" s="195"/>
      <c r="N312" s="196"/>
      <c r="O312" s="196"/>
      <c r="P312" s="196"/>
      <c r="Q312" s="196"/>
      <c r="R312" s="196"/>
      <c r="S312" s="196"/>
      <c r="T312" s="197"/>
      <c r="AT312" s="198" t="s">
        <v>143</v>
      </c>
      <c r="AU312" s="198" t="s">
        <v>86</v>
      </c>
      <c r="AV312" s="13" t="s">
        <v>88</v>
      </c>
      <c r="AW312" s="13" t="s">
        <v>37</v>
      </c>
      <c r="AX312" s="13" t="s">
        <v>78</v>
      </c>
      <c r="AY312" s="198" t="s">
        <v>131</v>
      </c>
    </row>
    <row r="313" spans="1:65" s="13" customFormat="1" ht="22.5" x14ac:dyDescent="0.2">
      <c r="B313" s="187"/>
      <c r="C313" s="188"/>
      <c r="D313" s="189" t="s">
        <v>143</v>
      </c>
      <c r="E313" s="190" t="s">
        <v>19</v>
      </c>
      <c r="F313" s="191" t="s">
        <v>504</v>
      </c>
      <c r="G313" s="188"/>
      <c r="H313" s="192">
        <v>10</v>
      </c>
      <c r="I313" s="193"/>
      <c r="J313" s="188"/>
      <c r="K313" s="188"/>
      <c r="L313" s="194"/>
      <c r="M313" s="195"/>
      <c r="N313" s="196"/>
      <c r="O313" s="196"/>
      <c r="P313" s="196"/>
      <c r="Q313" s="196"/>
      <c r="R313" s="196"/>
      <c r="S313" s="196"/>
      <c r="T313" s="197"/>
      <c r="AT313" s="198" t="s">
        <v>143</v>
      </c>
      <c r="AU313" s="198" t="s">
        <v>86</v>
      </c>
      <c r="AV313" s="13" t="s">
        <v>88</v>
      </c>
      <c r="AW313" s="13" t="s">
        <v>37</v>
      </c>
      <c r="AX313" s="13" t="s">
        <v>78</v>
      </c>
      <c r="AY313" s="198" t="s">
        <v>131</v>
      </c>
    </row>
    <row r="314" spans="1:65" s="2" customFormat="1" ht="24.2" customHeight="1" x14ac:dyDescent="0.2">
      <c r="A314" s="34"/>
      <c r="B314" s="35"/>
      <c r="C314" s="169" t="s">
        <v>505</v>
      </c>
      <c r="D314" s="169" t="s">
        <v>134</v>
      </c>
      <c r="E314" s="170" t="s">
        <v>506</v>
      </c>
      <c r="F314" s="171" t="s">
        <v>507</v>
      </c>
      <c r="G314" s="172" t="s">
        <v>497</v>
      </c>
      <c r="H314" s="173">
        <v>35</v>
      </c>
      <c r="I314" s="174"/>
      <c r="J314" s="175">
        <f>ROUND(I314*H314,2)</f>
        <v>0</v>
      </c>
      <c r="K314" s="171" t="s">
        <v>138</v>
      </c>
      <c r="L314" s="39"/>
      <c r="M314" s="176" t="s">
        <v>19</v>
      </c>
      <c r="N314" s="177" t="s">
        <v>49</v>
      </c>
      <c r="O314" s="64"/>
      <c r="P314" s="178">
        <f>O314*H314</f>
        <v>0</v>
      </c>
      <c r="Q314" s="178">
        <v>0</v>
      </c>
      <c r="R314" s="178">
        <f>Q314*H314</f>
        <v>0</v>
      </c>
      <c r="S314" s="178">
        <v>0</v>
      </c>
      <c r="T314" s="179">
        <f>S314*H314</f>
        <v>0</v>
      </c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R314" s="180" t="s">
        <v>498</v>
      </c>
      <c r="AT314" s="180" t="s">
        <v>134</v>
      </c>
      <c r="AU314" s="180" t="s">
        <v>86</v>
      </c>
      <c r="AY314" s="17" t="s">
        <v>131</v>
      </c>
      <c r="BE314" s="181">
        <f>IF(N314="základní",J314,0)</f>
        <v>0</v>
      </c>
      <c r="BF314" s="181">
        <f>IF(N314="snížená",J314,0)</f>
        <v>0</v>
      </c>
      <c r="BG314" s="181">
        <f>IF(N314="zákl. přenesená",J314,0)</f>
        <v>0</v>
      </c>
      <c r="BH314" s="181">
        <f>IF(N314="sníž. přenesená",J314,0)</f>
        <v>0</v>
      </c>
      <c r="BI314" s="181">
        <f>IF(N314="nulová",J314,0)</f>
        <v>0</v>
      </c>
      <c r="BJ314" s="17" t="s">
        <v>86</v>
      </c>
      <c r="BK314" s="181">
        <f>ROUND(I314*H314,2)</f>
        <v>0</v>
      </c>
      <c r="BL314" s="17" t="s">
        <v>498</v>
      </c>
      <c r="BM314" s="180" t="s">
        <v>508</v>
      </c>
    </row>
    <row r="315" spans="1:65" s="2" customFormat="1" ht="11.25" x14ac:dyDescent="0.2">
      <c r="A315" s="34"/>
      <c r="B315" s="35"/>
      <c r="C315" s="36"/>
      <c r="D315" s="182" t="s">
        <v>141</v>
      </c>
      <c r="E315" s="36"/>
      <c r="F315" s="183" t="s">
        <v>509</v>
      </c>
      <c r="G315" s="36"/>
      <c r="H315" s="36"/>
      <c r="I315" s="184"/>
      <c r="J315" s="36"/>
      <c r="K315" s="36"/>
      <c r="L315" s="39"/>
      <c r="M315" s="185"/>
      <c r="N315" s="186"/>
      <c r="O315" s="64"/>
      <c r="P315" s="64"/>
      <c r="Q315" s="64"/>
      <c r="R315" s="64"/>
      <c r="S315" s="64"/>
      <c r="T315" s="65"/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T315" s="17" t="s">
        <v>141</v>
      </c>
      <c r="AU315" s="17" t="s">
        <v>86</v>
      </c>
    </row>
    <row r="316" spans="1:65" s="2" customFormat="1" ht="58.5" x14ac:dyDescent="0.2">
      <c r="A316" s="34"/>
      <c r="B316" s="35"/>
      <c r="C316" s="36"/>
      <c r="D316" s="189" t="s">
        <v>501</v>
      </c>
      <c r="E316" s="36"/>
      <c r="F316" s="210" t="s">
        <v>502</v>
      </c>
      <c r="G316" s="36"/>
      <c r="H316" s="36"/>
      <c r="I316" s="184"/>
      <c r="J316" s="36"/>
      <c r="K316" s="36"/>
      <c r="L316" s="39"/>
      <c r="M316" s="185"/>
      <c r="N316" s="186"/>
      <c r="O316" s="64"/>
      <c r="P316" s="64"/>
      <c r="Q316" s="64"/>
      <c r="R316" s="64"/>
      <c r="S316" s="64"/>
      <c r="T316" s="65"/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T316" s="17" t="s">
        <v>501</v>
      </c>
      <c r="AU316" s="17" t="s">
        <v>86</v>
      </c>
    </row>
    <row r="317" spans="1:65" s="13" customFormat="1" ht="22.5" x14ac:dyDescent="0.2">
      <c r="B317" s="187"/>
      <c r="C317" s="188"/>
      <c r="D317" s="189" t="s">
        <v>143</v>
      </c>
      <c r="E317" s="190" t="s">
        <v>19</v>
      </c>
      <c r="F317" s="191" t="s">
        <v>510</v>
      </c>
      <c r="G317" s="188"/>
      <c r="H317" s="192">
        <v>35</v>
      </c>
      <c r="I317" s="193"/>
      <c r="J317" s="188"/>
      <c r="K317" s="188"/>
      <c r="L317" s="194"/>
      <c r="M317" s="195"/>
      <c r="N317" s="196"/>
      <c r="O317" s="196"/>
      <c r="P317" s="196"/>
      <c r="Q317" s="196"/>
      <c r="R317" s="196"/>
      <c r="S317" s="196"/>
      <c r="T317" s="197"/>
      <c r="AT317" s="198" t="s">
        <v>143</v>
      </c>
      <c r="AU317" s="198" t="s">
        <v>86</v>
      </c>
      <c r="AV317" s="13" t="s">
        <v>88</v>
      </c>
      <c r="AW317" s="13" t="s">
        <v>37</v>
      </c>
      <c r="AX317" s="13" t="s">
        <v>78</v>
      </c>
      <c r="AY317" s="198" t="s">
        <v>131</v>
      </c>
    </row>
    <row r="318" spans="1:65" s="2" customFormat="1" ht="37.9" customHeight="1" x14ac:dyDescent="0.2">
      <c r="A318" s="34"/>
      <c r="B318" s="35"/>
      <c r="C318" s="169" t="s">
        <v>511</v>
      </c>
      <c r="D318" s="169" t="s">
        <v>134</v>
      </c>
      <c r="E318" s="170" t="s">
        <v>512</v>
      </c>
      <c r="F318" s="171" t="s">
        <v>513</v>
      </c>
      <c r="G318" s="172" t="s">
        <v>497</v>
      </c>
      <c r="H318" s="173">
        <v>30</v>
      </c>
      <c r="I318" s="174"/>
      <c r="J318" s="175">
        <f>ROUND(I318*H318,2)</f>
        <v>0</v>
      </c>
      <c r="K318" s="171" t="s">
        <v>138</v>
      </c>
      <c r="L318" s="39"/>
      <c r="M318" s="176" t="s">
        <v>19</v>
      </c>
      <c r="N318" s="177" t="s">
        <v>49</v>
      </c>
      <c r="O318" s="64"/>
      <c r="P318" s="178">
        <f>O318*H318</f>
        <v>0</v>
      </c>
      <c r="Q318" s="178">
        <v>0</v>
      </c>
      <c r="R318" s="178">
        <f>Q318*H318</f>
        <v>0</v>
      </c>
      <c r="S318" s="178">
        <v>0</v>
      </c>
      <c r="T318" s="179">
        <f>S318*H318</f>
        <v>0</v>
      </c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R318" s="180" t="s">
        <v>498</v>
      </c>
      <c r="AT318" s="180" t="s">
        <v>134</v>
      </c>
      <c r="AU318" s="180" t="s">
        <v>86</v>
      </c>
      <c r="AY318" s="17" t="s">
        <v>131</v>
      </c>
      <c r="BE318" s="181">
        <f>IF(N318="základní",J318,0)</f>
        <v>0</v>
      </c>
      <c r="BF318" s="181">
        <f>IF(N318="snížená",J318,0)</f>
        <v>0</v>
      </c>
      <c r="BG318" s="181">
        <f>IF(N318="zákl. přenesená",J318,0)</f>
        <v>0</v>
      </c>
      <c r="BH318" s="181">
        <f>IF(N318="sníž. přenesená",J318,0)</f>
        <v>0</v>
      </c>
      <c r="BI318" s="181">
        <f>IF(N318="nulová",J318,0)</f>
        <v>0</v>
      </c>
      <c r="BJ318" s="17" t="s">
        <v>86</v>
      </c>
      <c r="BK318" s="181">
        <f>ROUND(I318*H318,2)</f>
        <v>0</v>
      </c>
      <c r="BL318" s="17" t="s">
        <v>498</v>
      </c>
      <c r="BM318" s="180" t="s">
        <v>514</v>
      </c>
    </row>
    <row r="319" spans="1:65" s="2" customFormat="1" ht="11.25" x14ac:dyDescent="0.2">
      <c r="A319" s="34"/>
      <c r="B319" s="35"/>
      <c r="C319" s="36"/>
      <c r="D319" s="182" t="s">
        <v>141</v>
      </c>
      <c r="E319" s="36"/>
      <c r="F319" s="183" t="s">
        <v>515</v>
      </c>
      <c r="G319" s="36"/>
      <c r="H319" s="36"/>
      <c r="I319" s="184"/>
      <c r="J319" s="36"/>
      <c r="K319" s="36"/>
      <c r="L319" s="39"/>
      <c r="M319" s="185"/>
      <c r="N319" s="186"/>
      <c r="O319" s="64"/>
      <c r="P319" s="64"/>
      <c r="Q319" s="64"/>
      <c r="R319" s="64"/>
      <c r="S319" s="64"/>
      <c r="T319" s="65"/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T319" s="17" t="s">
        <v>141</v>
      </c>
      <c r="AU319" s="17" t="s">
        <v>86</v>
      </c>
    </row>
    <row r="320" spans="1:65" s="2" customFormat="1" ht="58.5" x14ac:dyDescent="0.2">
      <c r="A320" s="34"/>
      <c r="B320" s="35"/>
      <c r="C320" s="36"/>
      <c r="D320" s="189" t="s">
        <v>501</v>
      </c>
      <c r="E320" s="36"/>
      <c r="F320" s="210" t="s">
        <v>502</v>
      </c>
      <c r="G320" s="36"/>
      <c r="H320" s="36"/>
      <c r="I320" s="184"/>
      <c r="J320" s="36"/>
      <c r="K320" s="36"/>
      <c r="L320" s="39"/>
      <c r="M320" s="185"/>
      <c r="N320" s="186"/>
      <c r="O320" s="64"/>
      <c r="P320" s="64"/>
      <c r="Q320" s="64"/>
      <c r="R320" s="64"/>
      <c r="S320" s="64"/>
      <c r="T320" s="65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T320" s="17" t="s">
        <v>501</v>
      </c>
      <c r="AU320" s="17" t="s">
        <v>86</v>
      </c>
    </row>
    <row r="321" spans="1:65" s="13" customFormat="1" ht="22.5" x14ac:dyDescent="0.2">
      <c r="B321" s="187"/>
      <c r="C321" s="188"/>
      <c r="D321" s="189" t="s">
        <v>143</v>
      </c>
      <c r="E321" s="190" t="s">
        <v>19</v>
      </c>
      <c r="F321" s="191" t="s">
        <v>516</v>
      </c>
      <c r="G321" s="188"/>
      <c r="H321" s="192">
        <v>30</v>
      </c>
      <c r="I321" s="193"/>
      <c r="J321" s="188"/>
      <c r="K321" s="188"/>
      <c r="L321" s="194"/>
      <c r="M321" s="195"/>
      <c r="N321" s="196"/>
      <c r="O321" s="196"/>
      <c r="P321" s="196"/>
      <c r="Q321" s="196"/>
      <c r="R321" s="196"/>
      <c r="S321" s="196"/>
      <c r="T321" s="197"/>
      <c r="AT321" s="198" t="s">
        <v>143</v>
      </c>
      <c r="AU321" s="198" t="s">
        <v>86</v>
      </c>
      <c r="AV321" s="13" t="s">
        <v>88</v>
      </c>
      <c r="AW321" s="13" t="s">
        <v>37</v>
      </c>
      <c r="AX321" s="13" t="s">
        <v>78</v>
      </c>
      <c r="AY321" s="198" t="s">
        <v>131</v>
      </c>
    </row>
    <row r="322" spans="1:65" s="12" customFormat="1" ht="25.9" customHeight="1" x14ac:dyDescent="0.2">
      <c r="B322" s="153"/>
      <c r="C322" s="154"/>
      <c r="D322" s="155" t="s">
        <v>77</v>
      </c>
      <c r="E322" s="156" t="s">
        <v>517</v>
      </c>
      <c r="F322" s="156" t="s">
        <v>518</v>
      </c>
      <c r="G322" s="154"/>
      <c r="H322" s="154"/>
      <c r="I322" s="157"/>
      <c r="J322" s="158">
        <f>BK322</f>
        <v>0</v>
      </c>
      <c r="K322" s="154"/>
      <c r="L322" s="159"/>
      <c r="M322" s="160"/>
      <c r="N322" s="161"/>
      <c r="O322" s="161"/>
      <c r="P322" s="162">
        <f>P323+P326+P330+P334</f>
        <v>0</v>
      </c>
      <c r="Q322" s="161"/>
      <c r="R322" s="162">
        <f>R323+R326+R330+R334</f>
        <v>0</v>
      </c>
      <c r="S322" s="161"/>
      <c r="T322" s="163">
        <f>T323+T326+T330+T334</f>
        <v>0</v>
      </c>
      <c r="AR322" s="164" t="s">
        <v>163</v>
      </c>
      <c r="AT322" s="165" t="s">
        <v>77</v>
      </c>
      <c r="AU322" s="165" t="s">
        <v>78</v>
      </c>
      <c r="AY322" s="164" t="s">
        <v>131</v>
      </c>
      <c r="BK322" s="166">
        <f>BK323+BK326+BK330+BK334</f>
        <v>0</v>
      </c>
    </row>
    <row r="323" spans="1:65" s="12" customFormat="1" ht="22.9" customHeight="1" x14ac:dyDescent="0.2">
      <c r="B323" s="153"/>
      <c r="C323" s="154"/>
      <c r="D323" s="155" t="s">
        <v>77</v>
      </c>
      <c r="E323" s="167" t="s">
        <v>519</v>
      </c>
      <c r="F323" s="167" t="s">
        <v>520</v>
      </c>
      <c r="G323" s="154"/>
      <c r="H323" s="154"/>
      <c r="I323" s="157"/>
      <c r="J323" s="168">
        <f>BK323</f>
        <v>0</v>
      </c>
      <c r="K323" s="154"/>
      <c r="L323" s="159"/>
      <c r="M323" s="160"/>
      <c r="N323" s="161"/>
      <c r="O323" s="161"/>
      <c r="P323" s="162">
        <f>SUM(P324:P325)</f>
        <v>0</v>
      </c>
      <c r="Q323" s="161"/>
      <c r="R323" s="162">
        <f>SUM(R324:R325)</f>
        <v>0</v>
      </c>
      <c r="S323" s="161"/>
      <c r="T323" s="163">
        <f>SUM(T324:T325)</f>
        <v>0</v>
      </c>
      <c r="AR323" s="164" t="s">
        <v>163</v>
      </c>
      <c r="AT323" s="165" t="s">
        <v>77</v>
      </c>
      <c r="AU323" s="165" t="s">
        <v>86</v>
      </c>
      <c r="AY323" s="164" t="s">
        <v>131</v>
      </c>
      <c r="BK323" s="166">
        <f>SUM(BK324:BK325)</f>
        <v>0</v>
      </c>
    </row>
    <row r="324" spans="1:65" s="2" customFormat="1" ht="16.5" customHeight="1" x14ac:dyDescent="0.2">
      <c r="A324" s="34"/>
      <c r="B324" s="35"/>
      <c r="C324" s="169" t="s">
        <v>521</v>
      </c>
      <c r="D324" s="169" t="s">
        <v>134</v>
      </c>
      <c r="E324" s="170" t="s">
        <v>522</v>
      </c>
      <c r="F324" s="171" t="s">
        <v>523</v>
      </c>
      <c r="G324" s="172" t="s">
        <v>524</v>
      </c>
      <c r="H324" s="173">
        <v>1</v>
      </c>
      <c r="I324" s="174"/>
      <c r="J324" s="175">
        <f>ROUND(I324*H324,2)</f>
        <v>0</v>
      </c>
      <c r="K324" s="171" t="s">
        <v>138</v>
      </c>
      <c r="L324" s="39"/>
      <c r="M324" s="176" t="s">
        <v>19</v>
      </c>
      <c r="N324" s="177" t="s">
        <v>49</v>
      </c>
      <c r="O324" s="64"/>
      <c r="P324" s="178">
        <f>O324*H324</f>
        <v>0</v>
      </c>
      <c r="Q324" s="178">
        <v>0</v>
      </c>
      <c r="R324" s="178">
        <f>Q324*H324</f>
        <v>0</v>
      </c>
      <c r="S324" s="178">
        <v>0</v>
      </c>
      <c r="T324" s="179">
        <f>S324*H324</f>
        <v>0</v>
      </c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R324" s="180" t="s">
        <v>525</v>
      </c>
      <c r="AT324" s="180" t="s">
        <v>134</v>
      </c>
      <c r="AU324" s="180" t="s">
        <v>88</v>
      </c>
      <c r="AY324" s="17" t="s">
        <v>131</v>
      </c>
      <c r="BE324" s="181">
        <f>IF(N324="základní",J324,0)</f>
        <v>0</v>
      </c>
      <c r="BF324" s="181">
        <f>IF(N324="snížená",J324,0)</f>
        <v>0</v>
      </c>
      <c r="BG324" s="181">
        <f>IF(N324="zákl. přenesená",J324,0)</f>
        <v>0</v>
      </c>
      <c r="BH324" s="181">
        <f>IF(N324="sníž. přenesená",J324,0)</f>
        <v>0</v>
      </c>
      <c r="BI324" s="181">
        <f>IF(N324="nulová",J324,0)</f>
        <v>0</v>
      </c>
      <c r="BJ324" s="17" t="s">
        <v>86</v>
      </c>
      <c r="BK324" s="181">
        <f>ROUND(I324*H324,2)</f>
        <v>0</v>
      </c>
      <c r="BL324" s="17" t="s">
        <v>525</v>
      </c>
      <c r="BM324" s="180" t="s">
        <v>526</v>
      </c>
    </row>
    <row r="325" spans="1:65" s="2" customFormat="1" ht="11.25" x14ac:dyDescent="0.2">
      <c r="A325" s="34"/>
      <c r="B325" s="35"/>
      <c r="C325" s="36"/>
      <c r="D325" s="182" t="s">
        <v>141</v>
      </c>
      <c r="E325" s="36"/>
      <c r="F325" s="183" t="s">
        <v>527</v>
      </c>
      <c r="G325" s="36"/>
      <c r="H325" s="36"/>
      <c r="I325" s="184"/>
      <c r="J325" s="36"/>
      <c r="K325" s="36"/>
      <c r="L325" s="39"/>
      <c r="M325" s="185"/>
      <c r="N325" s="186"/>
      <c r="O325" s="64"/>
      <c r="P325" s="64"/>
      <c r="Q325" s="64"/>
      <c r="R325" s="64"/>
      <c r="S325" s="64"/>
      <c r="T325" s="65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T325" s="17" t="s">
        <v>141</v>
      </c>
      <c r="AU325" s="17" t="s">
        <v>88</v>
      </c>
    </row>
    <row r="326" spans="1:65" s="12" customFormat="1" ht="22.9" customHeight="1" x14ac:dyDescent="0.2">
      <c r="B326" s="153"/>
      <c r="C326" s="154"/>
      <c r="D326" s="155" t="s">
        <v>77</v>
      </c>
      <c r="E326" s="167" t="s">
        <v>528</v>
      </c>
      <c r="F326" s="167" t="s">
        <v>529</v>
      </c>
      <c r="G326" s="154"/>
      <c r="H326" s="154"/>
      <c r="I326" s="157"/>
      <c r="J326" s="168">
        <f>BK326</f>
        <v>0</v>
      </c>
      <c r="K326" s="154"/>
      <c r="L326" s="159"/>
      <c r="M326" s="160"/>
      <c r="N326" s="161"/>
      <c r="O326" s="161"/>
      <c r="P326" s="162">
        <f>SUM(P327:P329)</f>
        <v>0</v>
      </c>
      <c r="Q326" s="161"/>
      <c r="R326" s="162">
        <f>SUM(R327:R329)</f>
        <v>0</v>
      </c>
      <c r="S326" s="161"/>
      <c r="T326" s="163">
        <f>SUM(T327:T329)</f>
        <v>0</v>
      </c>
      <c r="AR326" s="164" t="s">
        <v>163</v>
      </c>
      <c r="AT326" s="165" t="s">
        <v>77</v>
      </c>
      <c r="AU326" s="165" t="s">
        <v>86</v>
      </c>
      <c r="AY326" s="164" t="s">
        <v>131</v>
      </c>
      <c r="BK326" s="166">
        <f>SUM(BK327:BK329)</f>
        <v>0</v>
      </c>
    </row>
    <row r="327" spans="1:65" s="2" customFormat="1" ht="16.5" customHeight="1" x14ac:dyDescent="0.2">
      <c r="A327" s="34"/>
      <c r="B327" s="35"/>
      <c r="C327" s="169" t="s">
        <v>530</v>
      </c>
      <c r="D327" s="169" t="s">
        <v>134</v>
      </c>
      <c r="E327" s="170" t="s">
        <v>531</v>
      </c>
      <c r="F327" s="171" t="s">
        <v>529</v>
      </c>
      <c r="G327" s="172" t="s">
        <v>524</v>
      </c>
      <c r="H327" s="173">
        <v>1</v>
      </c>
      <c r="I327" s="174"/>
      <c r="J327" s="175">
        <f>ROUND(I327*H327,2)</f>
        <v>0</v>
      </c>
      <c r="K327" s="171" t="s">
        <v>138</v>
      </c>
      <c r="L327" s="39"/>
      <c r="M327" s="176" t="s">
        <v>19</v>
      </c>
      <c r="N327" s="177" t="s">
        <v>49</v>
      </c>
      <c r="O327" s="64"/>
      <c r="P327" s="178">
        <f>O327*H327</f>
        <v>0</v>
      </c>
      <c r="Q327" s="178">
        <v>0</v>
      </c>
      <c r="R327" s="178">
        <f>Q327*H327</f>
        <v>0</v>
      </c>
      <c r="S327" s="178">
        <v>0</v>
      </c>
      <c r="T327" s="179">
        <f>S327*H327</f>
        <v>0</v>
      </c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R327" s="180" t="s">
        <v>525</v>
      </c>
      <c r="AT327" s="180" t="s">
        <v>134</v>
      </c>
      <c r="AU327" s="180" t="s">
        <v>88</v>
      </c>
      <c r="AY327" s="17" t="s">
        <v>131</v>
      </c>
      <c r="BE327" s="181">
        <f>IF(N327="základní",J327,0)</f>
        <v>0</v>
      </c>
      <c r="BF327" s="181">
        <f>IF(N327="snížená",J327,0)</f>
        <v>0</v>
      </c>
      <c r="BG327" s="181">
        <f>IF(N327="zákl. přenesená",J327,0)</f>
        <v>0</v>
      </c>
      <c r="BH327" s="181">
        <f>IF(N327="sníž. přenesená",J327,0)</f>
        <v>0</v>
      </c>
      <c r="BI327" s="181">
        <f>IF(N327="nulová",J327,0)</f>
        <v>0</v>
      </c>
      <c r="BJ327" s="17" t="s">
        <v>86</v>
      </c>
      <c r="BK327" s="181">
        <f>ROUND(I327*H327,2)</f>
        <v>0</v>
      </c>
      <c r="BL327" s="17" t="s">
        <v>525</v>
      </c>
      <c r="BM327" s="180" t="s">
        <v>532</v>
      </c>
    </row>
    <row r="328" spans="1:65" s="2" customFormat="1" ht="11.25" x14ac:dyDescent="0.2">
      <c r="A328" s="34"/>
      <c r="B328" s="35"/>
      <c r="C328" s="36"/>
      <c r="D328" s="182" t="s">
        <v>141</v>
      </c>
      <c r="E328" s="36"/>
      <c r="F328" s="183" t="s">
        <v>533</v>
      </c>
      <c r="G328" s="36"/>
      <c r="H328" s="36"/>
      <c r="I328" s="184"/>
      <c r="J328" s="36"/>
      <c r="K328" s="36"/>
      <c r="L328" s="39"/>
      <c r="M328" s="185"/>
      <c r="N328" s="186"/>
      <c r="O328" s="64"/>
      <c r="P328" s="64"/>
      <c r="Q328" s="64"/>
      <c r="R328" s="64"/>
      <c r="S328" s="64"/>
      <c r="T328" s="65"/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T328" s="17" t="s">
        <v>141</v>
      </c>
      <c r="AU328" s="17" t="s">
        <v>88</v>
      </c>
    </row>
    <row r="329" spans="1:65" s="2" customFormat="1" ht="126.75" x14ac:dyDescent="0.2">
      <c r="A329" s="34"/>
      <c r="B329" s="35"/>
      <c r="C329" s="36"/>
      <c r="D329" s="189" t="s">
        <v>501</v>
      </c>
      <c r="E329" s="36"/>
      <c r="F329" s="210" t="s">
        <v>534</v>
      </c>
      <c r="G329" s="36"/>
      <c r="H329" s="36"/>
      <c r="I329" s="184"/>
      <c r="J329" s="36"/>
      <c r="K329" s="36"/>
      <c r="L329" s="39"/>
      <c r="M329" s="185"/>
      <c r="N329" s="186"/>
      <c r="O329" s="64"/>
      <c r="P329" s="64"/>
      <c r="Q329" s="64"/>
      <c r="R329" s="64"/>
      <c r="S329" s="64"/>
      <c r="T329" s="65"/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T329" s="17" t="s">
        <v>501</v>
      </c>
      <c r="AU329" s="17" t="s">
        <v>88</v>
      </c>
    </row>
    <row r="330" spans="1:65" s="12" customFormat="1" ht="22.9" customHeight="1" x14ac:dyDescent="0.2">
      <c r="B330" s="153"/>
      <c r="C330" s="154"/>
      <c r="D330" s="155" t="s">
        <v>77</v>
      </c>
      <c r="E330" s="167" t="s">
        <v>535</v>
      </c>
      <c r="F330" s="167" t="s">
        <v>536</v>
      </c>
      <c r="G330" s="154"/>
      <c r="H330" s="154"/>
      <c r="I330" s="157"/>
      <c r="J330" s="168">
        <f>BK330</f>
        <v>0</v>
      </c>
      <c r="K330" s="154"/>
      <c r="L330" s="159"/>
      <c r="M330" s="160"/>
      <c r="N330" s="161"/>
      <c r="O330" s="161"/>
      <c r="P330" s="162">
        <f>SUM(P331:P333)</f>
        <v>0</v>
      </c>
      <c r="Q330" s="161"/>
      <c r="R330" s="162">
        <f>SUM(R331:R333)</f>
        <v>0</v>
      </c>
      <c r="S330" s="161"/>
      <c r="T330" s="163">
        <f>SUM(T331:T333)</f>
        <v>0</v>
      </c>
      <c r="AR330" s="164" t="s">
        <v>163</v>
      </c>
      <c r="AT330" s="165" t="s">
        <v>77</v>
      </c>
      <c r="AU330" s="165" t="s">
        <v>86</v>
      </c>
      <c r="AY330" s="164" t="s">
        <v>131</v>
      </c>
      <c r="BK330" s="166">
        <f>SUM(BK331:BK333)</f>
        <v>0</v>
      </c>
    </row>
    <row r="331" spans="1:65" s="2" customFormat="1" ht="16.5" customHeight="1" x14ac:dyDescent="0.2">
      <c r="A331" s="34"/>
      <c r="B331" s="35"/>
      <c r="C331" s="169" t="s">
        <v>537</v>
      </c>
      <c r="D331" s="169" t="s">
        <v>134</v>
      </c>
      <c r="E331" s="170" t="s">
        <v>538</v>
      </c>
      <c r="F331" s="171" t="s">
        <v>539</v>
      </c>
      <c r="G331" s="172" t="s">
        <v>524</v>
      </c>
      <c r="H331" s="173">
        <v>1</v>
      </c>
      <c r="I331" s="174"/>
      <c r="J331" s="175">
        <f>ROUND(I331*H331,2)</f>
        <v>0</v>
      </c>
      <c r="K331" s="171" t="s">
        <v>138</v>
      </c>
      <c r="L331" s="39"/>
      <c r="M331" s="176" t="s">
        <v>19</v>
      </c>
      <c r="N331" s="177" t="s">
        <v>49</v>
      </c>
      <c r="O331" s="64"/>
      <c r="P331" s="178">
        <f>O331*H331</f>
        <v>0</v>
      </c>
      <c r="Q331" s="178">
        <v>0</v>
      </c>
      <c r="R331" s="178">
        <f>Q331*H331</f>
        <v>0</v>
      </c>
      <c r="S331" s="178">
        <v>0</v>
      </c>
      <c r="T331" s="179">
        <f>S331*H331</f>
        <v>0</v>
      </c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R331" s="180" t="s">
        <v>525</v>
      </c>
      <c r="AT331" s="180" t="s">
        <v>134</v>
      </c>
      <c r="AU331" s="180" t="s">
        <v>88</v>
      </c>
      <c r="AY331" s="17" t="s">
        <v>131</v>
      </c>
      <c r="BE331" s="181">
        <f>IF(N331="základní",J331,0)</f>
        <v>0</v>
      </c>
      <c r="BF331" s="181">
        <f>IF(N331="snížená",J331,0)</f>
        <v>0</v>
      </c>
      <c r="BG331" s="181">
        <f>IF(N331="zákl. přenesená",J331,0)</f>
        <v>0</v>
      </c>
      <c r="BH331" s="181">
        <f>IF(N331="sníž. přenesená",J331,0)</f>
        <v>0</v>
      </c>
      <c r="BI331" s="181">
        <f>IF(N331="nulová",J331,0)</f>
        <v>0</v>
      </c>
      <c r="BJ331" s="17" t="s">
        <v>86</v>
      </c>
      <c r="BK331" s="181">
        <f>ROUND(I331*H331,2)</f>
        <v>0</v>
      </c>
      <c r="BL331" s="17" t="s">
        <v>525</v>
      </c>
      <c r="BM331" s="180" t="s">
        <v>540</v>
      </c>
    </row>
    <row r="332" spans="1:65" s="2" customFormat="1" ht="11.25" x14ac:dyDescent="0.2">
      <c r="A332" s="34"/>
      <c r="B332" s="35"/>
      <c r="C332" s="36"/>
      <c r="D332" s="182" t="s">
        <v>141</v>
      </c>
      <c r="E332" s="36"/>
      <c r="F332" s="183" t="s">
        <v>541</v>
      </c>
      <c r="G332" s="36"/>
      <c r="H332" s="36"/>
      <c r="I332" s="184"/>
      <c r="J332" s="36"/>
      <c r="K332" s="36"/>
      <c r="L332" s="39"/>
      <c r="M332" s="185"/>
      <c r="N332" s="186"/>
      <c r="O332" s="64"/>
      <c r="P332" s="64"/>
      <c r="Q332" s="64"/>
      <c r="R332" s="64"/>
      <c r="S332" s="64"/>
      <c r="T332" s="65"/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T332" s="17" t="s">
        <v>141</v>
      </c>
      <c r="AU332" s="17" t="s">
        <v>88</v>
      </c>
    </row>
    <row r="333" spans="1:65" s="2" customFormat="1" ht="58.5" x14ac:dyDescent="0.2">
      <c r="A333" s="34"/>
      <c r="B333" s="35"/>
      <c r="C333" s="36"/>
      <c r="D333" s="189" t="s">
        <v>501</v>
      </c>
      <c r="E333" s="36"/>
      <c r="F333" s="210" t="s">
        <v>542</v>
      </c>
      <c r="G333" s="36"/>
      <c r="H333" s="36"/>
      <c r="I333" s="184"/>
      <c r="J333" s="36"/>
      <c r="K333" s="36"/>
      <c r="L333" s="39"/>
      <c r="M333" s="185"/>
      <c r="N333" s="186"/>
      <c r="O333" s="64"/>
      <c r="P333" s="64"/>
      <c r="Q333" s="64"/>
      <c r="R333" s="64"/>
      <c r="S333" s="64"/>
      <c r="T333" s="65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T333" s="17" t="s">
        <v>501</v>
      </c>
      <c r="AU333" s="17" t="s">
        <v>88</v>
      </c>
    </row>
    <row r="334" spans="1:65" s="12" customFormat="1" ht="22.9" customHeight="1" x14ac:dyDescent="0.2">
      <c r="B334" s="153"/>
      <c r="C334" s="154"/>
      <c r="D334" s="155" t="s">
        <v>77</v>
      </c>
      <c r="E334" s="167" t="s">
        <v>543</v>
      </c>
      <c r="F334" s="167" t="s">
        <v>544</v>
      </c>
      <c r="G334" s="154"/>
      <c r="H334" s="154"/>
      <c r="I334" s="157"/>
      <c r="J334" s="168">
        <f>BK334</f>
        <v>0</v>
      </c>
      <c r="K334" s="154"/>
      <c r="L334" s="159"/>
      <c r="M334" s="160"/>
      <c r="N334" s="161"/>
      <c r="O334" s="161"/>
      <c r="P334" s="162">
        <f>SUM(P335:P337)</f>
        <v>0</v>
      </c>
      <c r="Q334" s="161"/>
      <c r="R334" s="162">
        <f>SUM(R335:R337)</f>
        <v>0</v>
      </c>
      <c r="S334" s="161"/>
      <c r="T334" s="163">
        <f>SUM(T335:T337)</f>
        <v>0</v>
      </c>
      <c r="AR334" s="164" t="s">
        <v>163</v>
      </c>
      <c r="AT334" s="165" t="s">
        <v>77</v>
      </c>
      <c r="AU334" s="165" t="s">
        <v>86</v>
      </c>
      <c r="AY334" s="164" t="s">
        <v>131</v>
      </c>
      <c r="BK334" s="166">
        <f>SUM(BK335:BK337)</f>
        <v>0</v>
      </c>
    </row>
    <row r="335" spans="1:65" s="2" customFormat="1" ht="16.5" customHeight="1" x14ac:dyDescent="0.2">
      <c r="A335" s="34"/>
      <c r="B335" s="35"/>
      <c r="C335" s="169" t="s">
        <v>545</v>
      </c>
      <c r="D335" s="169" t="s">
        <v>134</v>
      </c>
      <c r="E335" s="170" t="s">
        <v>546</v>
      </c>
      <c r="F335" s="171" t="s">
        <v>547</v>
      </c>
      <c r="G335" s="172" t="s">
        <v>524</v>
      </c>
      <c r="H335" s="173">
        <v>1</v>
      </c>
      <c r="I335" s="174"/>
      <c r="J335" s="175">
        <f>ROUND(I335*H335,2)</f>
        <v>0</v>
      </c>
      <c r="K335" s="171" t="s">
        <v>138</v>
      </c>
      <c r="L335" s="39"/>
      <c r="M335" s="176" t="s">
        <v>19</v>
      </c>
      <c r="N335" s="177" t="s">
        <v>49</v>
      </c>
      <c r="O335" s="64"/>
      <c r="P335" s="178">
        <f>O335*H335</f>
        <v>0</v>
      </c>
      <c r="Q335" s="178">
        <v>0</v>
      </c>
      <c r="R335" s="178">
        <f>Q335*H335</f>
        <v>0</v>
      </c>
      <c r="S335" s="178">
        <v>0</v>
      </c>
      <c r="T335" s="179">
        <f>S335*H335</f>
        <v>0</v>
      </c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R335" s="180" t="s">
        <v>525</v>
      </c>
      <c r="AT335" s="180" t="s">
        <v>134</v>
      </c>
      <c r="AU335" s="180" t="s">
        <v>88</v>
      </c>
      <c r="AY335" s="17" t="s">
        <v>131</v>
      </c>
      <c r="BE335" s="181">
        <f>IF(N335="základní",J335,0)</f>
        <v>0</v>
      </c>
      <c r="BF335" s="181">
        <f>IF(N335="snížená",J335,0)</f>
        <v>0</v>
      </c>
      <c r="BG335" s="181">
        <f>IF(N335="zákl. přenesená",J335,0)</f>
        <v>0</v>
      </c>
      <c r="BH335" s="181">
        <f>IF(N335="sníž. přenesená",J335,0)</f>
        <v>0</v>
      </c>
      <c r="BI335" s="181">
        <f>IF(N335="nulová",J335,0)</f>
        <v>0</v>
      </c>
      <c r="BJ335" s="17" t="s">
        <v>86</v>
      </c>
      <c r="BK335" s="181">
        <f>ROUND(I335*H335,2)</f>
        <v>0</v>
      </c>
      <c r="BL335" s="17" t="s">
        <v>525</v>
      </c>
      <c r="BM335" s="180" t="s">
        <v>548</v>
      </c>
    </row>
    <row r="336" spans="1:65" s="2" customFormat="1" ht="11.25" x14ac:dyDescent="0.2">
      <c r="A336" s="34"/>
      <c r="B336" s="35"/>
      <c r="C336" s="36"/>
      <c r="D336" s="182" t="s">
        <v>141</v>
      </c>
      <c r="E336" s="36"/>
      <c r="F336" s="183" t="s">
        <v>549</v>
      </c>
      <c r="G336" s="36"/>
      <c r="H336" s="36"/>
      <c r="I336" s="184"/>
      <c r="J336" s="36"/>
      <c r="K336" s="36"/>
      <c r="L336" s="39"/>
      <c r="M336" s="185"/>
      <c r="N336" s="186"/>
      <c r="O336" s="64"/>
      <c r="P336" s="64"/>
      <c r="Q336" s="64"/>
      <c r="R336" s="64"/>
      <c r="S336" s="64"/>
      <c r="T336" s="65"/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T336" s="17" t="s">
        <v>141</v>
      </c>
      <c r="AU336" s="17" t="s">
        <v>88</v>
      </c>
    </row>
    <row r="337" spans="1:47" s="2" customFormat="1" ht="39" x14ac:dyDescent="0.2">
      <c r="A337" s="34"/>
      <c r="B337" s="35"/>
      <c r="C337" s="36"/>
      <c r="D337" s="189" t="s">
        <v>501</v>
      </c>
      <c r="E337" s="36"/>
      <c r="F337" s="210" t="s">
        <v>550</v>
      </c>
      <c r="G337" s="36"/>
      <c r="H337" s="36"/>
      <c r="I337" s="184"/>
      <c r="J337" s="36"/>
      <c r="K337" s="36"/>
      <c r="L337" s="39"/>
      <c r="M337" s="211"/>
      <c r="N337" s="212"/>
      <c r="O337" s="213"/>
      <c r="P337" s="213"/>
      <c r="Q337" s="213"/>
      <c r="R337" s="213"/>
      <c r="S337" s="213"/>
      <c r="T337" s="214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T337" s="17" t="s">
        <v>501</v>
      </c>
      <c r="AU337" s="17" t="s">
        <v>88</v>
      </c>
    </row>
    <row r="338" spans="1:47" s="2" customFormat="1" ht="6.95" customHeight="1" x14ac:dyDescent="0.2">
      <c r="A338" s="34"/>
      <c r="B338" s="47"/>
      <c r="C338" s="48"/>
      <c r="D338" s="48"/>
      <c r="E338" s="48"/>
      <c r="F338" s="48"/>
      <c r="G338" s="48"/>
      <c r="H338" s="48"/>
      <c r="I338" s="48"/>
      <c r="J338" s="48"/>
      <c r="K338" s="48"/>
      <c r="L338" s="39"/>
      <c r="M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</row>
  </sheetData>
  <sheetProtection algorithmName="SHA-512" hashValue="nhkCRMRnemu0fjO2D3TtGHxmgrbKQp3jog1Kl5KjAuELMy3Ejq8RcvoNedTHX+4QGSTsTkoucZk294vHmVHg8A==" saltValue="TJhcXVX/8vkX5ONCd7TPNxkEWDg+vKj+WVNx5MaZHjtVCdlrOTfDv2O0hZaAw5lAuH04H6pOIFq7MLVANscrcw==" spinCount="100000" sheet="1" objects="1" scenarios="1" formatColumns="0" formatRows="0" autoFilter="0"/>
  <autoFilter ref="C97:K337" xr:uid="{00000000-0009-0000-0000-000001000000}"/>
  <mergeCells count="9">
    <mergeCell ref="E50:H50"/>
    <mergeCell ref="E88:H88"/>
    <mergeCell ref="E90:H90"/>
    <mergeCell ref="L2:V2"/>
    <mergeCell ref="E7:H7"/>
    <mergeCell ref="E9:H9"/>
    <mergeCell ref="E18:H18"/>
    <mergeCell ref="E27:H27"/>
    <mergeCell ref="E48:H48"/>
  </mergeCells>
  <hyperlinks>
    <hyperlink ref="F102" r:id="rId1" xr:uid="{00000000-0004-0000-0100-000000000000}"/>
    <hyperlink ref="F105" r:id="rId2" xr:uid="{00000000-0004-0000-0100-000001000000}"/>
    <hyperlink ref="F108" r:id="rId3" xr:uid="{00000000-0004-0000-0100-000002000000}"/>
    <hyperlink ref="F111" r:id="rId4" xr:uid="{00000000-0004-0000-0100-000003000000}"/>
    <hyperlink ref="F118" r:id="rId5" xr:uid="{00000000-0004-0000-0100-000004000000}"/>
    <hyperlink ref="F123" r:id="rId6" xr:uid="{00000000-0004-0000-0100-000005000000}"/>
    <hyperlink ref="F128" r:id="rId7" xr:uid="{00000000-0004-0000-0100-000006000000}"/>
    <hyperlink ref="F133" r:id="rId8" xr:uid="{00000000-0004-0000-0100-000007000000}"/>
    <hyperlink ref="F136" r:id="rId9" xr:uid="{00000000-0004-0000-0100-000008000000}"/>
    <hyperlink ref="F141" r:id="rId10" xr:uid="{00000000-0004-0000-0100-000009000000}"/>
    <hyperlink ref="F145" r:id="rId11" xr:uid="{00000000-0004-0000-0100-00000A000000}"/>
    <hyperlink ref="F148" r:id="rId12" xr:uid="{00000000-0004-0000-0100-00000B000000}"/>
    <hyperlink ref="F152" r:id="rId13" xr:uid="{00000000-0004-0000-0100-00000C000000}"/>
    <hyperlink ref="F155" r:id="rId14" xr:uid="{00000000-0004-0000-0100-00000D000000}"/>
    <hyperlink ref="F161" r:id="rId15" xr:uid="{00000000-0004-0000-0100-00000E000000}"/>
    <hyperlink ref="F166" r:id="rId16" xr:uid="{00000000-0004-0000-0100-00000F000000}"/>
    <hyperlink ref="F169" r:id="rId17" xr:uid="{00000000-0004-0000-0100-000010000000}"/>
    <hyperlink ref="F175" r:id="rId18" xr:uid="{00000000-0004-0000-0100-000011000000}"/>
    <hyperlink ref="F183" r:id="rId19" xr:uid="{00000000-0004-0000-0100-000012000000}"/>
    <hyperlink ref="F185" r:id="rId20" xr:uid="{00000000-0004-0000-0100-000013000000}"/>
    <hyperlink ref="F187" r:id="rId21" xr:uid="{00000000-0004-0000-0100-000014000000}"/>
    <hyperlink ref="F189" r:id="rId22" xr:uid="{00000000-0004-0000-0100-000015000000}"/>
    <hyperlink ref="F192" r:id="rId23" xr:uid="{00000000-0004-0000-0100-000016000000}"/>
    <hyperlink ref="F194" r:id="rId24" xr:uid="{00000000-0004-0000-0100-000017000000}"/>
    <hyperlink ref="F197" r:id="rId25" xr:uid="{00000000-0004-0000-0100-000018000000}"/>
    <hyperlink ref="F201" r:id="rId26" xr:uid="{00000000-0004-0000-0100-000019000000}"/>
    <hyperlink ref="F208" r:id="rId27" xr:uid="{00000000-0004-0000-0100-00001A000000}"/>
    <hyperlink ref="F211" r:id="rId28" xr:uid="{00000000-0004-0000-0100-00001B000000}"/>
    <hyperlink ref="F216" r:id="rId29" xr:uid="{00000000-0004-0000-0100-00001C000000}"/>
    <hyperlink ref="F218" r:id="rId30" xr:uid="{00000000-0004-0000-0100-00001D000000}"/>
    <hyperlink ref="F221" r:id="rId31" xr:uid="{00000000-0004-0000-0100-00001E000000}"/>
    <hyperlink ref="F224" r:id="rId32" xr:uid="{00000000-0004-0000-0100-00001F000000}"/>
    <hyperlink ref="F226" r:id="rId33" xr:uid="{00000000-0004-0000-0100-000020000000}"/>
    <hyperlink ref="F230" r:id="rId34" xr:uid="{00000000-0004-0000-0100-000021000000}"/>
    <hyperlink ref="F233" r:id="rId35" xr:uid="{00000000-0004-0000-0100-000022000000}"/>
    <hyperlink ref="F236" r:id="rId36" xr:uid="{00000000-0004-0000-0100-000023000000}"/>
    <hyperlink ref="F239" r:id="rId37" xr:uid="{00000000-0004-0000-0100-000024000000}"/>
    <hyperlink ref="F243" r:id="rId38" xr:uid="{00000000-0004-0000-0100-000025000000}"/>
    <hyperlink ref="F246" r:id="rId39" xr:uid="{00000000-0004-0000-0100-000026000000}"/>
    <hyperlink ref="F249" r:id="rId40" xr:uid="{00000000-0004-0000-0100-000027000000}"/>
    <hyperlink ref="F251" r:id="rId41" xr:uid="{00000000-0004-0000-0100-000028000000}"/>
    <hyperlink ref="F254" r:id="rId42" xr:uid="{00000000-0004-0000-0100-000029000000}"/>
    <hyperlink ref="F258" r:id="rId43" xr:uid="{00000000-0004-0000-0100-00002A000000}"/>
    <hyperlink ref="F261" r:id="rId44" xr:uid="{00000000-0004-0000-0100-00002B000000}"/>
    <hyperlink ref="F267" r:id="rId45" xr:uid="{00000000-0004-0000-0100-00002C000000}"/>
    <hyperlink ref="F274" r:id="rId46" xr:uid="{00000000-0004-0000-0100-00002D000000}"/>
    <hyperlink ref="F282" r:id="rId47" xr:uid="{00000000-0004-0000-0100-00002E000000}"/>
    <hyperlink ref="F284" r:id="rId48" xr:uid="{00000000-0004-0000-0100-00002F000000}"/>
    <hyperlink ref="F292" r:id="rId49" xr:uid="{00000000-0004-0000-0100-000030000000}"/>
    <hyperlink ref="F294" r:id="rId50" xr:uid="{00000000-0004-0000-0100-000031000000}"/>
    <hyperlink ref="F310" r:id="rId51" xr:uid="{00000000-0004-0000-0100-000032000000}"/>
    <hyperlink ref="F315" r:id="rId52" xr:uid="{00000000-0004-0000-0100-000033000000}"/>
    <hyperlink ref="F319" r:id="rId53" xr:uid="{00000000-0004-0000-0100-000034000000}"/>
    <hyperlink ref="F325" r:id="rId54" xr:uid="{00000000-0004-0000-0100-000035000000}"/>
    <hyperlink ref="F328" r:id="rId55" xr:uid="{00000000-0004-0000-0100-000036000000}"/>
    <hyperlink ref="F332" r:id="rId56" xr:uid="{00000000-0004-0000-0100-000037000000}"/>
    <hyperlink ref="F336" r:id="rId57" xr:uid="{00000000-0004-0000-0100-00003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5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 x14ac:dyDescent="0.2"/>
  <cols>
    <col min="1" max="1" width="8.33203125" style="215" customWidth="1"/>
    <col min="2" max="2" width="1.6640625" style="215" customWidth="1"/>
    <col min="3" max="4" width="5" style="215" customWidth="1"/>
    <col min="5" max="5" width="11.6640625" style="215" customWidth="1"/>
    <col min="6" max="6" width="9.1640625" style="215" customWidth="1"/>
    <col min="7" max="7" width="5" style="215" customWidth="1"/>
    <col min="8" max="8" width="77.83203125" style="215" customWidth="1"/>
    <col min="9" max="10" width="20" style="215" customWidth="1"/>
    <col min="11" max="11" width="1.6640625" style="215" customWidth="1"/>
  </cols>
  <sheetData>
    <row r="1" spans="2:11" s="1" customFormat="1" ht="37.5" customHeight="1" x14ac:dyDescent="0.2"/>
    <row r="2" spans="2:11" s="1" customFormat="1" ht="7.5" customHeight="1" x14ac:dyDescent="0.2">
      <c r="B2" s="216"/>
      <c r="C2" s="217"/>
      <c r="D2" s="217"/>
      <c r="E2" s="217"/>
      <c r="F2" s="217"/>
      <c r="G2" s="217"/>
      <c r="H2" s="217"/>
      <c r="I2" s="217"/>
      <c r="J2" s="217"/>
      <c r="K2" s="218"/>
    </row>
    <row r="3" spans="2:11" s="14" customFormat="1" ht="45" customHeight="1" x14ac:dyDescent="0.2">
      <c r="B3" s="219"/>
      <c r="C3" s="354" t="s">
        <v>551</v>
      </c>
      <c r="D3" s="354"/>
      <c r="E3" s="354"/>
      <c r="F3" s="354"/>
      <c r="G3" s="354"/>
      <c r="H3" s="354"/>
      <c r="I3" s="354"/>
      <c r="J3" s="354"/>
      <c r="K3" s="220"/>
    </row>
    <row r="4" spans="2:11" s="1" customFormat="1" ht="25.5" customHeight="1" x14ac:dyDescent="0.3">
      <c r="B4" s="221"/>
      <c r="C4" s="353" t="s">
        <v>552</v>
      </c>
      <c r="D4" s="353"/>
      <c r="E4" s="353"/>
      <c r="F4" s="353"/>
      <c r="G4" s="353"/>
      <c r="H4" s="353"/>
      <c r="I4" s="353"/>
      <c r="J4" s="353"/>
      <c r="K4" s="222"/>
    </row>
    <row r="5" spans="2:11" s="1" customFormat="1" ht="5.25" customHeight="1" x14ac:dyDescent="0.2">
      <c r="B5" s="221"/>
      <c r="C5" s="223"/>
      <c r="D5" s="223"/>
      <c r="E5" s="223"/>
      <c r="F5" s="223"/>
      <c r="G5" s="223"/>
      <c r="H5" s="223"/>
      <c r="I5" s="223"/>
      <c r="J5" s="223"/>
      <c r="K5" s="222"/>
    </row>
    <row r="6" spans="2:11" s="1" customFormat="1" ht="15" customHeight="1" x14ac:dyDescent="0.2">
      <c r="B6" s="221"/>
      <c r="C6" s="352" t="s">
        <v>553</v>
      </c>
      <c r="D6" s="352"/>
      <c r="E6" s="352"/>
      <c r="F6" s="352"/>
      <c r="G6" s="352"/>
      <c r="H6" s="352"/>
      <c r="I6" s="352"/>
      <c r="J6" s="352"/>
      <c r="K6" s="222"/>
    </row>
    <row r="7" spans="2:11" s="1" customFormat="1" ht="15" customHeight="1" x14ac:dyDescent="0.2">
      <c r="B7" s="225"/>
      <c r="C7" s="352" t="s">
        <v>554</v>
      </c>
      <c r="D7" s="352"/>
      <c r="E7" s="352"/>
      <c r="F7" s="352"/>
      <c r="G7" s="352"/>
      <c r="H7" s="352"/>
      <c r="I7" s="352"/>
      <c r="J7" s="352"/>
      <c r="K7" s="222"/>
    </row>
    <row r="8" spans="2:11" s="1" customFormat="1" ht="12.75" customHeight="1" x14ac:dyDescent="0.2">
      <c r="B8" s="225"/>
      <c r="C8" s="224"/>
      <c r="D8" s="224"/>
      <c r="E8" s="224"/>
      <c r="F8" s="224"/>
      <c r="G8" s="224"/>
      <c r="H8" s="224"/>
      <c r="I8" s="224"/>
      <c r="J8" s="224"/>
      <c r="K8" s="222"/>
    </row>
    <row r="9" spans="2:11" s="1" customFormat="1" ht="15" customHeight="1" x14ac:dyDescent="0.2">
      <c r="B9" s="225"/>
      <c r="C9" s="352" t="s">
        <v>555</v>
      </c>
      <c r="D9" s="352"/>
      <c r="E9" s="352"/>
      <c r="F9" s="352"/>
      <c r="G9" s="352"/>
      <c r="H9" s="352"/>
      <c r="I9" s="352"/>
      <c r="J9" s="352"/>
      <c r="K9" s="222"/>
    </row>
    <row r="10" spans="2:11" s="1" customFormat="1" ht="15" customHeight="1" x14ac:dyDescent="0.2">
      <c r="B10" s="225"/>
      <c r="C10" s="224"/>
      <c r="D10" s="352" t="s">
        <v>556</v>
      </c>
      <c r="E10" s="352"/>
      <c r="F10" s="352"/>
      <c r="G10" s="352"/>
      <c r="H10" s="352"/>
      <c r="I10" s="352"/>
      <c r="J10" s="352"/>
      <c r="K10" s="222"/>
    </row>
    <row r="11" spans="2:11" s="1" customFormat="1" ht="15" customHeight="1" x14ac:dyDescent="0.2">
      <c r="B11" s="225"/>
      <c r="C11" s="226"/>
      <c r="D11" s="352" t="s">
        <v>557</v>
      </c>
      <c r="E11" s="352"/>
      <c r="F11" s="352"/>
      <c r="G11" s="352"/>
      <c r="H11" s="352"/>
      <c r="I11" s="352"/>
      <c r="J11" s="352"/>
      <c r="K11" s="222"/>
    </row>
    <row r="12" spans="2:11" s="1" customFormat="1" ht="15" customHeight="1" x14ac:dyDescent="0.2">
      <c r="B12" s="225"/>
      <c r="C12" s="226"/>
      <c r="D12" s="224"/>
      <c r="E12" s="224"/>
      <c r="F12" s="224"/>
      <c r="G12" s="224"/>
      <c r="H12" s="224"/>
      <c r="I12" s="224"/>
      <c r="J12" s="224"/>
      <c r="K12" s="222"/>
    </row>
    <row r="13" spans="2:11" s="1" customFormat="1" ht="15" customHeight="1" x14ac:dyDescent="0.2">
      <c r="B13" s="225"/>
      <c r="C13" s="226"/>
      <c r="D13" s="227" t="s">
        <v>558</v>
      </c>
      <c r="E13" s="224"/>
      <c r="F13" s="224"/>
      <c r="G13" s="224"/>
      <c r="H13" s="224"/>
      <c r="I13" s="224"/>
      <c r="J13" s="224"/>
      <c r="K13" s="222"/>
    </row>
    <row r="14" spans="2:11" s="1" customFormat="1" ht="12.75" customHeight="1" x14ac:dyDescent="0.2">
      <c r="B14" s="225"/>
      <c r="C14" s="226"/>
      <c r="D14" s="226"/>
      <c r="E14" s="226"/>
      <c r="F14" s="226"/>
      <c r="G14" s="226"/>
      <c r="H14" s="226"/>
      <c r="I14" s="226"/>
      <c r="J14" s="226"/>
      <c r="K14" s="222"/>
    </row>
    <row r="15" spans="2:11" s="1" customFormat="1" ht="15" customHeight="1" x14ac:dyDescent="0.2">
      <c r="B15" s="225"/>
      <c r="C15" s="226"/>
      <c r="D15" s="352" t="s">
        <v>559</v>
      </c>
      <c r="E15" s="352"/>
      <c r="F15" s="352"/>
      <c r="G15" s="352"/>
      <c r="H15" s="352"/>
      <c r="I15" s="352"/>
      <c r="J15" s="352"/>
      <c r="K15" s="222"/>
    </row>
    <row r="16" spans="2:11" s="1" customFormat="1" ht="15" customHeight="1" x14ac:dyDescent="0.2">
      <c r="B16" s="225"/>
      <c r="C16" s="226"/>
      <c r="D16" s="352" t="s">
        <v>560</v>
      </c>
      <c r="E16" s="352"/>
      <c r="F16" s="352"/>
      <c r="G16" s="352"/>
      <c r="H16" s="352"/>
      <c r="I16" s="352"/>
      <c r="J16" s="352"/>
      <c r="K16" s="222"/>
    </row>
    <row r="17" spans="2:11" s="1" customFormat="1" ht="15" customHeight="1" x14ac:dyDescent="0.2">
      <c r="B17" s="225"/>
      <c r="C17" s="226"/>
      <c r="D17" s="352" t="s">
        <v>561</v>
      </c>
      <c r="E17" s="352"/>
      <c r="F17" s="352"/>
      <c r="G17" s="352"/>
      <c r="H17" s="352"/>
      <c r="I17" s="352"/>
      <c r="J17" s="352"/>
      <c r="K17" s="222"/>
    </row>
    <row r="18" spans="2:11" s="1" customFormat="1" ht="15" customHeight="1" x14ac:dyDescent="0.2">
      <c r="B18" s="225"/>
      <c r="C18" s="226"/>
      <c r="D18" s="226"/>
      <c r="E18" s="228" t="s">
        <v>85</v>
      </c>
      <c r="F18" s="352" t="s">
        <v>562</v>
      </c>
      <c r="G18" s="352"/>
      <c r="H18" s="352"/>
      <c r="I18" s="352"/>
      <c r="J18" s="352"/>
      <c r="K18" s="222"/>
    </row>
    <row r="19" spans="2:11" s="1" customFormat="1" ht="15" customHeight="1" x14ac:dyDescent="0.2">
      <c r="B19" s="225"/>
      <c r="C19" s="226"/>
      <c r="D19" s="226"/>
      <c r="E19" s="228" t="s">
        <v>563</v>
      </c>
      <c r="F19" s="352" t="s">
        <v>564</v>
      </c>
      <c r="G19" s="352"/>
      <c r="H19" s="352"/>
      <c r="I19" s="352"/>
      <c r="J19" s="352"/>
      <c r="K19" s="222"/>
    </row>
    <row r="20" spans="2:11" s="1" customFormat="1" ht="15" customHeight="1" x14ac:dyDescent="0.2">
      <c r="B20" s="225"/>
      <c r="C20" s="226"/>
      <c r="D20" s="226"/>
      <c r="E20" s="228" t="s">
        <v>565</v>
      </c>
      <c r="F20" s="352" t="s">
        <v>566</v>
      </c>
      <c r="G20" s="352"/>
      <c r="H20" s="352"/>
      <c r="I20" s="352"/>
      <c r="J20" s="352"/>
      <c r="K20" s="222"/>
    </row>
    <row r="21" spans="2:11" s="1" customFormat="1" ht="15" customHeight="1" x14ac:dyDescent="0.2">
      <c r="B21" s="225"/>
      <c r="C21" s="226"/>
      <c r="D21" s="226"/>
      <c r="E21" s="228" t="s">
        <v>567</v>
      </c>
      <c r="F21" s="352" t="s">
        <v>568</v>
      </c>
      <c r="G21" s="352"/>
      <c r="H21" s="352"/>
      <c r="I21" s="352"/>
      <c r="J21" s="352"/>
      <c r="K21" s="222"/>
    </row>
    <row r="22" spans="2:11" s="1" customFormat="1" ht="15" customHeight="1" x14ac:dyDescent="0.2">
      <c r="B22" s="225"/>
      <c r="C22" s="226"/>
      <c r="D22" s="226"/>
      <c r="E22" s="228" t="s">
        <v>569</v>
      </c>
      <c r="F22" s="352" t="s">
        <v>570</v>
      </c>
      <c r="G22" s="352"/>
      <c r="H22" s="352"/>
      <c r="I22" s="352"/>
      <c r="J22" s="352"/>
      <c r="K22" s="222"/>
    </row>
    <row r="23" spans="2:11" s="1" customFormat="1" ht="15" customHeight="1" x14ac:dyDescent="0.2">
      <c r="B23" s="225"/>
      <c r="C23" s="226"/>
      <c r="D23" s="226"/>
      <c r="E23" s="228" t="s">
        <v>571</v>
      </c>
      <c r="F23" s="352" t="s">
        <v>572</v>
      </c>
      <c r="G23" s="352"/>
      <c r="H23" s="352"/>
      <c r="I23" s="352"/>
      <c r="J23" s="352"/>
      <c r="K23" s="222"/>
    </row>
    <row r="24" spans="2:11" s="1" customFormat="1" ht="12.75" customHeight="1" x14ac:dyDescent="0.2">
      <c r="B24" s="225"/>
      <c r="C24" s="226"/>
      <c r="D24" s="226"/>
      <c r="E24" s="226"/>
      <c r="F24" s="226"/>
      <c r="G24" s="226"/>
      <c r="H24" s="226"/>
      <c r="I24" s="226"/>
      <c r="J24" s="226"/>
      <c r="K24" s="222"/>
    </row>
    <row r="25" spans="2:11" s="1" customFormat="1" ht="15" customHeight="1" x14ac:dyDescent="0.2">
      <c r="B25" s="225"/>
      <c r="C25" s="352" t="s">
        <v>573</v>
      </c>
      <c r="D25" s="352"/>
      <c r="E25" s="352"/>
      <c r="F25" s="352"/>
      <c r="G25" s="352"/>
      <c r="H25" s="352"/>
      <c r="I25" s="352"/>
      <c r="J25" s="352"/>
      <c r="K25" s="222"/>
    </row>
    <row r="26" spans="2:11" s="1" customFormat="1" ht="15" customHeight="1" x14ac:dyDescent="0.2">
      <c r="B26" s="225"/>
      <c r="C26" s="352" t="s">
        <v>574</v>
      </c>
      <c r="D26" s="352"/>
      <c r="E26" s="352"/>
      <c r="F26" s="352"/>
      <c r="G26" s="352"/>
      <c r="H26" s="352"/>
      <c r="I26" s="352"/>
      <c r="J26" s="352"/>
      <c r="K26" s="222"/>
    </row>
    <row r="27" spans="2:11" s="1" customFormat="1" ht="15" customHeight="1" x14ac:dyDescent="0.2">
      <c r="B27" s="225"/>
      <c r="C27" s="224"/>
      <c r="D27" s="352" t="s">
        <v>575</v>
      </c>
      <c r="E27" s="352"/>
      <c r="F27" s="352"/>
      <c r="G27" s="352"/>
      <c r="H27" s="352"/>
      <c r="I27" s="352"/>
      <c r="J27" s="352"/>
      <c r="K27" s="222"/>
    </row>
    <row r="28" spans="2:11" s="1" customFormat="1" ht="15" customHeight="1" x14ac:dyDescent="0.2">
      <c r="B28" s="225"/>
      <c r="C28" s="226"/>
      <c r="D28" s="352" t="s">
        <v>576</v>
      </c>
      <c r="E28" s="352"/>
      <c r="F28" s="352"/>
      <c r="G28" s="352"/>
      <c r="H28" s="352"/>
      <c r="I28" s="352"/>
      <c r="J28" s="352"/>
      <c r="K28" s="222"/>
    </row>
    <row r="29" spans="2:11" s="1" customFormat="1" ht="12.75" customHeight="1" x14ac:dyDescent="0.2">
      <c r="B29" s="225"/>
      <c r="C29" s="226"/>
      <c r="D29" s="226"/>
      <c r="E29" s="226"/>
      <c r="F29" s="226"/>
      <c r="G29" s="226"/>
      <c r="H29" s="226"/>
      <c r="I29" s="226"/>
      <c r="J29" s="226"/>
      <c r="K29" s="222"/>
    </row>
    <row r="30" spans="2:11" s="1" customFormat="1" ht="15" customHeight="1" x14ac:dyDescent="0.2">
      <c r="B30" s="225"/>
      <c r="C30" s="226"/>
      <c r="D30" s="352" t="s">
        <v>577</v>
      </c>
      <c r="E30" s="352"/>
      <c r="F30" s="352"/>
      <c r="G30" s="352"/>
      <c r="H30" s="352"/>
      <c r="I30" s="352"/>
      <c r="J30" s="352"/>
      <c r="K30" s="222"/>
    </row>
    <row r="31" spans="2:11" s="1" customFormat="1" ht="15" customHeight="1" x14ac:dyDescent="0.2">
      <c r="B31" s="225"/>
      <c r="C31" s="226"/>
      <c r="D31" s="352" t="s">
        <v>578</v>
      </c>
      <c r="E31" s="352"/>
      <c r="F31" s="352"/>
      <c r="G31" s="352"/>
      <c r="H31" s="352"/>
      <c r="I31" s="352"/>
      <c r="J31" s="352"/>
      <c r="K31" s="222"/>
    </row>
    <row r="32" spans="2:11" s="1" customFormat="1" ht="12.75" customHeight="1" x14ac:dyDescent="0.2">
      <c r="B32" s="225"/>
      <c r="C32" s="226"/>
      <c r="D32" s="226"/>
      <c r="E32" s="226"/>
      <c r="F32" s="226"/>
      <c r="G32" s="226"/>
      <c r="H32" s="226"/>
      <c r="I32" s="226"/>
      <c r="J32" s="226"/>
      <c r="K32" s="222"/>
    </row>
    <row r="33" spans="2:11" s="1" customFormat="1" ht="15" customHeight="1" x14ac:dyDescent="0.2">
      <c r="B33" s="225"/>
      <c r="C33" s="226"/>
      <c r="D33" s="352" t="s">
        <v>579</v>
      </c>
      <c r="E33" s="352"/>
      <c r="F33" s="352"/>
      <c r="G33" s="352"/>
      <c r="H33" s="352"/>
      <c r="I33" s="352"/>
      <c r="J33" s="352"/>
      <c r="K33" s="222"/>
    </row>
    <row r="34" spans="2:11" s="1" customFormat="1" ht="15" customHeight="1" x14ac:dyDescent="0.2">
      <c r="B34" s="225"/>
      <c r="C34" s="226"/>
      <c r="D34" s="352" t="s">
        <v>580</v>
      </c>
      <c r="E34" s="352"/>
      <c r="F34" s="352"/>
      <c r="G34" s="352"/>
      <c r="H34" s="352"/>
      <c r="I34" s="352"/>
      <c r="J34" s="352"/>
      <c r="K34" s="222"/>
    </row>
    <row r="35" spans="2:11" s="1" customFormat="1" ht="15" customHeight="1" x14ac:dyDescent="0.2">
      <c r="B35" s="225"/>
      <c r="C35" s="226"/>
      <c r="D35" s="352" t="s">
        <v>581</v>
      </c>
      <c r="E35" s="352"/>
      <c r="F35" s="352"/>
      <c r="G35" s="352"/>
      <c r="H35" s="352"/>
      <c r="I35" s="352"/>
      <c r="J35" s="352"/>
      <c r="K35" s="222"/>
    </row>
    <row r="36" spans="2:11" s="1" customFormat="1" ht="15" customHeight="1" x14ac:dyDescent="0.2">
      <c r="B36" s="225"/>
      <c r="C36" s="226"/>
      <c r="D36" s="224"/>
      <c r="E36" s="227" t="s">
        <v>117</v>
      </c>
      <c r="F36" s="224"/>
      <c r="G36" s="352" t="s">
        <v>582</v>
      </c>
      <c r="H36" s="352"/>
      <c r="I36" s="352"/>
      <c r="J36" s="352"/>
      <c r="K36" s="222"/>
    </row>
    <row r="37" spans="2:11" s="1" customFormat="1" ht="30.75" customHeight="1" x14ac:dyDescent="0.2">
      <c r="B37" s="225"/>
      <c r="C37" s="226"/>
      <c r="D37" s="224"/>
      <c r="E37" s="227" t="s">
        <v>583</v>
      </c>
      <c r="F37" s="224"/>
      <c r="G37" s="352" t="s">
        <v>584</v>
      </c>
      <c r="H37" s="352"/>
      <c r="I37" s="352"/>
      <c r="J37" s="352"/>
      <c r="K37" s="222"/>
    </row>
    <row r="38" spans="2:11" s="1" customFormat="1" ht="15" customHeight="1" x14ac:dyDescent="0.2">
      <c r="B38" s="225"/>
      <c r="C38" s="226"/>
      <c r="D38" s="224"/>
      <c r="E38" s="227" t="s">
        <v>59</v>
      </c>
      <c r="F38" s="224"/>
      <c r="G38" s="352" t="s">
        <v>585</v>
      </c>
      <c r="H38" s="352"/>
      <c r="I38" s="352"/>
      <c r="J38" s="352"/>
      <c r="K38" s="222"/>
    </row>
    <row r="39" spans="2:11" s="1" customFormat="1" ht="15" customHeight="1" x14ac:dyDescent="0.2">
      <c r="B39" s="225"/>
      <c r="C39" s="226"/>
      <c r="D39" s="224"/>
      <c r="E39" s="227" t="s">
        <v>60</v>
      </c>
      <c r="F39" s="224"/>
      <c r="G39" s="352" t="s">
        <v>586</v>
      </c>
      <c r="H39" s="352"/>
      <c r="I39" s="352"/>
      <c r="J39" s="352"/>
      <c r="K39" s="222"/>
    </row>
    <row r="40" spans="2:11" s="1" customFormat="1" ht="15" customHeight="1" x14ac:dyDescent="0.2">
      <c r="B40" s="225"/>
      <c r="C40" s="226"/>
      <c r="D40" s="224"/>
      <c r="E40" s="227" t="s">
        <v>118</v>
      </c>
      <c r="F40" s="224"/>
      <c r="G40" s="352" t="s">
        <v>587</v>
      </c>
      <c r="H40" s="352"/>
      <c r="I40" s="352"/>
      <c r="J40" s="352"/>
      <c r="K40" s="222"/>
    </row>
    <row r="41" spans="2:11" s="1" customFormat="1" ht="15" customHeight="1" x14ac:dyDescent="0.2">
      <c r="B41" s="225"/>
      <c r="C41" s="226"/>
      <c r="D41" s="224"/>
      <c r="E41" s="227" t="s">
        <v>119</v>
      </c>
      <c r="F41" s="224"/>
      <c r="G41" s="352" t="s">
        <v>588</v>
      </c>
      <c r="H41" s="352"/>
      <c r="I41" s="352"/>
      <c r="J41" s="352"/>
      <c r="K41" s="222"/>
    </row>
    <row r="42" spans="2:11" s="1" customFormat="1" ht="15" customHeight="1" x14ac:dyDescent="0.2">
      <c r="B42" s="225"/>
      <c r="C42" s="226"/>
      <c r="D42" s="224"/>
      <c r="E42" s="227" t="s">
        <v>589</v>
      </c>
      <c r="F42" s="224"/>
      <c r="G42" s="352" t="s">
        <v>590</v>
      </c>
      <c r="H42" s="352"/>
      <c r="I42" s="352"/>
      <c r="J42" s="352"/>
      <c r="K42" s="222"/>
    </row>
    <row r="43" spans="2:11" s="1" customFormat="1" ht="15" customHeight="1" x14ac:dyDescent="0.2">
      <c r="B43" s="225"/>
      <c r="C43" s="226"/>
      <c r="D43" s="224"/>
      <c r="E43" s="227"/>
      <c r="F43" s="224"/>
      <c r="G43" s="352" t="s">
        <v>591</v>
      </c>
      <c r="H43" s="352"/>
      <c r="I43" s="352"/>
      <c r="J43" s="352"/>
      <c r="K43" s="222"/>
    </row>
    <row r="44" spans="2:11" s="1" customFormat="1" ht="15" customHeight="1" x14ac:dyDescent="0.2">
      <c r="B44" s="225"/>
      <c r="C44" s="226"/>
      <c r="D44" s="224"/>
      <c r="E44" s="227" t="s">
        <v>592</v>
      </c>
      <c r="F44" s="224"/>
      <c r="G44" s="352" t="s">
        <v>593</v>
      </c>
      <c r="H44" s="352"/>
      <c r="I44" s="352"/>
      <c r="J44" s="352"/>
      <c r="K44" s="222"/>
    </row>
    <row r="45" spans="2:11" s="1" customFormat="1" ht="15" customHeight="1" x14ac:dyDescent="0.2">
      <c r="B45" s="225"/>
      <c r="C45" s="226"/>
      <c r="D45" s="224"/>
      <c r="E45" s="227" t="s">
        <v>121</v>
      </c>
      <c r="F45" s="224"/>
      <c r="G45" s="352" t="s">
        <v>594</v>
      </c>
      <c r="H45" s="352"/>
      <c r="I45" s="352"/>
      <c r="J45" s="352"/>
      <c r="K45" s="222"/>
    </row>
    <row r="46" spans="2:11" s="1" customFormat="1" ht="12.75" customHeight="1" x14ac:dyDescent="0.2">
      <c r="B46" s="225"/>
      <c r="C46" s="226"/>
      <c r="D46" s="224"/>
      <c r="E46" s="224"/>
      <c r="F46" s="224"/>
      <c r="G46" s="224"/>
      <c r="H46" s="224"/>
      <c r="I46" s="224"/>
      <c r="J46" s="224"/>
      <c r="K46" s="222"/>
    </row>
    <row r="47" spans="2:11" s="1" customFormat="1" ht="15" customHeight="1" x14ac:dyDescent="0.2">
      <c r="B47" s="225"/>
      <c r="C47" s="226"/>
      <c r="D47" s="352" t="s">
        <v>595</v>
      </c>
      <c r="E47" s="352"/>
      <c r="F47" s="352"/>
      <c r="G47" s="352"/>
      <c r="H47" s="352"/>
      <c r="I47" s="352"/>
      <c r="J47" s="352"/>
      <c r="K47" s="222"/>
    </row>
    <row r="48" spans="2:11" s="1" customFormat="1" ht="15" customHeight="1" x14ac:dyDescent="0.2">
      <c r="B48" s="225"/>
      <c r="C48" s="226"/>
      <c r="D48" s="226"/>
      <c r="E48" s="352" t="s">
        <v>596</v>
      </c>
      <c r="F48" s="352"/>
      <c r="G48" s="352"/>
      <c r="H48" s="352"/>
      <c r="I48" s="352"/>
      <c r="J48" s="352"/>
      <c r="K48" s="222"/>
    </row>
    <row r="49" spans="2:11" s="1" customFormat="1" ht="15" customHeight="1" x14ac:dyDescent="0.2">
      <c r="B49" s="225"/>
      <c r="C49" s="226"/>
      <c r="D49" s="226"/>
      <c r="E49" s="352" t="s">
        <v>597</v>
      </c>
      <c r="F49" s="352"/>
      <c r="G49" s="352"/>
      <c r="H49" s="352"/>
      <c r="I49" s="352"/>
      <c r="J49" s="352"/>
      <c r="K49" s="222"/>
    </row>
    <row r="50" spans="2:11" s="1" customFormat="1" ht="15" customHeight="1" x14ac:dyDescent="0.2">
      <c r="B50" s="225"/>
      <c r="C50" s="226"/>
      <c r="D50" s="226"/>
      <c r="E50" s="352" t="s">
        <v>598</v>
      </c>
      <c r="F50" s="352"/>
      <c r="G50" s="352"/>
      <c r="H50" s="352"/>
      <c r="I50" s="352"/>
      <c r="J50" s="352"/>
      <c r="K50" s="222"/>
    </row>
    <row r="51" spans="2:11" s="1" customFormat="1" ht="15" customHeight="1" x14ac:dyDescent="0.2">
      <c r="B51" s="225"/>
      <c r="C51" s="226"/>
      <c r="D51" s="352" t="s">
        <v>599</v>
      </c>
      <c r="E51" s="352"/>
      <c r="F51" s="352"/>
      <c r="G51" s="352"/>
      <c r="H51" s="352"/>
      <c r="I51" s="352"/>
      <c r="J51" s="352"/>
      <c r="K51" s="222"/>
    </row>
    <row r="52" spans="2:11" s="1" customFormat="1" ht="25.5" customHeight="1" x14ac:dyDescent="0.3">
      <c r="B52" s="221"/>
      <c r="C52" s="353" t="s">
        <v>600</v>
      </c>
      <c r="D52" s="353"/>
      <c r="E52" s="353"/>
      <c r="F52" s="353"/>
      <c r="G52" s="353"/>
      <c r="H52" s="353"/>
      <c r="I52" s="353"/>
      <c r="J52" s="353"/>
      <c r="K52" s="222"/>
    </row>
    <row r="53" spans="2:11" s="1" customFormat="1" ht="5.25" customHeight="1" x14ac:dyDescent="0.2">
      <c r="B53" s="221"/>
      <c r="C53" s="223"/>
      <c r="D53" s="223"/>
      <c r="E53" s="223"/>
      <c r="F53" s="223"/>
      <c r="G53" s="223"/>
      <c r="H53" s="223"/>
      <c r="I53" s="223"/>
      <c r="J53" s="223"/>
      <c r="K53" s="222"/>
    </row>
    <row r="54" spans="2:11" s="1" customFormat="1" ht="15" customHeight="1" x14ac:dyDescent="0.2">
      <c r="B54" s="221"/>
      <c r="C54" s="352" t="s">
        <v>601</v>
      </c>
      <c r="D54" s="352"/>
      <c r="E54" s="352"/>
      <c r="F54" s="352"/>
      <c r="G54" s="352"/>
      <c r="H54" s="352"/>
      <c r="I54" s="352"/>
      <c r="J54" s="352"/>
      <c r="K54" s="222"/>
    </row>
    <row r="55" spans="2:11" s="1" customFormat="1" ht="15" customHeight="1" x14ac:dyDescent="0.2">
      <c r="B55" s="221"/>
      <c r="C55" s="352" t="s">
        <v>602</v>
      </c>
      <c r="D55" s="352"/>
      <c r="E55" s="352"/>
      <c r="F55" s="352"/>
      <c r="G55" s="352"/>
      <c r="H55" s="352"/>
      <c r="I55" s="352"/>
      <c r="J55" s="352"/>
      <c r="K55" s="222"/>
    </row>
    <row r="56" spans="2:11" s="1" customFormat="1" ht="12.75" customHeight="1" x14ac:dyDescent="0.2">
      <c r="B56" s="221"/>
      <c r="C56" s="224"/>
      <c r="D56" s="224"/>
      <c r="E56" s="224"/>
      <c r="F56" s="224"/>
      <c r="G56" s="224"/>
      <c r="H56" s="224"/>
      <c r="I56" s="224"/>
      <c r="J56" s="224"/>
      <c r="K56" s="222"/>
    </row>
    <row r="57" spans="2:11" s="1" customFormat="1" ht="15" customHeight="1" x14ac:dyDescent="0.2">
      <c r="B57" s="221"/>
      <c r="C57" s="352" t="s">
        <v>603</v>
      </c>
      <c r="D57" s="352"/>
      <c r="E57" s="352"/>
      <c r="F57" s="352"/>
      <c r="G57" s="352"/>
      <c r="H57" s="352"/>
      <c r="I57" s="352"/>
      <c r="J57" s="352"/>
      <c r="K57" s="222"/>
    </row>
    <row r="58" spans="2:11" s="1" customFormat="1" ht="15" customHeight="1" x14ac:dyDescent="0.2">
      <c r="B58" s="221"/>
      <c r="C58" s="226"/>
      <c r="D58" s="352" t="s">
        <v>604</v>
      </c>
      <c r="E58" s="352"/>
      <c r="F58" s="352"/>
      <c r="G58" s="352"/>
      <c r="H58" s="352"/>
      <c r="I58" s="352"/>
      <c r="J58" s="352"/>
      <c r="K58" s="222"/>
    </row>
    <row r="59" spans="2:11" s="1" customFormat="1" ht="15" customHeight="1" x14ac:dyDescent="0.2">
      <c r="B59" s="221"/>
      <c r="C59" s="226"/>
      <c r="D59" s="352" t="s">
        <v>605</v>
      </c>
      <c r="E59" s="352"/>
      <c r="F59" s="352"/>
      <c r="G59" s="352"/>
      <c r="H59" s="352"/>
      <c r="I59" s="352"/>
      <c r="J59" s="352"/>
      <c r="K59" s="222"/>
    </row>
    <row r="60" spans="2:11" s="1" customFormat="1" ht="15" customHeight="1" x14ac:dyDescent="0.2">
      <c r="B60" s="221"/>
      <c r="C60" s="226"/>
      <c r="D60" s="352" t="s">
        <v>606</v>
      </c>
      <c r="E60" s="352"/>
      <c r="F60" s="352"/>
      <c r="G60" s="352"/>
      <c r="H60" s="352"/>
      <c r="I60" s="352"/>
      <c r="J60" s="352"/>
      <c r="K60" s="222"/>
    </row>
    <row r="61" spans="2:11" s="1" customFormat="1" ht="15" customHeight="1" x14ac:dyDescent="0.2">
      <c r="B61" s="221"/>
      <c r="C61" s="226"/>
      <c r="D61" s="352" t="s">
        <v>607</v>
      </c>
      <c r="E61" s="352"/>
      <c r="F61" s="352"/>
      <c r="G61" s="352"/>
      <c r="H61" s="352"/>
      <c r="I61" s="352"/>
      <c r="J61" s="352"/>
      <c r="K61" s="222"/>
    </row>
    <row r="62" spans="2:11" s="1" customFormat="1" ht="15" customHeight="1" x14ac:dyDescent="0.2">
      <c r="B62" s="221"/>
      <c r="C62" s="226"/>
      <c r="D62" s="355" t="s">
        <v>608</v>
      </c>
      <c r="E62" s="355"/>
      <c r="F62" s="355"/>
      <c r="G62" s="355"/>
      <c r="H62" s="355"/>
      <c r="I62" s="355"/>
      <c r="J62" s="355"/>
      <c r="K62" s="222"/>
    </row>
    <row r="63" spans="2:11" s="1" customFormat="1" ht="15" customHeight="1" x14ac:dyDescent="0.2">
      <c r="B63" s="221"/>
      <c r="C63" s="226"/>
      <c r="D63" s="352" t="s">
        <v>609</v>
      </c>
      <c r="E63" s="352"/>
      <c r="F63" s="352"/>
      <c r="G63" s="352"/>
      <c r="H63" s="352"/>
      <c r="I63" s="352"/>
      <c r="J63" s="352"/>
      <c r="K63" s="222"/>
    </row>
    <row r="64" spans="2:11" s="1" customFormat="1" ht="12.75" customHeight="1" x14ac:dyDescent="0.2">
      <c r="B64" s="221"/>
      <c r="C64" s="226"/>
      <c r="D64" s="226"/>
      <c r="E64" s="229"/>
      <c r="F64" s="226"/>
      <c r="G64" s="226"/>
      <c r="H64" s="226"/>
      <c r="I64" s="226"/>
      <c r="J64" s="226"/>
      <c r="K64" s="222"/>
    </row>
    <row r="65" spans="2:11" s="1" customFormat="1" ht="15" customHeight="1" x14ac:dyDescent="0.2">
      <c r="B65" s="221"/>
      <c r="C65" s="226"/>
      <c r="D65" s="352" t="s">
        <v>610</v>
      </c>
      <c r="E65" s="352"/>
      <c r="F65" s="352"/>
      <c r="G65" s="352"/>
      <c r="H65" s="352"/>
      <c r="I65" s="352"/>
      <c r="J65" s="352"/>
      <c r="K65" s="222"/>
    </row>
    <row r="66" spans="2:11" s="1" customFormat="1" ht="15" customHeight="1" x14ac:dyDescent="0.2">
      <c r="B66" s="221"/>
      <c r="C66" s="226"/>
      <c r="D66" s="355" t="s">
        <v>611</v>
      </c>
      <c r="E66" s="355"/>
      <c r="F66" s="355"/>
      <c r="G66" s="355"/>
      <c r="H66" s="355"/>
      <c r="I66" s="355"/>
      <c r="J66" s="355"/>
      <c r="K66" s="222"/>
    </row>
    <row r="67" spans="2:11" s="1" customFormat="1" ht="15" customHeight="1" x14ac:dyDescent="0.2">
      <c r="B67" s="221"/>
      <c r="C67" s="226"/>
      <c r="D67" s="352" t="s">
        <v>612</v>
      </c>
      <c r="E67" s="352"/>
      <c r="F67" s="352"/>
      <c r="G67" s="352"/>
      <c r="H67" s="352"/>
      <c r="I67" s="352"/>
      <c r="J67" s="352"/>
      <c r="K67" s="222"/>
    </row>
    <row r="68" spans="2:11" s="1" customFormat="1" ht="15" customHeight="1" x14ac:dyDescent="0.2">
      <c r="B68" s="221"/>
      <c r="C68" s="226"/>
      <c r="D68" s="352" t="s">
        <v>613</v>
      </c>
      <c r="E68" s="352"/>
      <c r="F68" s="352"/>
      <c r="G68" s="352"/>
      <c r="H68" s="352"/>
      <c r="I68" s="352"/>
      <c r="J68" s="352"/>
      <c r="K68" s="222"/>
    </row>
    <row r="69" spans="2:11" s="1" customFormat="1" ht="15" customHeight="1" x14ac:dyDescent="0.2">
      <c r="B69" s="221"/>
      <c r="C69" s="226"/>
      <c r="D69" s="352" t="s">
        <v>614</v>
      </c>
      <c r="E69" s="352"/>
      <c r="F69" s="352"/>
      <c r="G69" s="352"/>
      <c r="H69" s="352"/>
      <c r="I69" s="352"/>
      <c r="J69" s="352"/>
      <c r="K69" s="222"/>
    </row>
    <row r="70" spans="2:11" s="1" customFormat="1" ht="15" customHeight="1" x14ac:dyDescent="0.2">
      <c r="B70" s="221"/>
      <c r="C70" s="226"/>
      <c r="D70" s="352" t="s">
        <v>615</v>
      </c>
      <c r="E70" s="352"/>
      <c r="F70" s="352"/>
      <c r="G70" s="352"/>
      <c r="H70" s="352"/>
      <c r="I70" s="352"/>
      <c r="J70" s="352"/>
      <c r="K70" s="222"/>
    </row>
    <row r="71" spans="2:11" s="1" customFormat="1" ht="12.75" customHeight="1" x14ac:dyDescent="0.2">
      <c r="B71" s="230"/>
      <c r="C71" s="231"/>
      <c r="D71" s="231"/>
      <c r="E71" s="231"/>
      <c r="F71" s="231"/>
      <c r="G71" s="231"/>
      <c r="H71" s="231"/>
      <c r="I71" s="231"/>
      <c r="J71" s="231"/>
      <c r="K71" s="232"/>
    </row>
    <row r="72" spans="2:11" s="1" customFormat="1" ht="18.75" customHeight="1" x14ac:dyDescent="0.2">
      <c r="B72" s="233"/>
      <c r="C72" s="233"/>
      <c r="D72" s="233"/>
      <c r="E72" s="233"/>
      <c r="F72" s="233"/>
      <c r="G72" s="233"/>
      <c r="H72" s="233"/>
      <c r="I72" s="233"/>
      <c r="J72" s="233"/>
      <c r="K72" s="234"/>
    </row>
    <row r="73" spans="2:11" s="1" customFormat="1" ht="18.75" customHeight="1" x14ac:dyDescent="0.2">
      <c r="B73" s="234"/>
      <c r="C73" s="234"/>
      <c r="D73" s="234"/>
      <c r="E73" s="234"/>
      <c r="F73" s="234"/>
      <c r="G73" s="234"/>
      <c r="H73" s="234"/>
      <c r="I73" s="234"/>
      <c r="J73" s="234"/>
      <c r="K73" s="234"/>
    </row>
    <row r="74" spans="2:11" s="1" customFormat="1" ht="7.5" customHeight="1" x14ac:dyDescent="0.2">
      <c r="B74" s="235"/>
      <c r="C74" s="236"/>
      <c r="D74" s="236"/>
      <c r="E74" s="236"/>
      <c r="F74" s="236"/>
      <c r="G74" s="236"/>
      <c r="H74" s="236"/>
      <c r="I74" s="236"/>
      <c r="J74" s="236"/>
      <c r="K74" s="237"/>
    </row>
    <row r="75" spans="2:11" s="1" customFormat="1" ht="45" customHeight="1" x14ac:dyDescent="0.2">
      <c r="B75" s="238"/>
      <c r="C75" s="356" t="s">
        <v>616</v>
      </c>
      <c r="D75" s="356"/>
      <c r="E75" s="356"/>
      <c r="F75" s="356"/>
      <c r="G75" s="356"/>
      <c r="H75" s="356"/>
      <c r="I75" s="356"/>
      <c r="J75" s="356"/>
      <c r="K75" s="239"/>
    </row>
    <row r="76" spans="2:11" s="1" customFormat="1" ht="17.25" customHeight="1" x14ac:dyDescent="0.2">
      <c r="B76" s="238"/>
      <c r="C76" s="240" t="s">
        <v>617</v>
      </c>
      <c r="D76" s="240"/>
      <c r="E76" s="240"/>
      <c r="F76" s="240" t="s">
        <v>618</v>
      </c>
      <c r="G76" s="241"/>
      <c r="H76" s="240" t="s">
        <v>60</v>
      </c>
      <c r="I76" s="240" t="s">
        <v>63</v>
      </c>
      <c r="J76" s="240" t="s">
        <v>619</v>
      </c>
      <c r="K76" s="239"/>
    </row>
    <row r="77" spans="2:11" s="1" customFormat="1" ht="17.25" customHeight="1" x14ac:dyDescent="0.2">
      <c r="B77" s="238"/>
      <c r="C77" s="242" t="s">
        <v>620</v>
      </c>
      <c r="D77" s="242"/>
      <c r="E77" s="242"/>
      <c r="F77" s="243" t="s">
        <v>621</v>
      </c>
      <c r="G77" s="244"/>
      <c r="H77" s="242"/>
      <c r="I77" s="242"/>
      <c r="J77" s="242" t="s">
        <v>622</v>
      </c>
      <c r="K77" s="239"/>
    </row>
    <row r="78" spans="2:11" s="1" customFormat="1" ht="5.25" customHeight="1" x14ac:dyDescent="0.2">
      <c r="B78" s="238"/>
      <c r="C78" s="245"/>
      <c r="D78" s="245"/>
      <c r="E78" s="245"/>
      <c r="F78" s="245"/>
      <c r="G78" s="246"/>
      <c r="H78" s="245"/>
      <c r="I78" s="245"/>
      <c r="J78" s="245"/>
      <c r="K78" s="239"/>
    </row>
    <row r="79" spans="2:11" s="1" customFormat="1" ht="15" customHeight="1" x14ac:dyDescent="0.2">
      <c r="B79" s="238"/>
      <c r="C79" s="227" t="s">
        <v>59</v>
      </c>
      <c r="D79" s="247"/>
      <c r="E79" s="247"/>
      <c r="F79" s="248" t="s">
        <v>623</v>
      </c>
      <c r="G79" s="249"/>
      <c r="H79" s="227" t="s">
        <v>624</v>
      </c>
      <c r="I79" s="227" t="s">
        <v>625</v>
      </c>
      <c r="J79" s="227">
        <v>20</v>
      </c>
      <c r="K79" s="239"/>
    </row>
    <row r="80" spans="2:11" s="1" customFormat="1" ht="15" customHeight="1" x14ac:dyDescent="0.2">
      <c r="B80" s="238"/>
      <c r="C80" s="227" t="s">
        <v>626</v>
      </c>
      <c r="D80" s="227"/>
      <c r="E80" s="227"/>
      <c r="F80" s="248" t="s">
        <v>623</v>
      </c>
      <c r="G80" s="249"/>
      <c r="H80" s="227" t="s">
        <v>627</v>
      </c>
      <c r="I80" s="227" t="s">
        <v>625</v>
      </c>
      <c r="J80" s="227">
        <v>120</v>
      </c>
      <c r="K80" s="239"/>
    </row>
    <row r="81" spans="2:11" s="1" customFormat="1" ht="15" customHeight="1" x14ac:dyDescent="0.2">
      <c r="B81" s="250"/>
      <c r="C81" s="227" t="s">
        <v>628</v>
      </c>
      <c r="D81" s="227"/>
      <c r="E81" s="227"/>
      <c r="F81" s="248" t="s">
        <v>629</v>
      </c>
      <c r="G81" s="249"/>
      <c r="H81" s="227" t="s">
        <v>630</v>
      </c>
      <c r="I81" s="227" t="s">
        <v>625</v>
      </c>
      <c r="J81" s="227">
        <v>50</v>
      </c>
      <c r="K81" s="239"/>
    </row>
    <row r="82" spans="2:11" s="1" customFormat="1" ht="15" customHeight="1" x14ac:dyDescent="0.2">
      <c r="B82" s="250"/>
      <c r="C82" s="227" t="s">
        <v>631</v>
      </c>
      <c r="D82" s="227"/>
      <c r="E82" s="227"/>
      <c r="F82" s="248" t="s">
        <v>623</v>
      </c>
      <c r="G82" s="249"/>
      <c r="H82" s="227" t="s">
        <v>632</v>
      </c>
      <c r="I82" s="227" t="s">
        <v>633</v>
      </c>
      <c r="J82" s="227"/>
      <c r="K82" s="239"/>
    </row>
    <row r="83" spans="2:11" s="1" customFormat="1" ht="15" customHeight="1" x14ac:dyDescent="0.2">
      <c r="B83" s="250"/>
      <c r="C83" s="251" t="s">
        <v>634</v>
      </c>
      <c r="D83" s="251"/>
      <c r="E83" s="251"/>
      <c r="F83" s="252" t="s">
        <v>629</v>
      </c>
      <c r="G83" s="251"/>
      <c r="H83" s="251" t="s">
        <v>635</v>
      </c>
      <c r="I83" s="251" t="s">
        <v>625</v>
      </c>
      <c r="J83" s="251">
        <v>15</v>
      </c>
      <c r="K83" s="239"/>
    </row>
    <row r="84" spans="2:11" s="1" customFormat="1" ht="15" customHeight="1" x14ac:dyDescent="0.2">
      <c r="B84" s="250"/>
      <c r="C84" s="251" t="s">
        <v>636</v>
      </c>
      <c r="D84" s="251"/>
      <c r="E84" s="251"/>
      <c r="F84" s="252" t="s">
        <v>629</v>
      </c>
      <c r="G84" s="251"/>
      <c r="H84" s="251" t="s">
        <v>637</v>
      </c>
      <c r="I84" s="251" t="s">
        <v>625</v>
      </c>
      <c r="J84" s="251">
        <v>15</v>
      </c>
      <c r="K84" s="239"/>
    </row>
    <row r="85" spans="2:11" s="1" customFormat="1" ht="15" customHeight="1" x14ac:dyDescent="0.2">
      <c r="B85" s="250"/>
      <c r="C85" s="251" t="s">
        <v>638</v>
      </c>
      <c r="D85" s="251"/>
      <c r="E85" s="251"/>
      <c r="F85" s="252" t="s">
        <v>629</v>
      </c>
      <c r="G85" s="251"/>
      <c r="H85" s="251" t="s">
        <v>639</v>
      </c>
      <c r="I85" s="251" t="s">
        <v>625</v>
      </c>
      <c r="J85" s="251">
        <v>20</v>
      </c>
      <c r="K85" s="239"/>
    </row>
    <row r="86" spans="2:11" s="1" customFormat="1" ht="15" customHeight="1" x14ac:dyDescent="0.2">
      <c r="B86" s="250"/>
      <c r="C86" s="251" t="s">
        <v>640</v>
      </c>
      <c r="D86" s="251"/>
      <c r="E86" s="251"/>
      <c r="F86" s="252" t="s">
        <v>629</v>
      </c>
      <c r="G86" s="251"/>
      <c r="H86" s="251" t="s">
        <v>641</v>
      </c>
      <c r="I86" s="251" t="s">
        <v>625</v>
      </c>
      <c r="J86" s="251">
        <v>20</v>
      </c>
      <c r="K86" s="239"/>
    </row>
    <row r="87" spans="2:11" s="1" customFormat="1" ht="15" customHeight="1" x14ac:dyDescent="0.2">
      <c r="B87" s="250"/>
      <c r="C87" s="227" t="s">
        <v>642</v>
      </c>
      <c r="D87" s="227"/>
      <c r="E87" s="227"/>
      <c r="F87" s="248" t="s">
        <v>629</v>
      </c>
      <c r="G87" s="249"/>
      <c r="H87" s="227" t="s">
        <v>643</v>
      </c>
      <c r="I87" s="227" t="s">
        <v>625</v>
      </c>
      <c r="J87" s="227">
        <v>50</v>
      </c>
      <c r="K87" s="239"/>
    </row>
    <row r="88" spans="2:11" s="1" customFormat="1" ht="15" customHeight="1" x14ac:dyDescent="0.2">
      <c r="B88" s="250"/>
      <c r="C88" s="227" t="s">
        <v>644</v>
      </c>
      <c r="D88" s="227"/>
      <c r="E88" s="227"/>
      <c r="F88" s="248" t="s">
        <v>629</v>
      </c>
      <c r="G88" s="249"/>
      <c r="H88" s="227" t="s">
        <v>645</v>
      </c>
      <c r="I88" s="227" t="s">
        <v>625</v>
      </c>
      <c r="J88" s="227">
        <v>20</v>
      </c>
      <c r="K88" s="239"/>
    </row>
    <row r="89" spans="2:11" s="1" customFormat="1" ht="15" customHeight="1" x14ac:dyDescent="0.2">
      <c r="B89" s="250"/>
      <c r="C89" s="227" t="s">
        <v>646</v>
      </c>
      <c r="D89" s="227"/>
      <c r="E89" s="227"/>
      <c r="F89" s="248" t="s">
        <v>629</v>
      </c>
      <c r="G89" s="249"/>
      <c r="H89" s="227" t="s">
        <v>647</v>
      </c>
      <c r="I89" s="227" t="s">
        <v>625</v>
      </c>
      <c r="J89" s="227">
        <v>20</v>
      </c>
      <c r="K89" s="239"/>
    </row>
    <row r="90" spans="2:11" s="1" customFormat="1" ht="15" customHeight="1" x14ac:dyDescent="0.2">
      <c r="B90" s="250"/>
      <c r="C90" s="227" t="s">
        <v>648</v>
      </c>
      <c r="D90" s="227"/>
      <c r="E90" s="227"/>
      <c r="F90" s="248" t="s">
        <v>629</v>
      </c>
      <c r="G90" s="249"/>
      <c r="H90" s="227" t="s">
        <v>649</v>
      </c>
      <c r="I90" s="227" t="s">
        <v>625</v>
      </c>
      <c r="J90" s="227">
        <v>50</v>
      </c>
      <c r="K90" s="239"/>
    </row>
    <row r="91" spans="2:11" s="1" customFormat="1" ht="15" customHeight="1" x14ac:dyDescent="0.2">
      <c r="B91" s="250"/>
      <c r="C91" s="227" t="s">
        <v>650</v>
      </c>
      <c r="D91" s="227"/>
      <c r="E91" s="227"/>
      <c r="F91" s="248" t="s">
        <v>629</v>
      </c>
      <c r="G91" s="249"/>
      <c r="H91" s="227" t="s">
        <v>650</v>
      </c>
      <c r="I91" s="227" t="s">
        <v>625</v>
      </c>
      <c r="J91" s="227">
        <v>50</v>
      </c>
      <c r="K91" s="239"/>
    </row>
    <row r="92" spans="2:11" s="1" customFormat="1" ht="15" customHeight="1" x14ac:dyDescent="0.2">
      <c r="B92" s="250"/>
      <c r="C92" s="227" t="s">
        <v>651</v>
      </c>
      <c r="D92" s="227"/>
      <c r="E92" s="227"/>
      <c r="F92" s="248" t="s">
        <v>629</v>
      </c>
      <c r="G92" s="249"/>
      <c r="H92" s="227" t="s">
        <v>652</v>
      </c>
      <c r="I92" s="227" t="s">
        <v>625</v>
      </c>
      <c r="J92" s="227">
        <v>255</v>
      </c>
      <c r="K92" s="239"/>
    </row>
    <row r="93" spans="2:11" s="1" customFormat="1" ht="15" customHeight="1" x14ac:dyDescent="0.2">
      <c r="B93" s="250"/>
      <c r="C93" s="227" t="s">
        <v>653</v>
      </c>
      <c r="D93" s="227"/>
      <c r="E93" s="227"/>
      <c r="F93" s="248" t="s">
        <v>623</v>
      </c>
      <c r="G93" s="249"/>
      <c r="H93" s="227" t="s">
        <v>654</v>
      </c>
      <c r="I93" s="227" t="s">
        <v>655</v>
      </c>
      <c r="J93" s="227"/>
      <c r="K93" s="239"/>
    </row>
    <row r="94" spans="2:11" s="1" customFormat="1" ht="15" customHeight="1" x14ac:dyDescent="0.2">
      <c r="B94" s="250"/>
      <c r="C94" s="227" t="s">
        <v>656</v>
      </c>
      <c r="D94" s="227"/>
      <c r="E94" s="227"/>
      <c r="F94" s="248" t="s">
        <v>623</v>
      </c>
      <c r="G94" s="249"/>
      <c r="H94" s="227" t="s">
        <v>657</v>
      </c>
      <c r="I94" s="227" t="s">
        <v>658</v>
      </c>
      <c r="J94" s="227"/>
      <c r="K94" s="239"/>
    </row>
    <row r="95" spans="2:11" s="1" customFormat="1" ht="15" customHeight="1" x14ac:dyDescent="0.2">
      <c r="B95" s="250"/>
      <c r="C95" s="227" t="s">
        <v>659</v>
      </c>
      <c r="D95" s="227"/>
      <c r="E95" s="227"/>
      <c r="F95" s="248" t="s">
        <v>623</v>
      </c>
      <c r="G95" s="249"/>
      <c r="H95" s="227" t="s">
        <v>659</v>
      </c>
      <c r="I95" s="227" t="s">
        <v>658</v>
      </c>
      <c r="J95" s="227"/>
      <c r="K95" s="239"/>
    </row>
    <row r="96" spans="2:11" s="1" customFormat="1" ht="15" customHeight="1" x14ac:dyDescent="0.2">
      <c r="B96" s="250"/>
      <c r="C96" s="227" t="s">
        <v>44</v>
      </c>
      <c r="D96" s="227"/>
      <c r="E96" s="227"/>
      <c r="F96" s="248" t="s">
        <v>623</v>
      </c>
      <c r="G96" s="249"/>
      <c r="H96" s="227" t="s">
        <v>660</v>
      </c>
      <c r="I96" s="227" t="s">
        <v>658</v>
      </c>
      <c r="J96" s="227"/>
      <c r="K96" s="239"/>
    </row>
    <row r="97" spans="2:11" s="1" customFormat="1" ht="15" customHeight="1" x14ac:dyDescent="0.2">
      <c r="B97" s="250"/>
      <c r="C97" s="227" t="s">
        <v>54</v>
      </c>
      <c r="D97" s="227"/>
      <c r="E97" s="227"/>
      <c r="F97" s="248" t="s">
        <v>623</v>
      </c>
      <c r="G97" s="249"/>
      <c r="H97" s="227" t="s">
        <v>661</v>
      </c>
      <c r="I97" s="227" t="s">
        <v>658</v>
      </c>
      <c r="J97" s="227"/>
      <c r="K97" s="239"/>
    </row>
    <row r="98" spans="2:11" s="1" customFormat="1" ht="15" customHeight="1" x14ac:dyDescent="0.2">
      <c r="B98" s="253"/>
      <c r="C98" s="254"/>
      <c r="D98" s="254"/>
      <c r="E98" s="254"/>
      <c r="F98" s="254"/>
      <c r="G98" s="254"/>
      <c r="H98" s="254"/>
      <c r="I98" s="254"/>
      <c r="J98" s="254"/>
      <c r="K98" s="255"/>
    </row>
    <row r="99" spans="2:11" s="1" customFormat="1" ht="18.75" customHeight="1" x14ac:dyDescent="0.2">
      <c r="B99" s="256"/>
      <c r="C99" s="257"/>
      <c r="D99" s="257"/>
      <c r="E99" s="257"/>
      <c r="F99" s="257"/>
      <c r="G99" s="257"/>
      <c r="H99" s="257"/>
      <c r="I99" s="257"/>
      <c r="J99" s="257"/>
      <c r="K99" s="256"/>
    </row>
    <row r="100" spans="2:11" s="1" customFormat="1" ht="18.75" customHeight="1" x14ac:dyDescent="0.2">
      <c r="B100" s="234"/>
      <c r="C100" s="234"/>
      <c r="D100" s="234"/>
      <c r="E100" s="234"/>
      <c r="F100" s="234"/>
      <c r="G100" s="234"/>
      <c r="H100" s="234"/>
      <c r="I100" s="234"/>
      <c r="J100" s="234"/>
      <c r="K100" s="234"/>
    </row>
    <row r="101" spans="2:11" s="1" customFormat="1" ht="7.5" customHeight="1" x14ac:dyDescent="0.2">
      <c r="B101" s="235"/>
      <c r="C101" s="236"/>
      <c r="D101" s="236"/>
      <c r="E101" s="236"/>
      <c r="F101" s="236"/>
      <c r="G101" s="236"/>
      <c r="H101" s="236"/>
      <c r="I101" s="236"/>
      <c r="J101" s="236"/>
      <c r="K101" s="237"/>
    </row>
    <row r="102" spans="2:11" s="1" customFormat="1" ht="45" customHeight="1" x14ac:dyDescent="0.2">
      <c r="B102" s="238"/>
      <c r="C102" s="356" t="s">
        <v>662</v>
      </c>
      <c r="D102" s="356"/>
      <c r="E102" s="356"/>
      <c r="F102" s="356"/>
      <c r="G102" s="356"/>
      <c r="H102" s="356"/>
      <c r="I102" s="356"/>
      <c r="J102" s="356"/>
      <c r="K102" s="239"/>
    </row>
    <row r="103" spans="2:11" s="1" customFormat="1" ht="17.25" customHeight="1" x14ac:dyDescent="0.2">
      <c r="B103" s="238"/>
      <c r="C103" s="240" t="s">
        <v>617</v>
      </c>
      <c r="D103" s="240"/>
      <c r="E103" s="240"/>
      <c r="F103" s="240" t="s">
        <v>618</v>
      </c>
      <c r="G103" s="241"/>
      <c r="H103" s="240" t="s">
        <v>60</v>
      </c>
      <c r="I103" s="240" t="s">
        <v>63</v>
      </c>
      <c r="J103" s="240" t="s">
        <v>619</v>
      </c>
      <c r="K103" s="239"/>
    </row>
    <row r="104" spans="2:11" s="1" customFormat="1" ht="17.25" customHeight="1" x14ac:dyDescent="0.2">
      <c r="B104" s="238"/>
      <c r="C104" s="242" t="s">
        <v>620</v>
      </c>
      <c r="D104" s="242"/>
      <c r="E104" s="242"/>
      <c r="F104" s="243" t="s">
        <v>621</v>
      </c>
      <c r="G104" s="244"/>
      <c r="H104" s="242"/>
      <c r="I104" s="242"/>
      <c r="J104" s="242" t="s">
        <v>622</v>
      </c>
      <c r="K104" s="239"/>
    </row>
    <row r="105" spans="2:11" s="1" customFormat="1" ht="5.25" customHeight="1" x14ac:dyDescent="0.2">
      <c r="B105" s="238"/>
      <c r="C105" s="240"/>
      <c r="D105" s="240"/>
      <c r="E105" s="240"/>
      <c r="F105" s="240"/>
      <c r="G105" s="258"/>
      <c r="H105" s="240"/>
      <c r="I105" s="240"/>
      <c r="J105" s="240"/>
      <c r="K105" s="239"/>
    </row>
    <row r="106" spans="2:11" s="1" customFormat="1" ht="15" customHeight="1" x14ac:dyDescent="0.2">
      <c r="B106" s="238"/>
      <c r="C106" s="227" t="s">
        <v>59</v>
      </c>
      <c r="D106" s="247"/>
      <c r="E106" s="247"/>
      <c r="F106" s="248" t="s">
        <v>623</v>
      </c>
      <c r="G106" s="227"/>
      <c r="H106" s="227" t="s">
        <v>663</v>
      </c>
      <c r="I106" s="227" t="s">
        <v>625</v>
      </c>
      <c r="J106" s="227">
        <v>20</v>
      </c>
      <c r="K106" s="239"/>
    </row>
    <row r="107" spans="2:11" s="1" customFormat="1" ht="15" customHeight="1" x14ac:dyDescent="0.2">
      <c r="B107" s="238"/>
      <c r="C107" s="227" t="s">
        <v>626</v>
      </c>
      <c r="D107" s="227"/>
      <c r="E107" s="227"/>
      <c r="F107" s="248" t="s">
        <v>623</v>
      </c>
      <c r="G107" s="227"/>
      <c r="H107" s="227" t="s">
        <v>663</v>
      </c>
      <c r="I107" s="227" t="s">
        <v>625</v>
      </c>
      <c r="J107" s="227">
        <v>120</v>
      </c>
      <c r="K107" s="239"/>
    </row>
    <row r="108" spans="2:11" s="1" customFormat="1" ht="15" customHeight="1" x14ac:dyDescent="0.2">
      <c r="B108" s="250"/>
      <c r="C108" s="227" t="s">
        <v>628</v>
      </c>
      <c r="D108" s="227"/>
      <c r="E108" s="227"/>
      <c r="F108" s="248" t="s">
        <v>629</v>
      </c>
      <c r="G108" s="227"/>
      <c r="H108" s="227" t="s">
        <v>663</v>
      </c>
      <c r="I108" s="227" t="s">
        <v>625</v>
      </c>
      <c r="J108" s="227">
        <v>50</v>
      </c>
      <c r="K108" s="239"/>
    </row>
    <row r="109" spans="2:11" s="1" customFormat="1" ht="15" customHeight="1" x14ac:dyDescent="0.2">
      <c r="B109" s="250"/>
      <c r="C109" s="227" t="s">
        <v>631</v>
      </c>
      <c r="D109" s="227"/>
      <c r="E109" s="227"/>
      <c r="F109" s="248" t="s">
        <v>623</v>
      </c>
      <c r="G109" s="227"/>
      <c r="H109" s="227" t="s">
        <v>663</v>
      </c>
      <c r="I109" s="227" t="s">
        <v>633</v>
      </c>
      <c r="J109" s="227"/>
      <c r="K109" s="239"/>
    </row>
    <row r="110" spans="2:11" s="1" customFormat="1" ht="15" customHeight="1" x14ac:dyDescent="0.2">
      <c r="B110" s="250"/>
      <c r="C110" s="227" t="s">
        <v>642</v>
      </c>
      <c r="D110" s="227"/>
      <c r="E110" s="227"/>
      <c r="F110" s="248" t="s">
        <v>629</v>
      </c>
      <c r="G110" s="227"/>
      <c r="H110" s="227" t="s">
        <v>663</v>
      </c>
      <c r="I110" s="227" t="s">
        <v>625</v>
      </c>
      <c r="J110" s="227">
        <v>50</v>
      </c>
      <c r="K110" s="239"/>
    </row>
    <row r="111" spans="2:11" s="1" customFormat="1" ht="15" customHeight="1" x14ac:dyDescent="0.2">
      <c r="B111" s="250"/>
      <c r="C111" s="227" t="s">
        <v>650</v>
      </c>
      <c r="D111" s="227"/>
      <c r="E111" s="227"/>
      <c r="F111" s="248" t="s">
        <v>629</v>
      </c>
      <c r="G111" s="227"/>
      <c r="H111" s="227" t="s">
        <v>663</v>
      </c>
      <c r="I111" s="227" t="s">
        <v>625</v>
      </c>
      <c r="J111" s="227">
        <v>50</v>
      </c>
      <c r="K111" s="239"/>
    </row>
    <row r="112" spans="2:11" s="1" customFormat="1" ht="15" customHeight="1" x14ac:dyDescent="0.2">
      <c r="B112" s="250"/>
      <c r="C112" s="227" t="s">
        <v>648</v>
      </c>
      <c r="D112" s="227"/>
      <c r="E112" s="227"/>
      <c r="F112" s="248" t="s">
        <v>629</v>
      </c>
      <c r="G112" s="227"/>
      <c r="H112" s="227" t="s">
        <v>663</v>
      </c>
      <c r="I112" s="227" t="s">
        <v>625</v>
      </c>
      <c r="J112" s="227">
        <v>50</v>
      </c>
      <c r="K112" s="239"/>
    </row>
    <row r="113" spans="2:11" s="1" customFormat="1" ht="15" customHeight="1" x14ac:dyDescent="0.2">
      <c r="B113" s="250"/>
      <c r="C113" s="227" t="s">
        <v>59</v>
      </c>
      <c r="D113" s="227"/>
      <c r="E113" s="227"/>
      <c r="F113" s="248" t="s">
        <v>623</v>
      </c>
      <c r="G113" s="227"/>
      <c r="H113" s="227" t="s">
        <v>664</v>
      </c>
      <c r="I113" s="227" t="s">
        <v>625</v>
      </c>
      <c r="J113" s="227">
        <v>20</v>
      </c>
      <c r="K113" s="239"/>
    </row>
    <row r="114" spans="2:11" s="1" customFormat="1" ht="15" customHeight="1" x14ac:dyDescent="0.2">
      <c r="B114" s="250"/>
      <c r="C114" s="227" t="s">
        <v>665</v>
      </c>
      <c r="D114" s="227"/>
      <c r="E114" s="227"/>
      <c r="F114" s="248" t="s">
        <v>623</v>
      </c>
      <c r="G114" s="227"/>
      <c r="H114" s="227" t="s">
        <v>666</v>
      </c>
      <c r="I114" s="227" t="s">
        <v>625</v>
      </c>
      <c r="J114" s="227">
        <v>120</v>
      </c>
      <c r="K114" s="239"/>
    </row>
    <row r="115" spans="2:11" s="1" customFormat="1" ht="15" customHeight="1" x14ac:dyDescent="0.2">
      <c r="B115" s="250"/>
      <c r="C115" s="227" t="s">
        <v>44</v>
      </c>
      <c r="D115" s="227"/>
      <c r="E115" s="227"/>
      <c r="F115" s="248" t="s">
        <v>623</v>
      </c>
      <c r="G115" s="227"/>
      <c r="H115" s="227" t="s">
        <v>667</v>
      </c>
      <c r="I115" s="227" t="s">
        <v>658</v>
      </c>
      <c r="J115" s="227"/>
      <c r="K115" s="239"/>
    </row>
    <row r="116" spans="2:11" s="1" customFormat="1" ht="15" customHeight="1" x14ac:dyDescent="0.2">
      <c r="B116" s="250"/>
      <c r="C116" s="227" t="s">
        <v>54</v>
      </c>
      <c r="D116" s="227"/>
      <c r="E116" s="227"/>
      <c r="F116" s="248" t="s">
        <v>623</v>
      </c>
      <c r="G116" s="227"/>
      <c r="H116" s="227" t="s">
        <v>668</v>
      </c>
      <c r="I116" s="227" t="s">
        <v>658</v>
      </c>
      <c r="J116" s="227"/>
      <c r="K116" s="239"/>
    </row>
    <row r="117" spans="2:11" s="1" customFormat="1" ht="15" customHeight="1" x14ac:dyDescent="0.2">
      <c r="B117" s="250"/>
      <c r="C117" s="227" t="s">
        <v>63</v>
      </c>
      <c r="D117" s="227"/>
      <c r="E117" s="227"/>
      <c r="F117" s="248" t="s">
        <v>623</v>
      </c>
      <c r="G117" s="227"/>
      <c r="H117" s="227" t="s">
        <v>669</v>
      </c>
      <c r="I117" s="227" t="s">
        <v>670</v>
      </c>
      <c r="J117" s="227"/>
      <c r="K117" s="239"/>
    </row>
    <row r="118" spans="2:11" s="1" customFormat="1" ht="15" customHeight="1" x14ac:dyDescent="0.2">
      <c r="B118" s="253"/>
      <c r="C118" s="259"/>
      <c r="D118" s="259"/>
      <c r="E118" s="259"/>
      <c r="F118" s="259"/>
      <c r="G118" s="259"/>
      <c r="H118" s="259"/>
      <c r="I118" s="259"/>
      <c r="J118" s="259"/>
      <c r="K118" s="255"/>
    </row>
    <row r="119" spans="2:11" s="1" customFormat="1" ht="18.75" customHeight="1" x14ac:dyDescent="0.2">
      <c r="B119" s="260"/>
      <c r="C119" s="261"/>
      <c r="D119" s="261"/>
      <c r="E119" s="261"/>
      <c r="F119" s="262"/>
      <c r="G119" s="261"/>
      <c r="H119" s="261"/>
      <c r="I119" s="261"/>
      <c r="J119" s="261"/>
      <c r="K119" s="260"/>
    </row>
    <row r="120" spans="2:11" s="1" customFormat="1" ht="18.75" customHeight="1" x14ac:dyDescent="0.2">
      <c r="B120" s="234"/>
      <c r="C120" s="234"/>
      <c r="D120" s="234"/>
      <c r="E120" s="234"/>
      <c r="F120" s="234"/>
      <c r="G120" s="234"/>
      <c r="H120" s="234"/>
      <c r="I120" s="234"/>
      <c r="J120" s="234"/>
      <c r="K120" s="234"/>
    </row>
    <row r="121" spans="2:11" s="1" customFormat="1" ht="7.5" customHeight="1" x14ac:dyDescent="0.2">
      <c r="B121" s="263"/>
      <c r="C121" s="264"/>
      <c r="D121" s="264"/>
      <c r="E121" s="264"/>
      <c r="F121" s="264"/>
      <c r="G121" s="264"/>
      <c r="H121" s="264"/>
      <c r="I121" s="264"/>
      <c r="J121" s="264"/>
      <c r="K121" s="265"/>
    </row>
    <row r="122" spans="2:11" s="1" customFormat="1" ht="45" customHeight="1" x14ac:dyDescent="0.2">
      <c r="B122" s="266"/>
      <c r="C122" s="354" t="s">
        <v>671</v>
      </c>
      <c r="D122" s="354"/>
      <c r="E122" s="354"/>
      <c r="F122" s="354"/>
      <c r="G122" s="354"/>
      <c r="H122" s="354"/>
      <c r="I122" s="354"/>
      <c r="J122" s="354"/>
      <c r="K122" s="267"/>
    </row>
    <row r="123" spans="2:11" s="1" customFormat="1" ht="17.25" customHeight="1" x14ac:dyDescent="0.2">
      <c r="B123" s="268"/>
      <c r="C123" s="240" t="s">
        <v>617</v>
      </c>
      <c r="D123" s="240"/>
      <c r="E123" s="240"/>
      <c r="F123" s="240" t="s">
        <v>618</v>
      </c>
      <c r="G123" s="241"/>
      <c r="H123" s="240" t="s">
        <v>60</v>
      </c>
      <c r="I123" s="240" t="s">
        <v>63</v>
      </c>
      <c r="J123" s="240" t="s">
        <v>619</v>
      </c>
      <c r="K123" s="269"/>
    </row>
    <row r="124" spans="2:11" s="1" customFormat="1" ht="17.25" customHeight="1" x14ac:dyDescent="0.2">
      <c r="B124" s="268"/>
      <c r="C124" s="242" t="s">
        <v>620</v>
      </c>
      <c r="D124" s="242"/>
      <c r="E124" s="242"/>
      <c r="F124" s="243" t="s">
        <v>621</v>
      </c>
      <c r="G124" s="244"/>
      <c r="H124" s="242"/>
      <c r="I124" s="242"/>
      <c r="J124" s="242" t="s">
        <v>622</v>
      </c>
      <c r="K124" s="269"/>
    </row>
    <row r="125" spans="2:11" s="1" customFormat="1" ht="5.25" customHeight="1" x14ac:dyDescent="0.2">
      <c r="B125" s="270"/>
      <c r="C125" s="245"/>
      <c r="D125" s="245"/>
      <c r="E125" s="245"/>
      <c r="F125" s="245"/>
      <c r="G125" s="271"/>
      <c r="H125" s="245"/>
      <c r="I125" s="245"/>
      <c r="J125" s="245"/>
      <c r="K125" s="272"/>
    </row>
    <row r="126" spans="2:11" s="1" customFormat="1" ht="15" customHeight="1" x14ac:dyDescent="0.2">
      <c r="B126" s="270"/>
      <c r="C126" s="227" t="s">
        <v>626</v>
      </c>
      <c r="D126" s="247"/>
      <c r="E126" s="247"/>
      <c r="F126" s="248" t="s">
        <v>623</v>
      </c>
      <c r="G126" s="227"/>
      <c r="H126" s="227" t="s">
        <v>663</v>
      </c>
      <c r="I126" s="227" t="s">
        <v>625</v>
      </c>
      <c r="J126" s="227">
        <v>120</v>
      </c>
      <c r="K126" s="273"/>
    </row>
    <row r="127" spans="2:11" s="1" customFormat="1" ht="15" customHeight="1" x14ac:dyDescent="0.2">
      <c r="B127" s="270"/>
      <c r="C127" s="227" t="s">
        <v>672</v>
      </c>
      <c r="D127" s="227"/>
      <c r="E127" s="227"/>
      <c r="F127" s="248" t="s">
        <v>623</v>
      </c>
      <c r="G127" s="227"/>
      <c r="H127" s="227" t="s">
        <v>673</v>
      </c>
      <c r="I127" s="227" t="s">
        <v>625</v>
      </c>
      <c r="J127" s="227" t="s">
        <v>674</v>
      </c>
      <c r="K127" s="273"/>
    </row>
    <row r="128" spans="2:11" s="1" customFormat="1" ht="15" customHeight="1" x14ac:dyDescent="0.2">
      <c r="B128" s="270"/>
      <c r="C128" s="227" t="s">
        <v>571</v>
      </c>
      <c r="D128" s="227"/>
      <c r="E128" s="227"/>
      <c r="F128" s="248" t="s">
        <v>623</v>
      </c>
      <c r="G128" s="227"/>
      <c r="H128" s="227" t="s">
        <v>675</v>
      </c>
      <c r="I128" s="227" t="s">
        <v>625</v>
      </c>
      <c r="J128" s="227" t="s">
        <v>674</v>
      </c>
      <c r="K128" s="273"/>
    </row>
    <row r="129" spans="2:11" s="1" customFormat="1" ht="15" customHeight="1" x14ac:dyDescent="0.2">
      <c r="B129" s="270"/>
      <c r="C129" s="227" t="s">
        <v>634</v>
      </c>
      <c r="D129" s="227"/>
      <c r="E129" s="227"/>
      <c r="F129" s="248" t="s">
        <v>629</v>
      </c>
      <c r="G129" s="227"/>
      <c r="H129" s="227" t="s">
        <v>635</v>
      </c>
      <c r="I129" s="227" t="s">
        <v>625</v>
      </c>
      <c r="J129" s="227">
        <v>15</v>
      </c>
      <c r="K129" s="273"/>
    </row>
    <row r="130" spans="2:11" s="1" customFormat="1" ht="15" customHeight="1" x14ac:dyDescent="0.2">
      <c r="B130" s="270"/>
      <c r="C130" s="251" t="s">
        <v>636</v>
      </c>
      <c r="D130" s="251"/>
      <c r="E130" s="251"/>
      <c r="F130" s="252" t="s">
        <v>629</v>
      </c>
      <c r="G130" s="251"/>
      <c r="H130" s="251" t="s">
        <v>637</v>
      </c>
      <c r="I130" s="251" t="s">
        <v>625</v>
      </c>
      <c r="J130" s="251">
        <v>15</v>
      </c>
      <c r="K130" s="273"/>
    </row>
    <row r="131" spans="2:11" s="1" customFormat="1" ht="15" customHeight="1" x14ac:dyDescent="0.2">
      <c r="B131" s="270"/>
      <c r="C131" s="251" t="s">
        <v>638</v>
      </c>
      <c r="D131" s="251"/>
      <c r="E131" s="251"/>
      <c r="F131" s="252" t="s">
        <v>629</v>
      </c>
      <c r="G131" s="251"/>
      <c r="H131" s="251" t="s">
        <v>639</v>
      </c>
      <c r="I131" s="251" t="s">
        <v>625</v>
      </c>
      <c r="J131" s="251">
        <v>20</v>
      </c>
      <c r="K131" s="273"/>
    </row>
    <row r="132" spans="2:11" s="1" customFormat="1" ht="15" customHeight="1" x14ac:dyDescent="0.2">
      <c r="B132" s="270"/>
      <c r="C132" s="251" t="s">
        <v>640</v>
      </c>
      <c r="D132" s="251"/>
      <c r="E132" s="251"/>
      <c r="F132" s="252" t="s">
        <v>629</v>
      </c>
      <c r="G132" s="251"/>
      <c r="H132" s="251" t="s">
        <v>641</v>
      </c>
      <c r="I132" s="251" t="s">
        <v>625</v>
      </c>
      <c r="J132" s="251">
        <v>20</v>
      </c>
      <c r="K132" s="273"/>
    </row>
    <row r="133" spans="2:11" s="1" customFormat="1" ht="15" customHeight="1" x14ac:dyDescent="0.2">
      <c r="B133" s="270"/>
      <c r="C133" s="227" t="s">
        <v>628</v>
      </c>
      <c r="D133" s="227"/>
      <c r="E133" s="227"/>
      <c r="F133" s="248" t="s">
        <v>629</v>
      </c>
      <c r="G133" s="227"/>
      <c r="H133" s="227" t="s">
        <v>663</v>
      </c>
      <c r="I133" s="227" t="s">
        <v>625</v>
      </c>
      <c r="J133" s="227">
        <v>50</v>
      </c>
      <c r="K133" s="273"/>
    </row>
    <row r="134" spans="2:11" s="1" customFormat="1" ht="15" customHeight="1" x14ac:dyDescent="0.2">
      <c r="B134" s="270"/>
      <c r="C134" s="227" t="s">
        <v>642</v>
      </c>
      <c r="D134" s="227"/>
      <c r="E134" s="227"/>
      <c r="F134" s="248" t="s">
        <v>629</v>
      </c>
      <c r="G134" s="227"/>
      <c r="H134" s="227" t="s">
        <v>663</v>
      </c>
      <c r="I134" s="227" t="s">
        <v>625</v>
      </c>
      <c r="J134" s="227">
        <v>50</v>
      </c>
      <c r="K134" s="273"/>
    </row>
    <row r="135" spans="2:11" s="1" customFormat="1" ht="15" customHeight="1" x14ac:dyDescent="0.2">
      <c r="B135" s="270"/>
      <c r="C135" s="227" t="s">
        <v>648</v>
      </c>
      <c r="D135" s="227"/>
      <c r="E135" s="227"/>
      <c r="F135" s="248" t="s">
        <v>629</v>
      </c>
      <c r="G135" s="227"/>
      <c r="H135" s="227" t="s">
        <v>663</v>
      </c>
      <c r="I135" s="227" t="s">
        <v>625</v>
      </c>
      <c r="J135" s="227">
        <v>50</v>
      </c>
      <c r="K135" s="273"/>
    </row>
    <row r="136" spans="2:11" s="1" customFormat="1" ht="15" customHeight="1" x14ac:dyDescent="0.2">
      <c r="B136" s="270"/>
      <c r="C136" s="227" t="s">
        <v>650</v>
      </c>
      <c r="D136" s="227"/>
      <c r="E136" s="227"/>
      <c r="F136" s="248" t="s">
        <v>629</v>
      </c>
      <c r="G136" s="227"/>
      <c r="H136" s="227" t="s">
        <v>663</v>
      </c>
      <c r="I136" s="227" t="s">
        <v>625</v>
      </c>
      <c r="J136" s="227">
        <v>50</v>
      </c>
      <c r="K136" s="273"/>
    </row>
    <row r="137" spans="2:11" s="1" customFormat="1" ht="15" customHeight="1" x14ac:dyDescent="0.2">
      <c r="B137" s="270"/>
      <c r="C137" s="227" t="s">
        <v>651</v>
      </c>
      <c r="D137" s="227"/>
      <c r="E137" s="227"/>
      <c r="F137" s="248" t="s">
        <v>629</v>
      </c>
      <c r="G137" s="227"/>
      <c r="H137" s="227" t="s">
        <v>676</v>
      </c>
      <c r="I137" s="227" t="s">
        <v>625</v>
      </c>
      <c r="J137" s="227">
        <v>255</v>
      </c>
      <c r="K137" s="273"/>
    </row>
    <row r="138" spans="2:11" s="1" customFormat="1" ht="15" customHeight="1" x14ac:dyDescent="0.2">
      <c r="B138" s="270"/>
      <c r="C138" s="227" t="s">
        <v>653</v>
      </c>
      <c r="D138" s="227"/>
      <c r="E138" s="227"/>
      <c r="F138" s="248" t="s">
        <v>623</v>
      </c>
      <c r="G138" s="227"/>
      <c r="H138" s="227" t="s">
        <v>677</v>
      </c>
      <c r="I138" s="227" t="s">
        <v>655</v>
      </c>
      <c r="J138" s="227"/>
      <c r="K138" s="273"/>
    </row>
    <row r="139" spans="2:11" s="1" customFormat="1" ht="15" customHeight="1" x14ac:dyDescent="0.2">
      <c r="B139" s="270"/>
      <c r="C139" s="227" t="s">
        <v>656</v>
      </c>
      <c r="D139" s="227"/>
      <c r="E139" s="227"/>
      <c r="F139" s="248" t="s">
        <v>623</v>
      </c>
      <c r="G139" s="227"/>
      <c r="H139" s="227" t="s">
        <v>678</v>
      </c>
      <c r="I139" s="227" t="s">
        <v>658</v>
      </c>
      <c r="J139" s="227"/>
      <c r="K139" s="273"/>
    </row>
    <row r="140" spans="2:11" s="1" customFormat="1" ht="15" customHeight="1" x14ac:dyDescent="0.2">
      <c r="B140" s="270"/>
      <c r="C140" s="227" t="s">
        <v>659</v>
      </c>
      <c r="D140" s="227"/>
      <c r="E140" s="227"/>
      <c r="F140" s="248" t="s">
        <v>623</v>
      </c>
      <c r="G140" s="227"/>
      <c r="H140" s="227" t="s">
        <v>659</v>
      </c>
      <c r="I140" s="227" t="s">
        <v>658</v>
      </c>
      <c r="J140" s="227"/>
      <c r="K140" s="273"/>
    </row>
    <row r="141" spans="2:11" s="1" customFormat="1" ht="15" customHeight="1" x14ac:dyDescent="0.2">
      <c r="B141" s="270"/>
      <c r="C141" s="227" t="s">
        <v>44</v>
      </c>
      <c r="D141" s="227"/>
      <c r="E141" s="227"/>
      <c r="F141" s="248" t="s">
        <v>623</v>
      </c>
      <c r="G141" s="227"/>
      <c r="H141" s="227" t="s">
        <v>679</v>
      </c>
      <c r="I141" s="227" t="s">
        <v>658</v>
      </c>
      <c r="J141" s="227"/>
      <c r="K141" s="273"/>
    </row>
    <row r="142" spans="2:11" s="1" customFormat="1" ht="15" customHeight="1" x14ac:dyDescent="0.2">
      <c r="B142" s="270"/>
      <c r="C142" s="227" t="s">
        <v>680</v>
      </c>
      <c r="D142" s="227"/>
      <c r="E142" s="227"/>
      <c r="F142" s="248" t="s">
        <v>623</v>
      </c>
      <c r="G142" s="227"/>
      <c r="H142" s="227" t="s">
        <v>681</v>
      </c>
      <c r="I142" s="227" t="s">
        <v>658</v>
      </c>
      <c r="J142" s="227"/>
      <c r="K142" s="273"/>
    </row>
    <row r="143" spans="2:11" s="1" customFormat="1" ht="15" customHeight="1" x14ac:dyDescent="0.2">
      <c r="B143" s="274"/>
      <c r="C143" s="275"/>
      <c r="D143" s="275"/>
      <c r="E143" s="275"/>
      <c r="F143" s="275"/>
      <c r="G143" s="275"/>
      <c r="H143" s="275"/>
      <c r="I143" s="275"/>
      <c r="J143" s="275"/>
      <c r="K143" s="276"/>
    </row>
    <row r="144" spans="2:11" s="1" customFormat="1" ht="18.75" customHeight="1" x14ac:dyDescent="0.2">
      <c r="B144" s="261"/>
      <c r="C144" s="261"/>
      <c r="D144" s="261"/>
      <c r="E144" s="261"/>
      <c r="F144" s="262"/>
      <c r="G144" s="261"/>
      <c r="H144" s="261"/>
      <c r="I144" s="261"/>
      <c r="J144" s="261"/>
      <c r="K144" s="261"/>
    </row>
    <row r="145" spans="2:11" s="1" customFormat="1" ht="18.75" customHeight="1" x14ac:dyDescent="0.2">
      <c r="B145" s="234"/>
      <c r="C145" s="234"/>
      <c r="D145" s="234"/>
      <c r="E145" s="234"/>
      <c r="F145" s="234"/>
      <c r="G145" s="234"/>
      <c r="H145" s="234"/>
      <c r="I145" s="234"/>
      <c r="J145" s="234"/>
      <c r="K145" s="234"/>
    </row>
    <row r="146" spans="2:11" s="1" customFormat="1" ht="7.5" customHeight="1" x14ac:dyDescent="0.2">
      <c r="B146" s="235"/>
      <c r="C146" s="236"/>
      <c r="D146" s="236"/>
      <c r="E146" s="236"/>
      <c r="F146" s="236"/>
      <c r="G146" s="236"/>
      <c r="H146" s="236"/>
      <c r="I146" s="236"/>
      <c r="J146" s="236"/>
      <c r="K146" s="237"/>
    </row>
    <row r="147" spans="2:11" s="1" customFormat="1" ht="45" customHeight="1" x14ac:dyDescent="0.2">
      <c r="B147" s="238"/>
      <c r="C147" s="356" t="s">
        <v>682</v>
      </c>
      <c r="D147" s="356"/>
      <c r="E147" s="356"/>
      <c r="F147" s="356"/>
      <c r="G147" s="356"/>
      <c r="H147" s="356"/>
      <c r="I147" s="356"/>
      <c r="J147" s="356"/>
      <c r="K147" s="239"/>
    </row>
    <row r="148" spans="2:11" s="1" customFormat="1" ht="17.25" customHeight="1" x14ac:dyDescent="0.2">
      <c r="B148" s="238"/>
      <c r="C148" s="240" t="s">
        <v>617</v>
      </c>
      <c r="D148" s="240"/>
      <c r="E148" s="240"/>
      <c r="F148" s="240" t="s">
        <v>618</v>
      </c>
      <c r="G148" s="241"/>
      <c r="H148" s="240" t="s">
        <v>60</v>
      </c>
      <c r="I148" s="240" t="s">
        <v>63</v>
      </c>
      <c r="J148" s="240" t="s">
        <v>619</v>
      </c>
      <c r="K148" s="239"/>
    </row>
    <row r="149" spans="2:11" s="1" customFormat="1" ht="17.25" customHeight="1" x14ac:dyDescent="0.2">
      <c r="B149" s="238"/>
      <c r="C149" s="242" t="s">
        <v>620</v>
      </c>
      <c r="D149" s="242"/>
      <c r="E149" s="242"/>
      <c r="F149" s="243" t="s">
        <v>621</v>
      </c>
      <c r="G149" s="244"/>
      <c r="H149" s="242"/>
      <c r="I149" s="242"/>
      <c r="J149" s="242" t="s">
        <v>622</v>
      </c>
      <c r="K149" s="239"/>
    </row>
    <row r="150" spans="2:11" s="1" customFormat="1" ht="5.25" customHeight="1" x14ac:dyDescent="0.2">
      <c r="B150" s="250"/>
      <c r="C150" s="245"/>
      <c r="D150" s="245"/>
      <c r="E150" s="245"/>
      <c r="F150" s="245"/>
      <c r="G150" s="246"/>
      <c r="H150" s="245"/>
      <c r="I150" s="245"/>
      <c r="J150" s="245"/>
      <c r="K150" s="273"/>
    </row>
    <row r="151" spans="2:11" s="1" customFormat="1" ht="15" customHeight="1" x14ac:dyDescent="0.2">
      <c r="B151" s="250"/>
      <c r="C151" s="277" t="s">
        <v>626</v>
      </c>
      <c r="D151" s="227"/>
      <c r="E151" s="227"/>
      <c r="F151" s="278" t="s">
        <v>623</v>
      </c>
      <c r="G151" s="227"/>
      <c r="H151" s="277" t="s">
        <v>663</v>
      </c>
      <c r="I151" s="277" t="s">
        <v>625</v>
      </c>
      <c r="J151" s="277">
        <v>120</v>
      </c>
      <c r="K151" s="273"/>
    </row>
    <row r="152" spans="2:11" s="1" customFormat="1" ht="15" customHeight="1" x14ac:dyDescent="0.2">
      <c r="B152" s="250"/>
      <c r="C152" s="277" t="s">
        <v>672</v>
      </c>
      <c r="D152" s="227"/>
      <c r="E152" s="227"/>
      <c r="F152" s="278" t="s">
        <v>623</v>
      </c>
      <c r="G152" s="227"/>
      <c r="H152" s="277" t="s">
        <v>683</v>
      </c>
      <c r="I152" s="277" t="s">
        <v>625</v>
      </c>
      <c r="J152" s="277" t="s">
        <v>674</v>
      </c>
      <c r="K152" s="273"/>
    </row>
    <row r="153" spans="2:11" s="1" customFormat="1" ht="15" customHeight="1" x14ac:dyDescent="0.2">
      <c r="B153" s="250"/>
      <c r="C153" s="277" t="s">
        <v>571</v>
      </c>
      <c r="D153" s="227"/>
      <c r="E153" s="227"/>
      <c r="F153" s="278" t="s">
        <v>623</v>
      </c>
      <c r="G153" s="227"/>
      <c r="H153" s="277" t="s">
        <v>684</v>
      </c>
      <c r="I153" s="277" t="s">
        <v>625</v>
      </c>
      <c r="J153" s="277" t="s">
        <v>674</v>
      </c>
      <c r="K153" s="273"/>
    </row>
    <row r="154" spans="2:11" s="1" customFormat="1" ht="15" customHeight="1" x14ac:dyDescent="0.2">
      <c r="B154" s="250"/>
      <c r="C154" s="277" t="s">
        <v>628</v>
      </c>
      <c r="D154" s="227"/>
      <c r="E154" s="227"/>
      <c r="F154" s="278" t="s">
        <v>629</v>
      </c>
      <c r="G154" s="227"/>
      <c r="H154" s="277" t="s">
        <v>663</v>
      </c>
      <c r="I154" s="277" t="s">
        <v>625</v>
      </c>
      <c r="J154" s="277">
        <v>50</v>
      </c>
      <c r="K154" s="273"/>
    </row>
    <row r="155" spans="2:11" s="1" customFormat="1" ht="15" customHeight="1" x14ac:dyDescent="0.2">
      <c r="B155" s="250"/>
      <c r="C155" s="277" t="s">
        <v>631</v>
      </c>
      <c r="D155" s="227"/>
      <c r="E155" s="227"/>
      <c r="F155" s="278" t="s">
        <v>623</v>
      </c>
      <c r="G155" s="227"/>
      <c r="H155" s="277" t="s">
        <v>663</v>
      </c>
      <c r="I155" s="277" t="s">
        <v>633</v>
      </c>
      <c r="J155" s="277"/>
      <c r="K155" s="273"/>
    </row>
    <row r="156" spans="2:11" s="1" customFormat="1" ht="15" customHeight="1" x14ac:dyDescent="0.2">
      <c r="B156" s="250"/>
      <c r="C156" s="277" t="s">
        <v>642</v>
      </c>
      <c r="D156" s="227"/>
      <c r="E156" s="227"/>
      <c r="F156" s="278" t="s">
        <v>629</v>
      </c>
      <c r="G156" s="227"/>
      <c r="H156" s="277" t="s">
        <v>663</v>
      </c>
      <c r="I156" s="277" t="s">
        <v>625</v>
      </c>
      <c r="J156" s="277">
        <v>50</v>
      </c>
      <c r="K156" s="273"/>
    </row>
    <row r="157" spans="2:11" s="1" customFormat="1" ht="15" customHeight="1" x14ac:dyDescent="0.2">
      <c r="B157" s="250"/>
      <c r="C157" s="277" t="s">
        <v>650</v>
      </c>
      <c r="D157" s="227"/>
      <c r="E157" s="227"/>
      <c r="F157" s="278" t="s">
        <v>629</v>
      </c>
      <c r="G157" s="227"/>
      <c r="H157" s="277" t="s">
        <v>663</v>
      </c>
      <c r="I157" s="277" t="s">
        <v>625</v>
      </c>
      <c r="J157" s="277">
        <v>50</v>
      </c>
      <c r="K157" s="273"/>
    </row>
    <row r="158" spans="2:11" s="1" customFormat="1" ht="15" customHeight="1" x14ac:dyDescent="0.2">
      <c r="B158" s="250"/>
      <c r="C158" s="277" t="s">
        <v>648</v>
      </c>
      <c r="D158" s="227"/>
      <c r="E158" s="227"/>
      <c r="F158" s="278" t="s">
        <v>629</v>
      </c>
      <c r="G158" s="227"/>
      <c r="H158" s="277" t="s">
        <v>663</v>
      </c>
      <c r="I158" s="277" t="s">
        <v>625</v>
      </c>
      <c r="J158" s="277">
        <v>50</v>
      </c>
      <c r="K158" s="273"/>
    </row>
    <row r="159" spans="2:11" s="1" customFormat="1" ht="15" customHeight="1" x14ac:dyDescent="0.2">
      <c r="B159" s="250"/>
      <c r="C159" s="277" t="s">
        <v>94</v>
      </c>
      <c r="D159" s="227"/>
      <c r="E159" s="227"/>
      <c r="F159" s="278" t="s">
        <v>623</v>
      </c>
      <c r="G159" s="227"/>
      <c r="H159" s="277" t="s">
        <v>685</v>
      </c>
      <c r="I159" s="277" t="s">
        <v>625</v>
      </c>
      <c r="J159" s="277" t="s">
        <v>686</v>
      </c>
      <c r="K159" s="273"/>
    </row>
    <row r="160" spans="2:11" s="1" customFormat="1" ht="15" customHeight="1" x14ac:dyDescent="0.2">
      <c r="B160" s="250"/>
      <c r="C160" s="277" t="s">
        <v>687</v>
      </c>
      <c r="D160" s="227"/>
      <c r="E160" s="227"/>
      <c r="F160" s="278" t="s">
        <v>623</v>
      </c>
      <c r="G160" s="227"/>
      <c r="H160" s="277" t="s">
        <v>688</v>
      </c>
      <c r="I160" s="277" t="s">
        <v>658</v>
      </c>
      <c r="J160" s="277"/>
      <c r="K160" s="273"/>
    </row>
    <row r="161" spans="2:11" s="1" customFormat="1" ht="15" customHeight="1" x14ac:dyDescent="0.2">
      <c r="B161" s="279"/>
      <c r="C161" s="259"/>
      <c r="D161" s="259"/>
      <c r="E161" s="259"/>
      <c r="F161" s="259"/>
      <c r="G161" s="259"/>
      <c r="H161" s="259"/>
      <c r="I161" s="259"/>
      <c r="J161" s="259"/>
      <c r="K161" s="280"/>
    </row>
    <row r="162" spans="2:11" s="1" customFormat="1" ht="18.75" customHeight="1" x14ac:dyDescent="0.2">
      <c r="B162" s="261"/>
      <c r="C162" s="271"/>
      <c r="D162" s="271"/>
      <c r="E162" s="271"/>
      <c r="F162" s="281"/>
      <c r="G162" s="271"/>
      <c r="H162" s="271"/>
      <c r="I162" s="271"/>
      <c r="J162" s="271"/>
      <c r="K162" s="261"/>
    </row>
    <row r="163" spans="2:11" s="1" customFormat="1" ht="18.75" customHeight="1" x14ac:dyDescent="0.2">
      <c r="B163" s="234"/>
      <c r="C163" s="234"/>
      <c r="D163" s="234"/>
      <c r="E163" s="234"/>
      <c r="F163" s="234"/>
      <c r="G163" s="234"/>
      <c r="H163" s="234"/>
      <c r="I163" s="234"/>
      <c r="J163" s="234"/>
      <c r="K163" s="234"/>
    </row>
    <row r="164" spans="2:11" s="1" customFormat="1" ht="7.5" customHeight="1" x14ac:dyDescent="0.2">
      <c r="B164" s="216"/>
      <c r="C164" s="217"/>
      <c r="D164" s="217"/>
      <c r="E164" s="217"/>
      <c r="F164" s="217"/>
      <c r="G164" s="217"/>
      <c r="H164" s="217"/>
      <c r="I164" s="217"/>
      <c r="J164" s="217"/>
      <c r="K164" s="218"/>
    </row>
    <row r="165" spans="2:11" s="1" customFormat="1" ht="45" customHeight="1" x14ac:dyDescent="0.2">
      <c r="B165" s="219"/>
      <c r="C165" s="354" t="s">
        <v>689</v>
      </c>
      <c r="D165" s="354"/>
      <c r="E165" s="354"/>
      <c r="F165" s="354"/>
      <c r="G165" s="354"/>
      <c r="H165" s="354"/>
      <c r="I165" s="354"/>
      <c r="J165" s="354"/>
      <c r="K165" s="220"/>
    </row>
    <row r="166" spans="2:11" s="1" customFormat="1" ht="17.25" customHeight="1" x14ac:dyDescent="0.2">
      <c r="B166" s="219"/>
      <c r="C166" s="240" t="s">
        <v>617</v>
      </c>
      <c r="D166" s="240"/>
      <c r="E166" s="240"/>
      <c r="F166" s="240" t="s">
        <v>618</v>
      </c>
      <c r="G166" s="282"/>
      <c r="H166" s="283" t="s">
        <v>60</v>
      </c>
      <c r="I166" s="283" t="s">
        <v>63</v>
      </c>
      <c r="J166" s="240" t="s">
        <v>619</v>
      </c>
      <c r="K166" s="220"/>
    </row>
    <row r="167" spans="2:11" s="1" customFormat="1" ht="17.25" customHeight="1" x14ac:dyDescent="0.2">
      <c r="B167" s="221"/>
      <c r="C167" s="242" t="s">
        <v>620</v>
      </c>
      <c r="D167" s="242"/>
      <c r="E167" s="242"/>
      <c r="F167" s="243" t="s">
        <v>621</v>
      </c>
      <c r="G167" s="284"/>
      <c r="H167" s="285"/>
      <c r="I167" s="285"/>
      <c r="J167" s="242" t="s">
        <v>622</v>
      </c>
      <c r="K167" s="222"/>
    </row>
    <row r="168" spans="2:11" s="1" customFormat="1" ht="5.25" customHeight="1" x14ac:dyDescent="0.2">
      <c r="B168" s="250"/>
      <c r="C168" s="245"/>
      <c r="D168" s="245"/>
      <c r="E168" s="245"/>
      <c r="F168" s="245"/>
      <c r="G168" s="246"/>
      <c r="H168" s="245"/>
      <c r="I168" s="245"/>
      <c r="J168" s="245"/>
      <c r="K168" s="273"/>
    </row>
    <row r="169" spans="2:11" s="1" customFormat="1" ht="15" customHeight="1" x14ac:dyDescent="0.2">
      <c r="B169" s="250"/>
      <c r="C169" s="227" t="s">
        <v>626</v>
      </c>
      <c r="D169" s="227"/>
      <c r="E169" s="227"/>
      <c r="F169" s="248" t="s">
        <v>623</v>
      </c>
      <c r="G169" s="227"/>
      <c r="H169" s="227" t="s">
        <v>663</v>
      </c>
      <c r="I169" s="227" t="s">
        <v>625</v>
      </c>
      <c r="J169" s="227">
        <v>120</v>
      </c>
      <c r="K169" s="273"/>
    </row>
    <row r="170" spans="2:11" s="1" customFormat="1" ht="15" customHeight="1" x14ac:dyDescent="0.2">
      <c r="B170" s="250"/>
      <c r="C170" s="227" t="s">
        <v>672</v>
      </c>
      <c r="D170" s="227"/>
      <c r="E170" s="227"/>
      <c r="F170" s="248" t="s">
        <v>623</v>
      </c>
      <c r="G170" s="227"/>
      <c r="H170" s="227" t="s">
        <v>673</v>
      </c>
      <c r="I170" s="227" t="s">
        <v>625</v>
      </c>
      <c r="J170" s="227" t="s">
        <v>674</v>
      </c>
      <c r="K170" s="273"/>
    </row>
    <row r="171" spans="2:11" s="1" customFormat="1" ht="15" customHeight="1" x14ac:dyDescent="0.2">
      <c r="B171" s="250"/>
      <c r="C171" s="227" t="s">
        <v>571</v>
      </c>
      <c r="D171" s="227"/>
      <c r="E171" s="227"/>
      <c r="F171" s="248" t="s">
        <v>623</v>
      </c>
      <c r="G171" s="227"/>
      <c r="H171" s="227" t="s">
        <v>690</v>
      </c>
      <c r="I171" s="227" t="s">
        <v>625</v>
      </c>
      <c r="J171" s="227" t="s">
        <v>674</v>
      </c>
      <c r="K171" s="273"/>
    </row>
    <row r="172" spans="2:11" s="1" customFormat="1" ht="15" customHeight="1" x14ac:dyDescent="0.2">
      <c r="B172" s="250"/>
      <c r="C172" s="227" t="s">
        <v>628</v>
      </c>
      <c r="D172" s="227"/>
      <c r="E172" s="227"/>
      <c r="F172" s="248" t="s">
        <v>629</v>
      </c>
      <c r="G172" s="227"/>
      <c r="H172" s="227" t="s">
        <v>690</v>
      </c>
      <c r="I172" s="227" t="s">
        <v>625</v>
      </c>
      <c r="J172" s="227">
        <v>50</v>
      </c>
      <c r="K172" s="273"/>
    </row>
    <row r="173" spans="2:11" s="1" customFormat="1" ht="15" customHeight="1" x14ac:dyDescent="0.2">
      <c r="B173" s="250"/>
      <c r="C173" s="227" t="s">
        <v>631</v>
      </c>
      <c r="D173" s="227"/>
      <c r="E173" s="227"/>
      <c r="F173" s="248" t="s">
        <v>623</v>
      </c>
      <c r="G173" s="227"/>
      <c r="H173" s="227" t="s">
        <v>690</v>
      </c>
      <c r="I173" s="227" t="s">
        <v>633</v>
      </c>
      <c r="J173" s="227"/>
      <c r="K173" s="273"/>
    </row>
    <row r="174" spans="2:11" s="1" customFormat="1" ht="15" customHeight="1" x14ac:dyDescent="0.2">
      <c r="B174" s="250"/>
      <c r="C174" s="227" t="s">
        <v>642</v>
      </c>
      <c r="D174" s="227"/>
      <c r="E174" s="227"/>
      <c r="F174" s="248" t="s">
        <v>629</v>
      </c>
      <c r="G174" s="227"/>
      <c r="H174" s="227" t="s">
        <v>690</v>
      </c>
      <c r="I174" s="227" t="s">
        <v>625</v>
      </c>
      <c r="J174" s="227">
        <v>50</v>
      </c>
      <c r="K174" s="273"/>
    </row>
    <row r="175" spans="2:11" s="1" customFormat="1" ht="15" customHeight="1" x14ac:dyDescent="0.2">
      <c r="B175" s="250"/>
      <c r="C175" s="227" t="s">
        <v>650</v>
      </c>
      <c r="D175" s="227"/>
      <c r="E175" s="227"/>
      <c r="F175" s="248" t="s">
        <v>629</v>
      </c>
      <c r="G175" s="227"/>
      <c r="H175" s="227" t="s">
        <v>690</v>
      </c>
      <c r="I175" s="227" t="s">
        <v>625</v>
      </c>
      <c r="J175" s="227">
        <v>50</v>
      </c>
      <c r="K175" s="273"/>
    </row>
    <row r="176" spans="2:11" s="1" customFormat="1" ht="15" customHeight="1" x14ac:dyDescent="0.2">
      <c r="B176" s="250"/>
      <c r="C176" s="227" t="s">
        <v>648</v>
      </c>
      <c r="D176" s="227"/>
      <c r="E176" s="227"/>
      <c r="F176" s="248" t="s">
        <v>629</v>
      </c>
      <c r="G176" s="227"/>
      <c r="H176" s="227" t="s">
        <v>690</v>
      </c>
      <c r="I176" s="227" t="s">
        <v>625</v>
      </c>
      <c r="J176" s="227">
        <v>50</v>
      </c>
      <c r="K176" s="273"/>
    </row>
    <row r="177" spans="2:11" s="1" customFormat="1" ht="15" customHeight="1" x14ac:dyDescent="0.2">
      <c r="B177" s="250"/>
      <c r="C177" s="227" t="s">
        <v>117</v>
      </c>
      <c r="D177" s="227"/>
      <c r="E177" s="227"/>
      <c r="F177" s="248" t="s">
        <v>623</v>
      </c>
      <c r="G177" s="227"/>
      <c r="H177" s="227" t="s">
        <v>691</v>
      </c>
      <c r="I177" s="227" t="s">
        <v>692</v>
      </c>
      <c r="J177" s="227"/>
      <c r="K177" s="273"/>
    </row>
    <row r="178" spans="2:11" s="1" customFormat="1" ht="15" customHeight="1" x14ac:dyDescent="0.2">
      <c r="B178" s="250"/>
      <c r="C178" s="227" t="s">
        <v>63</v>
      </c>
      <c r="D178" s="227"/>
      <c r="E178" s="227"/>
      <c r="F178" s="248" t="s">
        <v>623</v>
      </c>
      <c r="G178" s="227"/>
      <c r="H178" s="227" t="s">
        <v>693</v>
      </c>
      <c r="I178" s="227" t="s">
        <v>694</v>
      </c>
      <c r="J178" s="227">
        <v>1</v>
      </c>
      <c r="K178" s="273"/>
    </row>
    <row r="179" spans="2:11" s="1" customFormat="1" ht="15" customHeight="1" x14ac:dyDescent="0.2">
      <c r="B179" s="250"/>
      <c r="C179" s="227" t="s">
        <v>59</v>
      </c>
      <c r="D179" s="227"/>
      <c r="E179" s="227"/>
      <c r="F179" s="248" t="s">
        <v>623</v>
      </c>
      <c r="G179" s="227"/>
      <c r="H179" s="227" t="s">
        <v>695</v>
      </c>
      <c r="I179" s="227" t="s">
        <v>625</v>
      </c>
      <c r="J179" s="227">
        <v>20</v>
      </c>
      <c r="K179" s="273"/>
    </row>
    <row r="180" spans="2:11" s="1" customFormat="1" ht="15" customHeight="1" x14ac:dyDescent="0.2">
      <c r="B180" s="250"/>
      <c r="C180" s="227" t="s">
        <v>60</v>
      </c>
      <c r="D180" s="227"/>
      <c r="E180" s="227"/>
      <c r="F180" s="248" t="s">
        <v>623</v>
      </c>
      <c r="G180" s="227"/>
      <c r="H180" s="227" t="s">
        <v>696</v>
      </c>
      <c r="I180" s="227" t="s">
        <v>625</v>
      </c>
      <c r="J180" s="227">
        <v>255</v>
      </c>
      <c r="K180" s="273"/>
    </row>
    <row r="181" spans="2:11" s="1" customFormat="1" ht="15" customHeight="1" x14ac:dyDescent="0.2">
      <c r="B181" s="250"/>
      <c r="C181" s="227" t="s">
        <v>118</v>
      </c>
      <c r="D181" s="227"/>
      <c r="E181" s="227"/>
      <c r="F181" s="248" t="s">
        <v>623</v>
      </c>
      <c r="G181" s="227"/>
      <c r="H181" s="227" t="s">
        <v>587</v>
      </c>
      <c r="I181" s="227" t="s">
        <v>625</v>
      </c>
      <c r="J181" s="227">
        <v>10</v>
      </c>
      <c r="K181" s="273"/>
    </row>
    <row r="182" spans="2:11" s="1" customFormat="1" ht="15" customHeight="1" x14ac:dyDescent="0.2">
      <c r="B182" s="250"/>
      <c r="C182" s="227" t="s">
        <v>119</v>
      </c>
      <c r="D182" s="227"/>
      <c r="E182" s="227"/>
      <c r="F182" s="248" t="s">
        <v>623</v>
      </c>
      <c r="G182" s="227"/>
      <c r="H182" s="227" t="s">
        <v>697</v>
      </c>
      <c r="I182" s="227" t="s">
        <v>658</v>
      </c>
      <c r="J182" s="227"/>
      <c r="K182" s="273"/>
    </row>
    <row r="183" spans="2:11" s="1" customFormat="1" ht="15" customHeight="1" x14ac:dyDescent="0.2">
      <c r="B183" s="250"/>
      <c r="C183" s="227" t="s">
        <v>698</v>
      </c>
      <c r="D183" s="227"/>
      <c r="E183" s="227"/>
      <c r="F183" s="248" t="s">
        <v>623</v>
      </c>
      <c r="G183" s="227"/>
      <c r="H183" s="227" t="s">
        <v>699</v>
      </c>
      <c r="I183" s="227" t="s">
        <v>658</v>
      </c>
      <c r="J183" s="227"/>
      <c r="K183" s="273"/>
    </row>
    <row r="184" spans="2:11" s="1" customFormat="1" ht="15" customHeight="1" x14ac:dyDescent="0.2">
      <c r="B184" s="250"/>
      <c r="C184" s="227" t="s">
        <v>687</v>
      </c>
      <c r="D184" s="227"/>
      <c r="E184" s="227"/>
      <c r="F184" s="248" t="s">
        <v>623</v>
      </c>
      <c r="G184" s="227"/>
      <c r="H184" s="227" t="s">
        <v>700</v>
      </c>
      <c r="I184" s="227" t="s">
        <v>658</v>
      </c>
      <c r="J184" s="227"/>
      <c r="K184" s="273"/>
    </row>
    <row r="185" spans="2:11" s="1" customFormat="1" ht="15" customHeight="1" x14ac:dyDescent="0.2">
      <c r="B185" s="250"/>
      <c r="C185" s="227" t="s">
        <v>121</v>
      </c>
      <c r="D185" s="227"/>
      <c r="E185" s="227"/>
      <c r="F185" s="248" t="s">
        <v>629</v>
      </c>
      <c r="G185" s="227"/>
      <c r="H185" s="227" t="s">
        <v>701</v>
      </c>
      <c r="I185" s="227" t="s">
        <v>625</v>
      </c>
      <c r="J185" s="227">
        <v>50</v>
      </c>
      <c r="K185" s="273"/>
    </row>
    <row r="186" spans="2:11" s="1" customFormat="1" ht="15" customHeight="1" x14ac:dyDescent="0.2">
      <c r="B186" s="250"/>
      <c r="C186" s="227" t="s">
        <v>702</v>
      </c>
      <c r="D186" s="227"/>
      <c r="E186" s="227"/>
      <c r="F186" s="248" t="s">
        <v>629</v>
      </c>
      <c r="G186" s="227"/>
      <c r="H186" s="227" t="s">
        <v>703</v>
      </c>
      <c r="I186" s="227" t="s">
        <v>704</v>
      </c>
      <c r="J186" s="227"/>
      <c r="K186" s="273"/>
    </row>
    <row r="187" spans="2:11" s="1" customFormat="1" ht="15" customHeight="1" x14ac:dyDescent="0.2">
      <c r="B187" s="250"/>
      <c r="C187" s="227" t="s">
        <v>705</v>
      </c>
      <c r="D187" s="227"/>
      <c r="E187" s="227"/>
      <c r="F187" s="248" t="s">
        <v>629</v>
      </c>
      <c r="G187" s="227"/>
      <c r="H187" s="227" t="s">
        <v>706</v>
      </c>
      <c r="I187" s="227" t="s">
        <v>704</v>
      </c>
      <c r="J187" s="227"/>
      <c r="K187" s="273"/>
    </row>
    <row r="188" spans="2:11" s="1" customFormat="1" ht="15" customHeight="1" x14ac:dyDescent="0.2">
      <c r="B188" s="250"/>
      <c r="C188" s="227" t="s">
        <v>707</v>
      </c>
      <c r="D188" s="227"/>
      <c r="E188" s="227"/>
      <c r="F188" s="248" t="s">
        <v>629</v>
      </c>
      <c r="G188" s="227"/>
      <c r="H188" s="227" t="s">
        <v>708</v>
      </c>
      <c r="I188" s="227" t="s">
        <v>704</v>
      </c>
      <c r="J188" s="227"/>
      <c r="K188" s="273"/>
    </row>
    <row r="189" spans="2:11" s="1" customFormat="1" ht="15" customHeight="1" x14ac:dyDescent="0.2">
      <c r="B189" s="250"/>
      <c r="C189" s="286" t="s">
        <v>709</v>
      </c>
      <c r="D189" s="227"/>
      <c r="E189" s="227"/>
      <c r="F189" s="248" t="s">
        <v>629</v>
      </c>
      <c r="G189" s="227"/>
      <c r="H189" s="227" t="s">
        <v>710</v>
      </c>
      <c r="I189" s="227" t="s">
        <v>711</v>
      </c>
      <c r="J189" s="287" t="s">
        <v>712</v>
      </c>
      <c r="K189" s="273"/>
    </row>
    <row r="190" spans="2:11" s="15" customFormat="1" ht="15" customHeight="1" x14ac:dyDescent="0.2">
      <c r="B190" s="288"/>
      <c r="C190" s="289" t="s">
        <v>713</v>
      </c>
      <c r="D190" s="290"/>
      <c r="E190" s="290"/>
      <c r="F190" s="291" t="s">
        <v>629</v>
      </c>
      <c r="G190" s="290"/>
      <c r="H190" s="290" t="s">
        <v>714</v>
      </c>
      <c r="I190" s="290" t="s">
        <v>711</v>
      </c>
      <c r="J190" s="292" t="s">
        <v>712</v>
      </c>
      <c r="K190" s="293"/>
    </row>
    <row r="191" spans="2:11" s="1" customFormat="1" ht="15" customHeight="1" x14ac:dyDescent="0.2">
      <c r="B191" s="250"/>
      <c r="C191" s="286" t="s">
        <v>48</v>
      </c>
      <c r="D191" s="227"/>
      <c r="E191" s="227"/>
      <c r="F191" s="248" t="s">
        <v>623</v>
      </c>
      <c r="G191" s="227"/>
      <c r="H191" s="224" t="s">
        <v>715</v>
      </c>
      <c r="I191" s="227" t="s">
        <v>716</v>
      </c>
      <c r="J191" s="227"/>
      <c r="K191" s="273"/>
    </row>
    <row r="192" spans="2:11" s="1" customFormat="1" ht="15" customHeight="1" x14ac:dyDescent="0.2">
      <c r="B192" s="250"/>
      <c r="C192" s="286" t="s">
        <v>717</v>
      </c>
      <c r="D192" s="227"/>
      <c r="E192" s="227"/>
      <c r="F192" s="248" t="s">
        <v>623</v>
      </c>
      <c r="G192" s="227"/>
      <c r="H192" s="227" t="s">
        <v>718</v>
      </c>
      <c r="I192" s="227" t="s">
        <v>658</v>
      </c>
      <c r="J192" s="227"/>
      <c r="K192" s="273"/>
    </row>
    <row r="193" spans="2:11" s="1" customFormat="1" ht="15" customHeight="1" x14ac:dyDescent="0.2">
      <c r="B193" s="250"/>
      <c r="C193" s="286" t="s">
        <v>719</v>
      </c>
      <c r="D193" s="227"/>
      <c r="E193" s="227"/>
      <c r="F193" s="248" t="s">
        <v>623</v>
      </c>
      <c r="G193" s="227"/>
      <c r="H193" s="227" t="s">
        <v>720</v>
      </c>
      <c r="I193" s="227" t="s">
        <v>658</v>
      </c>
      <c r="J193" s="227"/>
      <c r="K193" s="273"/>
    </row>
    <row r="194" spans="2:11" s="1" customFormat="1" ht="15" customHeight="1" x14ac:dyDescent="0.2">
      <c r="B194" s="250"/>
      <c r="C194" s="286" t="s">
        <v>721</v>
      </c>
      <c r="D194" s="227"/>
      <c r="E194" s="227"/>
      <c r="F194" s="248" t="s">
        <v>629</v>
      </c>
      <c r="G194" s="227"/>
      <c r="H194" s="227" t="s">
        <v>722</v>
      </c>
      <c r="I194" s="227" t="s">
        <v>658</v>
      </c>
      <c r="J194" s="227"/>
      <c r="K194" s="273"/>
    </row>
    <row r="195" spans="2:11" s="1" customFormat="1" ht="15" customHeight="1" x14ac:dyDescent="0.2">
      <c r="B195" s="279"/>
      <c r="C195" s="294"/>
      <c r="D195" s="259"/>
      <c r="E195" s="259"/>
      <c r="F195" s="259"/>
      <c r="G195" s="259"/>
      <c r="H195" s="259"/>
      <c r="I195" s="259"/>
      <c r="J195" s="259"/>
      <c r="K195" s="280"/>
    </row>
    <row r="196" spans="2:11" s="1" customFormat="1" ht="18.75" customHeight="1" x14ac:dyDescent="0.2">
      <c r="B196" s="261"/>
      <c r="C196" s="271"/>
      <c r="D196" s="271"/>
      <c r="E196" s="271"/>
      <c r="F196" s="281"/>
      <c r="G196" s="271"/>
      <c r="H196" s="271"/>
      <c r="I196" s="271"/>
      <c r="J196" s="271"/>
      <c r="K196" s="261"/>
    </row>
    <row r="197" spans="2:11" s="1" customFormat="1" ht="18.75" customHeight="1" x14ac:dyDescent="0.2">
      <c r="B197" s="261"/>
      <c r="C197" s="271"/>
      <c r="D197" s="271"/>
      <c r="E197" s="271"/>
      <c r="F197" s="281"/>
      <c r="G197" s="271"/>
      <c r="H197" s="271"/>
      <c r="I197" s="271"/>
      <c r="J197" s="271"/>
      <c r="K197" s="261"/>
    </row>
    <row r="198" spans="2:11" s="1" customFormat="1" ht="18.75" customHeight="1" x14ac:dyDescent="0.2">
      <c r="B198" s="234"/>
      <c r="C198" s="234"/>
      <c r="D198" s="234"/>
      <c r="E198" s="234"/>
      <c r="F198" s="234"/>
      <c r="G198" s="234"/>
      <c r="H198" s="234"/>
      <c r="I198" s="234"/>
      <c r="J198" s="234"/>
      <c r="K198" s="234"/>
    </row>
    <row r="199" spans="2:11" s="1" customFormat="1" ht="13.5" x14ac:dyDescent="0.2">
      <c r="B199" s="216"/>
      <c r="C199" s="217"/>
      <c r="D199" s="217"/>
      <c r="E199" s="217"/>
      <c r="F199" s="217"/>
      <c r="G199" s="217"/>
      <c r="H199" s="217"/>
      <c r="I199" s="217"/>
      <c r="J199" s="217"/>
      <c r="K199" s="218"/>
    </row>
    <row r="200" spans="2:11" s="1" customFormat="1" ht="21" x14ac:dyDescent="0.2">
      <c r="B200" s="219"/>
      <c r="C200" s="354" t="s">
        <v>723</v>
      </c>
      <c r="D200" s="354"/>
      <c r="E200" s="354"/>
      <c r="F200" s="354"/>
      <c r="G200" s="354"/>
      <c r="H200" s="354"/>
      <c r="I200" s="354"/>
      <c r="J200" s="354"/>
      <c r="K200" s="220"/>
    </row>
    <row r="201" spans="2:11" s="1" customFormat="1" ht="25.5" customHeight="1" x14ac:dyDescent="0.3">
      <c r="B201" s="219"/>
      <c r="C201" s="295" t="s">
        <v>724</v>
      </c>
      <c r="D201" s="295"/>
      <c r="E201" s="295"/>
      <c r="F201" s="295" t="s">
        <v>725</v>
      </c>
      <c r="G201" s="296"/>
      <c r="H201" s="357" t="s">
        <v>726</v>
      </c>
      <c r="I201" s="357"/>
      <c r="J201" s="357"/>
      <c r="K201" s="220"/>
    </row>
    <row r="202" spans="2:11" s="1" customFormat="1" ht="5.25" customHeight="1" x14ac:dyDescent="0.2">
      <c r="B202" s="250"/>
      <c r="C202" s="245"/>
      <c r="D202" s="245"/>
      <c r="E202" s="245"/>
      <c r="F202" s="245"/>
      <c r="G202" s="271"/>
      <c r="H202" s="245"/>
      <c r="I202" s="245"/>
      <c r="J202" s="245"/>
      <c r="K202" s="273"/>
    </row>
    <row r="203" spans="2:11" s="1" customFormat="1" ht="15" customHeight="1" x14ac:dyDescent="0.2">
      <c r="B203" s="250"/>
      <c r="C203" s="227" t="s">
        <v>716</v>
      </c>
      <c r="D203" s="227"/>
      <c r="E203" s="227"/>
      <c r="F203" s="248" t="s">
        <v>49</v>
      </c>
      <c r="G203" s="227"/>
      <c r="H203" s="358" t="s">
        <v>727</v>
      </c>
      <c r="I203" s="358"/>
      <c r="J203" s="358"/>
      <c r="K203" s="273"/>
    </row>
    <row r="204" spans="2:11" s="1" customFormat="1" ht="15" customHeight="1" x14ac:dyDescent="0.2">
      <c r="B204" s="250"/>
      <c r="C204" s="227"/>
      <c r="D204" s="227"/>
      <c r="E204" s="227"/>
      <c r="F204" s="248" t="s">
        <v>50</v>
      </c>
      <c r="G204" s="227"/>
      <c r="H204" s="358" t="s">
        <v>728</v>
      </c>
      <c r="I204" s="358"/>
      <c r="J204" s="358"/>
      <c r="K204" s="273"/>
    </row>
    <row r="205" spans="2:11" s="1" customFormat="1" ht="15" customHeight="1" x14ac:dyDescent="0.2">
      <c r="B205" s="250"/>
      <c r="C205" s="227"/>
      <c r="D205" s="227"/>
      <c r="E205" s="227"/>
      <c r="F205" s="248" t="s">
        <v>53</v>
      </c>
      <c r="G205" s="227"/>
      <c r="H205" s="358" t="s">
        <v>729</v>
      </c>
      <c r="I205" s="358"/>
      <c r="J205" s="358"/>
      <c r="K205" s="273"/>
    </row>
    <row r="206" spans="2:11" s="1" customFormat="1" ht="15" customHeight="1" x14ac:dyDescent="0.2">
      <c r="B206" s="250"/>
      <c r="C206" s="227"/>
      <c r="D206" s="227"/>
      <c r="E206" s="227"/>
      <c r="F206" s="248" t="s">
        <v>51</v>
      </c>
      <c r="G206" s="227"/>
      <c r="H206" s="358" t="s">
        <v>730</v>
      </c>
      <c r="I206" s="358"/>
      <c r="J206" s="358"/>
      <c r="K206" s="273"/>
    </row>
    <row r="207" spans="2:11" s="1" customFormat="1" ht="15" customHeight="1" x14ac:dyDescent="0.2">
      <c r="B207" s="250"/>
      <c r="C207" s="227"/>
      <c r="D207" s="227"/>
      <c r="E207" s="227"/>
      <c r="F207" s="248" t="s">
        <v>52</v>
      </c>
      <c r="G207" s="227"/>
      <c r="H207" s="358" t="s">
        <v>731</v>
      </c>
      <c r="I207" s="358"/>
      <c r="J207" s="358"/>
      <c r="K207" s="273"/>
    </row>
    <row r="208" spans="2:11" s="1" customFormat="1" ht="15" customHeight="1" x14ac:dyDescent="0.2">
      <c r="B208" s="250"/>
      <c r="C208" s="227"/>
      <c r="D208" s="227"/>
      <c r="E208" s="227"/>
      <c r="F208" s="248"/>
      <c r="G208" s="227"/>
      <c r="H208" s="227"/>
      <c r="I208" s="227"/>
      <c r="J208" s="227"/>
      <c r="K208" s="273"/>
    </row>
    <row r="209" spans="2:11" s="1" customFormat="1" ht="15" customHeight="1" x14ac:dyDescent="0.2">
      <c r="B209" s="250"/>
      <c r="C209" s="227" t="s">
        <v>670</v>
      </c>
      <c r="D209" s="227"/>
      <c r="E209" s="227"/>
      <c r="F209" s="248" t="s">
        <v>85</v>
      </c>
      <c r="G209" s="227"/>
      <c r="H209" s="358" t="s">
        <v>732</v>
      </c>
      <c r="I209" s="358"/>
      <c r="J209" s="358"/>
      <c r="K209" s="273"/>
    </row>
    <row r="210" spans="2:11" s="1" customFormat="1" ht="15" customHeight="1" x14ac:dyDescent="0.2">
      <c r="B210" s="250"/>
      <c r="C210" s="227"/>
      <c r="D210" s="227"/>
      <c r="E210" s="227"/>
      <c r="F210" s="248" t="s">
        <v>565</v>
      </c>
      <c r="G210" s="227"/>
      <c r="H210" s="358" t="s">
        <v>566</v>
      </c>
      <c r="I210" s="358"/>
      <c r="J210" s="358"/>
      <c r="K210" s="273"/>
    </row>
    <row r="211" spans="2:11" s="1" customFormat="1" ht="15" customHeight="1" x14ac:dyDescent="0.2">
      <c r="B211" s="250"/>
      <c r="C211" s="227"/>
      <c r="D211" s="227"/>
      <c r="E211" s="227"/>
      <c r="F211" s="248" t="s">
        <v>563</v>
      </c>
      <c r="G211" s="227"/>
      <c r="H211" s="358" t="s">
        <v>733</v>
      </c>
      <c r="I211" s="358"/>
      <c r="J211" s="358"/>
      <c r="K211" s="273"/>
    </row>
    <row r="212" spans="2:11" s="1" customFormat="1" ht="15" customHeight="1" x14ac:dyDescent="0.2">
      <c r="B212" s="297"/>
      <c r="C212" s="227"/>
      <c r="D212" s="227"/>
      <c r="E212" s="227"/>
      <c r="F212" s="248" t="s">
        <v>567</v>
      </c>
      <c r="G212" s="286"/>
      <c r="H212" s="359" t="s">
        <v>568</v>
      </c>
      <c r="I212" s="359"/>
      <c r="J212" s="359"/>
      <c r="K212" s="298"/>
    </row>
    <row r="213" spans="2:11" s="1" customFormat="1" ht="15" customHeight="1" x14ac:dyDescent="0.2">
      <c r="B213" s="297"/>
      <c r="C213" s="227"/>
      <c r="D213" s="227"/>
      <c r="E213" s="227"/>
      <c r="F213" s="248" t="s">
        <v>569</v>
      </c>
      <c r="G213" s="286"/>
      <c r="H213" s="359" t="s">
        <v>544</v>
      </c>
      <c r="I213" s="359"/>
      <c r="J213" s="359"/>
      <c r="K213" s="298"/>
    </row>
    <row r="214" spans="2:11" s="1" customFormat="1" ht="15" customHeight="1" x14ac:dyDescent="0.2">
      <c r="B214" s="297"/>
      <c r="C214" s="227"/>
      <c r="D214" s="227"/>
      <c r="E214" s="227"/>
      <c r="F214" s="248"/>
      <c r="G214" s="286"/>
      <c r="H214" s="277"/>
      <c r="I214" s="277"/>
      <c r="J214" s="277"/>
      <c r="K214" s="298"/>
    </row>
    <row r="215" spans="2:11" s="1" customFormat="1" ht="15" customHeight="1" x14ac:dyDescent="0.2">
      <c r="B215" s="297"/>
      <c r="C215" s="227" t="s">
        <v>694</v>
      </c>
      <c r="D215" s="227"/>
      <c r="E215" s="227"/>
      <c r="F215" s="248">
        <v>1</v>
      </c>
      <c r="G215" s="286"/>
      <c r="H215" s="359" t="s">
        <v>734</v>
      </c>
      <c r="I215" s="359"/>
      <c r="J215" s="359"/>
      <c r="K215" s="298"/>
    </row>
    <row r="216" spans="2:11" s="1" customFormat="1" ht="15" customHeight="1" x14ac:dyDescent="0.2">
      <c r="B216" s="297"/>
      <c r="C216" s="227"/>
      <c r="D216" s="227"/>
      <c r="E216" s="227"/>
      <c r="F216" s="248">
        <v>2</v>
      </c>
      <c r="G216" s="286"/>
      <c r="H216" s="359" t="s">
        <v>735</v>
      </c>
      <c r="I216" s="359"/>
      <c r="J216" s="359"/>
      <c r="K216" s="298"/>
    </row>
    <row r="217" spans="2:11" s="1" customFormat="1" ht="15" customHeight="1" x14ac:dyDescent="0.2">
      <c r="B217" s="297"/>
      <c r="C217" s="227"/>
      <c r="D217" s="227"/>
      <c r="E217" s="227"/>
      <c r="F217" s="248">
        <v>3</v>
      </c>
      <c r="G217" s="286"/>
      <c r="H217" s="359" t="s">
        <v>736</v>
      </c>
      <c r="I217" s="359"/>
      <c r="J217" s="359"/>
      <c r="K217" s="298"/>
    </row>
    <row r="218" spans="2:11" s="1" customFormat="1" ht="15" customHeight="1" x14ac:dyDescent="0.2">
      <c r="B218" s="297"/>
      <c r="C218" s="227"/>
      <c r="D218" s="227"/>
      <c r="E218" s="227"/>
      <c r="F218" s="248">
        <v>4</v>
      </c>
      <c r="G218" s="286"/>
      <c r="H218" s="359" t="s">
        <v>737</v>
      </c>
      <c r="I218" s="359"/>
      <c r="J218" s="359"/>
      <c r="K218" s="298"/>
    </row>
    <row r="219" spans="2:11" s="1" customFormat="1" ht="12.75" customHeight="1" x14ac:dyDescent="0.2">
      <c r="B219" s="299"/>
      <c r="C219" s="300"/>
      <c r="D219" s="300"/>
      <c r="E219" s="300"/>
      <c r="F219" s="300"/>
      <c r="G219" s="300"/>
      <c r="H219" s="300"/>
      <c r="I219" s="300"/>
      <c r="J219" s="300"/>
      <c r="K219" s="301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SO-102 - Práce a konstruk...</vt:lpstr>
      <vt:lpstr>Pokyny pro vyplnění</vt:lpstr>
      <vt:lpstr>'Rekapitulace stavby'!Názvy_tisku</vt:lpstr>
      <vt:lpstr>'SO-102 - Práce a konstruk...'!Názvy_tisku</vt:lpstr>
      <vt:lpstr>'Pokyny pro vyplnění'!Oblast_tisku</vt:lpstr>
      <vt:lpstr>'Rekapitulace stavby'!Oblast_tisku</vt:lpstr>
      <vt:lpstr>'SO-102 - Práce a konstruk...'!Oblast_tisku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Zbyněk Jarolím</dc:creator>
  <cp:lastModifiedBy>Salač Stanislav Ing.</cp:lastModifiedBy>
  <dcterms:created xsi:type="dcterms:W3CDTF">2026-04-16T13:23:10Z</dcterms:created>
  <dcterms:modified xsi:type="dcterms:W3CDTF">2026-04-17T05:25:42Z</dcterms:modified>
</cp:coreProperties>
</file>