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0\Oprava bytové jednotky DSPS\Honza Pech\"/>
    </mc:Choice>
  </mc:AlternateContent>
  <bookViews>
    <workbookView xWindow="0" yWindow="0" windowWidth="28800" windowHeight="11475"/>
  </bookViews>
  <sheets>
    <sheet name="Rekapitulace zakázky" sheetId="1" r:id="rId1"/>
    <sheet name="04-04-2020 - Oprava bytov..." sheetId="2" r:id="rId2"/>
  </sheets>
  <definedNames>
    <definedName name="_xlnm._FilterDatabase" localSheetId="1" hidden="1">'04-04-2020 - Oprava bytov...'!$C$127:$K$260</definedName>
    <definedName name="_xlnm.Print_Titles" localSheetId="1">'04-04-2020 - Oprava bytov...'!$127:$127</definedName>
    <definedName name="_xlnm.Print_Titles" localSheetId="0">'Rekapitulace zakázky'!$92:$92</definedName>
    <definedName name="_xlnm.Print_Area" localSheetId="1">'04-04-2020 - Oprava bytov...'!$C$82:$J$111,'04-04-2020 - Oprava bytov...'!$C$117:$J$260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T174" i="2"/>
  <c r="R175" i="2"/>
  <c r="R174" i="2"/>
  <c r="P175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T158" i="2" s="1"/>
  <c r="R159" i="2"/>
  <c r="R158" i="2"/>
  <c r="P159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T130" i="2" s="1"/>
  <c r="R131" i="2"/>
  <c r="R130" i="2" s="1"/>
  <c r="P131" i="2"/>
  <c r="P130" i="2"/>
  <c r="F124" i="2"/>
  <c r="F122" i="2"/>
  <c r="E120" i="2"/>
  <c r="F89" i="2"/>
  <c r="F87" i="2"/>
  <c r="E85" i="2"/>
  <c r="J22" i="2"/>
  <c r="E22" i="2"/>
  <c r="J90" i="2" s="1"/>
  <c r="J21" i="2"/>
  <c r="J19" i="2"/>
  <c r="E19" i="2"/>
  <c r="J124" i="2"/>
  <c r="J18" i="2"/>
  <c r="J16" i="2"/>
  <c r="E16" i="2"/>
  <c r="F125" i="2" s="1"/>
  <c r="J15" i="2"/>
  <c r="J10" i="2"/>
  <c r="J87" i="2" s="1"/>
  <c r="L90" i="1"/>
  <c r="AM90" i="1"/>
  <c r="AM89" i="1"/>
  <c r="L89" i="1"/>
  <c r="AM87" i="1"/>
  <c r="L87" i="1"/>
  <c r="L85" i="1"/>
  <c r="L84" i="1"/>
  <c r="BK260" i="2"/>
  <c r="J259" i="2"/>
  <c r="BK258" i="2"/>
  <c r="BK257" i="2"/>
  <c r="BK252" i="2"/>
  <c r="J249" i="2"/>
  <c r="BK248" i="2"/>
  <c r="BK247" i="2"/>
  <c r="J245" i="2"/>
  <c r="BK243" i="2"/>
  <c r="BK237" i="2"/>
  <c r="BK235" i="2"/>
  <c r="BK233" i="2"/>
  <c r="J232" i="2"/>
  <c r="BK231" i="2"/>
  <c r="BK227" i="2"/>
  <c r="BK224" i="2"/>
  <c r="J221" i="2"/>
  <c r="J220" i="2"/>
  <c r="J219" i="2"/>
  <c r="J214" i="2"/>
  <c r="BK212" i="2"/>
  <c r="J211" i="2"/>
  <c r="BK209" i="2"/>
  <c r="J207" i="2"/>
  <c r="J206" i="2"/>
  <c r="J205" i="2"/>
  <c r="J204" i="2"/>
  <c r="J201" i="2"/>
  <c r="BK200" i="2"/>
  <c r="BK198" i="2"/>
  <c r="J196" i="2"/>
  <c r="BK194" i="2"/>
  <c r="BK192" i="2"/>
  <c r="BK190" i="2"/>
  <c r="J189" i="2"/>
  <c r="BK186" i="2"/>
  <c r="J185" i="2"/>
  <c r="BK184" i="2"/>
  <c r="BK181" i="2"/>
  <c r="BK179" i="2"/>
  <c r="BK178" i="2"/>
  <c r="J177" i="2"/>
  <c r="J168" i="2"/>
  <c r="J165" i="2"/>
  <c r="BK162" i="2"/>
  <c r="BK159" i="2"/>
  <c r="BK157" i="2"/>
  <c r="J156" i="2"/>
  <c r="BK155" i="2"/>
  <c r="J147" i="2"/>
  <c r="BK146" i="2"/>
  <c r="J145" i="2"/>
  <c r="J144" i="2"/>
  <c r="J142" i="2"/>
  <c r="J141" i="2"/>
  <c r="BK140" i="2"/>
  <c r="J139" i="2"/>
  <c r="BK138" i="2"/>
  <c r="J137" i="2"/>
  <c r="BK136" i="2"/>
  <c r="J134" i="2"/>
  <c r="BK131" i="2"/>
  <c r="J260" i="2"/>
  <c r="BK259" i="2"/>
  <c r="J258" i="2"/>
  <c r="J254" i="2"/>
  <c r="J252" i="2"/>
  <c r="BK249" i="2"/>
  <c r="J248" i="2"/>
  <c r="BK246" i="2"/>
  <c r="BK241" i="2"/>
  <c r="BK238" i="2"/>
  <c r="BK234" i="2"/>
  <c r="J233" i="2"/>
  <c r="J231" i="2"/>
  <c r="J229" i="2"/>
  <c r="J226" i="2"/>
  <c r="BK225" i="2"/>
  <c r="BK218" i="2"/>
  <c r="J215" i="2"/>
  <c r="BK214" i="2"/>
  <c r="J212" i="2"/>
  <c r="J208" i="2"/>
  <c r="BK207" i="2"/>
  <c r="BK205" i="2"/>
  <c r="BK202" i="2"/>
  <c r="J199" i="2"/>
  <c r="BK197" i="2"/>
  <c r="J194" i="2"/>
  <c r="BK193" i="2"/>
  <c r="J192" i="2"/>
  <c r="BK191" i="2"/>
  <c r="J190" i="2"/>
  <c r="J188" i="2"/>
  <c r="J182" i="2"/>
  <c r="J181" i="2"/>
  <c r="J178" i="2"/>
  <c r="J175" i="2"/>
  <c r="J173" i="2"/>
  <c r="BK172" i="2"/>
  <c r="BK171" i="2"/>
  <c r="J170" i="2"/>
  <c r="J169" i="2"/>
  <c r="BK168" i="2"/>
  <c r="BK166" i="2"/>
  <c r="BK165" i="2"/>
  <c r="BK163" i="2"/>
  <c r="J157" i="2"/>
  <c r="J155" i="2"/>
  <c r="BK154" i="2"/>
  <c r="J148" i="2"/>
  <c r="J146" i="2"/>
  <c r="BK141" i="2"/>
  <c r="BK139" i="2"/>
  <c r="BK134" i="2"/>
  <c r="J133" i="2"/>
  <c r="J131" i="2"/>
  <c r="J257" i="2"/>
  <c r="BK256" i="2"/>
  <c r="BK255" i="2"/>
  <c r="BK254" i="2"/>
  <c r="J253" i="2"/>
  <c r="BK251" i="2"/>
  <c r="J250" i="2"/>
  <c r="J246" i="2"/>
  <c r="BK244" i="2"/>
  <c r="J242" i="2"/>
  <c r="J241" i="2"/>
  <c r="J235" i="2"/>
  <c r="J234" i="2"/>
  <c r="BK232" i="2"/>
  <c r="BK228" i="2"/>
  <c r="J227" i="2"/>
  <c r="BK226" i="2"/>
  <c r="J224" i="2"/>
  <c r="J223" i="2"/>
  <c r="J222" i="2"/>
  <c r="BK221" i="2"/>
  <c r="BK219" i="2"/>
  <c r="BK216" i="2"/>
  <c r="BK215" i="2"/>
  <c r="BK213" i="2"/>
  <c r="BK211" i="2"/>
  <c r="J210" i="2"/>
  <c r="BK201" i="2"/>
  <c r="BK199" i="2"/>
  <c r="BK196" i="2"/>
  <c r="BK195" i="2"/>
  <c r="J191" i="2"/>
  <c r="BK189" i="2"/>
  <c r="BK188" i="2"/>
  <c r="J187" i="2"/>
  <c r="J186" i="2"/>
  <c r="BK183" i="2"/>
  <c r="BK180" i="2"/>
  <c r="J179" i="2"/>
  <c r="BK175" i="2"/>
  <c r="J172" i="2"/>
  <c r="BK170" i="2"/>
  <c r="J167" i="2"/>
  <c r="J166" i="2"/>
  <c r="BK164" i="2"/>
  <c r="J163" i="2"/>
  <c r="J159" i="2"/>
  <c r="BK156" i="2"/>
  <c r="J154" i="2"/>
  <c r="BK153" i="2"/>
  <c r="J151" i="2"/>
  <c r="J150" i="2"/>
  <c r="J149" i="2"/>
  <c r="BK148" i="2"/>
  <c r="BK147" i="2"/>
  <c r="BK145" i="2"/>
  <c r="BK144" i="2"/>
  <c r="J140" i="2"/>
  <c r="BK135" i="2"/>
  <c r="BK133" i="2"/>
  <c r="AS94" i="1"/>
  <c r="J256" i="2"/>
  <c r="J255" i="2"/>
  <c r="BK253" i="2"/>
  <c r="J251" i="2"/>
  <c r="BK250" i="2"/>
  <c r="J247" i="2"/>
  <c r="BK245" i="2"/>
  <c r="J244" i="2"/>
  <c r="J243" i="2"/>
  <c r="BK242" i="2"/>
  <c r="J238" i="2"/>
  <c r="J237" i="2"/>
  <c r="BK229" i="2"/>
  <c r="J228" i="2"/>
  <c r="J225" i="2"/>
  <c r="BK223" i="2"/>
  <c r="BK222" i="2"/>
  <c r="BK220" i="2"/>
  <c r="J218" i="2"/>
  <c r="J216" i="2"/>
  <c r="J213" i="2"/>
  <c r="BK210" i="2"/>
  <c r="J209" i="2"/>
  <c r="BK208" i="2"/>
  <c r="BK206" i="2"/>
  <c r="BK204" i="2"/>
  <c r="J202" i="2"/>
  <c r="J200" i="2"/>
  <c r="J198" i="2"/>
  <c r="J197" i="2"/>
  <c r="J195" i="2"/>
  <c r="J193" i="2"/>
  <c r="BK187" i="2"/>
  <c r="BK185" i="2"/>
  <c r="J184" i="2"/>
  <c r="J183" i="2"/>
  <c r="BK182" i="2"/>
  <c r="J180" i="2"/>
  <c r="BK177" i="2"/>
  <c r="BK173" i="2"/>
  <c r="J171" i="2"/>
  <c r="BK169" i="2"/>
  <c r="BK167" i="2"/>
  <c r="J164" i="2"/>
  <c r="J162" i="2"/>
  <c r="J153" i="2"/>
  <c r="BK151" i="2"/>
  <c r="BK150" i="2"/>
  <c r="BK149" i="2"/>
  <c r="BK142" i="2"/>
  <c r="J138" i="2"/>
  <c r="BK137" i="2"/>
  <c r="J136" i="2"/>
  <c r="J135" i="2"/>
  <c r="T161" i="2" l="1"/>
  <c r="R132" i="2"/>
  <c r="P143" i="2"/>
  <c r="BK152" i="2"/>
  <c r="J152" i="2" s="1"/>
  <c r="J99" i="2" s="1"/>
  <c r="P152" i="2"/>
  <c r="P161" i="2"/>
  <c r="P176" i="2"/>
  <c r="P240" i="2"/>
  <c r="P239" i="2" s="1"/>
  <c r="P132" i="2"/>
  <c r="P129" i="2" s="1"/>
  <c r="BK143" i="2"/>
  <c r="J143" i="2"/>
  <c r="J98" i="2" s="1"/>
  <c r="R143" i="2"/>
  <c r="R129" i="2" s="1"/>
  <c r="R152" i="2"/>
  <c r="BK161" i="2"/>
  <c r="J161" i="2"/>
  <c r="J102" i="2" s="1"/>
  <c r="R161" i="2"/>
  <c r="R176" i="2"/>
  <c r="R240" i="2"/>
  <c r="R239" i="2"/>
  <c r="BK132" i="2"/>
  <c r="J132" i="2" s="1"/>
  <c r="J97" i="2" s="1"/>
  <c r="T132" i="2"/>
  <c r="T143" i="2"/>
  <c r="T129" i="2" s="1"/>
  <c r="T152" i="2"/>
  <c r="BK176" i="2"/>
  <c r="J176" i="2" s="1"/>
  <c r="J104" i="2" s="1"/>
  <c r="T176" i="2"/>
  <c r="BK203" i="2"/>
  <c r="J203" i="2"/>
  <c r="J105" i="2"/>
  <c r="P203" i="2"/>
  <c r="R203" i="2"/>
  <c r="T203" i="2"/>
  <c r="BK217" i="2"/>
  <c r="J217" i="2"/>
  <c r="J106" i="2" s="1"/>
  <c r="P217" i="2"/>
  <c r="R217" i="2"/>
  <c r="T217" i="2"/>
  <c r="BK230" i="2"/>
  <c r="J230" i="2" s="1"/>
  <c r="J107" i="2" s="1"/>
  <c r="P230" i="2"/>
  <c r="R230" i="2"/>
  <c r="T230" i="2"/>
  <c r="BK236" i="2"/>
  <c r="J236" i="2" s="1"/>
  <c r="J108" i="2" s="1"/>
  <c r="P236" i="2"/>
  <c r="R236" i="2"/>
  <c r="T236" i="2"/>
  <c r="BK240" i="2"/>
  <c r="J240" i="2"/>
  <c r="J110" i="2"/>
  <c r="T240" i="2"/>
  <c r="T239" i="2"/>
  <c r="F90" i="2"/>
  <c r="BF134" i="2"/>
  <c r="BF135" i="2"/>
  <c r="BF137" i="2"/>
  <c r="BF139" i="2"/>
  <c r="BF142" i="2"/>
  <c r="BF146" i="2"/>
  <c r="BF148" i="2"/>
  <c r="BF150" i="2"/>
  <c r="BF151" i="2"/>
  <c r="BF159" i="2"/>
  <c r="BF163" i="2"/>
  <c r="BF166" i="2"/>
  <c r="BF179" i="2"/>
  <c r="BF183" i="2"/>
  <c r="BF186" i="2"/>
  <c r="BF194" i="2"/>
  <c r="BF197" i="2"/>
  <c r="BF201" i="2"/>
  <c r="BF208" i="2"/>
  <c r="BF213" i="2"/>
  <c r="BF215" i="2"/>
  <c r="BF242" i="2"/>
  <c r="BF243" i="2"/>
  <c r="BF246" i="2"/>
  <c r="BF249" i="2"/>
  <c r="BF250" i="2"/>
  <c r="BF252" i="2"/>
  <c r="BF255" i="2"/>
  <c r="BK174" i="2"/>
  <c r="J174" i="2" s="1"/>
  <c r="J103" i="2" s="1"/>
  <c r="J89" i="2"/>
  <c r="J125" i="2"/>
  <c r="BF144" i="2"/>
  <c r="BF149" i="2"/>
  <c r="BF153" i="2"/>
  <c r="BF157" i="2"/>
  <c r="BF162" i="2"/>
  <c r="BF168" i="2"/>
  <c r="BF178" i="2"/>
  <c r="BF185" i="2"/>
  <c r="BF190" i="2"/>
  <c r="BF205" i="2"/>
  <c r="BF206" i="2"/>
  <c r="BF209" i="2"/>
  <c r="BF210" i="2"/>
  <c r="BF212" i="2"/>
  <c r="BF221" i="2"/>
  <c r="BF222" i="2"/>
  <c r="BF223" i="2"/>
  <c r="BF224" i="2"/>
  <c r="BF226" i="2"/>
  <c r="BF227" i="2"/>
  <c r="BF229" i="2"/>
  <c r="BF233" i="2"/>
  <c r="BF234" i="2"/>
  <c r="BF235" i="2"/>
  <c r="BF238" i="2"/>
  <c r="BF241" i="2"/>
  <c r="BF254" i="2"/>
  <c r="BF256" i="2"/>
  <c r="BF258" i="2"/>
  <c r="BK130" i="2"/>
  <c r="J130" i="2"/>
  <c r="J96" i="2"/>
  <c r="BK158" i="2"/>
  <c r="J158" i="2" s="1"/>
  <c r="J100" i="2" s="1"/>
  <c r="J122" i="2"/>
  <c r="BF131" i="2"/>
  <c r="BF133" i="2"/>
  <c r="BF145" i="2"/>
  <c r="BF147" i="2"/>
  <c r="BF154" i="2"/>
  <c r="BF165" i="2"/>
  <c r="BF169" i="2"/>
  <c r="BF172" i="2"/>
  <c r="BF173" i="2"/>
  <c r="BF181" i="2"/>
  <c r="BF182" i="2"/>
  <c r="BF187" i="2"/>
  <c r="BF189" i="2"/>
  <c r="BF191" i="2"/>
  <c r="BF192" i="2"/>
  <c r="BF193" i="2"/>
  <c r="BF196" i="2"/>
  <c r="BF198" i="2"/>
  <c r="BF199" i="2"/>
  <c r="BF211" i="2"/>
  <c r="BF214" i="2"/>
  <c r="BF216" i="2"/>
  <c r="BF225" i="2"/>
  <c r="BF228" i="2"/>
  <c r="BF247" i="2"/>
  <c r="BF251" i="2"/>
  <c r="BF253" i="2"/>
  <c r="BF257" i="2"/>
  <c r="BF259" i="2"/>
  <c r="BF136" i="2"/>
  <c r="BF138" i="2"/>
  <c r="BF140" i="2"/>
  <c r="BF141" i="2"/>
  <c r="BF155" i="2"/>
  <c r="BF156" i="2"/>
  <c r="BF164" i="2"/>
  <c r="BF167" i="2"/>
  <c r="BF170" i="2"/>
  <c r="BF171" i="2"/>
  <c r="BF175" i="2"/>
  <c r="BF177" i="2"/>
  <c r="BF180" i="2"/>
  <c r="BF184" i="2"/>
  <c r="BF188" i="2"/>
  <c r="BF195" i="2"/>
  <c r="BF200" i="2"/>
  <c r="BF202" i="2"/>
  <c r="BF204" i="2"/>
  <c r="BF207" i="2"/>
  <c r="BF218" i="2"/>
  <c r="BF219" i="2"/>
  <c r="BF220" i="2"/>
  <c r="BF231" i="2"/>
  <c r="BF232" i="2"/>
  <c r="BF237" i="2"/>
  <c r="BF244" i="2"/>
  <c r="BF245" i="2"/>
  <c r="BF248" i="2"/>
  <c r="BF260" i="2"/>
  <c r="F35" i="2"/>
  <c r="BD95" i="1" s="1"/>
  <c r="BD94" i="1" s="1"/>
  <c r="W33" i="1" s="1"/>
  <c r="F31" i="2"/>
  <c r="AZ95" i="1" s="1"/>
  <c r="AZ94" i="1" s="1"/>
  <c r="AV94" i="1" s="1"/>
  <c r="AK29" i="1" s="1"/>
  <c r="F33" i="2"/>
  <c r="BB95" i="1" s="1"/>
  <c r="BB94" i="1" s="1"/>
  <c r="AX94" i="1" s="1"/>
  <c r="F34" i="2"/>
  <c r="BC95" i="1" s="1"/>
  <c r="BC94" i="1" s="1"/>
  <c r="W32" i="1" s="1"/>
  <c r="J31" i="2"/>
  <c r="AV95" i="1" s="1"/>
  <c r="R160" i="2" l="1"/>
  <c r="R128" i="2" s="1"/>
  <c r="P160" i="2"/>
  <c r="P128" i="2" s="1"/>
  <c r="AU95" i="1" s="1"/>
  <c r="AU94" i="1" s="1"/>
  <c r="T160" i="2"/>
  <c r="T128" i="2" s="1"/>
  <c r="BK129" i="2"/>
  <c r="BK160" i="2"/>
  <c r="J160" i="2" s="1"/>
  <c r="J101" i="2" s="1"/>
  <c r="BK239" i="2"/>
  <c r="J239" i="2"/>
  <c r="J109" i="2"/>
  <c r="W29" i="1"/>
  <c r="J32" i="2"/>
  <c r="AW95" i="1" s="1"/>
  <c r="AT95" i="1" s="1"/>
  <c r="AY94" i="1"/>
  <c r="F32" i="2"/>
  <c r="BA95" i="1" s="1"/>
  <c r="BA94" i="1" s="1"/>
  <c r="W30" i="1" s="1"/>
  <c r="W31" i="1"/>
  <c r="BK128" i="2" l="1"/>
  <c r="J128" i="2"/>
  <c r="J94" i="2" s="1"/>
  <c r="J129" i="2"/>
  <c r="J95" i="2"/>
  <c r="AW94" i="1"/>
  <c r="AK30" i="1"/>
  <c r="AT94" i="1" l="1"/>
  <c r="J28" i="2"/>
  <c r="AG95" i="1" s="1"/>
  <c r="AG94" i="1" s="1"/>
  <c r="AK26" i="1" s="1"/>
  <c r="AK35" i="1" s="1"/>
  <c r="J37" i="2" l="1"/>
  <c r="AN94" i="1"/>
  <c r="AN95" i="1"/>
</calcChain>
</file>

<file path=xl/sharedStrings.xml><?xml version="1.0" encoding="utf-8"?>
<sst xmlns="http://schemas.openxmlformats.org/spreadsheetml/2006/main" count="2008" uniqueCount="627">
  <si>
    <t>Export Komplet</t>
  </si>
  <si>
    <t/>
  </si>
  <si>
    <t>2.0</t>
  </si>
  <si>
    <t>ZAMOK</t>
  </si>
  <si>
    <t>False</t>
  </si>
  <si>
    <t>{31e55425-5a15-43b5-a0ec-4b15a0375060}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</si>
  <si>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</si>
  <si>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</si>
  <si>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</si>
  <si>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</si>
  <si>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</si>
  <si>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</si>
  <si>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</si>
  <si>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</si>
  <si>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04-04-2020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</si>
  <si>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</si>
  <si>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</si>
  <si>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č.27</t>
  </si>
  <si>
    <t>KSO:</t>
  </si>
  <si>
    <t>CC-CZ:</t>
  </si>
  <si>
    <t>Místo:</t>
  </si>
  <si>
    <t>Pečovatelský dům č.p.582</t>
  </si>
  <si>
    <t>Datum:</t>
  </si>
  <si>
    <t>20. 4. 2020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</si>
  <si>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</si>
  <si>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</si>
  <si>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</si>
  <si>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</si>
  <si>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</si>
  <si>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</si>
  <si>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</si>
  <si>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</si>
  <si>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</si>
  <si>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</si>
  <si>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</si>
  <si>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</si>
  <si>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</si>
  <si>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</si>
  <si>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</si>
  <si>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</si>
  <si>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</si>
  <si>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</si>
  <si>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</si>
  <si>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</si>
  <si>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</si>
  <si>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</si>
  <si>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</si>
  <si>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</si>
  <si>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</si>
  <si>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</si>
  <si>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</si>
  <si>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</si>
  <si>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</si>
  <si>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</si>
  <si>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</si>
  <si>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</si>
  <si>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</si>
  <si>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</si>
  <si>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</si>
  <si>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</si>
  <si>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</si>
  <si>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</si>
  <si>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</si>
  <si>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</si>
  <si>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</si>
  <si>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</si>
  <si>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</si>
  <si>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</si>
  <si>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</si>
  <si>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</si>
  <si>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</si>
  <si>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</si>
  <si>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</si>
  <si>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</si>
  <si>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</si>
  <si>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</si>
  <si>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</si>
  <si>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</si>
  <si>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</si>
  <si>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</si>
  <si>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</si>
  <si>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</si>
  <si>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</si>
  <si>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</si>
  <si>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kuchyň</t>
  </si>
  <si>
    <t>28,583</t>
  </si>
  <si>
    <t>2</t>
  </si>
  <si>
    <t>chodba</t>
  </si>
  <si>
    <t>18,268</t>
  </si>
  <si>
    <t>KRYCÍ LIST SOUPISU PRACÍ</t>
  </si>
  <si>
    <t>obývák</t>
  </si>
  <si>
    <t>36,825</t>
  </si>
  <si>
    <t>koupelna</t>
  </si>
  <si>
    <t>4,308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</si>
  <si>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</si>
  <si>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</si>
  <si>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</si>
  <si>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</si>
  <si>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</si>
  <si>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</si>
  <si>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</si>
  <si>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</si>
  <si>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</si>
  <si>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</si>
  <si>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</si>
  <si>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</si>
  <si>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</si>
  <si>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</si>
  <si>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</si>
  <si>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</si>
  <si>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</si>
  <si>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</si>
  <si>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</si>
  <si>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</si>
  <si>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 dod. a  mont.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</si>
  <si>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</si>
  <si>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</si>
  <si>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</si>
  <si>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</si>
  <si>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</si>
  <si>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</si>
  <si>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</si>
  <si>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</si>
  <si>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</si>
  <si>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</si>
  <si>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</si>
  <si>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</si>
  <si>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</si>
  <si>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</si>
  <si>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</si>
  <si>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</si>
  <si>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</si>
  <si>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</si>
  <si>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</si>
  <si>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</si>
  <si>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v příčkách nebo stěnách plochy do 0,0225 m2 cihlami plnými tl přes 100 mm</t>
  </si>
  <si>
    <t>kus</t>
  </si>
  <si>
    <t>4</t>
  </si>
  <si>
    <t>-1350909212</t>
  </si>
  <si>
    <t>6</t>
  </si>
  <si>
    <t>Úpravy povrchů, podlahy a osazování výplní</t>
  </si>
  <si>
    <t>611131121</t>
  </si>
  <si>
    <t>Penetrační disperzní nátěr vnitřních stropů nanášený ručně</t>
  </si>
  <si>
    <t>m2</t>
  </si>
  <si>
    <t>1648739357</t>
  </si>
  <si>
    <t>611142001</t>
  </si>
  <si>
    <t>Potažení vnitřních stropů sklovláknitým pletivem vtlačeným do tenkovrstvé hmoty</t>
  </si>
  <si>
    <t>-1320899929</t>
  </si>
  <si>
    <t>611311131</t>
  </si>
  <si>
    <t>Potažení vnitřních rovných stropů vápenným štukem tloušťky do 3 mm</t>
  </si>
  <si>
    <t>765487890</t>
  </si>
  <si>
    <t>5</t>
  </si>
  <si>
    <t>612131121</t>
  </si>
  <si>
    <t>Penetrační disperzní nátěr vnitřních stěn nanášený ručně</t>
  </si>
  <si>
    <t>1022213852</t>
  </si>
  <si>
    <t>612135101</t>
  </si>
  <si>
    <t>Hrubá výplň rýh ve stěnách maltou jakékoli šířky rýhy</t>
  </si>
  <si>
    <t>449162569</t>
  </si>
  <si>
    <t>7</t>
  </si>
  <si>
    <t>612142001</t>
  </si>
  <si>
    <t>Potažení vnitřních stěn sklovláknitým pletivem vtlačeným do tenkovrstvé hmoty</t>
  </si>
  <si>
    <t>-532451144</t>
  </si>
  <si>
    <t>8</t>
  </si>
  <si>
    <t>612311131</t>
  </si>
  <si>
    <t>Potažení vnitřních stěn vápenným štukem tloušťky do 3 mm</t>
  </si>
  <si>
    <t>-210216509</t>
  </si>
  <si>
    <t>9</t>
  </si>
  <si>
    <t>612325101</t>
  </si>
  <si>
    <t>Vápenocementová hrubá omítka rýh ve stěnách šířky do 150 mm</t>
  </si>
  <si>
    <t>-626522027</t>
  </si>
  <si>
    <t>10</t>
  </si>
  <si>
    <t>642944121</t>
  </si>
  <si>
    <t>Osazování ocelových zárubní dodatečné pl do 2,5 m2</t>
  </si>
  <si>
    <t>-798096971</t>
  </si>
  <si>
    <t>11</t>
  </si>
  <si>
    <t>M</t>
  </si>
  <si>
    <t>55331386</t>
  </si>
  <si>
    <t>zárubeň ocelová pro běžné zdění a pórobeton 150 levá/pravá 900</t>
  </si>
  <si>
    <t>1720802842</t>
  </si>
  <si>
    <t>Ostatní konstrukce a práce, bourání</t>
  </si>
  <si>
    <t>12</t>
  </si>
  <si>
    <t>949101111</t>
  </si>
  <si>
    <t>Lešení pomocné pro objekty pozemních staveb s lešeňovou podlahou v do 1,9 m zatížení do 150 kg/m2</t>
  </si>
  <si>
    <t>1179346124</t>
  </si>
  <si>
    <t>13</t>
  </si>
  <si>
    <t>952901111</t>
  </si>
  <si>
    <t>Vyčištění budov bytové a občanské výstavby při výšce podlaží do 4 m</t>
  </si>
  <si>
    <t>72878821</t>
  </si>
  <si>
    <t>14</t>
  </si>
  <si>
    <t>968072455</t>
  </si>
  <si>
    <t>Vybourání kovových dveřních zárubní pl do 2 m2</t>
  </si>
  <si>
    <t>1097088927</t>
  </si>
  <si>
    <t>971035131</t>
  </si>
  <si>
    <t>Vybourání otvorů ve zdivu cihelném D do 60 mm na MC tl do 150 mm</t>
  </si>
  <si>
    <t>-1041867687</t>
  </si>
  <si>
    <t>16</t>
  </si>
  <si>
    <t>973031614</t>
  </si>
  <si>
    <t>Vysekání kapes ve zdivu cihelném na MV nebo MVC pro špalíky do 50x50x50 mm</t>
  </si>
  <si>
    <t>-548978611</t>
  </si>
  <si>
    <t>17</t>
  </si>
  <si>
    <t>974082172</t>
  </si>
  <si>
    <t>Vysekání rýh pro vodiče v omítce MV nebo MVC stropů š do 30 mm</t>
  </si>
  <si>
    <t>m</t>
  </si>
  <si>
    <t>1285431273</t>
  </si>
  <si>
    <t>18</t>
  </si>
  <si>
    <t>974082174</t>
  </si>
  <si>
    <t>Vysekání rýh pro vodiče v omítce MV nebo MVC stropů š do 70 mm</t>
  </si>
  <si>
    <t>-568304366</t>
  </si>
  <si>
    <t>19</t>
  </si>
  <si>
    <t>978059511</t>
  </si>
  <si>
    <t>Odsekání a odebrání obkladů stěn z vnitřních obkládaček plochy do 1 m2</t>
  </si>
  <si>
    <t>-16837028</t>
  </si>
  <si>
    <t>997</t>
  </si>
  <si>
    <t>Přesun sutě</t>
  </si>
  <si>
    <t>20</t>
  </si>
  <si>
    <t>997013212</t>
  </si>
  <si>
    <t>Vnitrostaveništní doprava suti a vybouraných hmot pro budovy v do 9 m ručně</t>
  </si>
  <si>
    <t>t</t>
  </si>
  <si>
    <t>-290839738</t>
  </si>
  <si>
    <t>997013219</t>
  </si>
  <si>
    <t>Příplatek k vnitrostaveništní dopravě suti a vybouraných hmot za zvětšenou dopravu suti ZKD 10 m</t>
  </si>
  <si>
    <t>-190715703</t>
  </si>
  <si>
    <t>22</t>
  </si>
  <si>
    <t>997013501</t>
  </si>
  <si>
    <t>Odvoz suti a vybouraných hmot na skládku nebo meziskládku do 1 km se složením</t>
  </si>
  <si>
    <t>-1988953079</t>
  </si>
  <si>
    <t>23</t>
  </si>
  <si>
    <t>997013509</t>
  </si>
  <si>
    <t>Příplatek k odvozu suti a vybouraných hmot na skládku ZKD 1 km přes 1 km</t>
  </si>
  <si>
    <t>1872566228</t>
  </si>
  <si>
    <t>24</t>
  </si>
  <si>
    <t>997013607</t>
  </si>
  <si>
    <t xml:space="preserve">Poplatek za uložení na skládce (skládkovné) stavebního odpadu </t>
  </si>
  <si>
    <t>181437932</t>
  </si>
  <si>
    <t>998</t>
  </si>
  <si>
    <t>Přesun hmot</t>
  </si>
  <si>
    <t>25</t>
  </si>
  <si>
    <t>998018002</t>
  </si>
  <si>
    <t>Přesun hmot ruční pro budovy v do 12 m</t>
  </si>
  <si>
    <t>974239465</t>
  </si>
  <si>
    <t>PSV</t>
  </si>
  <si>
    <t>Práce a dodávky PSV</t>
  </si>
  <si>
    <t>725</t>
  </si>
  <si>
    <t>Zdravotechnika - zařizovací předměty</t>
  </si>
  <si>
    <t>26</t>
  </si>
  <si>
    <t>725310823</t>
  </si>
  <si>
    <t>Demontáž dřez jednoduchý vestavěný v kuchyňských sestavách bez výtokových armatur</t>
  </si>
  <si>
    <t>soubor</t>
  </si>
  <si>
    <t>73396182</t>
  </si>
  <si>
    <t>27</t>
  </si>
  <si>
    <t>725319111</t>
  </si>
  <si>
    <t>Montáž dřezu ostatních typů</t>
  </si>
  <si>
    <t>-399080279</t>
  </si>
  <si>
    <t>28</t>
  </si>
  <si>
    <t>725610810</t>
  </si>
  <si>
    <t>Demontáž sporáků plynových</t>
  </si>
  <si>
    <t>1404202333</t>
  </si>
  <si>
    <t>29</t>
  </si>
  <si>
    <t>725619101</t>
  </si>
  <si>
    <t>Montáž sporáku elektrických</t>
  </si>
  <si>
    <t>945978737</t>
  </si>
  <si>
    <t>30</t>
  </si>
  <si>
    <t>54111971</t>
  </si>
  <si>
    <t>sporák elektrický-litinové plotýnky</t>
  </si>
  <si>
    <t>32</t>
  </si>
  <si>
    <t>428567701</t>
  </si>
  <si>
    <t>31</t>
  </si>
  <si>
    <t>725860811</t>
  </si>
  <si>
    <t>Demontáž uzávěrů zápachu jednoduchých</t>
  </si>
  <si>
    <t>487484093</t>
  </si>
  <si>
    <t>55231080</t>
  </si>
  <si>
    <t>Digestoř recirkulační (např. Mora OP 640W)</t>
  </si>
  <si>
    <t>1979892321</t>
  </si>
  <si>
    <t>33</t>
  </si>
  <si>
    <t>55231352</t>
  </si>
  <si>
    <t>koupelnové sedátko výškově stavitelné (např. Homelife)-volně podtavené</t>
  </si>
  <si>
    <t>1397277470</t>
  </si>
  <si>
    <t>34</t>
  </si>
  <si>
    <t>725862103</t>
  </si>
  <si>
    <t>Zápachová uzávěrka pro dřezy DN 40/50</t>
  </si>
  <si>
    <t>1121198911</t>
  </si>
  <si>
    <t>35</t>
  </si>
  <si>
    <t>998725102</t>
  </si>
  <si>
    <t>Přesun hmot tonážní pro zařizovací předměty v objektech v do 12 m</t>
  </si>
  <si>
    <t>-1619145064</t>
  </si>
  <si>
    <t>36</t>
  </si>
  <si>
    <t>998725181</t>
  </si>
  <si>
    <t>Příplatek k přesunu hmot tonážní 725 prováděný bez použití mechanizace</t>
  </si>
  <si>
    <t>-1099688582</t>
  </si>
  <si>
    <t>37</t>
  </si>
  <si>
    <t>998725192</t>
  </si>
  <si>
    <t>Příplatek k přesunu hmot tonážní 725 za zvětšený přesun do 100 m</t>
  </si>
  <si>
    <t>1487999785</t>
  </si>
  <si>
    <t>751</t>
  </si>
  <si>
    <t>Vzduchotechnika</t>
  </si>
  <si>
    <t>38</t>
  </si>
  <si>
    <t>751377011</t>
  </si>
  <si>
    <t>Mtž odsávacího zákrytu (digestoř) bytového vestavěného</t>
  </si>
  <si>
    <t>636229385</t>
  </si>
  <si>
    <t>766</t>
  </si>
  <si>
    <t>Konstrukce truhlářské</t>
  </si>
  <si>
    <t>39</t>
  </si>
  <si>
    <t>766660002</t>
  </si>
  <si>
    <t>Montáž dveřních křídel otvíravých jednokřídlových š přes 0,8 m do ocelové zárubně</t>
  </si>
  <si>
    <t>-1327925737</t>
  </si>
  <si>
    <t>40</t>
  </si>
  <si>
    <t>61162015</t>
  </si>
  <si>
    <t>dveře jednokřídlé voštinové povrch fóliový plné 900x1970/2100mm</t>
  </si>
  <si>
    <t>95566600</t>
  </si>
  <si>
    <t>41</t>
  </si>
  <si>
    <t>54914622</t>
  </si>
  <si>
    <t>kování dveřní vrchní klika včetně štítu a montážního materiálu BB 72 matný nikl</t>
  </si>
  <si>
    <t>2095953490</t>
  </si>
  <si>
    <t>42</t>
  </si>
  <si>
    <t>54914102</t>
  </si>
  <si>
    <t>kování dveřní bezpečnostní, knoflík-klika R 802 /O Cr</t>
  </si>
  <si>
    <t>274073558</t>
  </si>
  <si>
    <t>43</t>
  </si>
  <si>
    <t>766660729</t>
  </si>
  <si>
    <t>Montáž dveřního interiérového kování - štítku s klikou</t>
  </si>
  <si>
    <t>2046639481</t>
  </si>
  <si>
    <t>44</t>
  </si>
  <si>
    <t>766660731</t>
  </si>
  <si>
    <t>Montáž dveřního bezpečnostního kování - zámku</t>
  </si>
  <si>
    <t>-1887210134</t>
  </si>
  <si>
    <t>45</t>
  </si>
  <si>
    <t>766660733</t>
  </si>
  <si>
    <t>Montáž dveřního bezpečnostního kování - štítku s klikou</t>
  </si>
  <si>
    <t>-479162240</t>
  </si>
  <si>
    <t>46</t>
  </si>
  <si>
    <t>2150200232</t>
  </si>
  <si>
    <t xml:space="preserve">Zámek  FAB </t>
  </si>
  <si>
    <t>114789247</t>
  </si>
  <si>
    <t>47</t>
  </si>
  <si>
    <t>766662811</t>
  </si>
  <si>
    <t>Demontáž dveřních prahů u dveří jednokřídlových</t>
  </si>
  <si>
    <t>1103883458</t>
  </si>
  <si>
    <t>48</t>
  </si>
  <si>
    <t>766691914</t>
  </si>
  <si>
    <t>Vyvěšení nebo zavěšení dřevěných křídel dveří pl do 2 m2</t>
  </si>
  <si>
    <t>170388110</t>
  </si>
  <si>
    <t>49</t>
  </si>
  <si>
    <t>766695212</t>
  </si>
  <si>
    <t>Montáž truhlářských prahů dveří jednokřídlových šířky do 10 cm</t>
  </si>
  <si>
    <t>-990997429</t>
  </si>
  <si>
    <t>50</t>
  </si>
  <si>
    <t>61187156</t>
  </si>
  <si>
    <t>práh dveřní dřevěný dubový tl 20mm dl 820mm š 100mm</t>
  </si>
  <si>
    <t>-1991455709</t>
  </si>
  <si>
    <t>51</t>
  </si>
  <si>
    <t>766811115</t>
  </si>
  <si>
    <t>Montáž korpusu kuchyňských skříněk spodních na nožičky šířky do 600 mm</t>
  </si>
  <si>
    <t>358856911</t>
  </si>
  <si>
    <t>52</t>
  </si>
  <si>
    <t>766811144</t>
  </si>
  <si>
    <t>Příplatek k montáži kuchyňských skříněk spodních za usazení vestavěné digestoře</t>
  </si>
  <si>
    <t>-532718777</t>
  </si>
  <si>
    <t>53</t>
  </si>
  <si>
    <t>766811151</t>
  </si>
  <si>
    <t>Montáž korpusu kuchyňských skříněk horních na stěnu šířky do 600 mm</t>
  </si>
  <si>
    <t>-901803962</t>
  </si>
  <si>
    <t>54</t>
  </si>
  <si>
    <t>766811212</t>
  </si>
  <si>
    <t>Montáž kuchyňské pracovní desky bez výřezu délky do 2000 mm</t>
  </si>
  <si>
    <t>-592978799</t>
  </si>
  <si>
    <t>55</t>
  </si>
  <si>
    <t>766811221</t>
  </si>
  <si>
    <t>Příplatek k montáži kuchyňské pracovní desky za vyřezání otvoru</t>
  </si>
  <si>
    <t>1463862341</t>
  </si>
  <si>
    <t>56</t>
  </si>
  <si>
    <t>766811441</t>
  </si>
  <si>
    <t>Montáž světelné rampy šroubované délky do 1000 mm na kuchyňských linkách</t>
  </si>
  <si>
    <t>-1971509243</t>
  </si>
  <si>
    <t>57</t>
  </si>
  <si>
    <t>766812830</t>
  </si>
  <si>
    <t>Demontáž kuchyňských linek dřevěných nebo kovových délky do 1,8 m</t>
  </si>
  <si>
    <t>-19919413</t>
  </si>
  <si>
    <t>58</t>
  </si>
  <si>
    <t>766821121</t>
  </si>
  <si>
    <t>Montáž korpusu vestavěné skříně šatní jednokřídlové</t>
  </si>
  <si>
    <t>44288033</t>
  </si>
  <si>
    <t>59</t>
  </si>
  <si>
    <t>766825811</t>
  </si>
  <si>
    <t>Demontáž truhlářských vestavěných skříní jednokřídlových</t>
  </si>
  <si>
    <t>2007974896</t>
  </si>
  <si>
    <t>60</t>
  </si>
  <si>
    <t>998766202</t>
  </si>
  <si>
    <t>Přesun hmot procentní pro konstrukce truhlářské v objektech v do 12 m</t>
  </si>
  <si>
    <t>%</t>
  </si>
  <si>
    <t>1363841774</t>
  </si>
  <si>
    <t>61</t>
  </si>
  <si>
    <t>61510103</t>
  </si>
  <si>
    <t>skříň dřevěná vysoká šatní 2030x400x500mm (např. Maximus M1, dub sonoma)</t>
  </si>
  <si>
    <t>561968051</t>
  </si>
  <si>
    <t>62</t>
  </si>
  <si>
    <t>55711124</t>
  </si>
  <si>
    <t>Kuchyňská linka 180 cm (např. Delta 180 dub sonoma)</t>
  </si>
  <si>
    <t>-1335820048</t>
  </si>
  <si>
    <t>63</t>
  </si>
  <si>
    <t>55231082</t>
  </si>
  <si>
    <t>dřez nerez s odkládací ploškou vestavný matný 560x480mm</t>
  </si>
  <si>
    <t>-1384983369</t>
  </si>
  <si>
    <t>64</t>
  </si>
  <si>
    <t>998766292</t>
  </si>
  <si>
    <t>Příplatek k přesunu hmot procentní 766 za zvětšený přesun do 100 m</t>
  </si>
  <si>
    <t>-959463272</t>
  </si>
  <si>
    <t>776</t>
  </si>
  <si>
    <t>Podlahy povlakové</t>
  </si>
  <si>
    <t>65</t>
  </si>
  <si>
    <t>776111116</t>
  </si>
  <si>
    <t>Odstranění zbytků lepidla z podkladu povlakových podlah broušením</t>
  </si>
  <si>
    <t>224787693</t>
  </si>
  <si>
    <t>66</t>
  </si>
  <si>
    <t>776111311</t>
  </si>
  <si>
    <t>Vysátí podkladu povlakových podlah</t>
  </si>
  <si>
    <t>1621776885</t>
  </si>
  <si>
    <t>67</t>
  </si>
  <si>
    <t>776121111</t>
  </si>
  <si>
    <t>Vodou ředitelná penetrace savého podkladu povlakových podlah ředěná v poměru 1:3</t>
  </si>
  <si>
    <t>-353879740</t>
  </si>
  <si>
    <t>68</t>
  </si>
  <si>
    <t>776141112</t>
  </si>
  <si>
    <t>Vyrovnání podkladu povlakových podlah stěrkou pevnosti 20 MPa tl 5 mm</t>
  </si>
  <si>
    <t>1431412021</t>
  </si>
  <si>
    <t>69</t>
  </si>
  <si>
    <t>776201811</t>
  </si>
  <si>
    <t>Demontáž lepených povlakových podlah bez podložky ručně</t>
  </si>
  <si>
    <t>696424673</t>
  </si>
  <si>
    <t>70</t>
  </si>
  <si>
    <t>776221111</t>
  </si>
  <si>
    <t>Lepení pásů z PVC standardním lepidlem</t>
  </si>
  <si>
    <t>-346686283</t>
  </si>
  <si>
    <t>71</t>
  </si>
  <si>
    <t>28412285</t>
  </si>
  <si>
    <t>krytina podlahová heterogenní tl 2mm</t>
  </si>
  <si>
    <t>-888579570</t>
  </si>
  <si>
    <t>72</t>
  </si>
  <si>
    <t>776410811</t>
  </si>
  <si>
    <t>Odstranění soklíků a lišt pryžových nebo plastových</t>
  </si>
  <si>
    <t>686905892</t>
  </si>
  <si>
    <t>73</t>
  </si>
  <si>
    <t>776411111</t>
  </si>
  <si>
    <t>Montáž obvodových soklíků výšky do 80 mm</t>
  </si>
  <si>
    <t>254901637</t>
  </si>
  <si>
    <t>74</t>
  </si>
  <si>
    <t>28411001</t>
  </si>
  <si>
    <t>lišta soklová PVC 9,7x58mm</t>
  </si>
  <si>
    <t>-22140440</t>
  </si>
  <si>
    <t>75</t>
  </si>
  <si>
    <t>998776102</t>
  </si>
  <si>
    <t>Přesun hmot tonážní pro podlahy povlakové v objektech v do 12 m</t>
  </si>
  <si>
    <t>-1861751782</t>
  </si>
  <si>
    <t>76</t>
  </si>
  <si>
    <t>998776181</t>
  </si>
  <si>
    <t>Příplatek k přesunu hmot tonážní 776 prováděný bez použití mechanizace</t>
  </si>
  <si>
    <t>592191912</t>
  </si>
  <si>
    <t>77</t>
  </si>
  <si>
    <t>998776192</t>
  </si>
  <si>
    <t>Příplatek k přesunu hmot tonážní 776 za zvětšený přesun do 100 m</t>
  </si>
  <si>
    <t>1109328627</t>
  </si>
  <si>
    <t>783</t>
  </si>
  <si>
    <t>Dokončovací práce - nátěry</t>
  </si>
  <si>
    <t>78</t>
  </si>
  <si>
    <t>783301311</t>
  </si>
  <si>
    <t>Odmaštění zámečnických konstrukcí vodou ředitelným odmašťovačem</t>
  </si>
  <si>
    <t>-1294410955</t>
  </si>
  <si>
    <t>79</t>
  </si>
  <si>
    <t>783314101</t>
  </si>
  <si>
    <t>Základní jednonásobný syntetický nátěr zámečnických konstrukcí</t>
  </si>
  <si>
    <t>-1493475390</t>
  </si>
  <si>
    <t>80</t>
  </si>
  <si>
    <t>783315101</t>
  </si>
  <si>
    <t>Mezinátěr jednonásobný syntetický standardní zámečnických konstrukcí</t>
  </si>
  <si>
    <t>124356346</t>
  </si>
  <si>
    <t>81</t>
  </si>
  <si>
    <t>783317101</t>
  </si>
  <si>
    <t>Krycí jednonásobný syntetický standardní nátěr zámečnických konstrukcí</t>
  </si>
  <si>
    <t>-713595871</t>
  </si>
  <si>
    <t>82</t>
  </si>
  <si>
    <t>783601325</t>
  </si>
  <si>
    <t>Odmaštění článkových otopných těles vodou ředitelným odmašťovačem před provedením nátěru</t>
  </si>
  <si>
    <t>-503996364</t>
  </si>
  <si>
    <t>83</t>
  </si>
  <si>
    <t>783601421</t>
  </si>
  <si>
    <t>Ometení článkových otopných těles před provedením nátěru</t>
  </si>
  <si>
    <t>1423167256</t>
  </si>
  <si>
    <t>84</t>
  </si>
  <si>
    <t>783601713</t>
  </si>
  <si>
    <t>Odmaštění vodou ředitelným odmašťovačem potrubí DN do 50 mm</t>
  </si>
  <si>
    <t>-1212032372</t>
  </si>
  <si>
    <t>85</t>
  </si>
  <si>
    <t>783614651</t>
  </si>
  <si>
    <t>Základní antikorozní jednonásobný syntetický potrubí DN do 50 mm</t>
  </si>
  <si>
    <t>-1952100335</t>
  </si>
  <si>
    <t>86</t>
  </si>
  <si>
    <t>783615551</t>
  </si>
  <si>
    <t>Mezinátěr jednonásobný syntetický nátěr potrubí DN do 50 mm</t>
  </si>
  <si>
    <t>2112035911</t>
  </si>
  <si>
    <t>87</t>
  </si>
  <si>
    <t>783617111</t>
  </si>
  <si>
    <t>Krycí jednonásobný syntetický nátěr článkových otopných těles</t>
  </si>
  <si>
    <t>1598723206</t>
  </si>
  <si>
    <t>88</t>
  </si>
  <si>
    <t>783617601</t>
  </si>
  <si>
    <t>Krycí jednonásobný syntetický nátěr potrubí DN do 50 mm</t>
  </si>
  <si>
    <t>-1673342954</t>
  </si>
  <si>
    <t>89</t>
  </si>
  <si>
    <t>783624111</t>
  </si>
  <si>
    <t>Základní jednonásobný syntetický nátěr článkových otopných těles</t>
  </si>
  <si>
    <t>1424252969</t>
  </si>
  <si>
    <t>784</t>
  </si>
  <si>
    <t>Dokončovací práce - malby a tapety</t>
  </si>
  <si>
    <t>90</t>
  </si>
  <si>
    <t>784121001</t>
  </si>
  <si>
    <t>Oškrabání malby v mísnostech výšky do 3,80 m</t>
  </si>
  <si>
    <t>-1505880232</t>
  </si>
  <si>
    <t>91</t>
  </si>
  <si>
    <t>784171111</t>
  </si>
  <si>
    <t>Zakrytí vnitřních ploch stěn v místnostech výšky do 3,80 m</t>
  </si>
  <si>
    <t>1919292712</t>
  </si>
  <si>
    <t>92</t>
  </si>
  <si>
    <t>58124844</t>
  </si>
  <si>
    <t>fólie pro malířské potřeby zakrývací tl 25µ 4x5m</t>
  </si>
  <si>
    <t>-839351005</t>
  </si>
  <si>
    <t>93</t>
  </si>
  <si>
    <t>784181101</t>
  </si>
  <si>
    <t>Základní akrylátová jednonásobná penetrace podkladu v místnostech výšky do 3,80m</t>
  </si>
  <si>
    <t>-662935841</t>
  </si>
  <si>
    <t>94</t>
  </si>
  <si>
    <t>784211101</t>
  </si>
  <si>
    <t>Dvojnásobné bílé malby ze směsí za mokra výborně otěruvzdorných v místnostech výšky do 3,80 m</t>
  </si>
  <si>
    <t>1640878311</t>
  </si>
  <si>
    <t>786</t>
  </si>
  <si>
    <t>Dokončovací práce - čalounické úpravy</t>
  </si>
  <si>
    <t>95</t>
  </si>
  <si>
    <t>786626121</t>
  </si>
  <si>
    <t xml:space="preserve">Montáž lamelové žaluzie vnitřní  do oken </t>
  </si>
  <si>
    <t>-1624972628</t>
  </si>
  <si>
    <t>96</t>
  </si>
  <si>
    <t>55346200</t>
  </si>
  <si>
    <t>žaluzie horizontální interiérové</t>
  </si>
  <si>
    <t>626060482</t>
  </si>
  <si>
    <t>Práce a dodávky M</t>
  </si>
  <si>
    <t>21-M</t>
  </si>
  <si>
    <t>Elektromontáže dod. a  mont.</t>
  </si>
  <si>
    <t>97</t>
  </si>
  <si>
    <t>21080041R</t>
  </si>
  <si>
    <t>Monta dod. trubka ohebná typ 23 R=13,5mm</t>
  </si>
  <si>
    <t>-1185479332</t>
  </si>
  <si>
    <t>98</t>
  </si>
  <si>
    <t>21080042R</t>
  </si>
  <si>
    <t>krab.přístrojová (1901,KP68/KZ3)</t>
  </si>
  <si>
    <t>ks</t>
  </si>
  <si>
    <t>-1811150084</t>
  </si>
  <si>
    <t>99</t>
  </si>
  <si>
    <t>21080043R</t>
  </si>
  <si>
    <t>svorky Weidmuller D 2,5/4</t>
  </si>
  <si>
    <t>-1218461547</t>
  </si>
  <si>
    <t>100</t>
  </si>
  <si>
    <t>21080044R</t>
  </si>
  <si>
    <t xml:space="preserve">lustrsvorky 2x4 </t>
  </si>
  <si>
    <t>-481871617</t>
  </si>
  <si>
    <t>101</t>
  </si>
  <si>
    <t>21080045R</t>
  </si>
  <si>
    <t>osazení hmoždinky -lustrhák</t>
  </si>
  <si>
    <t>1986072079</t>
  </si>
  <si>
    <t>102</t>
  </si>
  <si>
    <t>210812011R</t>
  </si>
  <si>
    <t>Montáž kabel CYKY 3Cx1,5 mm2 750V (PO)</t>
  </si>
  <si>
    <t>526960140</t>
  </si>
  <si>
    <t>103</t>
  </si>
  <si>
    <t>210812013R</t>
  </si>
  <si>
    <t xml:space="preserve">Montáž kabel CYKY   3Cx4 mm2 750V (PO) </t>
  </si>
  <si>
    <t>-1363754189</t>
  </si>
  <si>
    <t>104</t>
  </si>
  <si>
    <t>210812025R</t>
  </si>
  <si>
    <t xml:space="preserve">Montáž kabel CYSY 3Gx2,5 mm2 750V </t>
  </si>
  <si>
    <t>1425425241</t>
  </si>
  <si>
    <t>105</t>
  </si>
  <si>
    <t>210812117R</t>
  </si>
  <si>
    <t>vodič CY 6 mm2</t>
  </si>
  <si>
    <t>915267920</t>
  </si>
  <si>
    <t>106</t>
  </si>
  <si>
    <t>210812033R</t>
  </si>
  <si>
    <t>Demontáže stávající elektroinstalace,likvidace</t>
  </si>
  <si>
    <t>kpl</t>
  </si>
  <si>
    <t>2119204282</t>
  </si>
  <si>
    <t>107</t>
  </si>
  <si>
    <t>210812038R</t>
  </si>
  <si>
    <t>zásuvka Swing</t>
  </si>
  <si>
    <t>1979087524</t>
  </si>
  <si>
    <t>108</t>
  </si>
  <si>
    <t>21081203R</t>
  </si>
  <si>
    <t>dvojzásuvka Swing</t>
  </si>
  <si>
    <t>659307170</t>
  </si>
  <si>
    <t>109</t>
  </si>
  <si>
    <t>210812044R</t>
  </si>
  <si>
    <t>svítidlo stropní LED</t>
  </si>
  <si>
    <t>1668882737</t>
  </si>
  <si>
    <t>110</t>
  </si>
  <si>
    <t>210812048R</t>
  </si>
  <si>
    <t>rozvodnice 8 p. vybavená vč.proudového chrániče</t>
  </si>
  <si>
    <t>1997986964</t>
  </si>
  <si>
    <t>111</t>
  </si>
  <si>
    <t>210812058R</t>
  </si>
  <si>
    <t>Elektrorevize, přihláška k odběru</t>
  </si>
  <si>
    <t>1410752080</t>
  </si>
  <si>
    <t>112</t>
  </si>
  <si>
    <t>21081208R</t>
  </si>
  <si>
    <t>spínač č.1 Swing</t>
  </si>
  <si>
    <t>-814297564</t>
  </si>
  <si>
    <t>113</t>
  </si>
  <si>
    <t>21081209R</t>
  </si>
  <si>
    <t>Sporáková kombinace Unica pod omítku</t>
  </si>
  <si>
    <t>1851465616</t>
  </si>
  <si>
    <t>114</t>
  </si>
  <si>
    <t>2108120R</t>
  </si>
  <si>
    <t>spínač.č.5 Swing</t>
  </si>
  <si>
    <t>1667228565</t>
  </si>
  <si>
    <t>115</t>
  </si>
  <si>
    <t>210812138R</t>
  </si>
  <si>
    <t>svítidlo pod linku 13 W</t>
  </si>
  <si>
    <t>-1337742581</t>
  </si>
  <si>
    <t>116</t>
  </si>
  <si>
    <t>210812155R</t>
  </si>
  <si>
    <t>Doprava materiálu</t>
  </si>
  <si>
    <t>1869191368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</si>
</sst>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19"/>
      <c r="AQ5" s="19"/>
      <c r="AR5" s="17"/>
      <c r="BE5" s="21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19"/>
      <c r="AQ6" s="19"/>
      <c r="AR6" s="17"/>
      <c r="BE6" s="21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2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2"/>
      <c r="BS13" s="14" t="s">
        <v>6</v>
      </c>
    </row>
    <row r="14" spans="1:74" ht="12.75">
      <c r="B14" s="18"/>
      <c r="C14" s="19"/>
      <c r="D14" s="19"/>
      <c r="E14" s="217" t="s">
        <v>31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2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2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2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2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2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2"/>
    </row>
    <row r="23" spans="1:71" s="1" customFormat="1" ht="16.5" customHeight="1">
      <c r="B23" s="18"/>
      <c r="C23" s="19"/>
      <c r="D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19"/>
      <c r="AP23" s="19"/>
      <c r="AQ23" s="19"/>
      <c r="AR23" s="17"/>
      <c r="BE23" s="21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2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2" t="s">
        <v>38</v>
      </c>
      <c r="M28" s="222"/>
      <c r="N28" s="222"/>
      <c r="O28" s="222"/>
      <c r="P28" s="222"/>
      <c r="Q28" s="33"/>
      <c r="R28" s="33"/>
      <c r="S28" s="33"/>
      <c r="T28" s="33"/>
      <c r="U28" s="33"/>
      <c r="V28" s="33"/>
      <c r="W28" s="222" t="s">
        <v>39</v>
      </c>
      <c r="X28" s="222"/>
      <c r="Y28" s="222"/>
      <c r="Z28" s="222"/>
      <c r="AA28" s="222"/>
      <c r="AB28" s="222"/>
      <c r="AC28" s="222"/>
      <c r="AD28" s="222"/>
      <c r="AE28" s="222"/>
      <c r="AF28" s="33"/>
      <c r="AG28" s="33"/>
      <c r="AH28" s="33"/>
      <c r="AI28" s="33"/>
      <c r="AJ28" s="33"/>
      <c r="AK28" s="222" t="s">
        <v>40</v>
      </c>
      <c r="AL28" s="222"/>
      <c r="AM28" s="222"/>
      <c r="AN28" s="222"/>
      <c r="AO28" s="222"/>
      <c r="AP28" s="33"/>
      <c r="AQ28" s="33"/>
      <c r="AR28" s="36"/>
      <c r="BE28" s="212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5">
        <v>0.21</v>
      </c>
      <c r="M29" s="224"/>
      <c r="N29" s="224"/>
      <c r="O29" s="224"/>
      <c r="P29" s="224"/>
      <c r="Q29" s="38"/>
      <c r="R29" s="38"/>
      <c r="S29" s="38"/>
      <c r="T29" s="38"/>
      <c r="U29" s="38"/>
      <c r="V29" s="38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F29" s="38"/>
      <c r="AG29" s="38"/>
      <c r="AH29" s="38"/>
      <c r="AI29" s="38"/>
      <c r="AJ29" s="38"/>
      <c r="AK29" s="223">
        <f>ROUND(AV94, 2)</f>
        <v>0</v>
      </c>
      <c r="AL29" s="224"/>
      <c r="AM29" s="224"/>
      <c r="AN29" s="224"/>
      <c r="AO29" s="224"/>
      <c r="AP29" s="38"/>
      <c r="AQ29" s="38"/>
      <c r="AR29" s="39"/>
      <c r="BE29" s="213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5">
        <v>0.15</v>
      </c>
      <c r="M30" s="224"/>
      <c r="N30" s="224"/>
      <c r="O30" s="224"/>
      <c r="P30" s="224"/>
      <c r="Q30" s="38"/>
      <c r="R30" s="38"/>
      <c r="S30" s="38"/>
      <c r="T30" s="38"/>
      <c r="U30" s="38"/>
      <c r="V30" s="38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F30" s="38"/>
      <c r="AG30" s="38"/>
      <c r="AH30" s="38"/>
      <c r="AI30" s="38"/>
      <c r="AJ30" s="38"/>
      <c r="AK30" s="223">
        <f>ROUND(AW94, 2)</f>
        <v>0</v>
      </c>
      <c r="AL30" s="224"/>
      <c r="AM30" s="224"/>
      <c r="AN30" s="224"/>
      <c r="AO30" s="224"/>
      <c r="AP30" s="38"/>
      <c r="AQ30" s="38"/>
      <c r="AR30" s="39"/>
      <c r="BE30" s="213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5">
        <v>0.21</v>
      </c>
      <c r="M31" s="224"/>
      <c r="N31" s="224"/>
      <c r="O31" s="224"/>
      <c r="P31" s="224"/>
      <c r="Q31" s="38"/>
      <c r="R31" s="38"/>
      <c r="S31" s="38"/>
      <c r="T31" s="38"/>
      <c r="U31" s="38"/>
      <c r="V31" s="38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F31" s="38"/>
      <c r="AG31" s="38"/>
      <c r="AH31" s="38"/>
      <c r="AI31" s="38"/>
      <c r="AJ31" s="38"/>
      <c r="AK31" s="223">
        <v>0</v>
      </c>
      <c r="AL31" s="224"/>
      <c r="AM31" s="224"/>
      <c r="AN31" s="224"/>
      <c r="AO31" s="224"/>
      <c r="AP31" s="38"/>
      <c r="AQ31" s="38"/>
      <c r="AR31" s="39"/>
      <c r="BE31" s="213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5">
        <v>0.15</v>
      </c>
      <c r="M32" s="224"/>
      <c r="N32" s="224"/>
      <c r="O32" s="224"/>
      <c r="P32" s="224"/>
      <c r="Q32" s="38"/>
      <c r="R32" s="38"/>
      <c r="S32" s="38"/>
      <c r="T32" s="38"/>
      <c r="U32" s="38"/>
      <c r="V32" s="38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F32" s="38"/>
      <c r="AG32" s="38"/>
      <c r="AH32" s="38"/>
      <c r="AI32" s="38"/>
      <c r="AJ32" s="38"/>
      <c r="AK32" s="223">
        <v>0</v>
      </c>
      <c r="AL32" s="224"/>
      <c r="AM32" s="224"/>
      <c r="AN32" s="224"/>
      <c r="AO32" s="224"/>
      <c r="AP32" s="38"/>
      <c r="AQ32" s="38"/>
      <c r="AR32" s="39"/>
      <c r="BE32" s="213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5">
        <v>0</v>
      </c>
      <c r="M33" s="224"/>
      <c r="N33" s="224"/>
      <c r="O33" s="224"/>
      <c r="P33" s="224"/>
      <c r="Q33" s="38"/>
      <c r="R33" s="38"/>
      <c r="S33" s="38"/>
      <c r="T33" s="38"/>
      <c r="U33" s="38"/>
      <c r="V33" s="38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F33" s="38"/>
      <c r="AG33" s="38"/>
      <c r="AH33" s="38"/>
      <c r="AI33" s="38"/>
      <c r="AJ33" s="38"/>
      <c r="AK33" s="223">
        <v>0</v>
      </c>
      <c r="AL33" s="224"/>
      <c r="AM33" s="224"/>
      <c r="AN33" s="224"/>
      <c r="AO33" s="224"/>
      <c r="AP33" s="38"/>
      <c r="AQ33" s="38"/>
      <c r="AR33" s="39"/>
      <c r="BE33" s="21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2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6" t="s">
        <v>49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04-04-2020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0" t="str">
        <f>K6</f>
        <v>Oprava bytové jednotky č.27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Pečovatelský dům č.p.582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2" t="str">
        <f>IF(AN8= "","",AN8)</f>
        <v>20. 4. 2020</v>
      </c>
      <c r="AN87" s="23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3" t="str">
        <f>IF(E17="","",E17)</f>
        <v xml:space="preserve"> </v>
      </c>
      <c r="AN89" s="234"/>
      <c r="AO89" s="234"/>
      <c r="AP89" s="234"/>
      <c r="AQ89" s="33"/>
      <c r="AR89" s="36"/>
      <c r="AS89" s="235" t="s">
        <v>57</v>
      </c>
      <c r="AT89" s="23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3" t="str">
        <f>IF(E20="","",E20)</f>
        <v xml:space="preserve"> </v>
      </c>
      <c r="AN90" s="234"/>
      <c r="AO90" s="234"/>
      <c r="AP90" s="234"/>
      <c r="AQ90" s="33"/>
      <c r="AR90" s="36"/>
      <c r="AS90" s="237"/>
      <c r="AT90" s="23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9"/>
      <c r="AT91" s="24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1" t="s">
        <v>58</v>
      </c>
      <c r="D92" s="242"/>
      <c r="E92" s="242"/>
      <c r="F92" s="242"/>
      <c r="G92" s="242"/>
      <c r="H92" s="70"/>
      <c r="I92" s="243" t="s">
        <v>59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60</v>
      </c>
      <c r="AH92" s="242"/>
      <c r="AI92" s="242"/>
      <c r="AJ92" s="242"/>
      <c r="AK92" s="242"/>
      <c r="AL92" s="242"/>
      <c r="AM92" s="242"/>
      <c r="AN92" s="243" t="s">
        <v>61</v>
      </c>
      <c r="AO92" s="242"/>
      <c r="AP92" s="245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9">
        <f>ROUND(AG95,2)</f>
        <v>0</v>
      </c>
      <c r="AH94" s="249"/>
      <c r="AI94" s="249"/>
      <c r="AJ94" s="249"/>
      <c r="AK94" s="249"/>
      <c r="AL94" s="249"/>
      <c r="AM94" s="249"/>
      <c r="AN94" s="250">
        <f>SUM(AG94,AT94)</f>
        <v>0</v>
      </c>
      <c r="AO94" s="250"/>
      <c r="AP94" s="25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48" t="s">
        <v>14</v>
      </c>
      <c r="E95" s="248"/>
      <c r="F95" s="248"/>
      <c r="G95" s="248"/>
      <c r="H95" s="248"/>
      <c r="I95" s="92"/>
      <c r="J95" s="248" t="s">
        <v>17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6">
        <f>'04-04-2020 - Oprava bytov...'!J28</f>
        <v>0</v>
      </c>
      <c r="AH95" s="247"/>
      <c r="AI95" s="247"/>
      <c r="AJ95" s="247"/>
      <c r="AK95" s="247"/>
      <c r="AL95" s="247"/>
      <c r="AM95" s="247"/>
      <c r="AN95" s="246">
        <f>SUM(AG95,AT95)</f>
        <v>0</v>
      </c>
      <c r="AO95" s="247"/>
      <c r="AP95" s="247"/>
      <c r="AQ95" s="93" t="s">
        <v>81</v>
      </c>
      <c r="AR95" s="94"/>
      <c r="AS95" s="95">
        <v>0</v>
      </c>
      <c r="AT95" s="96">
        <f>ROUND(SUM(AV95:AW95),2)</f>
        <v>0</v>
      </c>
      <c r="AU95" s="97">
        <f>'04-04-2020 - Oprava bytov...'!P128</f>
        <v>0</v>
      </c>
      <c r="AV95" s="96">
        <f>'04-04-2020 - Oprava bytov...'!J31</f>
        <v>0</v>
      </c>
      <c r="AW95" s="96">
        <f>'04-04-2020 - Oprava bytov...'!J32</f>
        <v>0</v>
      </c>
      <c r="AX95" s="96">
        <f>'04-04-2020 - Oprava bytov...'!J33</f>
        <v>0</v>
      </c>
      <c r="AY95" s="96">
        <f>'04-04-2020 - Oprava bytov...'!J34</f>
        <v>0</v>
      </c>
      <c r="AZ95" s="96">
        <f>'04-04-2020 - Oprava bytov...'!F31</f>
        <v>0</v>
      </c>
      <c r="BA95" s="96">
        <f>'04-04-2020 - Oprava bytov...'!F32</f>
        <v>0</v>
      </c>
      <c r="BB95" s="96">
        <f>'04-04-2020 - Oprava bytov...'!F33</f>
        <v>0</v>
      </c>
      <c r="BC95" s="96">
        <f>'04-04-2020 - Oprava bytov...'!F34</f>
        <v>0</v>
      </c>
      <c r="BD95" s="98">
        <f>'04-04-2020 - Oprava bytov...'!F35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VPAiLjmfd5+XEnL9wddZeO4ILXDZFeLumuaMLcK9EhKmzh5NLzwBg+NCocIViC4NZm8cGP9/doQgrINjLVutMg==" saltValue="4WOe5LdclzP1sk4B/g+J29VDbVsi958erMXJRjLl736bWhmgZFtLNLpw4ZTTjA+Su/S6E6zeLDTjiGIjINL+S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4-04-2020 - Oprava byt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5</v>
      </c>
      <c r="AZ2" s="100" t="s">
        <v>84</v>
      </c>
      <c r="BA2" s="100" t="s">
        <v>1</v>
      </c>
      <c r="BB2" s="100" t="s">
        <v>1</v>
      </c>
      <c r="BC2" s="100" t="s">
        <v>85</v>
      </c>
      <c r="BD2" s="100" t="s">
        <v>86</v>
      </c>
    </row>
    <row r="3" spans="1:5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82</v>
      </c>
      <c r="AZ3" s="100" t="s">
        <v>87</v>
      </c>
      <c r="BA3" s="100" t="s">
        <v>1</v>
      </c>
      <c r="BB3" s="100" t="s">
        <v>1</v>
      </c>
      <c r="BC3" s="100" t="s">
        <v>88</v>
      </c>
      <c r="BD3" s="100" t="s">
        <v>86</v>
      </c>
    </row>
    <row r="4" spans="1:56" s="1" customFormat="1" ht="24.95" hidden="1" customHeight="1">
      <c r="B4" s="17"/>
      <c r="D4" s="103" t="s">
        <v>89</v>
      </c>
      <c r="L4" s="17"/>
      <c r="M4" s="104" t="s">
        <v>10</v>
      </c>
      <c r="AT4" s="14" t="s">
        <v>4</v>
      </c>
      <c r="AZ4" s="100" t="s">
        <v>90</v>
      </c>
      <c r="BA4" s="100" t="s">
        <v>1</v>
      </c>
      <c r="BB4" s="100" t="s">
        <v>1</v>
      </c>
      <c r="BC4" s="100" t="s">
        <v>91</v>
      </c>
      <c r="BD4" s="100" t="s">
        <v>86</v>
      </c>
    </row>
    <row r="5" spans="1:56" s="1" customFormat="1" ht="6.95" hidden="1" customHeight="1">
      <c r="B5" s="17"/>
      <c r="L5" s="17"/>
      <c r="AZ5" s="100" t="s">
        <v>92</v>
      </c>
      <c r="BA5" s="100" t="s">
        <v>1</v>
      </c>
      <c r="BB5" s="100" t="s">
        <v>1</v>
      </c>
      <c r="BC5" s="100" t="s">
        <v>93</v>
      </c>
      <c r="BD5" s="100" t="s">
        <v>86</v>
      </c>
    </row>
    <row r="6" spans="1:56" s="2" customFormat="1" ht="12" hidden="1" customHeight="1">
      <c r="A6" s="31"/>
      <c r="B6" s="36"/>
      <c r="C6" s="31"/>
      <c r="D6" s="105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56" s="2" customFormat="1" ht="16.5" hidden="1" customHeight="1">
      <c r="A7" s="31"/>
      <c r="B7" s="36"/>
      <c r="C7" s="31"/>
      <c r="D7" s="31"/>
      <c r="E7" s="252" t="s">
        <v>17</v>
      </c>
      <c r="F7" s="253"/>
      <c r="G7" s="253"/>
      <c r="H7" s="253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5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2" hidden="1" customHeight="1">
      <c r="A9" s="31"/>
      <c r="B9" s="36"/>
      <c r="C9" s="31"/>
      <c r="D9" s="105" t="s">
        <v>18</v>
      </c>
      <c r="E9" s="31"/>
      <c r="F9" s="106" t="s">
        <v>1</v>
      </c>
      <c r="G9" s="31"/>
      <c r="H9" s="31"/>
      <c r="I9" s="105" t="s">
        <v>19</v>
      </c>
      <c r="J9" s="106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2" hidden="1" customHeight="1">
      <c r="A10" s="31"/>
      <c r="B10" s="36"/>
      <c r="C10" s="31"/>
      <c r="D10" s="105" t="s">
        <v>20</v>
      </c>
      <c r="E10" s="31"/>
      <c r="F10" s="106" t="s">
        <v>21</v>
      </c>
      <c r="G10" s="31"/>
      <c r="H10" s="31"/>
      <c r="I10" s="105" t="s">
        <v>22</v>
      </c>
      <c r="J10" s="107" t="str">
        <f>'Rekapitulace zakázky'!AN8</f>
        <v>20. 4. 2020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hidden="1" customHeight="1">
      <c r="A12" s="31"/>
      <c r="B12" s="36"/>
      <c r="C12" s="31"/>
      <c r="D12" s="105" t="s">
        <v>24</v>
      </c>
      <c r="E12" s="31"/>
      <c r="F12" s="31"/>
      <c r="G12" s="31"/>
      <c r="H12" s="31"/>
      <c r="I12" s="105" t="s">
        <v>25</v>
      </c>
      <c r="J12" s="106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8" hidden="1" customHeight="1">
      <c r="A13" s="31"/>
      <c r="B13" s="36"/>
      <c r="C13" s="31"/>
      <c r="D13" s="31"/>
      <c r="E13" s="106" t="s">
        <v>27</v>
      </c>
      <c r="F13" s="31"/>
      <c r="G13" s="31"/>
      <c r="H13" s="31"/>
      <c r="I13" s="105" t="s">
        <v>28</v>
      </c>
      <c r="J13" s="106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2" hidden="1" customHeight="1">
      <c r="A15" s="31"/>
      <c r="B15" s="36"/>
      <c r="C15" s="31"/>
      <c r="D15" s="105" t="s">
        <v>30</v>
      </c>
      <c r="E15" s="31"/>
      <c r="F15" s="31"/>
      <c r="G15" s="31"/>
      <c r="H15" s="31"/>
      <c r="I15" s="105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18" hidden="1" customHeight="1">
      <c r="A16" s="31"/>
      <c r="B16" s="36"/>
      <c r="C16" s="31"/>
      <c r="D16" s="31"/>
      <c r="E16" s="254" t="str">
        <f>'Rekapitulace zakázky'!E14</f>
        <v>Vyplň údaj</v>
      </c>
      <c r="F16" s="255"/>
      <c r="G16" s="255"/>
      <c r="H16" s="255"/>
      <c r="I16" s="105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5" t="s">
        <v>32</v>
      </c>
      <c r="E18" s="31"/>
      <c r="F18" s="31"/>
      <c r="G18" s="31"/>
      <c r="H18" s="31"/>
      <c r="I18" s="105" t="s">
        <v>25</v>
      </c>
      <c r="J18" s="106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6" t="str">
        <f>IF('Rekapitulace zakázky'!E17="","",'Rekapitulace zakázky'!E17)</f>
        <v xml:space="preserve"> </v>
      </c>
      <c r="F19" s="31"/>
      <c r="G19" s="31"/>
      <c r="H19" s="31"/>
      <c r="I19" s="105" t="s">
        <v>28</v>
      </c>
      <c r="J19" s="106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5" t="s">
        <v>35</v>
      </c>
      <c r="E21" s="31"/>
      <c r="F21" s="31"/>
      <c r="G21" s="31"/>
      <c r="H21" s="31"/>
      <c r="I21" s="105" t="s">
        <v>25</v>
      </c>
      <c r="J21" s="106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6" t="str">
        <f>IF('Rekapitulace zakázky'!E20="","",'Rekapitulace zakázky'!E20)</f>
        <v xml:space="preserve"> </v>
      </c>
      <c r="F22" s="31"/>
      <c r="G22" s="31"/>
      <c r="H22" s="31"/>
      <c r="I22" s="105" t="s">
        <v>28</v>
      </c>
      <c r="J22" s="106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5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8"/>
      <c r="B25" s="109"/>
      <c r="C25" s="108"/>
      <c r="D25" s="108"/>
      <c r="E25" s="256" t="s">
        <v>1</v>
      </c>
      <c r="F25" s="256"/>
      <c r="G25" s="256"/>
      <c r="H25" s="256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2" t="s">
        <v>37</v>
      </c>
      <c r="E28" s="31"/>
      <c r="F28" s="31"/>
      <c r="G28" s="31"/>
      <c r="H28" s="31"/>
      <c r="I28" s="31"/>
      <c r="J28" s="113">
        <f>ROUND(J128,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4" t="s">
        <v>39</v>
      </c>
      <c r="G30" s="31"/>
      <c r="H30" s="31"/>
      <c r="I30" s="114" t="s">
        <v>38</v>
      </c>
      <c r="J30" s="114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5" t="s">
        <v>41</v>
      </c>
      <c r="E31" s="105" t="s">
        <v>42</v>
      </c>
      <c r="F31" s="116">
        <f>ROUND((SUM(BE128:BE260)),  2)</f>
        <v>0</v>
      </c>
      <c r="G31" s="31"/>
      <c r="H31" s="31"/>
      <c r="I31" s="117">
        <v>0.21</v>
      </c>
      <c r="J31" s="116">
        <f>ROUND(((SUM(BE128:BE260))*I31),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5" t="s">
        <v>43</v>
      </c>
      <c r="F32" s="116">
        <f>ROUND((SUM(BF128:BF260)),  2)</f>
        <v>0</v>
      </c>
      <c r="G32" s="31"/>
      <c r="H32" s="31"/>
      <c r="I32" s="117">
        <v>0.15</v>
      </c>
      <c r="J32" s="116">
        <f>ROUND(((SUM(BF128:BF260))*I32),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5" t="s">
        <v>44</v>
      </c>
      <c r="F33" s="116">
        <f>ROUND((SUM(BG128:BG260)),  2)</f>
        <v>0</v>
      </c>
      <c r="G33" s="31"/>
      <c r="H33" s="31"/>
      <c r="I33" s="117">
        <v>0.21</v>
      </c>
      <c r="J33" s="116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5" t="s">
        <v>45</v>
      </c>
      <c r="F34" s="116">
        <f>ROUND((SUM(BH128:BH260)),  2)</f>
        <v>0</v>
      </c>
      <c r="G34" s="31"/>
      <c r="H34" s="31"/>
      <c r="I34" s="117">
        <v>0.15</v>
      </c>
      <c r="J34" s="116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46</v>
      </c>
      <c r="F35" s="116">
        <f>ROUND((SUM(BI128:BI260)),  2)</f>
        <v>0</v>
      </c>
      <c r="G35" s="31"/>
      <c r="H35" s="31"/>
      <c r="I35" s="117">
        <v>0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8"/>
      <c r="D37" s="119" t="s">
        <v>47</v>
      </c>
      <c r="E37" s="120"/>
      <c r="F37" s="120"/>
      <c r="G37" s="121" t="s">
        <v>48</v>
      </c>
      <c r="H37" s="122" t="s">
        <v>49</v>
      </c>
      <c r="I37" s="120"/>
      <c r="J37" s="123">
        <f>SUM(J28:J35)</f>
        <v>0</v>
      </c>
      <c r="K37" s="124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5" t="s">
        <v>50</v>
      </c>
      <c r="E50" s="126"/>
      <c r="F50" s="126"/>
      <c r="G50" s="125" t="s">
        <v>51</v>
      </c>
      <c r="H50" s="126"/>
      <c r="I50" s="126"/>
      <c r="J50" s="126"/>
      <c r="K50" s="126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7" t="s">
        <v>52</v>
      </c>
      <c r="E61" s="128"/>
      <c r="F61" s="129" t="s">
        <v>53</v>
      </c>
      <c r="G61" s="127" t="s">
        <v>52</v>
      </c>
      <c r="H61" s="128"/>
      <c r="I61" s="128"/>
      <c r="J61" s="130" t="s">
        <v>53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5" t="s">
        <v>54</v>
      </c>
      <c r="E65" s="131"/>
      <c r="F65" s="131"/>
      <c r="G65" s="125" t="s">
        <v>55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7" t="s">
        <v>52</v>
      </c>
      <c r="E76" s="128"/>
      <c r="F76" s="129" t="s">
        <v>53</v>
      </c>
      <c r="G76" s="127" t="s">
        <v>52</v>
      </c>
      <c r="H76" s="128"/>
      <c r="I76" s="128"/>
      <c r="J76" s="130" t="s">
        <v>53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0" t="str">
        <f>E7</f>
        <v>Oprava bytové jednotky č.27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Pečovatelský dům č.p.582</v>
      </c>
      <c r="G87" s="33"/>
      <c r="H87" s="33"/>
      <c r="I87" s="26" t="s">
        <v>22</v>
      </c>
      <c r="J87" s="63" t="str">
        <f>IF(J10="","",J10)</f>
        <v>20. 4. 2020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Bílina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6" t="s">
        <v>95</v>
      </c>
      <c r="D92" s="137"/>
      <c r="E92" s="137"/>
      <c r="F92" s="137"/>
      <c r="G92" s="137"/>
      <c r="H92" s="137"/>
      <c r="I92" s="137"/>
      <c r="J92" s="138" t="s">
        <v>96</v>
      </c>
      <c r="K92" s="137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9" t="s">
        <v>97</v>
      </c>
      <c r="D94" s="33"/>
      <c r="E94" s="33"/>
      <c r="F94" s="33"/>
      <c r="G94" s="33"/>
      <c r="H94" s="33"/>
      <c r="I94" s="33"/>
      <c r="J94" s="81">
        <f>J128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98</v>
      </c>
    </row>
    <row r="95" spans="1:47" s="9" customFormat="1" ht="24.95" customHeight="1">
      <c r="B95" s="140"/>
      <c r="C95" s="141"/>
      <c r="D95" s="142" t="s">
        <v>99</v>
      </c>
      <c r="E95" s="143"/>
      <c r="F95" s="143"/>
      <c r="G95" s="143"/>
      <c r="H95" s="143"/>
      <c r="I95" s="143"/>
      <c r="J95" s="144">
        <f>J129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100</v>
      </c>
      <c r="E96" s="149"/>
      <c r="F96" s="149"/>
      <c r="G96" s="149"/>
      <c r="H96" s="149"/>
      <c r="I96" s="149"/>
      <c r="J96" s="150">
        <f>J130</f>
        <v>0</v>
      </c>
      <c r="K96" s="147"/>
      <c r="L96" s="151"/>
    </row>
    <row r="97" spans="1:31" s="10" customFormat="1" ht="19.899999999999999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J132</f>
        <v>0</v>
      </c>
      <c r="K97" s="147"/>
      <c r="L97" s="151"/>
    </row>
    <row r="98" spans="1:31" s="10" customFormat="1" ht="19.899999999999999" customHeight="1">
      <c r="B98" s="146"/>
      <c r="C98" s="147"/>
      <c r="D98" s="148" t="s">
        <v>102</v>
      </c>
      <c r="E98" s="149"/>
      <c r="F98" s="149"/>
      <c r="G98" s="149"/>
      <c r="H98" s="149"/>
      <c r="I98" s="149"/>
      <c r="J98" s="150">
        <f>J143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103</v>
      </c>
      <c r="E99" s="149"/>
      <c r="F99" s="149"/>
      <c r="G99" s="149"/>
      <c r="H99" s="149"/>
      <c r="I99" s="149"/>
      <c r="J99" s="150">
        <f>J152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104</v>
      </c>
      <c r="E100" s="149"/>
      <c r="F100" s="149"/>
      <c r="G100" s="149"/>
      <c r="H100" s="149"/>
      <c r="I100" s="149"/>
      <c r="J100" s="150">
        <f>J158</f>
        <v>0</v>
      </c>
      <c r="K100" s="147"/>
      <c r="L100" s="151"/>
    </row>
    <row r="101" spans="1:31" s="9" customFormat="1" ht="24.95" customHeight="1">
      <c r="B101" s="140"/>
      <c r="C101" s="141"/>
      <c r="D101" s="142" t="s">
        <v>105</v>
      </c>
      <c r="E101" s="143"/>
      <c r="F101" s="143"/>
      <c r="G101" s="143"/>
      <c r="H101" s="143"/>
      <c r="I101" s="143"/>
      <c r="J101" s="144">
        <f>J160</f>
        <v>0</v>
      </c>
      <c r="K101" s="141"/>
      <c r="L101" s="145"/>
    </row>
    <row r="102" spans="1:31" s="10" customFormat="1" ht="19.899999999999999" customHeight="1">
      <c r="B102" s="146"/>
      <c r="C102" s="147"/>
      <c r="D102" s="148" t="s">
        <v>106</v>
      </c>
      <c r="E102" s="149"/>
      <c r="F102" s="149"/>
      <c r="G102" s="149"/>
      <c r="H102" s="149"/>
      <c r="I102" s="149"/>
      <c r="J102" s="150">
        <f>J161</f>
        <v>0</v>
      </c>
      <c r="K102" s="147"/>
      <c r="L102" s="151"/>
    </row>
    <row r="103" spans="1:31" s="10" customFormat="1" ht="19.899999999999999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J174</f>
        <v>0</v>
      </c>
      <c r="K103" s="147"/>
      <c r="L103" s="151"/>
    </row>
    <row r="104" spans="1:31" s="10" customFormat="1" ht="19.899999999999999" customHeight="1">
      <c r="B104" s="146"/>
      <c r="C104" s="147"/>
      <c r="D104" s="148" t="s">
        <v>108</v>
      </c>
      <c r="E104" s="149"/>
      <c r="F104" s="149"/>
      <c r="G104" s="149"/>
      <c r="H104" s="149"/>
      <c r="I104" s="149"/>
      <c r="J104" s="150">
        <f>J176</f>
        <v>0</v>
      </c>
      <c r="K104" s="147"/>
      <c r="L104" s="151"/>
    </row>
    <row r="105" spans="1:31" s="10" customFormat="1" ht="19.899999999999999" customHeight="1">
      <c r="B105" s="146"/>
      <c r="C105" s="147"/>
      <c r="D105" s="148" t="s">
        <v>109</v>
      </c>
      <c r="E105" s="149"/>
      <c r="F105" s="149"/>
      <c r="G105" s="149"/>
      <c r="H105" s="149"/>
      <c r="I105" s="149"/>
      <c r="J105" s="150">
        <f>J203</f>
        <v>0</v>
      </c>
      <c r="K105" s="147"/>
      <c r="L105" s="151"/>
    </row>
    <row r="106" spans="1:31" s="10" customFormat="1" ht="19.899999999999999" customHeight="1">
      <c r="B106" s="146"/>
      <c r="C106" s="147"/>
      <c r="D106" s="148" t="s">
        <v>110</v>
      </c>
      <c r="E106" s="149"/>
      <c r="F106" s="149"/>
      <c r="G106" s="149"/>
      <c r="H106" s="149"/>
      <c r="I106" s="149"/>
      <c r="J106" s="150">
        <f>J217</f>
        <v>0</v>
      </c>
      <c r="K106" s="147"/>
      <c r="L106" s="151"/>
    </row>
    <row r="107" spans="1:31" s="10" customFormat="1" ht="19.899999999999999" customHeight="1">
      <c r="B107" s="146"/>
      <c r="C107" s="147"/>
      <c r="D107" s="148" t="s">
        <v>111</v>
      </c>
      <c r="E107" s="149"/>
      <c r="F107" s="149"/>
      <c r="G107" s="149"/>
      <c r="H107" s="149"/>
      <c r="I107" s="149"/>
      <c r="J107" s="150">
        <f>J230</f>
        <v>0</v>
      </c>
      <c r="K107" s="147"/>
      <c r="L107" s="151"/>
    </row>
    <row r="108" spans="1:31" s="10" customFormat="1" ht="19.899999999999999" customHeight="1">
      <c r="B108" s="146"/>
      <c r="C108" s="147"/>
      <c r="D108" s="148" t="s">
        <v>112</v>
      </c>
      <c r="E108" s="149"/>
      <c r="F108" s="149"/>
      <c r="G108" s="149"/>
      <c r="H108" s="149"/>
      <c r="I108" s="149"/>
      <c r="J108" s="150">
        <f>J236</f>
        <v>0</v>
      </c>
      <c r="K108" s="147"/>
      <c r="L108" s="151"/>
    </row>
    <row r="109" spans="1:31" s="9" customFormat="1" ht="24.95" customHeight="1">
      <c r="B109" s="140"/>
      <c r="C109" s="141"/>
      <c r="D109" s="142" t="s">
        <v>113</v>
      </c>
      <c r="E109" s="143"/>
      <c r="F109" s="143"/>
      <c r="G109" s="143"/>
      <c r="H109" s="143"/>
      <c r="I109" s="143"/>
      <c r="J109" s="144">
        <f>J239</f>
        <v>0</v>
      </c>
      <c r="K109" s="141"/>
      <c r="L109" s="145"/>
    </row>
    <row r="110" spans="1:31" s="10" customFormat="1" ht="19.899999999999999" customHeight="1">
      <c r="B110" s="146"/>
      <c r="C110" s="147"/>
      <c r="D110" s="148" t="s">
        <v>114</v>
      </c>
      <c r="E110" s="149"/>
      <c r="F110" s="149"/>
      <c r="G110" s="149"/>
      <c r="H110" s="149"/>
      <c r="I110" s="149"/>
      <c r="J110" s="150">
        <f>J240</f>
        <v>0</v>
      </c>
      <c r="K110" s="147"/>
      <c r="L110" s="151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63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24.95" customHeight="1">
      <c r="A117" s="31"/>
      <c r="B117" s="32"/>
      <c r="C117" s="20" t="s">
        <v>115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30" t="str">
        <f>E7</f>
        <v>Oprava bytové jednotky č.27</v>
      </c>
      <c r="F120" s="257"/>
      <c r="G120" s="257"/>
      <c r="H120" s="257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F10</f>
        <v>Pečovatelský dům č.p.582</v>
      </c>
      <c r="G122" s="33"/>
      <c r="H122" s="33"/>
      <c r="I122" s="26" t="s">
        <v>22</v>
      </c>
      <c r="J122" s="63" t="str">
        <f>IF(J10="","",J10)</f>
        <v>20. 4. 2020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E13</f>
        <v>Město Bílina</v>
      </c>
      <c r="G124" s="33"/>
      <c r="H124" s="33"/>
      <c r="I124" s="26" t="s">
        <v>32</v>
      </c>
      <c r="J124" s="29" t="str">
        <f>E19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30</v>
      </c>
      <c r="D125" s="33"/>
      <c r="E125" s="33"/>
      <c r="F125" s="24" t="str">
        <f>IF(E16="","",E16)</f>
        <v>Vyplň údaj</v>
      </c>
      <c r="G125" s="33"/>
      <c r="H125" s="33"/>
      <c r="I125" s="26" t="s">
        <v>35</v>
      </c>
      <c r="J125" s="29" t="str">
        <f>E22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2"/>
      <c r="B127" s="153"/>
      <c r="C127" s="154" t="s">
        <v>116</v>
      </c>
      <c r="D127" s="155" t="s">
        <v>62</v>
      </c>
      <c r="E127" s="155" t="s">
        <v>58</v>
      </c>
      <c r="F127" s="155" t="s">
        <v>59</v>
      </c>
      <c r="G127" s="155" t="s">
        <v>117</v>
      </c>
      <c r="H127" s="155" t="s">
        <v>118</v>
      </c>
      <c r="I127" s="155" t="s">
        <v>119</v>
      </c>
      <c r="J127" s="156" t="s">
        <v>96</v>
      </c>
      <c r="K127" s="157" t="s">
        <v>120</v>
      </c>
      <c r="L127" s="158"/>
      <c r="M127" s="72" t="s">
        <v>1</v>
      </c>
      <c r="N127" s="73" t="s">
        <v>41</v>
      </c>
      <c r="O127" s="73" t="s">
        <v>121</v>
      </c>
      <c r="P127" s="73" t="s">
        <v>122</v>
      </c>
      <c r="Q127" s="73" t="s">
        <v>123</v>
      </c>
      <c r="R127" s="73" t="s">
        <v>124</v>
      </c>
      <c r="S127" s="73" t="s">
        <v>125</v>
      </c>
      <c r="T127" s="74" t="s">
        <v>126</v>
      </c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</row>
    <row r="128" spans="1:63" s="2" customFormat="1" ht="22.9" customHeight="1">
      <c r="A128" s="31"/>
      <c r="B128" s="32"/>
      <c r="C128" s="79" t="s">
        <v>127</v>
      </c>
      <c r="D128" s="33"/>
      <c r="E128" s="33"/>
      <c r="F128" s="33"/>
      <c r="G128" s="33"/>
      <c r="H128" s="33"/>
      <c r="I128" s="33"/>
      <c r="J128" s="159">
        <f>BK128</f>
        <v>0</v>
      </c>
      <c r="K128" s="33"/>
      <c r="L128" s="36"/>
      <c r="M128" s="75"/>
      <c r="N128" s="160"/>
      <c r="O128" s="76"/>
      <c r="P128" s="161">
        <f>P129+P160+P239</f>
        <v>0</v>
      </c>
      <c r="Q128" s="76"/>
      <c r="R128" s="161">
        <f>R129+R160+R239</f>
        <v>2.0864827099999999</v>
      </c>
      <c r="S128" s="76"/>
      <c r="T128" s="162">
        <f>T129+T160+T239</f>
        <v>0.78110138000000007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76</v>
      </c>
      <c r="AU128" s="14" t="s">
        <v>98</v>
      </c>
      <c r="BK128" s="163">
        <f>BK129+BK160+BK239</f>
        <v>0</v>
      </c>
    </row>
    <row r="129" spans="1:65" s="12" customFormat="1" ht="25.9" customHeight="1">
      <c r="B129" s="164"/>
      <c r="C129" s="165"/>
      <c r="D129" s="166" t="s">
        <v>76</v>
      </c>
      <c r="E129" s="167" t="s">
        <v>128</v>
      </c>
      <c r="F129" s="167" t="s">
        <v>129</v>
      </c>
      <c r="G129" s="165"/>
      <c r="H129" s="165"/>
      <c r="I129" s="168"/>
      <c r="J129" s="169">
        <f>BK129</f>
        <v>0</v>
      </c>
      <c r="K129" s="165"/>
      <c r="L129" s="170"/>
      <c r="M129" s="171"/>
      <c r="N129" s="172"/>
      <c r="O129" s="172"/>
      <c r="P129" s="173">
        <f>P130+P132+P143+P152+P158</f>
        <v>0</v>
      </c>
      <c r="Q129" s="172"/>
      <c r="R129" s="173">
        <f>R130+R132+R143+R152+R158</f>
        <v>1.38728776</v>
      </c>
      <c r="S129" s="172"/>
      <c r="T129" s="174">
        <f>T130+T132+T143+T152+T158</f>
        <v>0.27506799999999998</v>
      </c>
      <c r="AR129" s="175" t="s">
        <v>82</v>
      </c>
      <c r="AT129" s="176" t="s">
        <v>76</v>
      </c>
      <c r="AU129" s="176" t="s">
        <v>77</v>
      </c>
      <c r="AY129" s="175" t="s">
        <v>130</v>
      </c>
      <c r="BK129" s="177">
        <f>BK130+BK132+BK143+BK152+BK158</f>
        <v>0</v>
      </c>
    </row>
    <row r="130" spans="1:65" s="12" customFormat="1" ht="22.9" customHeight="1">
      <c r="B130" s="164"/>
      <c r="C130" s="165"/>
      <c r="D130" s="166" t="s">
        <v>76</v>
      </c>
      <c r="E130" s="178" t="s">
        <v>131</v>
      </c>
      <c r="F130" s="178" t="s">
        <v>132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P131</f>
        <v>0</v>
      </c>
      <c r="Q130" s="172"/>
      <c r="R130" s="173">
        <f>R131</f>
        <v>2.8249999999999997E-2</v>
      </c>
      <c r="S130" s="172"/>
      <c r="T130" s="174">
        <f>T131</f>
        <v>0</v>
      </c>
      <c r="AR130" s="175" t="s">
        <v>82</v>
      </c>
      <c r="AT130" s="176" t="s">
        <v>76</v>
      </c>
      <c r="AU130" s="176" t="s">
        <v>82</v>
      </c>
      <c r="AY130" s="175" t="s">
        <v>130</v>
      </c>
      <c r="BK130" s="177">
        <f>BK131</f>
        <v>0</v>
      </c>
    </row>
    <row r="131" spans="1:65" s="2" customFormat="1" ht="14.45" customHeight="1">
      <c r="A131" s="31"/>
      <c r="B131" s="32"/>
      <c r="C131" s="180" t="s">
        <v>82</v>
      </c>
      <c r="D131" s="180" t="s">
        <v>133</v>
      </c>
      <c r="E131" s="181" t="s">
        <v>134</v>
      </c>
      <c r="F131" s="182" t="s">
        <v>135</v>
      </c>
      <c r="G131" s="183" t="s">
        <v>136</v>
      </c>
      <c r="H131" s="184">
        <v>5</v>
      </c>
      <c r="I131" s="185"/>
      <c r="J131" s="186">
        <f>ROUND(I131*H131,2)</f>
        <v>0</v>
      </c>
      <c r="K131" s="187"/>
      <c r="L131" s="36"/>
      <c r="M131" s="188" t="s">
        <v>1</v>
      </c>
      <c r="N131" s="189" t="s">
        <v>43</v>
      </c>
      <c r="O131" s="68"/>
      <c r="P131" s="190">
        <f>O131*H131</f>
        <v>0</v>
      </c>
      <c r="Q131" s="190">
        <v>5.6499999999999996E-3</v>
      </c>
      <c r="R131" s="190">
        <f>Q131*H131</f>
        <v>2.8249999999999997E-2</v>
      </c>
      <c r="S131" s="190">
        <v>0</v>
      </c>
      <c r="T131" s="19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137</v>
      </c>
      <c r="AT131" s="192" t="s">
        <v>133</v>
      </c>
      <c r="AU131" s="192" t="s">
        <v>86</v>
      </c>
      <c r="AY131" s="14" t="s">
        <v>130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4" t="s">
        <v>86</v>
      </c>
      <c r="BK131" s="193">
        <f>ROUND(I131*H131,2)</f>
        <v>0</v>
      </c>
      <c r="BL131" s="14" t="s">
        <v>137</v>
      </c>
      <c r="BM131" s="192" t="s">
        <v>138</v>
      </c>
    </row>
    <row r="132" spans="1:65" s="12" customFormat="1" ht="22.9" customHeight="1">
      <c r="B132" s="164"/>
      <c r="C132" s="165"/>
      <c r="D132" s="166" t="s">
        <v>76</v>
      </c>
      <c r="E132" s="178" t="s">
        <v>139</v>
      </c>
      <c r="F132" s="178" t="s">
        <v>140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SUM(P133:P142)</f>
        <v>0</v>
      </c>
      <c r="Q132" s="172"/>
      <c r="R132" s="173">
        <f>SUM(R133:R142)</f>
        <v>1.35461776</v>
      </c>
      <c r="S132" s="172"/>
      <c r="T132" s="174">
        <f>SUM(T133:T142)</f>
        <v>0</v>
      </c>
      <c r="AR132" s="175" t="s">
        <v>82</v>
      </c>
      <c r="AT132" s="176" t="s">
        <v>76</v>
      </c>
      <c r="AU132" s="176" t="s">
        <v>82</v>
      </c>
      <c r="AY132" s="175" t="s">
        <v>130</v>
      </c>
      <c r="BK132" s="177">
        <f>SUM(BK133:BK142)</f>
        <v>0</v>
      </c>
    </row>
    <row r="133" spans="1:65" s="2" customFormat="1" ht="14.45" customHeight="1">
      <c r="A133" s="31"/>
      <c r="B133" s="32"/>
      <c r="C133" s="180" t="s">
        <v>86</v>
      </c>
      <c r="D133" s="180" t="s">
        <v>133</v>
      </c>
      <c r="E133" s="181" t="s">
        <v>141</v>
      </c>
      <c r="F133" s="182" t="s">
        <v>142</v>
      </c>
      <c r="G133" s="183" t="s">
        <v>143</v>
      </c>
      <c r="H133" s="184">
        <v>26.213999999999999</v>
      </c>
      <c r="I133" s="185"/>
      <c r="J133" s="186">
        <f t="shared" ref="J133:J142" si="0">ROUND(I133*H133,2)</f>
        <v>0</v>
      </c>
      <c r="K133" s="187"/>
      <c r="L133" s="36"/>
      <c r="M133" s="188" t="s">
        <v>1</v>
      </c>
      <c r="N133" s="189" t="s">
        <v>43</v>
      </c>
      <c r="O133" s="68"/>
      <c r="P133" s="190">
        <f t="shared" ref="P133:P142" si="1">O133*H133</f>
        <v>0</v>
      </c>
      <c r="Q133" s="190">
        <v>2.5999999999999998E-4</v>
      </c>
      <c r="R133" s="190">
        <f t="shared" ref="R133:R142" si="2">Q133*H133</f>
        <v>6.8156399999999987E-3</v>
      </c>
      <c r="S133" s="190">
        <v>0</v>
      </c>
      <c r="T133" s="191">
        <f t="shared" ref="T133:T142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137</v>
      </c>
      <c r="AT133" s="192" t="s">
        <v>133</v>
      </c>
      <c r="AU133" s="192" t="s">
        <v>86</v>
      </c>
      <c r="AY133" s="14" t="s">
        <v>130</v>
      </c>
      <c r="BE133" s="193">
        <f t="shared" ref="BE133:BE142" si="4">IF(N133="základní",J133,0)</f>
        <v>0</v>
      </c>
      <c r="BF133" s="193">
        <f t="shared" ref="BF133:BF142" si="5">IF(N133="snížená",J133,0)</f>
        <v>0</v>
      </c>
      <c r="BG133" s="193">
        <f t="shared" ref="BG133:BG142" si="6">IF(N133="zákl. přenesená",J133,0)</f>
        <v>0</v>
      </c>
      <c r="BH133" s="193">
        <f t="shared" ref="BH133:BH142" si="7">IF(N133="sníž. přenesená",J133,0)</f>
        <v>0</v>
      </c>
      <c r="BI133" s="193">
        <f t="shared" ref="BI133:BI142" si="8">IF(N133="nulová",J133,0)</f>
        <v>0</v>
      </c>
      <c r="BJ133" s="14" t="s">
        <v>86</v>
      </c>
      <c r="BK133" s="193">
        <f t="shared" ref="BK133:BK142" si="9">ROUND(I133*H133,2)</f>
        <v>0</v>
      </c>
      <c r="BL133" s="14" t="s">
        <v>137</v>
      </c>
      <c r="BM133" s="192" t="s">
        <v>144</v>
      </c>
    </row>
    <row r="134" spans="1:65" s="2" customFormat="1" ht="14.45" customHeight="1">
      <c r="A134" s="31"/>
      <c r="B134" s="32"/>
      <c r="C134" s="180" t="s">
        <v>131</v>
      </c>
      <c r="D134" s="180" t="s">
        <v>133</v>
      </c>
      <c r="E134" s="181" t="s">
        <v>145</v>
      </c>
      <c r="F134" s="182" t="s">
        <v>146</v>
      </c>
      <c r="G134" s="183" t="s">
        <v>143</v>
      </c>
      <c r="H134" s="184">
        <v>26.213999999999999</v>
      </c>
      <c r="I134" s="185"/>
      <c r="J134" s="186">
        <f t="shared" si="0"/>
        <v>0</v>
      </c>
      <c r="K134" s="187"/>
      <c r="L134" s="36"/>
      <c r="M134" s="188" t="s">
        <v>1</v>
      </c>
      <c r="N134" s="189" t="s">
        <v>43</v>
      </c>
      <c r="O134" s="68"/>
      <c r="P134" s="190">
        <f t="shared" si="1"/>
        <v>0</v>
      </c>
      <c r="Q134" s="190">
        <v>4.3800000000000002E-3</v>
      </c>
      <c r="R134" s="190">
        <f t="shared" si="2"/>
        <v>0.11481732</v>
      </c>
      <c r="S134" s="190">
        <v>0</v>
      </c>
      <c r="T134" s="19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137</v>
      </c>
      <c r="AT134" s="192" t="s">
        <v>133</v>
      </c>
      <c r="AU134" s="192" t="s">
        <v>86</v>
      </c>
      <c r="AY134" s="14" t="s">
        <v>130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4" t="s">
        <v>86</v>
      </c>
      <c r="BK134" s="193">
        <f t="shared" si="9"/>
        <v>0</v>
      </c>
      <c r="BL134" s="14" t="s">
        <v>137</v>
      </c>
      <c r="BM134" s="192" t="s">
        <v>147</v>
      </c>
    </row>
    <row r="135" spans="1:65" s="2" customFormat="1" ht="14.45" customHeight="1">
      <c r="A135" s="31"/>
      <c r="B135" s="32"/>
      <c r="C135" s="180" t="s">
        <v>137</v>
      </c>
      <c r="D135" s="180" t="s">
        <v>133</v>
      </c>
      <c r="E135" s="181" t="s">
        <v>148</v>
      </c>
      <c r="F135" s="182" t="s">
        <v>149</v>
      </c>
      <c r="G135" s="183" t="s">
        <v>143</v>
      </c>
      <c r="H135" s="184">
        <v>26.213999999999999</v>
      </c>
      <c r="I135" s="185"/>
      <c r="J135" s="186">
        <f t="shared" si="0"/>
        <v>0</v>
      </c>
      <c r="K135" s="187"/>
      <c r="L135" s="36"/>
      <c r="M135" s="188" t="s">
        <v>1</v>
      </c>
      <c r="N135" s="189" t="s">
        <v>43</v>
      </c>
      <c r="O135" s="68"/>
      <c r="P135" s="190">
        <f t="shared" si="1"/>
        <v>0</v>
      </c>
      <c r="Q135" s="190">
        <v>3.0000000000000001E-3</v>
      </c>
      <c r="R135" s="190">
        <f t="shared" si="2"/>
        <v>7.8642000000000004E-2</v>
      </c>
      <c r="S135" s="190">
        <v>0</v>
      </c>
      <c r="T135" s="19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137</v>
      </c>
      <c r="AT135" s="192" t="s">
        <v>133</v>
      </c>
      <c r="AU135" s="192" t="s">
        <v>86</v>
      </c>
      <c r="AY135" s="14" t="s">
        <v>130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4" t="s">
        <v>86</v>
      </c>
      <c r="BK135" s="193">
        <f t="shared" si="9"/>
        <v>0</v>
      </c>
      <c r="BL135" s="14" t="s">
        <v>137</v>
      </c>
      <c r="BM135" s="192" t="s">
        <v>150</v>
      </c>
    </row>
    <row r="136" spans="1:65" s="2" customFormat="1" ht="14.45" customHeight="1">
      <c r="A136" s="31"/>
      <c r="B136" s="32"/>
      <c r="C136" s="180" t="s">
        <v>151</v>
      </c>
      <c r="D136" s="180" t="s">
        <v>133</v>
      </c>
      <c r="E136" s="181" t="s">
        <v>152</v>
      </c>
      <c r="F136" s="182" t="s">
        <v>153</v>
      </c>
      <c r="G136" s="183" t="s">
        <v>143</v>
      </c>
      <c r="H136" s="184">
        <v>70.02</v>
      </c>
      <c r="I136" s="185"/>
      <c r="J136" s="186">
        <f t="shared" si="0"/>
        <v>0</v>
      </c>
      <c r="K136" s="187"/>
      <c r="L136" s="36"/>
      <c r="M136" s="188" t="s">
        <v>1</v>
      </c>
      <c r="N136" s="189" t="s">
        <v>43</v>
      </c>
      <c r="O136" s="68"/>
      <c r="P136" s="190">
        <f t="shared" si="1"/>
        <v>0</v>
      </c>
      <c r="Q136" s="190">
        <v>2.5999999999999998E-4</v>
      </c>
      <c r="R136" s="190">
        <f t="shared" si="2"/>
        <v>1.8205199999999998E-2</v>
      </c>
      <c r="S136" s="190">
        <v>0</v>
      </c>
      <c r="T136" s="19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137</v>
      </c>
      <c r="AT136" s="192" t="s">
        <v>133</v>
      </c>
      <c r="AU136" s="192" t="s">
        <v>86</v>
      </c>
      <c r="AY136" s="14" t="s">
        <v>130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4" t="s">
        <v>86</v>
      </c>
      <c r="BK136" s="193">
        <f t="shared" si="9"/>
        <v>0</v>
      </c>
      <c r="BL136" s="14" t="s">
        <v>137</v>
      </c>
      <c r="BM136" s="192" t="s">
        <v>154</v>
      </c>
    </row>
    <row r="137" spans="1:65" s="2" customFormat="1" ht="14.45" customHeight="1">
      <c r="A137" s="31"/>
      <c r="B137" s="32"/>
      <c r="C137" s="180" t="s">
        <v>139</v>
      </c>
      <c r="D137" s="180" t="s">
        <v>133</v>
      </c>
      <c r="E137" s="181" t="s">
        <v>155</v>
      </c>
      <c r="F137" s="182" t="s">
        <v>156</v>
      </c>
      <c r="G137" s="183" t="s">
        <v>143</v>
      </c>
      <c r="H137" s="184">
        <v>4.0999999999999996</v>
      </c>
      <c r="I137" s="185"/>
      <c r="J137" s="186">
        <f t="shared" si="0"/>
        <v>0</v>
      </c>
      <c r="K137" s="187"/>
      <c r="L137" s="36"/>
      <c r="M137" s="188" t="s">
        <v>1</v>
      </c>
      <c r="N137" s="189" t="s">
        <v>43</v>
      </c>
      <c r="O137" s="68"/>
      <c r="P137" s="190">
        <f t="shared" si="1"/>
        <v>0</v>
      </c>
      <c r="Q137" s="190">
        <v>0.04</v>
      </c>
      <c r="R137" s="190">
        <f t="shared" si="2"/>
        <v>0.16399999999999998</v>
      </c>
      <c r="S137" s="190">
        <v>0</v>
      </c>
      <c r="T137" s="19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137</v>
      </c>
      <c r="AT137" s="192" t="s">
        <v>133</v>
      </c>
      <c r="AU137" s="192" t="s">
        <v>86</v>
      </c>
      <c r="AY137" s="14" t="s">
        <v>130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4" t="s">
        <v>86</v>
      </c>
      <c r="BK137" s="193">
        <f t="shared" si="9"/>
        <v>0</v>
      </c>
      <c r="BL137" s="14" t="s">
        <v>137</v>
      </c>
      <c r="BM137" s="192" t="s">
        <v>157</v>
      </c>
    </row>
    <row r="138" spans="1:65" s="2" customFormat="1" ht="14.45" customHeight="1">
      <c r="A138" s="31"/>
      <c r="B138" s="32"/>
      <c r="C138" s="180" t="s">
        <v>158</v>
      </c>
      <c r="D138" s="180" t="s">
        <v>133</v>
      </c>
      <c r="E138" s="181" t="s">
        <v>159</v>
      </c>
      <c r="F138" s="182" t="s">
        <v>160</v>
      </c>
      <c r="G138" s="183" t="s">
        <v>143</v>
      </c>
      <c r="H138" s="184">
        <v>70.02</v>
      </c>
      <c r="I138" s="185"/>
      <c r="J138" s="186">
        <f t="shared" si="0"/>
        <v>0</v>
      </c>
      <c r="K138" s="187"/>
      <c r="L138" s="36"/>
      <c r="M138" s="188" t="s">
        <v>1</v>
      </c>
      <c r="N138" s="189" t="s">
        <v>43</v>
      </c>
      <c r="O138" s="68"/>
      <c r="P138" s="190">
        <f t="shared" si="1"/>
        <v>0</v>
      </c>
      <c r="Q138" s="190">
        <v>4.3800000000000002E-3</v>
      </c>
      <c r="R138" s="190">
        <f t="shared" si="2"/>
        <v>0.3066876</v>
      </c>
      <c r="S138" s="190">
        <v>0</v>
      </c>
      <c r="T138" s="19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137</v>
      </c>
      <c r="AT138" s="192" t="s">
        <v>133</v>
      </c>
      <c r="AU138" s="192" t="s">
        <v>86</v>
      </c>
      <c r="AY138" s="14" t="s">
        <v>130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4" t="s">
        <v>86</v>
      </c>
      <c r="BK138" s="193">
        <f t="shared" si="9"/>
        <v>0</v>
      </c>
      <c r="BL138" s="14" t="s">
        <v>137</v>
      </c>
      <c r="BM138" s="192" t="s">
        <v>161</v>
      </c>
    </row>
    <row r="139" spans="1:65" s="2" customFormat="1" ht="14.45" customHeight="1">
      <c r="A139" s="31"/>
      <c r="B139" s="32"/>
      <c r="C139" s="180" t="s">
        <v>162</v>
      </c>
      <c r="D139" s="180" t="s">
        <v>133</v>
      </c>
      <c r="E139" s="181" t="s">
        <v>163</v>
      </c>
      <c r="F139" s="182" t="s">
        <v>164</v>
      </c>
      <c r="G139" s="183" t="s">
        <v>143</v>
      </c>
      <c r="H139" s="184">
        <v>70.02</v>
      </c>
      <c r="I139" s="185"/>
      <c r="J139" s="186">
        <f t="shared" si="0"/>
        <v>0</v>
      </c>
      <c r="K139" s="187"/>
      <c r="L139" s="36"/>
      <c r="M139" s="188" t="s">
        <v>1</v>
      </c>
      <c r="N139" s="189" t="s">
        <v>43</v>
      </c>
      <c r="O139" s="68"/>
      <c r="P139" s="190">
        <f t="shared" si="1"/>
        <v>0</v>
      </c>
      <c r="Q139" s="190">
        <v>3.0000000000000001E-3</v>
      </c>
      <c r="R139" s="190">
        <f t="shared" si="2"/>
        <v>0.21006</v>
      </c>
      <c r="S139" s="190">
        <v>0</v>
      </c>
      <c r="T139" s="19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137</v>
      </c>
      <c r="AT139" s="192" t="s">
        <v>133</v>
      </c>
      <c r="AU139" s="192" t="s">
        <v>86</v>
      </c>
      <c r="AY139" s="14" t="s">
        <v>130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4" t="s">
        <v>86</v>
      </c>
      <c r="BK139" s="193">
        <f t="shared" si="9"/>
        <v>0</v>
      </c>
      <c r="BL139" s="14" t="s">
        <v>137</v>
      </c>
      <c r="BM139" s="192" t="s">
        <v>165</v>
      </c>
    </row>
    <row r="140" spans="1:65" s="2" customFormat="1" ht="14.45" customHeight="1">
      <c r="A140" s="31"/>
      <c r="B140" s="32"/>
      <c r="C140" s="180" t="s">
        <v>166</v>
      </c>
      <c r="D140" s="180" t="s">
        <v>133</v>
      </c>
      <c r="E140" s="181" t="s">
        <v>167</v>
      </c>
      <c r="F140" s="182" t="s">
        <v>168</v>
      </c>
      <c r="G140" s="183" t="s">
        <v>143</v>
      </c>
      <c r="H140" s="184">
        <v>8.5</v>
      </c>
      <c r="I140" s="185"/>
      <c r="J140" s="186">
        <f t="shared" si="0"/>
        <v>0</v>
      </c>
      <c r="K140" s="187"/>
      <c r="L140" s="36"/>
      <c r="M140" s="188" t="s">
        <v>1</v>
      </c>
      <c r="N140" s="189" t="s">
        <v>43</v>
      </c>
      <c r="O140" s="68"/>
      <c r="P140" s="190">
        <f t="shared" si="1"/>
        <v>0</v>
      </c>
      <c r="Q140" s="190">
        <v>3.8899999999999997E-2</v>
      </c>
      <c r="R140" s="190">
        <f t="shared" si="2"/>
        <v>0.33065</v>
      </c>
      <c r="S140" s="190">
        <v>0</v>
      </c>
      <c r="T140" s="19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137</v>
      </c>
      <c r="AT140" s="192" t="s">
        <v>133</v>
      </c>
      <c r="AU140" s="192" t="s">
        <v>86</v>
      </c>
      <c r="AY140" s="14" t="s">
        <v>130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4" t="s">
        <v>86</v>
      </c>
      <c r="BK140" s="193">
        <f t="shared" si="9"/>
        <v>0</v>
      </c>
      <c r="BL140" s="14" t="s">
        <v>137</v>
      </c>
      <c r="BM140" s="192" t="s">
        <v>169</v>
      </c>
    </row>
    <row r="141" spans="1:65" s="2" customFormat="1" ht="14.45" customHeight="1">
      <c r="A141" s="31"/>
      <c r="B141" s="32"/>
      <c r="C141" s="180" t="s">
        <v>170</v>
      </c>
      <c r="D141" s="180" t="s">
        <v>133</v>
      </c>
      <c r="E141" s="181" t="s">
        <v>171</v>
      </c>
      <c r="F141" s="182" t="s">
        <v>172</v>
      </c>
      <c r="G141" s="183" t="s">
        <v>136</v>
      </c>
      <c r="H141" s="184">
        <v>2</v>
      </c>
      <c r="I141" s="185"/>
      <c r="J141" s="186">
        <f t="shared" si="0"/>
        <v>0</v>
      </c>
      <c r="K141" s="187"/>
      <c r="L141" s="36"/>
      <c r="M141" s="188" t="s">
        <v>1</v>
      </c>
      <c r="N141" s="189" t="s">
        <v>43</v>
      </c>
      <c r="O141" s="68"/>
      <c r="P141" s="190">
        <f t="shared" si="1"/>
        <v>0</v>
      </c>
      <c r="Q141" s="190">
        <v>4.684E-2</v>
      </c>
      <c r="R141" s="190">
        <f t="shared" si="2"/>
        <v>9.3679999999999999E-2</v>
      </c>
      <c r="S141" s="190">
        <v>0</v>
      </c>
      <c r="T141" s="19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137</v>
      </c>
      <c r="AT141" s="192" t="s">
        <v>133</v>
      </c>
      <c r="AU141" s="192" t="s">
        <v>86</v>
      </c>
      <c r="AY141" s="14" t="s">
        <v>130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4" t="s">
        <v>86</v>
      </c>
      <c r="BK141" s="193">
        <f t="shared" si="9"/>
        <v>0</v>
      </c>
      <c r="BL141" s="14" t="s">
        <v>137</v>
      </c>
      <c r="BM141" s="192" t="s">
        <v>173</v>
      </c>
    </row>
    <row r="142" spans="1:65" s="2" customFormat="1" ht="14.45" customHeight="1">
      <c r="A142" s="31"/>
      <c r="B142" s="32"/>
      <c r="C142" s="194" t="s">
        <v>174</v>
      </c>
      <c r="D142" s="194" t="s">
        <v>175</v>
      </c>
      <c r="E142" s="195" t="s">
        <v>176</v>
      </c>
      <c r="F142" s="196" t="s">
        <v>177</v>
      </c>
      <c r="G142" s="197" t="s">
        <v>136</v>
      </c>
      <c r="H142" s="198">
        <v>2</v>
      </c>
      <c r="I142" s="199"/>
      <c r="J142" s="200">
        <f t="shared" si="0"/>
        <v>0</v>
      </c>
      <c r="K142" s="201"/>
      <c r="L142" s="202"/>
      <c r="M142" s="203" t="s">
        <v>1</v>
      </c>
      <c r="N142" s="204" t="s">
        <v>43</v>
      </c>
      <c r="O142" s="68"/>
      <c r="P142" s="190">
        <f t="shared" si="1"/>
        <v>0</v>
      </c>
      <c r="Q142" s="190">
        <v>1.553E-2</v>
      </c>
      <c r="R142" s="190">
        <f t="shared" si="2"/>
        <v>3.1060000000000001E-2</v>
      </c>
      <c r="S142" s="190">
        <v>0</v>
      </c>
      <c r="T142" s="19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162</v>
      </c>
      <c r="AT142" s="192" t="s">
        <v>175</v>
      </c>
      <c r="AU142" s="192" t="s">
        <v>86</v>
      </c>
      <c r="AY142" s="14" t="s">
        <v>130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4" t="s">
        <v>86</v>
      </c>
      <c r="BK142" s="193">
        <f t="shared" si="9"/>
        <v>0</v>
      </c>
      <c r="BL142" s="14" t="s">
        <v>137</v>
      </c>
      <c r="BM142" s="192" t="s">
        <v>178</v>
      </c>
    </row>
    <row r="143" spans="1:65" s="12" customFormat="1" ht="22.9" customHeight="1">
      <c r="B143" s="164"/>
      <c r="C143" s="165"/>
      <c r="D143" s="166" t="s">
        <v>76</v>
      </c>
      <c r="E143" s="178" t="s">
        <v>166</v>
      </c>
      <c r="F143" s="178" t="s">
        <v>179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SUM(P144:P151)</f>
        <v>0</v>
      </c>
      <c r="Q143" s="172"/>
      <c r="R143" s="173">
        <f>SUM(R144:R151)</f>
        <v>4.4200000000000003E-3</v>
      </c>
      <c r="S143" s="172"/>
      <c r="T143" s="174">
        <f>SUM(T144:T151)</f>
        <v>0.27506799999999998</v>
      </c>
      <c r="AR143" s="175" t="s">
        <v>82</v>
      </c>
      <c r="AT143" s="176" t="s">
        <v>76</v>
      </c>
      <c r="AU143" s="176" t="s">
        <v>82</v>
      </c>
      <c r="AY143" s="175" t="s">
        <v>130</v>
      </c>
      <c r="BK143" s="177">
        <f>SUM(BK144:BK151)</f>
        <v>0</v>
      </c>
    </row>
    <row r="144" spans="1:65" s="2" customFormat="1" ht="14.45" customHeight="1">
      <c r="A144" s="31"/>
      <c r="B144" s="32"/>
      <c r="C144" s="180" t="s">
        <v>180</v>
      </c>
      <c r="D144" s="180" t="s">
        <v>133</v>
      </c>
      <c r="E144" s="181" t="s">
        <v>181</v>
      </c>
      <c r="F144" s="182" t="s">
        <v>182</v>
      </c>
      <c r="G144" s="183" t="s">
        <v>143</v>
      </c>
      <c r="H144" s="184">
        <v>26</v>
      </c>
      <c r="I144" s="185"/>
      <c r="J144" s="186">
        <f t="shared" ref="J144:J151" si="10">ROUND(I144*H144,2)</f>
        <v>0</v>
      </c>
      <c r="K144" s="187"/>
      <c r="L144" s="36"/>
      <c r="M144" s="188" t="s">
        <v>1</v>
      </c>
      <c r="N144" s="189" t="s">
        <v>43</v>
      </c>
      <c r="O144" s="68"/>
      <c r="P144" s="190">
        <f t="shared" ref="P144:P151" si="11">O144*H144</f>
        <v>0</v>
      </c>
      <c r="Q144" s="190">
        <v>1.2999999999999999E-4</v>
      </c>
      <c r="R144" s="190">
        <f t="shared" ref="R144:R151" si="12">Q144*H144</f>
        <v>3.3799999999999998E-3</v>
      </c>
      <c r="S144" s="190">
        <v>0</v>
      </c>
      <c r="T144" s="191">
        <f t="shared" ref="T144:T151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137</v>
      </c>
      <c r="AT144" s="192" t="s">
        <v>133</v>
      </c>
      <c r="AU144" s="192" t="s">
        <v>86</v>
      </c>
      <c r="AY144" s="14" t="s">
        <v>130</v>
      </c>
      <c r="BE144" s="193">
        <f t="shared" ref="BE144:BE151" si="14">IF(N144="základní",J144,0)</f>
        <v>0</v>
      </c>
      <c r="BF144" s="193">
        <f t="shared" ref="BF144:BF151" si="15">IF(N144="snížená",J144,0)</f>
        <v>0</v>
      </c>
      <c r="BG144" s="193">
        <f t="shared" ref="BG144:BG151" si="16">IF(N144="zákl. přenesená",J144,0)</f>
        <v>0</v>
      </c>
      <c r="BH144" s="193">
        <f t="shared" ref="BH144:BH151" si="17">IF(N144="sníž. přenesená",J144,0)</f>
        <v>0</v>
      </c>
      <c r="BI144" s="193">
        <f t="shared" ref="BI144:BI151" si="18">IF(N144="nulová",J144,0)</f>
        <v>0</v>
      </c>
      <c r="BJ144" s="14" t="s">
        <v>86</v>
      </c>
      <c r="BK144" s="193">
        <f t="shared" ref="BK144:BK151" si="19">ROUND(I144*H144,2)</f>
        <v>0</v>
      </c>
      <c r="BL144" s="14" t="s">
        <v>137</v>
      </c>
      <c r="BM144" s="192" t="s">
        <v>183</v>
      </c>
    </row>
    <row r="145" spans="1:65" s="2" customFormat="1" ht="14.45" customHeight="1">
      <c r="A145" s="31"/>
      <c r="B145" s="32"/>
      <c r="C145" s="180" t="s">
        <v>184</v>
      </c>
      <c r="D145" s="180" t="s">
        <v>133</v>
      </c>
      <c r="E145" s="181" t="s">
        <v>185</v>
      </c>
      <c r="F145" s="182" t="s">
        <v>186</v>
      </c>
      <c r="G145" s="183" t="s">
        <v>143</v>
      </c>
      <c r="H145" s="184">
        <v>26</v>
      </c>
      <c r="I145" s="185"/>
      <c r="J145" s="186">
        <f t="shared" si="10"/>
        <v>0</v>
      </c>
      <c r="K145" s="187"/>
      <c r="L145" s="36"/>
      <c r="M145" s="188" t="s">
        <v>1</v>
      </c>
      <c r="N145" s="189" t="s">
        <v>43</v>
      </c>
      <c r="O145" s="68"/>
      <c r="P145" s="190">
        <f t="shared" si="11"/>
        <v>0</v>
      </c>
      <c r="Q145" s="190">
        <v>4.0000000000000003E-5</v>
      </c>
      <c r="R145" s="190">
        <f t="shared" si="12"/>
        <v>1.0400000000000001E-3</v>
      </c>
      <c r="S145" s="190">
        <v>0</v>
      </c>
      <c r="T145" s="191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137</v>
      </c>
      <c r="AT145" s="192" t="s">
        <v>133</v>
      </c>
      <c r="AU145" s="192" t="s">
        <v>86</v>
      </c>
      <c r="AY145" s="14" t="s">
        <v>130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4" t="s">
        <v>86</v>
      </c>
      <c r="BK145" s="193">
        <f t="shared" si="19"/>
        <v>0</v>
      </c>
      <c r="BL145" s="14" t="s">
        <v>137</v>
      </c>
      <c r="BM145" s="192" t="s">
        <v>187</v>
      </c>
    </row>
    <row r="146" spans="1:65" s="2" customFormat="1" ht="14.45" customHeight="1">
      <c r="A146" s="31"/>
      <c r="B146" s="32"/>
      <c r="C146" s="180" t="s">
        <v>188</v>
      </c>
      <c r="D146" s="180" t="s">
        <v>133</v>
      </c>
      <c r="E146" s="181" t="s">
        <v>189</v>
      </c>
      <c r="F146" s="182" t="s">
        <v>190</v>
      </c>
      <c r="G146" s="183" t="s">
        <v>143</v>
      </c>
      <c r="H146" s="184">
        <v>2</v>
      </c>
      <c r="I146" s="185"/>
      <c r="J146" s="186">
        <f t="shared" si="10"/>
        <v>0</v>
      </c>
      <c r="K146" s="187"/>
      <c r="L146" s="36"/>
      <c r="M146" s="188" t="s">
        <v>1</v>
      </c>
      <c r="N146" s="189" t="s">
        <v>43</v>
      </c>
      <c r="O146" s="68"/>
      <c r="P146" s="190">
        <f t="shared" si="11"/>
        <v>0</v>
      </c>
      <c r="Q146" s="190">
        <v>0</v>
      </c>
      <c r="R146" s="190">
        <f t="shared" si="12"/>
        <v>0</v>
      </c>
      <c r="S146" s="190">
        <v>7.5999999999999998E-2</v>
      </c>
      <c r="T146" s="191">
        <f t="shared" si="13"/>
        <v>0.152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137</v>
      </c>
      <c r="AT146" s="192" t="s">
        <v>133</v>
      </c>
      <c r="AU146" s="192" t="s">
        <v>86</v>
      </c>
      <c r="AY146" s="14" t="s">
        <v>130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4" t="s">
        <v>86</v>
      </c>
      <c r="BK146" s="193">
        <f t="shared" si="19"/>
        <v>0</v>
      </c>
      <c r="BL146" s="14" t="s">
        <v>137</v>
      </c>
      <c r="BM146" s="192" t="s">
        <v>191</v>
      </c>
    </row>
    <row r="147" spans="1:65" s="2" customFormat="1" ht="14.45" customHeight="1">
      <c r="A147" s="31"/>
      <c r="B147" s="32"/>
      <c r="C147" s="180" t="s">
        <v>8</v>
      </c>
      <c r="D147" s="180" t="s">
        <v>133</v>
      </c>
      <c r="E147" s="181" t="s">
        <v>192</v>
      </c>
      <c r="F147" s="182" t="s">
        <v>193</v>
      </c>
      <c r="G147" s="183" t="s">
        <v>136</v>
      </c>
      <c r="H147" s="184">
        <v>5</v>
      </c>
      <c r="I147" s="185"/>
      <c r="J147" s="186">
        <f t="shared" si="10"/>
        <v>0</v>
      </c>
      <c r="K147" s="187"/>
      <c r="L147" s="36"/>
      <c r="M147" s="188" t="s">
        <v>1</v>
      </c>
      <c r="N147" s="189" t="s">
        <v>43</v>
      </c>
      <c r="O147" s="68"/>
      <c r="P147" s="190">
        <f t="shared" si="11"/>
        <v>0</v>
      </c>
      <c r="Q147" s="190">
        <v>0</v>
      </c>
      <c r="R147" s="190">
        <f t="shared" si="12"/>
        <v>0</v>
      </c>
      <c r="S147" s="190">
        <v>1E-3</v>
      </c>
      <c r="T147" s="191">
        <f t="shared" si="13"/>
        <v>5.0000000000000001E-3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137</v>
      </c>
      <c r="AT147" s="192" t="s">
        <v>133</v>
      </c>
      <c r="AU147" s="192" t="s">
        <v>86</v>
      </c>
      <c r="AY147" s="14" t="s">
        <v>130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4" t="s">
        <v>86</v>
      </c>
      <c r="BK147" s="193">
        <f t="shared" si="19"/>
        <v>0</v>
      </c>
      <c r="BL147" s="14" t="s">
        <v>137</v>
      </c>
      <c r="BM147" s="192" t="s">
        <v>194</v>
      </c>
    </row>
    <row r="148" spans="1:65" s="2" customFormat="1" ht="14.45" customHeight="1">
      <c r="A148" s="31"/>
      <c r="B148" s="32"/>
      <c r="C148" s="180" t="s">
        <v>195</v>
      </c>
      <c r="D148" s="180" t="s">
        <v>133</v>
      </c>
      <c r="E148" s="181" t="s">
        <v>196</v>
      </c>
      <c r="F148" s="182" t="s">
        <v>197</v>
      </c>
      <c r="G148" s="183" t="s">
        <v>136</v>
      </c>
      <c r="H148" s="184">
        <v>14</v>
      </c>
      <c r="I148" s="185"/>
      <c r="J148" s="186">
        <f t="shared" si="10"/>
        <v>0</v>
      </c>
      <c r="K148" s="187"/>
      <c r="L148" s="36"/>
      <c r="M148" s="188" t="s">
        <v>1</v>
      </c>
      <c r="N148" s="189" t="s">
        <v>43</v>
      </c>
      <c r="O148" s="68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137</v>
      </c>
      <c r="AT148" s="192" t="s">
        <v>133</v>
      </c>
      <c r="AU148" s="192" t="s">
        <v>86</v>
      </c>
      <c r="AY148" s="14" t="s">
        <v>130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4" t="s">
        <v>86</v>
      </c>
      <c r="BK148" s="193">
        <f t="shared" si="19"/>
        <v>0</v>
      </c>
      <c r="BL148" s="14" t="s">
        <v>137</v>
      </c>
      <c r="BM148" s="192" t="s">
        <v>198</v>
      </c>
    </row>
    <row r="149" spans="1:65" s="2" customFormat="1" ht="14.45" customHeight="1">
      <c r="A149" s="31"/>
      <c r="B149" s="32"/>
      <c r="C149" s="180" t="s">
        <v>199</v>
      </c>
      <c r="D149" s="180" t="s">
        <v>133</v>
      </c>
      <c r="E149" s="181" t="s">
        <v>200</v>
      </c>
      <c r="F149" s="182" t="s">
        <v>201</v>
      </c>
      <c r="G149" s="183" t="s">
        <v>202</v>
      </c>
      <c r="H149" s="184">
        <v>20</v>
      </c>
      <c r="I149" s="185"/>
      <c r="J149" s="186">
        <f t="shared" si="10"/>
        <v>0</v>
      </c>
      <c r="K149" s="187"/>
      <c r="L149" s="36"/>
      <c r="M149" s="188" t="s">
        <v>1</v>
      </c>
      <c r="N149" s="189" t="s">
        <v>43</v>
      </c>
      <c r="O149" s="68"/>
      <c r="P149" s="190">
        <f t="shared" si="11"/>
        <v>0</v>
      </c>
      <c r="Q149" s="190">
        <v>0</v>
      </c>
      <c r="R149" s="190">
        <f t="shared" si="12"/>
        <v>0</v>
      </c>
      <c r="S149" s="190">
        <v>1E-3</v>
      </c>
      <c r="T149" s="191">
        <f t="shared" si="13"/>
        <v>0.02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137</v>
      </c>
      <c r="AT149" s="192" t="s">
        <v>133</v>
      </c>
      <c r="AU149" s="192" t="s">
        <v>86</v>
      </c>
      <c r="AY149" s="14" t="s">
        <v>130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4" t="s">
        <v>86</v>
      </c>
      <c r="BK149" s="193">
        <f t="shared" si="19"/>
        <v>0</v>
      </c>
      <c r="BL149" s="14" t="s">
        <v>137</v>
      </c>
      <c r="BM149" s="192" t="s">
        <v>203</v>
      </c>
    </row>
    <row r="150" spans="1:65" s="2" customFormat="1" ht="14.45" customHeight="1">
      <c r="A150" s="31"/>
      <c r="B150" s="32"/>
      <c r="C150" s="180" t="s">
        <v>204</v>
      </c>
      <c r="D150" s="180" t="s">
        <v>133</v>
      </c>
      <c r="E150" s="181" t="s">
        <v>205</v>
      </c>
      <c r="F150" s="182" t="s">
        <v>206</v>
      </c>
      <c r="G150" s="183" t="s">
        <v>202</v>
      </c>
      <c r="H150" s="184">
        <v>15</v>
      </c>
      <c r="I150" s="185"/>
      <c r="J150" s="186">
        <f t="shared" si="10"/>
        <v>0</v>
      </c>
      <c r="K150" s="187"/>
      <c r="L150" s="36"/>
      <c r="M150" s="188" t="s">
        <v>1</v>
      </c>
      <c r="N150" s="189" t="s">
        <v>43</v>
      </c>
      <c r="O150" s="68"/>
      <c r="P150" s="190">
        <f t="shared" si="11"/>
        <v>0</v>
      </c>
      <c r="Q150" s="190">
        <v>0</v>
      </c>
      <c r="R150" s="190">
        <f t="shared" si="12"/>
        <v>0</v>
      </c>
      <c r="S150" s="190">
        <v>2E-3</v>
      </c>
      <c r="T150" s="191">
        <f t="shared" si="13"/>
        <v>0.03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137</v>
      </c>
      <c r="AT150" s="192" t="s">
        <v>133</v>
      </c>
      <c r="AU150" s="192" t="s">
        <v>86</v>
      </c>
      <c r="AY150" s="14" t="s">
        <v>130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4" t="s">
        <v>86</v>
      </c>
      <c r="BK150" s="193">
        <f t="shared" si="19"/>
        <v>0</v>
      </c>
      <c r="BL150" s="14" t="s">
        <v>137</v>
      </c>
      <c r="BM150" s="192" t="s">
        <v>207</v>
      </c>
    </row>
    <row r="151" spans="1:65" s="2" customFormat="1" ht="14.45" customHeight="1">
      <c r="A151" s="31"/>
      <c r="B151" s="32"/>
      <c r="C151" s="180" t="s">
        <v>208</v>
      </c>
      <c r="D151" s="180" t="s">
        <v>133</v>
      </c>
      <c r="E151" s="181" t="s">
        <v>209</v>
      </c>
      <c r="F151" s="182" t="s">
        <v>210</v>
      </c>
      <c r="G151" s="183" t="s">
        <v>143</v>
      </c>
      <c r="H151" s="184">
        <v>1.0009999999999999</v>
      </c>
      <c r="I151" s="185"/>
      <c r="J151" s="186">
        <f t="shared" si="10"/>
        <v>0</v>
      </c>
      <c r="K151" s="187"/>
      <c r="L151" s="36"/>
      <c r="M151" s="188" t="s">
        <v>1</v>
      </c>
      <c r="N151" s="189" t="s">
        <v>43</v>
      </c>
      <c r="O151" s="68"/>
      <c r="P151" s="190">
        <f t="shared" si="11"/>
        <v>0</v>
      </c>
      <c r="Q151" s="190">
        <v>0</v>
      </c>
      <c r="R151" s="190">
        <f t="shared" si="12"/>
        <v>0</v>
      </c>
      <c r="S151" s="190">
        <v>6.8000000000000005E-2</v>
      </c>
      <c r="T151" s="191">
        <f t="shared" si="13"/>
        <v>6.8068000000000004E-2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137</v>
      </c>
      <c r="AT151" s="192" t="s">
        <v>133</v>
      </c>
      <c r="AU151" s="192" t="s">
        <v>86</v>
      </c>
      <c r="AY151" s="14" t="s">
        <v>130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4" t="s">
        <v>86</v>
      </c>
      <c r="BK151" s="193">
        <f t="shared" si="19"/>
        <v>0</v>
      </c>
      <c r="BL151" s="14" t="s">
        <v>137</v>
      </c>
      <c r="BM151" s="192" t="s">
        <v>211</v>
      </c>
    </row>
    <row r="152" spans="1:65" s="12" customFormat="1" ht="22.9" customHeight="1">
      <c r="B152" s="164"/>
      <c r="C152" s="165"/>
      <c r="D152" s="166" t="s">
        <v>76</v>
      </c>
      <c r="E152" s="178" t="s">
        <v>212</v>
      </c>
      <c r="F152" s="178" t="s">
        <v>213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SUM(P153:P157)</f>
        <v>0</v>
      </c>
      <c r="Q152" s="172"/>
      <c r="R152" s="173">
        <f>SUM(R153:R157)</f>
        <v>0</v>
      </c>
      <c r="S152" s="172"/>
      <c r="T152" s="174">
        <f>SUM(T153:T157)</f>
        <v>0</v>
      </c>
      <c r="AR152" s="175" t="s">
        <v>82</v>
      </c>
      <c r="AT152" s="176" t="s">
        <v>76</v>
      </c>
      <c r="AU152" s="176" t="s">
        <v>82</v>
      </c>
      <c r="AY152" s="175" t="s">
        <v>130</v>
      </c>
      <c r="BK152" s="177">
        <f>SUM(BK153:BK157)</f>
        <v>0</v>
      </c>
    </row>
    <row r="153" spans="1:65" s="2" customFormat="1" ht="14.45" customHeight="1">
      <c r="A153" s="31"/>
      <c r="B153" s="32"/>
      <c r="C153" s="180" t="s">
        <v>214</v>
      </c>
      <c r="D153" s="180" t="s">
        <v>133</v>
      </c>
      <c r="E153" s="181" t="s">
        <v>215</v>
      </c>
      <c r="F153" s="182" t="s">
        <v>216</v>
      </c>
      <c r="G153" s="183" t="s">
        <v>217</v>
      </c>
      <c r="H153" s="184">
        <v>0.78100000000000003</v>
      </c>
      <c r="I153" s="185"/>
      <c r="J153" s="186">
        <f>ROUND(I153*H153,2)</f>
        <v>0</v>
      </c>
      <c r="K153" s="187"/>
      <c r="L153" s="36"/>
      <c r="M153" s="188" t="s">
        <v>1</v>
      </c>
      <c r="N153" s="189" t="s">
        <v>43</v>
      </c>
      <c r="O153" s="68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137</v>
      </c>
      <c r="AT153" s="192" t="s">
        <v>133</v>
      </c>
      <c r="AU153" s="192" t="s">
        <v>86</v>
      </c>
      <c r="AY153" s="14" t="s">
        <v>130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4" t="s">
        <v>86</v>
      </c>
      <c r="BK153" s="193">
        <f>ROUND(I153*H153,2)</f>
        <v>0</v>
      </c>
      <c r="BL153" s="14" t="s">
        <v>137</v>
      </c>
      <c r="BM153" s="192" t="s">
        <v>218</v>
      </c>
    </row>
    <row r="154" spans="1:65" s="2" customFormat="1" ht="14.45" customHeight="1">
      <c r="A154" s="31"/>
      <c r="B154" s="32"/>
      <c r="C154" s="180" t="s">
        <v>7</v>
      </c>
      <c r="D154" s="180" t="s">
        <v>133</v>
      </c>
      <c r="E154" s="181" t="s">
        <v>219</v>
      </c>
      <c r="F154" s="182" t="s">
        <v>220</v>
      </c>
      <c r="G154" s="183" t="s">
        <v>217</v>
      </c>
      <c r="H154" s="184">
        <v>1.02</v>
      </c>
      <c r="I154" s="185"/>
      <c r="J154" s="186">
        <f>ROUND(I154*H154,2)</f>
        <v>0</v>
      </c>
      <c r="K154" s="187"/>
      <c r="L154" s="36"/>
      <c r="M154" s="188" t="s">
        <v>1</v>
      </c>
      <c r="N154" s="189" t="s">
        <v>43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137</v>
      </c>
      <c r="AT154" s="192" t="s">
        <v>133</v>
      </c>
      <c r="AU154" s="192" t="s">
        <v>86</v>
      </c>
      <c r="AY154" s="14" t="s">
        <v>130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86</v>
      </c>
      <c r="BK154" s="193">
        <f>ROUND(I154*H154,2)</f>
        <v>0</v>
      </c>
      <c r="BL154" s="14" t="s">
        <v>137</v>
      </c>
      <c r="BM154" s="192" t="s">
        <v>221</v>
      </c>
    </row>
    <row r="155" spans="1:65" s="2" customFormat="1" ht="14.45" customHeight="1">
      <c r="A155" s="31"/>
      <c r="B155" s="32"/>
      <c r="C155" s="180" t="s">
        <v>222</v>
      </c>
      <c r="D155" s="180" t="s">
        <v>133</v>
      </c>
      <c r="E155" s="181" t="s">
        <v>223</v>
      </c>
      <c r="F155" s="182" t="s">
        <v>224</v>
      </c>
      <c r="G155" s="183" t="s">
        <v>217</v>
      </c>
      <c r="H155" s="184">
        <v>0.78100000000000003</v>
      </c>
      <c r="I155" s="185"/>
      <c r="J155" s="186">
        <f>ROUND(I155*H155,2)</f>
        <v>0</v>
      </c>
      <c r="K155" s="187"/>
      <c r="L155" s="36"/>
      <c r="M155" s="188" t="s">
        <v>1</v>
      </c>
      <c r="N155" s="189" t="s">
        <v>43</v>
      </c>
      <c r="O155" s="68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137</v>
      </c>
      <c r="AT155" s="192" t="s">
        <v>133</v>
      </c>
      <c r="AU155" s="192" t="s">
        <v>86</v>
      </c>
      <c r="AY155" s="14" t="s">
        <v>130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4" t="s">
        <v>86</v>
      </c>
      <c r="BK155" s="193">
        <f>ROUND(I155*H155,2)</f>
        <v>0</v>
      </c>
      <c r="BL155" s="14" t="s">
        <v>137</v>
      </c>
      <c r="BM155" s="192" t="s">
        <v>225</v>
      </c>
    </row>
    <row r="156" spans="1:65" s="2" customFormat="1" ht="14.45" customHeight="1">
      <c r="A156" s="31"/>
      <c r="B156" s="32"/>
      <c r="C156" s="180" t="s">
        <v>226</v>
      </c>
      <c r="D156" s="180" t="s">
        <v>133</v>
      </c>
      <c r="E156" s="181" t="s">
        <v>227</v>
      </c>
      <c r="F156" s="182" t="s">
        <v>228</v>
      </c>
      <c r="G156" s="183" t="s">
        <v>217</v>
      </c>
      <c r="H156" s="184">
        <v>3.06</v>
      </c>
      <c r="I156" s="185"/>
      <c r="J156" s="186">
        <f>ROUND(I156*H156,2)</f>
        <v>0</v>
      </c>
      <c r="K156" s="187"/>
      <c r="L156" s="36"/>
      <c r="M156" s="188" t="s">
        <v>1</v>
      </c>
      <c r="N156" s="189" t="s">
        <v>43</v>
      </c>
      <c r="O156" s="6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137</v>
      </c>
      <c r="AT156" s="192" t="s">
        <v>133</v>
      </c>
      <c r="AU156" s="192" t="s">
        <v>86</v>
      </c>
      <c r="AY156" s="14" t="s">
        <v>130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4" t="s">
        <v>86</v>
      </c>
      <c r="BK156" s="193">
        <f>ROUND(I156*H156,2)</f>
        <v>0</v>
      </c>
      <c r="BL156" s="14" t="s">
        <v>137</v>
      </c>
      <c r="BM156" s="192" t="s">
        <v>229</v>
      </c>
    </row>
    <row r="157" spans="1:65" s="2" customFormat="1" ht="14.45" customHeight="1">
      <c r="A157" s="31"/>
      <c r="B157" s="32"/>
      <c r="C157" s="180" t="s">
        <v>230</v>
      </c>
      <c r="D157" s="180" t="s">
        <v>133</v>
      </c>
      <c r="E157" s="181" t="s">
        <v>231</v>
      </c>
      <c r="F157" s="182" t="s">
        <v>232</v>
      </c>
      <c r="G157" s="183" t="s">
        <v>217</v>
      </c>
      <c r="H157" s="184">
        <v>0.78100000000000003</v>
      </c>
      <c r="I157" s="185"/>
      <c r="J157" s="186">
        <f>ROUND(I157*H157,2)</f>
        <v>0</v>
      </c>
      <c r="K157" s="187"/>
      <c r="L157" s="36"/>
      <c r="M157" s="188" t="s">
        <v>1</v>
      </c>
      <c r="N157" s="189" t="s">
        <v>43</v>
      </c>
      <c r="O157" s="68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137</v>
      </c>
      <c r="AT157" s="192" t="s">
        <v>133</v>
      </c>
      <c r="AU157" s="192" t="s">
        <v>86</v>
      </c>
      <c r="AY157" s="14" t="s">
        <v>130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4" t="s">
        <v>86</v>
      </c>
      <c r="BK157" s="193">
        <f>ROUND(I157*H157,2)</f>
        <v>0</v>
      </c>
      <c r="BL157" s="14" t="s">
        <v>137</v>
      </c>
      <c r="BM157" s="192" t="s">
        <v>233</v>
      </c>
    </row>
    <row r="158" spans="1:65" s="12" customFormat="1" ht="22.9" customHeight="1">
      <c r="B158" s="164"/>
      <c r="C158" s="165"/>
      <c r="D158" s="166" t="s">
        <v>76</v>
      </c>
      <c r="E158" s="178" t="s">
        <v>234</v>
      </c>
      <c r="F158" s="178" t="s">
        <v>235</v>
      </c>
      <c r="G158" s="165"/>
      <c r="H158" s="165"/>
      <c r="I158" s="168"/>
      <c r="J158" s="179">
        <f>BK158</f>
        <v>0</v>
      </c>
      <c r="K158" s="165"/>
      <c r="L158" s="170"/>
      <c r="M158" s="171"/>
      <c r="N158" s="172"/>
      <c r="O158" s="172"/>
      <c r="P158" s="173">
        <f>P159</f>
        <v>0</v>
      </c>
      <c r="Q158" s="172"/>
      <c r="R158" s="173">
        <f>R159</f>
        <v>0</v>
      </c>
      <c r="S158" s="172"/>
      <c r="T158" s="174">
        <f>T159</f>
        <v>0</v>
      </c>
      <c r="AR158" s="175" t="s">
        <v>82</v>
      </c>
      <c r="AT158" s="176" t="s">
        <v>76</v>
      </c>
      <c r="AU158" s="176" t="s">
        <v>82</v>
      </c>
      <c r="AY158" s="175" t="s">
        <v>130</v>
      </c>
      <c r="BK158" s="177">
        <f>BK159</f>
        <v>0</v>
      </c>
    </row>
    <row r="159" spans="1:65" s="2" customFormat="1" ht="14.45" customHeight="1">
      <c r="A159" s="31"/>
      <c r="B159" s="32"/>
      <c r="C159" s="180" t="s">
        <v>236</v>
      </c>
      <c r="D159" s="180" t="s">
        <v>133</v>
      </c>
      <c r="E159" s="181" t="s">
        <v>237</v>
      </c>
      <c r="F159" s="182" t="s">
        <v>238</v>
      </c>
      <c r="G159" s="183" t="s">
        <v>217</v>
      </c>
      <c r="H159" s="184">
        <v>1.3879999999999999</v>
      </c>
      <c r="I159" s="185"/>
      <c r="J159" s="186">
        <f>ROUND(I159*H159,2)</f>
        <v>0</v>
      </c>
      <c r="K159" s="187"/>
      <c r="L159" s="36"/>
      <c r="M159" s="188" t="s">
        <v>1</v>
      </c>
      <c r="N159" s="189" t="s">
        <v>43</v>
      </c>
      <c r="O159" s="68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137</v>
      </c>
      <c r="AT159" s="192" t="s">
        <v>133</v>
      </c>
      <c r="AU159" s="192" t="s">
        <v>86</v>
      </c>
      <c r="AY159" s="14" t="s">
        <v>130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4" t="s">
        <v>86</v>
      </c>
      <c r="BK159" s="193">
        <f>ROUND(I159*H159,2)</f>
        <v>0</v>
      </c>
      <c r="BL159" s="14" t="s">
        <v>137</v>
      </c>
      <c r="BM159" s="192" t="s">
        <v>239</v>
      </c>
    </row>
    <row r="160" spans="1:65" s="12" customFormat="1" ht="25.9" customHeight="1">
      <c r="B160" s="164"/>
      <c r="C160" s="165"/>
      <c r="D160" s="166" t="s">
        <v>76</v>
      </c>
      <c r="E160" s="167" t="s">
        <v>240</v>
      </c>
      <c r="F160" s="167" t="s">
        <v>241</v>
      </c>
      <c r="G160" s="165"/>
      <c r="H160" s="165"/>
      <c r="I160" s="168"/>
      <c r="J160" s="169">
        <f>BK160</f>
        <v>0</v>
      </c>
      <c r="K160" s="165"/>
      <c r="L160" s="170"/>
      <c r="M160" s="171"/>
      <c r="N160" s="172"/>
      <c r="O160" s="172"/>
      <c r="P160" s="173">
        <f>P161+P174+P176+P203+P217+P230+P236</f>
        <v>0</v>
      </c>
      <c r="Q160" s="172"/>
      <c r="R160" s="173">
        <f>R161+R174+R176+R203+R217+R230+R236</f>
        <v>0.69919494999999998</v>
      </c>
      <c r="S160" s="172"/>
      <c r="T160" s="174">
        <f>T161+T174+T176+T203+T217+T230+T236</f>
        <v>0.50603338000000009</v>
      </c>
      <c r="AR160" s="175" t="s">
        <v>86</v>
      </c>
      <c r="AT160" s="176" t="s">
        <v>76</v>
      </c>
      <c r="AU160" s="176" t="s">
        <v>77</v>
      </c>
      <c r="AY160" s="175" t="s">
        <v>130</v>
      </c>
      <c r="BK160" s="177">
        <f>BK161+BK174+BK176+BK203+BK217+BK230+BK236</f>
        <v>0</v>
      </c>
    </row>
    <row r="161" spans="1:65" s="12" customFormat="1" ht="22.9" customHeight="1">
      <c r="B161" s="164"/>
      <c r="C161" s="165"/>
      <c r="D161" s="166" t="s">
        <v>76</v>
      </c>
      <c r="E161" s="178" t="s">
        <v>242</v>
      </c>
      <c r="F161" s="178" t="s">
        <v>243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SUM(P162:P173)</f>
        <v>0</v>
      </c>
      <c r="Q161" s="172"/>
      <c r="R161" s="173">
        <f>SUM(R162:R173)</f>
        <v>5.6690000000000004E-2</v>
      </c>
      <c r="S161" s="172"/>
      <c r="T161" s="174">
        <f>SUM(T162:T173)</f>
        <v>7.7050000000000007E-2</v>
      </c>
      <c r="AR161" s="175" t="s">
        <v>86</v>
      </c>
      <c r="AT161" s="176" t="s">
        <v>76</v>
      </c>
      <c r="AU161" s="176" t="s">
        <v>82</v>
      </c>
      <c r="AY161" s="175" t="s">
        <v>130</v>
      </c>
      <c r="BK161" s="177">
        <f>SUM(BK162:BK173)</f>
        <v>0</v>
      </c>
    </row>
    <row r="162" spans="1:65" s="2" customFormat="1" ht="14.45" customHeight="1">
      <c r="A162" s="31"/>
      <c r="B162" s="32"/>
      <c r="C162" s="180" t="s">
        <v>244</v>
      </c>
      <c r="D162" s="180" t="s">
        <v>133</v>
      </c>
      <c r="E162" s="181" t="s">
        <v>245</v>
      </c>
      <c r="F162" s="182" t="s">
        <v>246</v>
      </c>
      <c r="G162" s="183" t="s">
        <v>247</v>
      </c>
      <c r="H162" s="184">
        <v>1</v>
      </c>
      <c r="I162" s="185"/>
      <c r="J162" s="186">
        <f t="shared" ref="J162:J173" si="20">ROUND(I162*H162,2)</f>
        <v>0</v>
      </c>
      <c r="K162" s="187"/>
      <c r="L162" s="36"/>
      <c r="M162" s="188" t="s">
        <v>1</v>
      </c>
      <c r="N162" s="189" t="s">
        <v>43</v>
      </c>
      <c r="O162" s="68"/>
      <c r="P162" s="190">
        <f t="shared" ref="P162:P173" si="21">O162*H162</f>
        <v>0</v>
      </c>
      <c r="Q162" s="190">
        <v>0</v>
      </c>
      <c r="R162" s="190">
        <f t="shared" ref="R162:R173" si="22">Q162*H162</f>
        <v>0</v>
      </c>
      <c r="S162" s="190">
        <v>9.1999999999999998E-3</v>
      </c>
      <c r="T162" s="191">
        <f t="shared" ref="T162:T173" si="23">S162*H162</f>
        <v>9.1999999999999998E-3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2" t="s">
        <v>195</v>
      </c>
      <c r="AT162" s="192" t="s">
        <v>133</v>
      </c>
      <c r="AU162" s="192" t="s">
        <v>86</v>
      </c>
      <c r="AY162" s="14" t="s">
        <v>130</v>
      </c>
      <c r="BE162" s="193">
        <f t="shared" ref="BE162:BE173" si="24">IF(N162="základní",J162,0)</f>
        <v>0</v>
      </c>
      <c r="BF162" s="193">
        <f t="shared" ref="BF162:BF173" si="25">IF(N162="snížená",J162,0)</f>
        <v>0</v>
      </c>
      <c r="BG162" s="193">
        <f t="shared" ref="BG162:BG173" si="26">IF(N162="zákl. přenesená",J162,0)</f>
        <v>0</v>
      </c>
      <c r="BH162" s="193">
        <f t="shared" ref="BH162:BH173" si="27">IF(N162="sníž. přenesená",J162,0)</f>
        <v>0</v>
      </c>
      <c r="BI162" s="193">
        <f t="shared" ref="BI162:BI173" si="28">IF(N162="nulová",J162,0)</f>
        <v>0</v>
      </c>
      <c r="BJ162" s="14" t="s">
        <v>86</v>
      </c>
      <c r="BK162" s="193">
        <f t="shared" ref="BK162:BK173" si="29">ROUND(I162*H162,2)</f>
        <v>0</v>
      </c>
      <c r="BL162" s="14" t="s">
        <v>195</v>
      </c>
      <c r="BM162" s="192" t="s">
        <v>248</v>
      </c>
    </row>
    <row r="163" spans="1:65" s="2" customFormat="1" ht="14.45" customHeight="1">
      <c r="A163" s="31"/>
      <c r="B163" s="32"/>
      <c r="C163" s="180" t="s">
        <v>249</v>
      </c>
      <c r="D163" s="180" t="s">
        <v>133</v>
      </c>
      <c r="E163" s="181" t="s">
        <v>250</v>
      </c>
      <c r="F163" s="182" t="s">
        <v>251</v>
      </c>
      <c r="G163" s="183" t="s">
        <v>247</v>
      </c>
      <c r="H163" s="184">
        <v>1</v>
      </c>
      <c r="I163" s="185"/>
      <c r="J163" s="186">
        <f t="shared" si="20"/>
        <v>0</v>
      </c>
      <c r="K163" s="187"/>
      <c r="L163" s="36"/>
      <c r="M163" s="188" t="s">
        <v>1</v>
      </c>
      <c r="N163" s="189" t="s">
        <v>43</v>
      </c>
      <c r="O163" s="68"/>
      <c r="P163" s="190">
        <f t="shared" si="21"/>
        <v>0</v>
      </c>
      <c r="Q163" s="190">
        <v>4.2999999999999999E-4</v>
      </c>
      <c r="R163" s="190">
        <f t="shared" si="22"/>
        <v>4.2999999999999999E-4</v>
      </c>
      <c r="S163" s="190">
        <v>0</v>
      </c>
      <c r="T163" s="191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137</v>
      </c>
      <c r="AT163" s="192" t="s">
        <v>133</v>
      </c>
      <c r="AU163" s="192" t="s">
        <v>86</v>
      </c>
      <c r="AY163" s="14" t="s">
        <v>130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4" t="s">
        <v>86</v>
      </c>
      <c r="BK163" s="193">
        <f t="shared" si="29"/>
        <v>0</v>
      </c>
      <c r="BL163" s="14" t="s">
        <v>137</v>
      </c>
      <c r="BM163" s="192" t="s">
        <v>252</v>
      </c>
    </row>
    <row r="164" spans="1:65" s="2" customFormat="1" ht="14.45" customHeight="1">
      <c r="A164" s="31"/>
      <c r="B164" s="32"/>
      <c r="C164" s="180" t="s">
        <v>253</v>
      </c>
      <c r="D164" s="180" t="s">
        <v>133</v>
      </c>
      <c r="E164" s="181" t="s">
        <v>254</v>
      </c>
      <c r="F164" s="182" t="s">
        <v>255</v>
      </c>
      <c r="G164" s="183" t="s">
        <v>247</v>
      </c>
      <c r="H164" s="184">
        <v>1</v>
      </c>
      <c r="I164" s="185"/>
      <c r="J164" s="186">
        <f t="shared" si="20"/>
        <v>0</v>
      </c>
      <c r="K164" s="187"/>
      <c r="L164" s="36"/>
      <c r="M164" s="188" t="s">
        <v>1</v>
      </c>
      <c r="N164" s="189" t="s">
        <v>43</v>
      </c>
      <c r="O164" s="68"/>
      <c r="P164" s="190">
        <f t="shared" si="21"/>
        <v>0</v>
      </c>
      <c r="Q164" s="190">
        <v>0</v>
      </c>
      <c r="R164" s="190">
        <f t="shared" si="22"/>
        <v>0</v>
      </c>
      <c r="S164" s="190">
        <v>6.7000000000000004E-2</v>
      </c>
      <c r="T164" s="191">
        <f t="shared" si="23"/>
        <v>6.7000000000000004E-2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195</v>
      </c>
      <c r="AT164" s="192" t="s">
        <v>133</v>
      </c>
      <c r="AU164" s="192" t="s">
        <v>86</v>
      </c>
      <c r="AY164" s="14" t="s">
        <v>130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4" t="s">
        <v>86</v>
      </c>
      <c r="BK164" s="193">
        <f t="shared" si="29"/>
        <v>0</v>
      </c>
      <c r="BL164" s="14" t="s">
        <v>195</v>
      </c>
      <c r="BM164" s="192" t="s">
        <v>256</v>
      </c>
    </row>
    <row r="165" spans="1:65" s="2" customFormat="1" ht="14.45" customHeight="1">
      <c r="A165" s="31"/>
      <c r="B165" s="32"/>
      <c r="C165" s="180" t="s">
        <v>257</v>
      </c>
      <c r="D165" s="180" t="s">
        <v>133</v>
      </c>
      <c r="E165" s="181" t="s">
        <v>258</v>
      </c>
      <c r="F165" s="182" t="s">
        <v>259</v>
      </c>
      <c r="G165" s="183" t="s">
        <v>136</v>
      </c>
      <c r="H165" s="184">
        <v>1</v>
      </c>
      <c r="I165" s="185"/>
      <c r="J165" s="186">
        <f t="shared" si="20"/>
        <v>0</v>
      </c>
      <c r="K165" s="187"/>
      <c r="L165" s="36"/>
      <c r="M165" s="188" t="s">
        <v>1</v>
      </c>
      <c r="N165" s="189" t="s">
        <v>43</v>
      </c>
      <c r="O165" s="68"/>
      <c r="P165" s="190">
        <f t="shared" si="21"/>
        <v>0</v>
      </c>
      <c r="Q165" s="190">
        <v>1.98E-3</v>
      </c>
      <c r="R165" s="190">
        <f t="shared" si="22"/>
        <v>1.98E-3</v>
      </c>
      <c r="S165" s="190">
        <v>0</v>
      </c>
      <c r="T165" s="191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195</v>
      </c>
      <c r="AT165" s="192" t="s">
        <v>133</v>
      </c>
      <c r="AU165" s="192" t="s">
        <v>86</v>
      </c>
      <c r="AY165" s="14" t="s">
        <v>130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4" t="s">
        <v>86</v>
      </c>
      <c r="BK165" s="193">
        <f t="shared" si="29"/>
        <v>0</v>
      </c>
      <c r="BL165" s="14" t="s">
        <v>195</v>
      </c>
      <c r="BM165" s="192" t="s">
        <v>260</v>
      </c>
    </row>
    <row r="166" spans="1:65" s="2" customFormat="1" ht="14.45" customHeight="1">
      <c r="A166" s="31"/>
      <c r="B166" s="32"/>
      <c r="C166" s="194" t="s">
        <v>261</v>
      </c>
      <c r="D166" s="194" t="s">
        <v>175</v>
      </c>
      <c r="E166" s="195" t="s">
        <v>262</v>
      </c>
      <c r="F166" s="196" t="s">
        <v>263</v>
      </c>
      <c r="G166" s="197" t="s">
        <v>136</v>
      </c>
      <c r="H166" s="198">
        <v>1</v>
      </c>
      <c r="I166" s="199"/>
      <c r="J166" s="200">
        <f t="shared" si="20"/>
        <v>0</v>
      </c>
      <c r="K166" s="201"/>
      <c r="L166" s="202"/>
      <c r="M166" s="203" t="s">
        <v>1</v>
      </c>
      <c r="N166" s="204" t="s">
        <v>43</v>
      </c>
      <c r="O166" s="68"/>
      <c r="P166" s="190">
        <f t="shared" si="21"/>
        <v>0</v>
      </c>
      <c r="Q166" s="190">
        <v>3.5999999999999997E-2</v>
      </c>
      <c r="R166" s="190">
        <f t="shared" si="22"/>
        <v>3.5999999999999997E-2</v>
      </c>
      <c r="S166" s="190">
        <v>0</v>
      </c>
      <c r="T166" s="191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264</v>
      </c>
      <c r="AT166" s="192" t="s">
        <v>175</v>
      </c>
      <c r="AU166" s="192" t="s">
        <v>86</v>
      </c>
      <c r="AY166" s="14" t="s">
        <v>130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4" t="s">
        <v>86</v>
      </c>
      <c r="BK166" s="193">
        <f t="shared" si="29"/>
        <v>0</v>
      </c>
      <c r="BL166" s="14" t="s">
        <v>195</v>
      </c>
      <c r="BM166" s="192" t="s">
        <v>265</v>
      </c>
    </row>
    <row r="167" spans="1:65" s="2" customFormat="1" ht="14.45" customHeight="1">
      <c r="A167" s="31"/>
      <c r="B167" s="32"/>
      <c r="C167" s="180" t="s">
        <v>266</v>
      </c>
      <c r="D167" s="180" t="s">
        <v>133</v>
      </c>
      <c r="E167" s="181" t="s">
        <v>267</v>
      </c>
      <c r="F167" s="182" t="s">
        <v>268</v>
      </c>
      <c r="G167" s="183" t="s">
        <v>136</v>
      </c>
      <c r="H167" s="184">
        <v>1</v>
      </c>
      <c r="I167" s="185"/>
      <c r="J167" s="186">
        <f t="shared" si="20"/>
        <v>0</v>
      </c>
      <c r="K167" s="187"/>
      <c r="L167" s="36"/>
      <c r="M167" s="188" t="s">
        <v>1</v>
      </c>
      <c r="N167" s="189" t="s">
        <v>43</v>
      </c>
      <c r="O167" s="68"/>
      <c r="P167" s="190">
        <f t="shared" si="21"/>
        <v>0</v>
      </c>
      <c r="Q167" s="190">
        <v>0</v>
      </c>
      <c r="R167" s="190">
        <f t="shared" si="22"/>
        <v>0</v>
      </c>
      <c r="S167" s="190">
        <v>8.4999999999999995E-4</v>
      </c>
      <c r="T167" s="191">
        <f t="shared" si="23"/>
        <v>8.4999999999999995E-4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2" t="s">
        <v>195</v>
      </c>
      <c r="AT167" s="192" t="s">
        <v>133</v>
      </c>
      <c r="AU167" s="192" t="s">
        <v>86</v>
      </c>
      <c r="AY167" s="14" t="s">
        <v>130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4" t="s">
        <v>86</v>
      </c>
      <c r="BK167" s="193">
        <f t="shared" si="29"/>
        <v>0</v>
      </c>
      <c r="BL167" s="14" t="s">
        <v>195</v>
      </c>
      <c r="BM167" s="192" t="s">
        <v>269</v>
      </c>
    </row>
    <row r="168" spans="1:65" s="2" customFormat="1" ht="14.45" customHeight="1">
      <c r="A168" s="31"/>
      <c r="B168" s="32"/>
      <c r="C168" s="194" t="s">
        <v>264</v>
      </c>
      <c r="D168" s="194" t="s">
        <v>175</v>
      </c>
      <c r="E168" s="195" t="s">
        <v>270</v>
      </c>
      <c r="F168" s="196" t="s">
        <v>271</v>
      </c>
      <c r="G168" s="197" t="s">
        <v>136</v>
      </c>
      <c r="H168" s="198">
        <v>1</v>
      </c>
      <c r="I168" s="199"/>
      <c r="J168" s="200">
        <f t="shared" si="20"/>
        <v>0</v>
      </c>
      <c r="K168" s="201"/>
      <c r="L168" s="202"/>
      <c r="M168" s="203" t="s">
        <v>1</v>
      </c>
      <c r="N168" s="204" t="s">
        <v>43</v>
      </c>
      <c r="O168" s="68"/>
      <c r="P168" s="190">
        <f t="shared" si="21"/>
        <v>0</v>
      </c>
      <c r="Q168" s="190">
        <v>4.0000000000000001E-3</v>
      </c>
      <c r="R168" s="190">
        <f t="shared" si="22"/>
        <v>4.0000000000000001E-3</v>
      </c>
      <c r="S168" s="190">
        <v>0</v>
      </c>
      <c r="T168" s="191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2" t="s">
        <v>264</v>
      </c>
      <c r="AT168" s="192" t="s">
        <v>175</v>
      </c>
      <c r="AU168" s="192" t="s">
        <v>86</v>
      </c>
      <c r="AY168" s="14" t="s">
        <v>130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4" t="s">
        <v>86</v>
      </c>
      <c r="BK168" s="193">
        <f t="shared" si="29"/>
        <v>0</v>
      </c>
      <c r="BL168" s="14" t="s">
        <v>195</v>
      </c>
      <c r="BM168" s="192" t="s">
        <v>272</v>
      </c>
    </row>
    <row r="169" spans="1:65" s="2" customFormat="1" ht="14.45" customHeight="1">
      <c r="A169" s="31"/>
      <c r="B169" s="32"/>
      <c r="C169" s="194" t="s">
        <v>273</v>
      </c>
      <c r="D169" s="194" t="s">
        <v>175</v>
      </c>
      <c r="E169" s="195" t="s">
        <v>274</v>
      </c>
      <c r="F169" s="196" t="s">
        <v>275</v>
      </c>
      <c r="G169" s="197" t="s">
        <v>136</v>
      </c>
      <c r="H169" s="198">
        <v>1</v>
      </c>
      <c r="I169" s="199"/>
      <c r="J169" s="200">
        <f t="shared" si="20"/>
        <v>0</v>
      </c>
      <c r="K169" s="201"/>
      <c r="L169" s="202"/>
      <c r="M169" s="203" t="s">
        <v>1</v>
      </c>
      <c r="N169" s="204" t="s">
        <v>43</v>
      </c>
      <c r="O169" s="68"/>
      <c r="P169" s="190">
        <f t="shared" si="21"/>
        <v>0</v>
      </c>
      <c r="Q169" s="190">
        <v>1.4E-2</v>
      </c>
      <c r="R169" s="190">
        <f t="shared" si="22"/>
        <v>1.4E-2</v>
      </c>
      <c r="S169" s="190">
        <v>0</v>
      </c>
      <c r="T169" s="191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264</v>
      </c>
      <c r="AT169" s="192" t="s">
        <v>175</v>
      </c>
      <c r="AU169" s="192" t="s">
        <v>86</v>
      </c>
      <c r="AY169" s="14" t="s">
        <v>130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4" t="s">
        <v>86</v>
      </c>
      <c r="BK169" s="193">
        <f t="shared" si="29"/>
        <v>0</v>
      </c>
      <c r="BL169" s="14" t="s">
        <v>195</v>
      </c>
      <c r="BM169" s="192" t="s">
        <v>276</v>
      </c>
    </row>
    <row r="170" spans="1:65" s="2" customFormat="1" ht="14.45" customHeight="1">
      <c r="A170" s="31"/>
      <c r="B170" s="32"/>
      <c r="C170" s="180" t="s">
        <v>277</v>
      </c>
      <c r="D170" s="180" t="s">
        <v>133</v>
      </c>
      <c r="E170" s="181" t="s">
        <v>278</v>
      </c>
      <c r="F170" s="182" t="s">
        <v>279</v>
      </c>
      <c r="G170" s="183" t="s">
        <v>136</v>
      </c>
      <c r="H170" s="184">
        <v>1</v>
      </c>
      <c r="I170" s="185"/>
      <c r="J170" s="186">
        <f t="shared" si="20"/>
        <v>0</v>
      </c>
      <c r="K170" s="187"/>
      <c r="L170" s="36"/>
      <c r="M170" s="188" t="s">
        <v>1</v>
      </c>
      <c r="N170" s="189" t="s">
        <v>43</v>
      </c>
      <c r="O170" s="68"/>
      <c r="P170" s="190">
        <f t="shared" si="21"/>
        <v>0</v>
      </c>
      <c r="Q170" s="190">
        <v>2.7999999999999998E-4</v>
      </c>
      <c r="R170" s="190">
        <f t="shared" si="22"/>
        <v>2.7999999999999998E-4</v>
      </c>
      <c r="S170" s="190">
        <v>0</v>
      </c>
      <c r="T170" s="191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195</v>
      </c>
      <c r="AT170" s="192" t="s">
        <v>133</v>
      </c>
      <c r="AU170" s="192" t="s">
        <v>86</v>
      </c>
      <c r="AY170" s="14" t="s">
        <v>130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4" t="s">
        <v>86</v>
      </c>
      <c r="BK170" s="193">
        <f t="shared" si="29"/>
        <v>0</v>
      </c>
      <c r="BL170" s="14" t="s">
        <v>195</v>
      </c>
      <c r="BM170" s="192" t="s">
        <v>280</v>
      </c>
    </row>
    <row r="171" spans="1:65" s="2" customFormat="1" ht="14.45" customHeight="1">
      <c r="A171" s="31"/>
      <c r="B171" s="32"/>
      <c r="C171" s="180" t="s">
        <v>281</v>
      </c>
      <c r="D171" s="180" t="s">
        <v>133</v>
      </c>
      <c r="E171" s="181" t="s">
        <v>282</v>
      </c>
      <c r="F171" s="182" t="s">
        <v>283</v>
      </c>
      <c r="G171" s="183" t="s">
        <v>217</v>
      </c>
      <c r="H171" s="184">
        <v>5.6000000000000001E-2</v>
      </c>
      <c r="I171" s="185"/>
      <c r="J171" s="186">
        <f t="shared" si="20"/>
        <v>0</v>
      </c>
      <c r="K171" s="187"/>
      <c r="L171" s="36"/>
      <c r="M171" s="188" t="s">
        <v>1</v>
      </c>
      <c r="N171" s="189" t="s">
        <v>43</v>
      </c>
      <c r="O171" s="68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195</v>
      </c>
      <c r="AT171" s="192" t="s">
        <v>133</v>
      </c>
      <c r="AU171" s="192" t="s">
        <v>86</v>
      </c>
      <c r="AY171" s="14" t="s">
        <v>130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4" t="s">
        <v>86</v>
      </c>
      <c r="BK171" s="193">
        <f t="shared" si="29"/>
        <v>0</v>
      </c>
      <c r="BL171" s="14" t="s">
        <v>195</v>
      </c>
      <c r="BM171" s="192" t="s">
        <v>284</v>
      </c>
    </row>
    <row r="172" spans="1:65" s="2" customFormat="1" ht="14.45" customHeight="1">
      <c r="A172" s="31"/>
      <c r="B172" s="32"/>
      <c r="C172" s="180" t="s">
        <v>285</v>
      </c>
      <c r="D172" s="180" t="s">
        <v>133</v>
      </c>
      <c r="E172" s="181" t="s">
        <v>286</v>
      </c>
      <c r="F172" s="182" t="s">
        <v>287</v>
      </c>
      <c r="G172" s="183" t="s">
        <v>217</v>
      </c>
      <c r="H172" s="184">
        <v>5.6000000000000001E-2</v>
      </c>
      <c r="I172" s="185"/>
      <c r="J172" s="186">
        <f t="shared" si="20"/>
        <v>0</v>
      </c>
      <c r="K172" s="187"/>
      <c r="L172" s="36"/>
      <c r="M172" s="188" t="s">
        <v>1</v>
      </c>
      <c r="N172" s="189" t="s">
        <v>43</v>
      </c>
      <c r="O172" s="68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195</v>
      </c>
      <c r="AT172" s="192" t="s">
        <v>133</v>
      </c>
      <c r="AU172" s="192" t="s">
        <v>86</v>
      </c>
      <c r="AY172" s="14" t="s">
        <v>130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4" t="s">
        <v>86</v>
      </c>
      <c r="BK172" s="193">
        <f t="shared" si="29"/>
        <v>0</v>
      </c>
      <c r="BL172" s="14" t="s">
        <v>195</v>
      </c>
      <c r="BM172" s="192" t="s">
        <v>288</v>
      </c>
    </row>
    <row r="173" spans="1:65" s="2" customFormat="1" ht="14.45" customHeight="1">
      <c r="A173" s="31"/>
      <c r="B173" s="32"/>
      <c r="C173" s="180" t="s">
        <v>289</v>
      </c>
      <c r="D173" s="180" t="s">
        <v>133</v>
      </c>
      <c r="E173" s="181" t="s">
        <v>290</v>
      </c>
      <c r="F173" s="182" t="s">
        <v>291</v>
      </c>
      <c r="G173" s="183" t="s">
        <v>217</v>
      </c>
      <c r="H173" s="184">
        <v>5.6000000000000001E-2</v>
      </c>
      <c r="I173" s="185"/>
      <c r="J173" s="186">
        <f t="shared" si="20"/>
        <v>0</v>
      </c>
      <c r="K173" s="187"/>
      <c r="L173" s="36"/>
      <c r="M173" s="188" t="s">
        <v>1</v>
      </c>
      <c r="N173" s="189" t="s">
        <v>43</v>
      </c>
      <c r="O173" s="68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2" t="s">
        <v>195</v>
      </c>
      <c r="AT173" s="192" t="s">
        <v>133</v>
      </c>
      <c r="AU173" s="192" t="s">
        <v>86</v>
      </c>
      <c r="AY173" s="14" t="s">
        <v>130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4" t="s">
        <v>86</v>
      </c>
      <c r="BK173" s="193">
        <f t="shared" si="29"/>
        <v>0</v>
      </c>
      <c r="BL173" s="14" t="s">
        <v>195</v>
      </c>
      <c r="BM173" s="192" t="s">
        <v>292</v>
      </c>
    </row>
    <row r="174" spans="1:65" s="12" customFormat="1" ht="22.9" customHeight="1">
      <c r="B174" s="164"/>
      <c r="C174" s="165"/>
      <c r="D174" s="166" t="s">
        <v>76</v>
      </c>
      <c r="E174" s="178" t="s">
        <v>293</v>
      </c>
      <c r="F174" s="178" t="s">
        <v>294</v>
      </c>
      <c r="G174" s="165"/>
      <c r="H174" s="165"/>
      <c r="I174" s="168"/>
      <c r="J174" s="179">
        <f>BK174</f>
        <v>0</v>
      </c>
      <c r="K174" s="165"/>
      <c r="L174" s="170"/>
      <c r="M174" s="171"/>
      <c r="N174" s="172"/>
      <c r="O174" s="172"/>
      <c r="P174" s="173">
        <f>P175</f>
        <v>0</v>
      </c>
      <c r="Q174" s="172"/>
      <c r="R174" s="173">
        <f>R175</f>
        <v>0</v>
      </c>
      <c r="S174" s="172"/>
      <c r="T174" s="174">
        <f>T175</f>
        <v>0</v>
      </c>
      <c r="AR174" s="175" t="s">
        <v>86</v>
      </c>
      <c r="AT174" s="176" t="s">
        <v>76</v>
      </c>
      <c r="AU174" s="176" t="s">
        <v>82</v>
      </c>
      <c r="AY174" s="175" t="s">
        <v>130</v>
      </c>
      <c r="BK174" s="177">
        <f>BK175</f>
        <v>0</v>
      </c>
    </row>
    <row r="175" spans="1:65" s="2" customFormat="1" ht="14.45" customHeight="1">
      <c r="A175" s="31"/>
      <c r="B175" s="32"/>
      <c r="C175" s="180" t="s">
        <v>295</v>
      </c>
      <c r="D175" s="180" t="s">
        <v>133</v>
      </c>
      <c r="E175" s="181" t="s">
        <v>296</v>
      </c>
      <c r="F175" s="182" t="s">
        <v>297</v>
      </c>
      <c r="G175" s="183" t="s">
        <v>136</v>
      </c>
      <c r="H175" s="184">
        <v>1</v>
      </c>
      <c r="I175" s="185"/>
      <c r="J175" s="186">
        <f>ROUND(I175*H175,2)</f>
        <v>0</v>
      </c>
      <c r="K175" s="187"/>
      <c r="L175" s="36"/>
      <c r="M175" s="188" t="s">
        <v>1</v>
      </c>
      <c r="N175" s="189" t="s">
        <v>43</v>
      </c>
      <c r="O175" s="68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2" t="s">
        <v>195</v>
      </c>
      <c r="AT175" s="192" t="s">
        <v>133</v>
      </c>
      <c r="AU175" s="192" t="s">
        <v>86</v>
      </c>
      <c r="AY175" s="14" t="s">
        <v>130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4" t="s">
        <v>86</v>
      </c>
      <c r="BK175" s="193">
        <f>ROUND(I175*H175,2)</f>
        <v>0</v>
      </c>
      <c r="BL175" s="14" t="s">
        <v>195</v>
      </c>
      <c r="BM175" s="192" t="s">
        <v>298</v>
      </c>
    </row>
    <row r="176" spans="1:65" s="12" customFormat="1" ht="22.9" customHeight="1">
      <c r="B176" s="164"/>
      <c r="C176" s="165"/>
      <c r="D176" s="166" t="s">
        <v>76</v>
      </c>
      <c r="E176" s="178" t="s">
        <v>299</v>
      </c>
      <c r="F176" s="178" t="s">
        <v>300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SUM(P177:P202)</f>
        <v>0</v>
      </c>
      <c r="Q176" s="172"/>
      <c r="R176" s="173">
        <f>SUM(R177:R202)</f>
        <v>0.17623</v>
      </c>
      <c r="S176" s="172"/>
      <c r="T176" s="174">
        <f>SUM(T177:T202)</f>
        <v>0.32790000000000002</v>
      </c>
      <c r="AR176" s="175" t="s">
        <v>86</v>
      </c>
      <c r="AT176" s="176" t="s">
        <v>76</v>
      </c>
      <c r="AU176" s="176" t="s">
        <v>82</v>
      </c>
      <c r="AY176" s="175" t="s">
        <v>130</v>
      </c>
      <c r="BK176" s="177">
        <f>SUM(BK177:BK202)</f>
        <v>0</v>
      </c>
    </row>
    <row r="177" spans="1:65" s="2" customFormat="1" ht="14.45" customHeight="1">
      <c r="A177" s="31"/>
      <c r="B177" s="32"/>
      <c r="C177" s="180" t="s">
        <v>301</v>
      </c>
      <c r="D177" s="180" t="s">
        <v>133</v>
      </c>
      <c r="E177" s="181" t="s">
        <v>302</v>
      </c>
      <c r="F177" s="182" t="s">
        <v>303</v>
      </c>
      <c r="G177" s="183" t="s">
        <v>136</v>
      </c>
      <c r="H177" s="184">
        <v>3</v>
      </c>
      <c r="I177" s="185"/>
      <c r="J177" s="186">
        <f t="shared" ref="J177:J202" si="30">ROUND(I177*H177,2)</f>
        <v>0</v>
      </c>
      <c r="K177" s="187"/>
      <c r="L177" s="36"/>
      <c r="M177" s="188" t="s">
        <v>1</v>
      </c>
      <c r="N177" s="189" t="s">
        <v>43</v>
      </c>
      <c r="O177" s="68"/>
      <c r="P177" s="190">
        <f t="shared" ref="P177:P202" si="31">O177*H177</f>
        <v>0</v>
      </c>
      <c r="Q177" s="190">
        <v>0</v>
      </c>
      <c r="R177" s="190">
        <f t="shared" ref="R177:R202" si="32">Q177*H177</f>
        <v>0</v>
      </c>
      <c r="S177" s="190">
        <v>0</v>
      </c>
      <c r="T177" s="191">
        <f t="shared" ref="T177:T202" si="3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195</v>
      </c>
      <c r="AT177" s="192" t="s">
        <v>133</v>
      </c>
      <c r="AU177" s="192" t="s">
        <v>86</v>
      </c>
      <c r="AY177" s="14" t="s">
        <v>130</v>
      </c>
      <c r="BE177" s="193">
        <f t="shared" ref="BE177:BE202" si="34">IF(N177="základní",J177,0)</f>
        <v>0</v>
      </c>
      <c r="BF177" s="193">
        <f t="shared" ref="BF177:BF202" si="35">IF(N177="snížená",J177,0)</f>
        <v>0</v>
      </c>
      <c r="BG177" s="193">
        <f t="shared" ref="BG177:BG202" si="36">IF(N177="zákl. přenesená",J177,0)</f>
        <v>0</v>
      </c>
      <c r="BH177" s="193">
        <f t="shared" ref="BH177:BH202" si="37">IF(N177="sníž. přenesená",J177,0)</f>
        <v>0</v>
      </c>
      <c r="BI177" s="193">
        <f t="shared" ref="BI177:BI202" si="38">IF(N177="nulová",J177,0)</f>
        <v>0</v>
      </c>
      <c r="BJ177" s="14" t="s">
        <v>86</v>
      </c>
      <c r="BK177" s="193">
        <f t="shared" ref="BK177:BK202" si="39">ROUND(I177*H177,2)</f>
        <v>0</v>
      </c>
      <c r="BL177" s="14" t="s">
        <v>195</v>
      </c>
      <c r="BM177" s="192" t="s">
        <v>304</v>
      </c>
    </row>
    <row r="178" spans="1:65" s="2" customFormat="1" ht="14.45" customHeight="1">
      <c r="A178" s="31"/>
      <c r="B178" s="32"/>
      <c r="C178" s="194" t="s">
        <v>305</v>
      </c>
      <c r="D178" s="194" t="s">
        <v>175</v>
      </c>
      <c r="E178" s="195" t="s">
        <v>306</v>
      </c>
      <c r="F178" s="196" t="s">
        <v>307</v>
      </c>
      <c r="G178" s="197" t="s">
        <v>136</v>
      </c>
      <c r="H178" s="198">
        <v>3</v>
      </c>
      <c r="I178" s="199"/>
      <c r="J178" s="200">
        <f t="shared" si="30"/>
        <v>0</v>
      </c>
      <c r="K178" s="201"/>
      <c r="L178" s="202"/>
      <c r="M178" s="203" t="s">
        <v>1</v>
      </c>
      <c r="N178" s="204" t="s">
        <v>43</v>
      </c>
      <c r="O178" s="68"/>
      <c r="P178" s="190">
        <f t="shared" si="31"/>
        <v>0</v>
      </c>
      <c r="Q178" s="190">
        <v>1.7000000000000001E-2</v>
      </c>
      <c r="R178" s="190">
        <f t="shared" si="32"/>
        <v>5.1000000000000004E-2</v>
      </c>
      <c r="S178" s="190">
        <v>0</v>
      </c>
      <c r="T178" s="191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2" t="s">
        <v>264</v>
      </c>
      <c r="AT178" s="192" t="s">
        <v>175</v>
      </c>
      <c r="AU178" s="192" t="s">
        <v>86</v>
      </c>
      <c r="AY178" s="14" t="s">
        <v>130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4" t="s">
        <v>86</v>
      </c>
      <c r="BK178" s="193">
        <f t="shared" si="39"/>
        <v>0</v>
      </c>
      <c r="BL178" s="14" t="s">
        <v>195</v>
      </c>
      <c r="BM178" s="192" t="s">
        <v>308</v>
      </c>
    </row>
    <row r="179" spans="1:65" s="2" customFormat="1" ht="14.45" customHeight="1">
      <c r="A179" s="31"/>
      <c r="B179" s="32"/>
      <c r="C179" s="194" t="s">
        <v>309</v>
      </c>
      <c r="D179" s="194" t="s">
        <v>175</v>
      </c>
      <c r="E179" s="195" t="s">
        <v>310</v>
      </c>
      <c r="F179" s="196" t="s">
        <v>311</v>
      </c>
      <c r="G179" s="197" t="s">
        <v>136</v>
      </c>
      <c r="H179" s="198">
        <v>2</v>
      </c>
      <c r="I179" s="199"/>
      <c r="J179" s="200">
        <f t="shared" si="30"/>
        <v>0</v>
      </c>
      <c r="K179" s="201"/>
      <c r="L179" s="202"/>
      <c r="M179" s="203" t="s">
        <v>1</v>
      </c>
      <c r="N179" s="204" t="s">
        <v>43</v>
      </c>
      <c r="O179" s="68"/>
      <c r="P179" s="190">
        <f t="shared" si="31"/>
        <v>0</v>
      </c>
      <c r="Q179" s="190">
        <v>1.1999999999999999E-3</v>
      </c>
      <c r="R179" s="190">
        <f t="shared" si="32"/>
        <v>2.3999999999999998E-3</v>
      </c>
      <c r="S179" s="190">
        <v>0</v>
      </c>
      <c r="T179" s="191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2" t="s">
        <v>264</v>
      </c>
      <c r="AT179" s="192" t="s">
        <v>175</v>
      </c>
      <c r="AU179" s="192" t="s">
        <v>86</v>
      </c>
      <c r="AY179" s="14" t="s">
        <v>130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4" t="s">
        <v>86</v>
      </c>
      <c r="BK179" s="193">
        <f t="shared" si="39"/>
        <v>0</v>
      </c>
      <c r="BL179" s="14" t="s">
        <v>195</v>
      </c>
      <c r="BM179" s="192" t="s">
        <v>312</v>
      </c>
    </row>
    <row r="180" spans="1:65" s="2" customFormat="1" ht="14.45" customHeight="1">
      <c r="A180" s="31"/>
      <c r="B180" s="32"/>
      <c r="C180" s="194" t="s">
        <v>313</v>
      </c>
      <c r="D180" s="194" t="s">
        <v>175</v>
      </c>
      <c r="E180" s="195" t="s">
        <v>314</v>
      </c>
      <c r="F180" s="196" t="s">
        <v>315</v>
      </c>
      <c r="G180" s="197" t="s">
        <v>136</v>
      </c>
      <c r="H180" s="198">
        <v>1</v>
      </c>
      <c r="I180" s="199"/>
      <c r="J180" s="200">
        <f t="shared" si="30"/>
        <v>0</v>
      </c>
      <c r="K180" s="201"/>
      <c r="L180" s="202"/>
      <c r="M180" s="203" t="s">
        <v>1</v>
      </c>
      <c r="N180" s="204" t="s">
        <v>43</v>
      </c>
      <c r="O180" s="68"/>
      <c r="P180" s="190">
        <f t="shared" si="31"/>
        <v>0</v>
      </c>
      <c r="Q180" s="190">
        <v>2.0999999999999999E-3</v>
      </c>
      <c r="R180" s="190">
        <f t="shared" si="32"/>
        <v>2.0999999999999999E-3</v>
      </c>
      <c r="S180" s="190">
        <v>0</v>
      </c>
      <c r="T180" s="191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264</v>
      </c>
      <c r="AT180" s="192" t="s">
        <v>175</v>
      </c>
      <c r="AU180" s="192" t="s">
        <v>86</v>
      </c>
      <c r="AY180" s="14" t="s">
        <v>130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4" t="s">
        <v>86</v>
      </c>
      <c r="BK180" s="193">
        <f t="shared" si="39"/>
        <v>0</v>
      </c>
      <c r="BL180" s="14" t="s">
        <v>195</v>
      </c>
      <c r="BM180" s="192" t="s">
        <v>316</v>
      </c>
    </row>
    <row r="181" spans="1:65" s="2" customFormat="1" ht="14.45" customHeight="1">
      <c r="A181" s="31"/>
      <c r="B181" s="32"/>
      <c r="C181" s="180" t="s">
        <v>317</v>
      </c>
      <c r="D181" s="180" t="s">
        <v>133</v>
      </c>
      <c r="E181" s="181" t="s">
        <v>318</v>
      </c>
      <c r="F181" s="182" t="s">
        <v>319</v>
      </c>
      <c r="G181" s="183" t="s">
        <v>136</v>
      </c>
      <c r="H181" s="184">
        <v>2</v>
      </c>
      <c r="I181" s="185"/>
      <c r="J181" s="186">
        <f t="shared" si="30"/>
        <v>0</v>
      </c>
      <c r="K181" s="187"/>
      <c r="L181" s="36"/>
      <c r="M181" s="188" t="s">
        <v>1</v>
      </c>
      <c r="N181" s="189" t="s">
        <v>43</v>
      </c>
      <c r="O181" s="68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137</v>
      </c>
      <c r="AT181" s="192" t="s">
        <v>133</v>
      </c>
      <c r="AU181" s="192" t="s">
        <v>86</v>
      </c>
      <c r="AY181" s="14" t="s">
        <v>130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4" t="s">
        <v>86</v>
      </c>
      <c r="BK181" s="193">
        <f t="shared" si="39"/>
        <v>0</v>
      </c>
      <c r="BL181" s="14" t="s">
        <v>137</v>
      </c>
      <c r="BM181" s="192" t="s">
        <v>320</v>
      </c>
    </row>
    <row r="182" spans="1:65" s="2" customFormat="1" ht="14.45" customHeight="1">
      <c r="A182" s="31"/>
      <c r="B182" s="32"/>
      <c r="C182" s="180" t="s">
        <v>321</v>
      </c>
      <c r="D182" s="180" t="s">
        <v>133</v>
      </c>
      <c r="E182" s="181" t="s">
        <v>322</v>
      </c>
      <c r="F182" s="182" t="s">
        <v>323</v>
      </c>
      <c r="G182" s="183" t="s">
        <v>136</v>
      </c>
      <c r="H182" s="184">
        <v>1</v>
      </c>
      <c r="I182" s="185"/>
      <c r="J182" s="186">
        <f t="shared" si="30"/>
        <v>0</v>
      </c>
      <c r="K182" s="187"/>
      <c r="L182" s="36"/>
      <c r="M182" s="188" t="s">
        <v>1</v>
      </c>
      <c r="N182" s="189" t="s">
        <v>43</v>
      </c>
      <c r="O182" s="68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2" t="s">
        <v>195</v>
      </c>
      <c r="AT182" s="192" t="s">
        <v>133</v>
      </c>
      <c r="AU182" s="192" t="s">
        <v>86</v>
      </c>
      <c r="AY182" s="14" t="s">
        <v>130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4" t="s">
        <v>86</v>
      </c>
      <c r="BK182" s="193">
        <f t="shared" si="39"/>
        <v>0</v>
      </c>
      <c r="BL182" s="14" t="s">
        <v>195</v>
      </c>
      <c r="BM182" s="192" t="s">
        <v>324</v>
      </c>
    </row>
    <row r="183" spans="1:65" s="2" customFormat="1" ht="14.45" customHeight="1">
      <c r="A183" s="31"/>
      <c r="B183" s="32"/>
      <c r="C183" s="180" t="s">
        <v>325</v>
      </c>
      <c r="D183" s="180" t="s">
        <v>133</v>
      </c>
      <c r="E183" s="181" t="s">
        <v>326</v>
      </c>
      <c r="F183" s="182" t="s">
        <v>327</v>
      </c>
      <c r="G183" s="183" t="s">
        <v>136</v>
      </c>
      <c r="H183" s="184">
        <v>1</v>
      </c>
      <c r="I183" s="185"/>
      <c r="J183" s="186">
        <f t="shared" si="30"/>
        <v>0</v>
      </c>
      <c r="K183" s="187"/>
      <c r="L183" s="36"/>
      <c r="M183" s="188" t="s">
        <v>1</v>
      </c>
      <c r="N183" s="189" t="s">
        <v>43</v>
      </c>
      <c r="O183" s="68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195</v>
      </c>
      <c r="AT183" s="192" t="s">
        <v>133</v>
      </c>
      <c r="AU183" s="192" t="s">
        <v>86</v>
      </c>
      <c r="AY183" s="14" t="s">
        <v>130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4" t="s">
        <v>86</v>
      </c>
      <c r="BK183" s="193">
        <f t="shared" si="39"/>
        <v>0</v>
      </c>
      <c r="BL183" s="14" t="s">
        <v>195</v>
      </c>
      <c r="BM183" s="192" t="s">
        <v>328</v>
      </c>
    </row>
    <row r="184" spans="1:65" s="2" customFormat="1" ht="14.45" customHeight="1">
      <c r="A184" s="31"/>
      <c r="B184" s="32"/>
      <c r="C184" s="194" t="s">
        <v>329</v>
      </c>
      <c r="D184" s="194" t="s">
        <v>175</v>
      </c>
      <c r="E184" s="195" t="s">
        <v>330</v>
      </c>
      <c r="F184" s="196" t="s">
        <v>331</v>
      </c>
      <c r="G184" s="197" t="s">
        <v>136</v>
      </c>
      <c r="H184" s="198">
        <v>1</v>
      </c>
      <c r="I184" s="199"/>
      <c r="J184" s="200">
        <f t="shared" si="30"/>
        <v>0</v>
      </c>
      <c r="K184" s="201"/>
      <c r="L184" s="202"/>
      <c r="M184" s="203" t="s">
        <v>1</v>
      </c>
      <c r="N184" s="204" t="s">
        <v>43</v>
      </c>
      <c r="O184" s="68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264</v>
      </c>
      <c r="AT184" s="192" t="s">
        <v>175</v>
      </c>
      <c r="AU184" s="192" t="s">
        <v>86</v>
      </c>
      <c r="AY184" s="14" t="s">
        <v>130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4" t="s">
        <v>86</v>
      </c>
      <c r="BK184" s="193">
        <f t="shared" si="39"/>
        <v>0</v>
      </c>
      <c r="BL184" s="14" t="s">
        <v>195</v>
      </c>
      <c r="BM184" s="192" t="s">
        <v>332</v>
      </c>
    </row>
    <row r="185" spans="1:65" s="2" customFormat="1" ht="14.45" customHeight="1">
      <c r="A185" s="31"/>
      <c r="B185" s="32"/>
      <c r="C185" s="180" t="s">
        <v>333</v>
      </c>
      <c r="D185" s="180" t="s">
        <v>133</v>
      </c>
      <c r="E185" s="181" t="s">
        <v>334</v>
      </c>
      <c r="F185" s="182" t="s">
        <v>335</v>
      </c>
      <c r="G185" s="183" t="s">
        <v>136</v>
      </c>
      <c r="H185" s="184">
        <v>1</v>
      </c>
      <c r="I185" s="185"/>
      <c r="J185" s="186">
        <f t="shared" si="30"/>
        <v>0</v>
      </c>
      <c r="K185" s="187"/>
      <c r="L185" s="36"/>
      <c r="M185" s="188" t="s">
        <v>1</v>
      </c>
      <c r="N185" s="189" t="s">
        <v>43</v>
      </c>
      <c r="O185" s="68"/>
      <c r="P185" s="190">
        <f t="shared" si="31"/>
        <v>0</v>
      </c>
      <c r="Q185" s="190">
        <v>0</v>
      </c>
      <c r="R185" s="190">
        <f t="shared" si="32"/>
        <v>0</v>
      </c>
      <c r="S185" s="190">
        <v>1.8E-3</v>
      </c>
      <c r="T185" s="191">
        <f t="shared" si="33"/>
        <v>1.8E-3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2" t="s">
        <v>195</v>
      </c>
      <c r="AT185" s="192" t="s">
        <v>133</v>
      </c>
      <c r="AU185" s="192" t="s">
        <v>86</v>
      </c>
      <c r="AY185" s="14" t="s">
        <v>130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4" t="s">
        <v>86</v>
      </c>
      <c r="BK185" s="193">
        <f t="shared" si="39"/>
        <v>0</v>
      </c>
      <c r="BL185" s="14" t="s">
        <v>195</v>
      </c>
      <c r="BM185" s="192" t="s">
        <v>336</v>
      </c>
    </row>
    <row r="186" spans="1:65" s="2" customFormat="1" ht="14.45" customHeight="1">
      <c r="A186" s="31"/>
      <c r="B186" s="32"/>
      <c r="C186" s="180" t="s">
        <v>337</v>
      </c>
      <c r="D186" s="180" t="s">
        <v>133</v>
      </c>
      <c r="E186" s="181" t="s">
        <v>338</v>
      </c>
      <c r="F186" s="182" t="s">
        <v>339</v>
      </c>
      <c r="G186" s="183" t="s">
        <v>136</v>
      </c>
      <c r="H186" s="184">
        <v>3</v>
      </c>
      <c r="I186" s="185"/>
      <c r="J186" s="186">
        <f t="shared" si="30"/>
        <v>0</v>
      </c>
      <c r="K186" s="187"/>
      <c r="L186" s="36"/>
      <c r="M186" s="188" t="s">
        <v>1</v>
      </c>
      <c r="N186" s="189" t="s">
        <v>43</v>
      </c>
      <c r="O186" s="68"/>
      <c r="P186" s="190">
        <f t="shared" si="31"/>
        <v>0</v>
      </c>
      <c r="Q186" s="190">
        <v>0</v>
      </c>
      <c r="R186" s="190">
        <f t="shared" si="32"/>
        <v>0</v>
      </c>
      <c r="S186" s="190">
        <v>2.4E-2</v>
      </c>
      <c r="T186" s="191">
        <f t="shared" si="33"/>
        <v>7.2000000000000008E-2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2" t="s">
        <v>195</v>
      </c>
      <c r="AT186" s="192" t="s">
        <v>133</v>
      </c>
      <c r="AU186" s="192" t="s">
        <v>86</v>
      </c>
      <c r="AY186" s="14" t="s">
        <v>130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4" t="s">
        <v>86</v>
      </c>
      <c r="BK186" s="193">
        <f t="shared" si="39"/>
        <v>0</v>
      </c>
      <c r="BL186" s="14" t="s">
        <v>195</v>
      </c>
      <c r="BM186" s="192" t="s">
        <v>340</v>
      </c>
    </row>
    <row r="187" spans="1:65" s="2" customFormat="1" ht="14.45" customHeight="1">
      <c r="A187" s="31"/>
      <c r="B187" s="32"/>
      <c r="C187" s="180" t="s">
        <v>341</v>
      </c>
      <c r="D187" s="180" t="s">
        <v>133</v>
      </c>
      <c r="E187" s="181" t="s">
        <v>342</v>
      </c>
      <c r="F187" s="182" t="s">
        <v>343</v>
      </c>
      <c r="G187" s="183" t="s">
        <v>136</v>
      </c>
      <c r="H187" s="184">
        <v>1</v>
      </c>
      <c r="I187" s="185"/>
      <c r="J187" s="186">
        <f t="shared" si="30"/>
        <v>0</v>
      </c>
      <c r="K187" s="187"/>
      <c r="L187" s="36"/>
      <c r="M187" s="188" t="s">
        <v>1</v>
      </c>
      <c r="N187" s="189" t="s">
        <v>43</v>
      </c>
      <c r="O187" s="68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195</v>
      </c>
      <c r="AT187" s="192" t="s">
        <v>133</v>
      </c>
      <c r="AU187" s="192" t="s">
        <v>86</v>
      </c>
      <c r="AY187" s="14" t="s">
        <v>130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4" t="s">
        <v>86</v>
      </c>
      <c r="BK187" s="193">
        <f t="shared" si="39"/>
        <v>0</v>
      </c>
      <c r="BL187" s="14" t="s">
        <v>195</v>
      </c>
      <c r="BM187" s="192" t="s">
        <v>344</v>
      </c>
    </row>
    <row r="188" spans="1:65" s="2" customFormat="1" ht="14.45" customHeight="1">
      <c r="A188" s="31"/>
      <c r="B188" s="32"/>
      <c r="C188" s="194" t="s">
        <v>345</v>
      </c>
      <c r="D188" s="194" t="s">
        <v>175</v>
      </c>
      <c r="E188" s="195" t="s">
        <v>346</v>
      </c>
      <c r="F188" s="196" t="s">
        <v>347</v>
      </c>
      <c r="G188" s="197" t="s">
        <v>136</v>
      </c>
      <c r="H188" s="198">
        <v>1</v>
      </c>
      <c r="I188" s="199"/>
      <c r="J188" s="200">
        <f t="shared" si="30"/>
        <v>0</v>
      </c>
      <c r="K188" s="201"/>
      <c r="L188" s="202"/>
      <c r="M188" s="203" t="s">
        <v>1</v>
      </c>
      <c r="N188" s="204" t="s">
        <v>43</v>
      </c>
      <c r="O188" s="68"/>
      <c r="P188" s="190">
        <f t="shared" si="31"/>
        <v>0</v>
      </c>
      <c r="Q188" s="190">
        <v>1.23E-3</v>
      </c>
      <c r="R188" s="190">
        <f t="shared" si="32"/>
        <v>1.23E-3</v>
      </c>
      <c r="S188" s="190">
        <v>0</v>
      </c>
      <c r="T188" s="191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2" t="s">
        <v>264</v>
      </c>
      <c r="AT188" s="192" t="s">
        <v>175</v>
      </c>
      <c r="AU188" s="192" t="s">
        <v>86</v>
      </c>
      <c r="AY188" s="14" t="s">
        <v>130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4" t="s">
        <v>86</v>
      </c>
      <c r="BK188" s="193">
        <f t="shared" si="39"/>
        <v>0</v>
      </c>
      <c r="BL188" s="14" t="s">
        <v>195</v>
      </c>
      <c r="BM188" s="192" t="s">
        <v>348</v>
      </c>
    </row>
    <row r="189" spans="1:65" s="2" customFormat="1" ht="14.45" customHeight="1">
      <c r="A189" s="31"/>
      <c r="B189" s="32"/>
      <c r="C189" s="180" t="s">
        <v>349</v>
      </c>
      <c r="D189" s="180" t="s">
        <v>133</v>
      </c>
      <c r="E189" s="181" t="s">
        <v>350</v>
      </c>
      <c r="F189" s="182" t="s">
        <v>351</v>
      </c>
      <c r="G189" s="183" t="s">
        <v>136</v>
      </c>
      <c r="H189" s="184">
        <v>2</v>
      </c>
      <c r="I189" s="185"/>
      <c r="J189" s="186">
        <f t="shared" si="30"/>
        <v>0</v>
      </c>
      <c r="K189" s="187"/>
      <c r="L189" s="36"/>
      <c r="M189" s="188" t="s">
        <v>1</v>
      </c>
      <c r="N189" s="189" t="s">
        <v>43</v>
      </c>
      <c r="O189" s="68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195</v>
      </c>
      <c r="AT189" s="192" t="s">
        <v>133</v>
      </c>
      <c r="AU189" s="192" t="s">
        <v>86</v>
      </c>
      <c r="AY189" s="14" t="s">
        <v>130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4" t="s">
        <v>86</v>
      </c>
      <c r="BK189" s="193">
        <f t="shared" si="39"/>
        <v>0</v>
      </c>
      <c r="BL189" s="14" t="s">
        <v>195</v>
      </c>
      <c r="BM189" s="192" t="s">
        <v>352</v>
      </c>
    </row>
    <row r="190" spans="1:65" s="2" customFormat="1" ht="14.45" customHeight="1">
      <c r="A190" s="31"/>
      <c r="B190" s="32"/>
      <c r="C190" s="180" t="s">
        <v>353</v>
      </c>
      <c r="D190" s="180" t="s">
        <v>133</v>
      </c>
      <c r="E190" s="181" t="s">
        <v>354</v>
      </c>
      <c r="F190" s="182" t="s">
        <v>355</v>
      </c>
      <c r="G190" s="183" t="s">
        <v>136</v>
      </c>
      <c r="H190" s="184">
        <v>1</v>
      </c>
      <c r="I190" s="185"/>
      <c r="J190" s="186">
        <f t="shared" si="30"/>
        <v>0</v>
      </c>
      <c r="K190" s="187"/>
      <c r="L190" s="36"/>
      <c r="M190" s="188" t="s">
        <v>1</v>
      </c>
      <c r="N190" s="189" t="s">
        <v>43</v>
      </c>
      <c r="O190" s="68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2" t="s">
        <v>195</v>
      </c>
      <c r="AT190" s="192" t="s">
        <v>133</v>
      </c>
      <c r="AU190" s="192" t="s">
        <v>86</v>
      </c>
      <c r="AY190" s="14" t="s">
        <v>130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4" t="s">
        <v>86</v>
      </c>
      <c r="BK190" s="193">
        <f t="shared" si="39"/>
        <v>0</v>
      </c>
      <c r="BL190" s="14" t="s">
        <v>195</v>
      </c>
      <c r="BM190" s="192" t="s">
        <v>356</v>
      </c>
    </row>
    <row r="191" spans="1:65" s="2" customFormat="1" ht="14.45" customHeight="1">
      <c r="A191" s="31"/>
      <c r="B191" s="32"/>
      <c r="C191" s="180" t="s">
        <v>357</v>
      </c>
      <c r="D191" s="180" t="s">
        <v>133</v>
      </c>
      <c r="E191" s="181" t="s">
        <v>358</v>
      </c>
      <c r="F191" s="182" t="s">
        <v>359</v>
      </c>
      <c r="G191" s="183" t="s">
        <v>136</v>
      </c>
      <c r="H191" s="184">
        <v>3</v>
      </c>
      <c r="I191" s="185"/>
      <c r="J191" s="186">
        <f t="shared" si="30"/>
        <v>0</v>
      </c>
      <c r="K191" s="187"/>
      <c r="L191" s="36"/>
      <c r="M191" s="188" t="s">
        <v>1</v>
      </c>
      <c r="N191" s="189" t="s">
        <v>43</v>
      </c>
      <c r="O191" s="68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2" t="s">
        <v>195</v>
      </c>
      <c r="AT191" s="192" t="s">
        <v>133</v>
      </c>
      <c r="AU191" s="192" t="s">
        <v>86</v>
      </c>
      <c r="AY191" s="14" t="s">
        <v>130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4" t="s">
        <v>86</v>
      </c>
      <c r="BK191" s="193">
        <f t="shared" si="39"/>
        <v>0</v>
      </c>
      <c r="BL191" s="14" t="s">
        <v>195</v>
      </c>
      <c r="BM191" s="192" t="s">
        <v>360</v>
      </c>
    </row>
    <row r="192" spans="1:65" s="2" customFormat="1" ht="14.45" customHeight="1">
      <c r="A192" s="31"/>
      <c r="B192" s="32"/>
      <c r="C192" s="180" t="s">
        <v>361</v>
      </c>
      <c r="D192" s="180" t="s">
        <v>133</v>
      </c>
      <c r="E192" s="181" t="s">
        <v>362</v>
      </c>
      <c r="F192" s="182" t="s">
        <v>363</v>
      </c>
      <c r="G192" s="183" t="s">
        <v>136</v>
      </c>
      <c r="H192" s="184">
        <v>1</v>
      </c>
      <c r="I192" s="185"/>
      <c r="J192" s="186">
        <f t="shared" si="30"/>
        <v>0</v>
      </c>
      <c r="K192" s="187"/>
      <c r="L192" s="36"/>
      <c r="M192" s="188" t="s">
        <v>1</v>
      </c>
      <c r="N192" s="189" t="s">
        <v>43</v>
      </c>
      <c r="O192" s="68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2" t="s">
        <v>195</v>
      </c>
      <c r="AT192" s="192" t="s">
        <v>133</v>
      </c>
      <c r="AU192" s="192" t="s">
        <v>86</v>
      </c>
      <c r="AY192" s="14" t="s">
        <v>130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4" t="s">
        <v>86</v>
      </c>
      <c r="BK192" s="193">
        <f t="shared" si="39"/>
        <v>0</v>
      </c>
      <c r="BL192" s="14" t="s">
        <v>195</v>
      </c>
      <c r="BM192" s="192" t="s">
        <v>364</v>
      </c>
    </row>
    <row r="193" spans="1:65" s="2" customFormat="1" ht="14.45" customHeight="1">
      <c r="A193" s="31"/>
      <c r="B193" s="32"/>
      <c r="C193" s="180" t="s">
        <v>365</v>
      </c>
      <c r="D193" s="180" t="s">
        <v>133</v>
      </c>
      <c r="E193" s="181" t="s">
        <v>366</v>
      </c>
      <c r="F193" s="182" t="s">
        <v>367</v>
      </c>
      <c r="G193" s="183" t="s">
        <v>136</v>
      </c>
      <c r="H193" s="184">
        <v>1</v>
      </c>
      <c r="I193" s="185"/>
      <c r="J193" s="186">
        <f t="shared" si="30"/>
        <v>0</v>
      </c>
      <c r="K193" s="187"/>
      <c r="L193" s="36"/>
      <c r="M193" s="188" t="s">
        <v>1</v>
      </c>
      <c r="N193" s="189" t="s">
        <v>43</v>
      </c>
      <c r="O193" s="68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2" t="s">
        <v>195</v>
      </c>
      <c r="AT193" s="192" t="s">
        <v>133</v>
      </c>
      <c r="AU193" s="192" t="s">
        <v>86</v>
      </c>
      <c r="AY193" s="14" t="s">
        <v>130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4" t="s">
        <v>86</v>
      </c>
      <c r="BK193" s="193">
        <f t="shared" si="39"/>
        <v>0</v>
      </c>
      <c r="BL193" s="14" t="s">
        <v>195</v>
      </c>
      <c r="BM193" s="192" t="s">
        <v>368</v>
      </c>
    </row>
    <row r="194" spans="1:65" s="2" customFormat="1" ht="14.45" customHeight="1">
      <c r="A194" s="31"/>
      <c r="B194" s="32"/>
      <c r="C194" s="180" t="s">
        <v>369</v>
      </c>
      <c r="D194" s="180" t="s">
        <v>133</v>
      </c>
      <c r="E194" s="181" t="s">
        <v>370</v>
      </c>
      <c r="F194" s="182" t="s">
        <v>371</v>
      </c>
      <c r="G194" s="183" t="s">
        <v>136</v>
      </c>
      <c r="H194" s="184">
        <v>1</v>
      </c>
      <c r="I194" s="185"/>
      <c r="J194" s="186">
        <f t="shared" si="30"/>
        <v>0</v>
      </c>
      <c r="K194" s="187"/>
      <c r="L194" s="36"/>
      <c r="M194" s="188" t="s">
        <v>1</v>
      </c>
      <c r="N194" s="189" t="s">
        <v>43</v>
      </c>
      <c r="O194" s="68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2" t="s">
        <v>195</v>
      </c>
      <c r="AT194" s="192" t="s">
        <v>133</v>
      </c>
      <c r="AU194" s="192" t="s">
        <v>86</v>
      </c>
      <c r="AY194" s="14" t="s">
        <v>130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4" t="s">
        <v>86</v>
      </c>
      <c r="BK194" s="193">
        <f t="shared" si="39"/>
        <v>0</v>
      </c>
      <c r="BL194" s="14" t="s">
        <v>195</v>
      </c>
      <c r="BM194" s="192" t="s">
        <v>372</v>
      </c>
    </row>
    <row r="195" spans="1:65" s="2" customFormat="1" ht="14.45" customHeight="1">
      <c r="A195" s="31"/>
      <c r="B195" s="32"/>
      <c r="C195" s="180" t="s">
        <v>373</v>
      </c>
      <c r="D195" s="180" t="s">
        <v>133</v>
      </c>
      <c r="E195" s="181" t="s">
        <v>374</v>
      </c>
      <c r="F195" s="182" t="s">
        <v>375</v>
      </c>
      <c r="G195" s="183" t="s">
        <v>136</v>
      </c>
      <c r="H195" s="184">
        <v>1</v>
      </c>
      <c r="I195" s="185"/>
      <c r="J195" s="186">
        <f t="shared" si="30"/>
        <v>0</v>
      </c>
      <c r="K195" s="187"/>
      <c r="L195" s="36"/>
      <c r="M195" s="188" t="s">
        <v>1</v>
      </c>
      <c r="N195" s="189" t="s">
        <v>43</v>
      </c>
      <c r="O195" s="68"/>
      <c r="P195" s="190">
        <f t="shared" si="31"/>
        <v>0</v>
      </c>
      <c r="Q195" s="190">
        <v>0</v>
      </c>
      <c r="R195" s="190">
        <f t="shared" si="32"/>
        <v>0</v>
      </c>
      <c r="S195" s="190">
        <v>0.16600000000000001</v>
      </c>
      <c r="T195" s="191">
        <f t="shared" si="33"/>
        <v>0.16600000000000001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2" t="s">
        <v>195</v>
      </c>
      <c r="AT195" s="192" t="s">
        <v>133</v>
      </c>
      <c r="AU195" s="192" t="s">
        <v>86</v>
      </c>
      <c r="AY195" s="14" t="s">
        <v>130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4" t="s">
        <v>86</v>
      </c>
      <c r="BK195" s="193">
        <f t="shared" si="39"/>
        <v>0</v>
      </c>
      <c r="BL195" s="14" t="s">
        <v>195</v>
      </c>
      <c r="BM195" s="192" t="s">
        <v>376</v>
      </c>
    </row>
    <row r="196" spans="1:65" s="2" customFormat="1" ht="14.45" customHeight="1">
      <c r="A196" s="31"/>
      <c r="B196" s="32"/>
      <c r="C196" s="180" t="s">
        <v>377</v>
      </c>
      <c r="D196" s="180" t="s">
        <v>133</v>
      </c>
      <c r="E196" s="181" t="s">
        <v>378</v>
      </c>
      <c r="F196" s="182" t="s">
        <v>379</v>
      </c>
      <c r="G196" s="183" t="s">
        <v>136</v>
      </c>
      <c r="H196" s="184">
        <v>1</v>
      </c>
      <c r="I196" s="185"/>
      <c r="J196" s="186">
        <f t="shared" si="30"/>
        <v>0</v>
      </c>
      <c r="K196" s="187"/>
      <c r="L196" s="36"/>
      <c r="M196" s="188" t="s">
        <v>1</v>
      </c>
      <c r="N196" s="189" t="s">
        <v>43</v>
      </c>
      <c r="O196" s="68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2" t="s">
        <v>195</v>
      </c>
      <c r="AT196" s="192" t="s">
        <v>133</v>
      </c>
      <c r="AU196" s="192" t="s">
        <v>86</v>
      </c>
      <c r="AY196" s="14" t="s">
        <v>130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4" t="s">
        <v>86</v>
      </c>
      <c r="BK196" s="193">
        <f t="shared" si="39"/>
        <v>0</v>
      </c>
      <c r="BL196" s="14" t="s">
        <v>195</v>
      </c>
      <c r="BM196" s="192" t="s">
        <v>380</v>
      </c>
    </row>
    <row r="197" spans="1:65" s="2" customFormat="1" ht="14.45" customHeight="1">
      <c r="A197" s="31"/>
      <c r="B197" s="32"/>
      <c r="C197" s="180" t="s">
        <v>381</v>
      </c>
      <c r="D197" s="180" t="s">
        <v>133</v>
      </c>
      <c r="E197" s="181" t="s">
        <v>382</v>
      </c>
      <c r="F197" s="182" t="s">
        <v>383</v>
      </c>
      <c r="G197" s="183" t="s">
        <v>136</v>
      </c>
      <c r="H197" s="184">
        <v>1</v>
      </c>
      <c r="I197" s="185"/>
      <c r="J197" s="186">
        <f t="shared" si="30"/>
        <v>0</v>
      </c>
      <c r="K197" s="187"/>
      <c r="L197" s="36"/>
      <c r="M197" s="188" t="s">
        <v>1</v>
      </c>
      <c r="N197" s="189" t="s">
        <v>43</v>
      </c>
      <c r="O197" s="68"/>
      <c r="P197" s="190">
        <f t="shared" si="31"/>
        <v>0</v>
      </c>
      <c r="Q197" s="190">
        <v>0</v>
      </c>
      <c r="R197" s="190">
        <f t="shared" si="32"/>
        <v>0</v>
      </c>
      <c r="S197" s="190">
        <v>8.8099999999999998E-2</v>
      </c>
      <c r="T197" s="191">
        <f t="shared" si="33"/>
        <v>8.8099999999999998E-2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2" t="s">
        <v>195</v>
      </c>
      <c r="AT197" s="192" t="s">
        <v>133</v>
      </c>
      <c r="AU197" s="192" t="s">
        <v>86</v>
      </c>
      <c r="AY197" s="14" t="s">
        <v>130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4" t="s">
        <v>86</v>
      </c>
      <c r="BK197" s="193">
        <f t="shared" si="39"/>
        <v>0</v>
      </c>
      <c r="BL197" s="14" t="s">
        <v>195</v>
      </c>
      <c r="BM197" s="192" t="s">
        <v>384</v>
      </c>
    </row>
    <row r="198" spans="1:65" s="2" customFormat="1" ht="14.45" customHeight="1">
      <c r="A198" s="31"/>
      <c r="B198" s="32"/>
      <c r="C198" s="180" t="s">
        <v>385</v>
      </c>
      <c r="D198" s="180" t="s">
        <v>133</v>
      </c>
      <c r="E198" s="181" t="s">
        <v>386</v>
      </c>
      <c r="F198" s="182" t="s">
        <v>387</v>
      </c>
      <c r="G198" s="183" t="s">
        <v>388</v>
      </c>
      <c r="H198" s="205"/>
      <c r="I198" s="185"/>
      <c r="J198" s="186">
        <f t="shared" si="30"/>
        <v>0</v>
      </c>
      <c r="K198" s="187"/>
      <c r="L198" s="36"/>
      <c r="M198" s="188" t="s">
        <v>1</v>
      </c>
      <c r="N198" s="189" t="s">
        <v>43</v>
      </c>
      <c r="O198" s="68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2" t="s">
        <v>195</v>
      </c>
      <c r="AT198" s="192" t="s">
        <v>133</v>
      </c>
      <c r="AU198" s="192" t="s">
        <v>86</v>
      </c>
      <c r="AY198" s="14" t="s">
        <v>130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4" t="s">
        <v>86</v>
      </c>
      <c r="BK198" s="193">
        <f t="shared" si="39"/>
        <v>0</v>
      </c>
      <c r="BL198" s="14" t="s">
        <v>195</v>
      </c>
      <c r="BM198" s="192" t="s">
        <v>389</v>
      </c>
    </row>
    <row r="199" spans="1:65" s="2" customFormat="1" ht="14.45" customHeight="1">
      <c r="A199" s="31"/>
      <c r="B199" s="32"/>
      <c r="C199" s="194" t="s">
        <v>390</v>
      </c>
      <c r="D199" s="194" t="s">
        <v>175</v>
      </c>
      <c r="E199" s="195" t="s">
        <v>391</v>
      </c>
      <c r="F199" s="196" t="s">
        <v>392</v>
      </c>
      <c r="G199" s="197" t="s">
        <v>136</v>
      </c>
      <c r="H199" s="198">
        <v>1</v>
      </c>
      <c r="I199" s="199"/>
      <c r="J199" s="200">
        <f t="shared" si="30"/>
        <v>0</v>
      </c>
      <c r="K199" s="201"/>
      <c r="L199" s="202"/>
      <c r="M199" s="203" t="s">
        <v>1</v>
      </c>
      <c r="N199" s="204" t="s">
        <v>43</v>
      </c>
      <c r="O199" s="68"/>
      <c r="P199" s="190">
        <f t="shared" si="31"/>
        <v>0</v>
      </c>
      <c r="Q199" s="190">
        <v>6.5000000000000002E-2</v>
      </c>
      <c r="R199" s="190">
        <f t="shared" si="32"/>
        <v>6.5000000000000002E-2</v>
      </c>
      <c r="S199" s="190">
        <v>0</v>
      </c>
      <c r="T199" s="191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2" t="s">
        <v>264</v>
      </c>
      <c r="AT199" s="192" t="s">
        <v>175</v>
      </c>
      <c r="AU199" s="192" t="s">
        <v>86</v>
      </c>
      <c r="AY199" s="14" t="s">
        <v>130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4" t="s">
        <v>86</v>
      </c>
      <c r="BK199" s="193">
        <f t="shared" si="39"/>
        <v>0</v>
      </c>
      <c r="BL199" s="14" t="s">
        <v>195</v>
      </c>
      <c r="BM199" s="192" t="s">
        <v>393</v>
      </c>
    </row>
    <row r="200" spans="1:65" s="2" customFormat="1" ht="14.45" customHeight="1">
      <c r="A200" s="31"/>
      <c r="B200" s="32"/>
      <c r="C200" s="194" t="s">
        <v>394</v>
      </c>
      <c r="D200" s="194" t="s">
        <v>175</v>
      </c>
      <c r="E200" s="195" t="s">
        <v>395</v>
      </c>
      <c r="F200" s="196" t="s">
        <v>396</v>
      </c>
      <c r="G200" s="197" t="s">
        <v>136</v>
      </c>
      <c r="H200" s="198">
        <v>1</v>
      </c>
      <c r="I200" s="199"/>
      <c r="J200" s="200">
        <f t="shared" si="30"/>
        <v>0</v>
      </c>
      <c r="K200" s="201"/>
      <c r="L200" s="202"/>
      <c r="M200" s="203" t="s">
        <v>1</v>
      </c>
      <c r="N200" s="204" t="s">
        <v>43</v>
      </c>
      <c r="O200" s="68"/>
      <c r="P200" s="190">
        <f t="shared" si="31"/>
        <v>0</v>
      </c>
      <c r="Q200" s="190">
        <v>0.05</v>
      </c>
      <c r="R200" s="190">
        <f t="shared" si="32"/>
        <v>0.05</v>
      </c>
      <c r="S200" s="190">
        <v>0</v>
      </c>
      <c r="T200" s="191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264</v>
      </c>
      <c r="AT200" s="192" t="s">
        <v>175</v>
      </c>
      <c r="AU200" s="192" t="s">
        <v>86</v>
      </c>
      <c r="AY200" s="14" t="s">
        <v>130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4" t="s">
        <v>86</v>
      </c>
      <c r="BK200" s="193">
        <f t="shared" si="39"/>
        <v>0</v>
      </c>
      <c r="BL200" s="14" t="s">
        <v>195</v>
      </c>
      <c r="BM200" s="192" t="s">
        <v>397</v>
      </c>
    </row>
    <row r="201" spans="1:65" s="2" customFormat="1" ht="14.45" customHeight="1">
      <c r="A201" s="31"/>
      <c r="B201" s="32"/>
      <c r="C201" s="194" t="s">
        <v>398</v>
      </c>
      <c r="D201" s="194" t="s">
        <v>175</v>
      </c>
      <c r="E201" s="195" t="s">
        <v>399</v>
      </c>
      <c r="F201" s="196" t="s">
        <v>400</v>
      </c>
      <c r="G201" s="197" t="s">
        <v>136</v>
      </c>
      <c r="H201" s="198">
        <v>1</v>
      </c>
      <c r="I201" s="199"/>
      <c r="J201" s="200">
        <f t="shared" si="30"/>
        <v>0</v>
      </c>
      <c r="K201" s="201"/>
      <c r="L201" s="202"/>
      <c r="M201" s="203" t="s">
        <v>1</v>
      </c>
      <c r="N201" s="204" t="s">
        <v>43</v>
      </c>
      <c r="O201" s="68"/>
      <c r="P201" s="190">
        <f t="shared" si="31"/>
        <v>0</v>
      </c>
      <c r="Q201" s="190">
        <v>4.4999999999999997E-3</v>
      </c>
      <c r="R201" s="190">
        <f t="shared" si="32"/>
        <v>4.4999999999999997E-3</v>
      </c>
      <c r="S201" s="190">
        <v>0</v>
      </c>
      <c r="T201" s="191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2" t="s">
        <v>264</v>
      </c>
      <c r="AT201" s="192" t="s">
        <v>175</v>
      </c>
      <c r="AU201" s="192" t="s">
        <v>86</v>
      </c>
      <c r="AY201" s="14" t="s">
        <v>130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4" t="s">
        <v>86</v>
      </c>
      <c r="BK201" s="193">
        <f t="shared" si="39"/>
        <v>0</v>
      </c>
      <c r="BL201" s="14" t="s">
        <v>195</v>
      </c>
      <c r="BM201" s="192" t="s">
        <v>401</v>
      </c>
    </row>
    <row r="202" spans="1:65" s="2" customFormat="1" ht="14.45" customHeight="1">
      <c r="A202" s="31"/>
      <c r="B202" s="32"/>
      <c r="C202" s="180" t="s">
        <v>402</v>
      </c>
      <c r="D202" s="180" t="s">
        <v>133</v>
      </c>
      <c r="E202" s="181" t="s">
        <v>403</v>
      </c>
      <c r="F202" s="182" t="s">
        <v>404</v>
      </c>
      <c r="G202" s="183" t="s">
        <v>388</v>
      </c>
      <c r="H202" s="205"/>
      <c r="I202" s="185"/>
      <c r="J202" s="186">
        <f t="shared" si="30"/>
        <v>0</v>
      </c>
      <c r="K202" s="187"/>
      <c r="L202" s="36"/>
      <c r="M202" s="188" t="s">
        <v>1</v>
      </c>
      <c r="N202" s="189" t="s">
        <v>43</v>
      </c>
      <c r="O202" s="68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2" t="s">
        <v>195</v>
      </c>
      <c r="AT202" s="192" t="s">
        <v>133</v>
      </c>
      <c r="AU202" s="192" t="s">
        <v>86</v>
      </c>
      <c r="AY202" s="14" t="s">
        <v>130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4" t="s">
        <v>86</v>
      </c>
      <c r="BK202" s="193">
        <f t="shared" si="39"/>
        <v>0</v>
      </c>
      <c r="BL202" s="14" t="s">
        <v>195</v>
      </c>
      <c r="BM202" s="192" t="s">
        <v>405</v>
      </c>
    </row>
    <row r="203" spans="1:65" s="12" customFormat="1" ht="22.9" customHeight="1">
      <c r="B203" s="164"/>
      <c r="C203" s="165"/>
      <c r="D203" s="166" t="s">
        <v>76</v>
      </c>
      <c r="E203" s="178" t="s">
        <v>406</v>
      </c>
      <c r="F203" s="178" t="s">
        <v>407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SUM(P204:P216)</f>
        <v>0</v>
      </c>
      <c r="Q203" s="172"/>
      <c r="R203" s="173">
        <f>SUM(R204:R216)</f>
        <v>0.28964237000000004</v>
      </c>
      <c r="S203" s="172"/>
      <c r="T203" s="174">
        <f>SUM(T204:T216)</f>
        <v>6.568199999999999E-2</v>
      </c>
      <c r="AR203" s="175" t="s">
        <v>86</v>
      </c>
      <c r="AT203" s="176" t="s">
        <v>76</v>
      </c>
      <c r="AU203" s="176" t="s">
        <v>82</v>
      </c>
      <c r="AY203" s="175" t="s">
        <v>130</v>
      </c>
      <c r="BK203" s="177">
        <f>SUM(BK204:BK216)</f>
        <v>0</v>
      </c>
    </row>
    <row r="204" spans="1:65" s="2" customFormat="1" ht="14.45" customHeight="1">
      <c r="A204" s="31"/>
      <c r="B204" s="32"/>
      <c r="C204" s="180" t="s">
        <v>408</v>
      </c>
      <c r="D204" s="180" t="s">
        <v>133</v>
      </c>
      <c r="E204" s="181" t="s">
        <v>409</v>
      </c>
      <c r="F204" s="182" t="s">
        <v>410</v>
      </c>
      <c r="G204" s="183" t="s">
        <v>143</v>
      </c>
      <c r="H204" s="184">
        <v>23.015999999999998</v>
      </c>
      <c r="I204" s="185"/>
      <c r="J204" s="186">
        <f t="shared" ref="J204:J216" si="40">ROUND(I204*H204,2)</f>
        <v>0</v>
      </c>
      <c r="K204" s="187"/>
      <c r="L204" s="36"/>
      <c r="M204" s="188" t="s">
        <v>1</v>
      </c>
      <c r="N204" s="189" t="s">
        <v>43</v>
      </c>
      <c r="O204" s="68"/>
      <c r="P204" s="190">
        <f t="shared" ref="P204:P216" si="41">O204*H204</f>
        <v>0</v>
      </c>
      <c r="Q204" s="190">
        <v>0</v>
      </c>
      <c r="R204" s="190">
        <f t="shared" ref="R204:R216" si="42">Q204*H204</f>
        <v>0</v>
      </c>
      <c r="S204" s="190">
        <v>0</v>
      </c>
      <c r="T204" s="191">
        <f t="shared" ref="T204:T216" si="4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2" t="s">
        <v>195</v>
      </c>
      <c r="AT204" s="192" t="s">
        <v>133</v>
      </c>
      <c r="AU204" s="192" t="s">
        <v>86</v>
      </c>
      <c r="AY204" s="14" t="s">
        <v>130</v>
      </c>
      <c r="BE204" s="193">
        <f t="shared" ref="BE204:BE216" si="44">IF(N204="základní",J204,0)</f>
        <v>0</v>
      </c>
      <c r="BF204" s="193">
        <f t="shared" ref="BF204:BF216" si="45">IF(N204="snížená",J204,0)</f>
        <v>0</v>
      </c>
      <c r="BG204" s="193">
        <f t="shared" ref="BG204:BG216" si="46">IF(N204="zákl. přenesená",J204,0)</f>
        <v>0</v>
      </c>
      <c r="BH204" s="193">
        <f t="shared" ref="BH204:BH216" si="47">IF(N204="sníž. přenesená",J204,0)</f>
        <v>0</v>
      </c>
      <c r="BI204" s="193">
        <f t="shared" ref="BI204:BI216" si="48">IF(N204="nulová",J204,0)</f>
        <v>0</v>
      </c>
      <c r="BJ204" s="14" t="s">
        <v>86</v>
      </c>
      <c r="BK204" s="193">
        <f t="shared" ref="BK204:BK216" si="49">ROUND(I204*H204,2)</f>
        <v>0</v>
      </c>
      <c r="BL204" s="14" t="s">
        <v>195</v>
      </c>
      <c r="BM204" s="192" t="s">
        <v>411</v>
      </c>
    </row>
    <row r="205" spans="1:65" s="2" customFormat="1" ht="14.45" customHeight="1">
      <c r="A205" s="31"/>
      <c r="B205" s="32"/>
      <c r="C205" s="180" t="s">
        <v>412</v>
      </c>
      <c r="D205" s="180" t="s">
        <v>133</v>
      </c>
      <c r="E205" s="181" t="s">
        <v>413</v>
      </c>
      <c r="F205" s="182" t="s">
        <v>414</v>
      </c>
      <c r="G205" s="183" t="s">
        <v>143</v>
      </c>
      <c r="H205" s="184">
        <v>26.167000000000002</v>
      </c>
      <c r="I205" s="185"/>
      <c r="J205" s="186">
        <f t="shared" si="40"/>
        <v>0</v>
      </c>
      <c r="K205" s="187"/>
      <c r="L205" s="36"/>
      <c r="M205" s="188" t="s">
        <v>1</v>
      </c>
      <c r="N205" s="189" t="s">
        <v>43</v>
      </c>
      <c r="O205" s="68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2" t="s">
        <v>195</v>
      </c>
      <c r="AT205" s="192" t="s">
        <v>133</v>
      </c>
      <c r="AU205" s="192" t="s">
        <v>86</v>
      </c>
      <c r="AY205" s="14" t="s">
        <v>130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4" t="s">
        <v>86</v>
      </c>
      <c r="BK205" s="193">
        <f t="shared" si="49"/>
        <v>0</v>
      </c>
      <c r="BL205" s="14" t="s">
        <v>195</v>
      </c>
      <c r="BM205" s="192" t="s">
        <v>415</v>
      </c>
    </row>
    <row r="206" spans="1:65" s="2" customFormat="1" ht="14.45" customHeight="1">
      <c r="A206" s="31"/>
      <c r="B206" s="32"/>
      <c r="C206" s="180" t="s">
        <v>416</v>
      </c>
      <c r="D206" s="180" t="s">
        <v>133</v>
      </c>
      <c r="E206" s="181" t="s">
        <v>417</v>
      </c>
      <c r="F206" s="182" t="s">
        <v>418</v>
      </c>
      <c r="G206" s="183" t="s">
        <v>143</v>
      </c>
      <c r="H206" s="184">
        <v>26.167000000000002</v>
      </c>
      <c r="I206" s="185"/>
      <c r="J206" s="186">
        <f t="shared" si="40"/>
        <v>0</v>
      </c>
      <c r="K206" s="187"/>
      <c r="L206" s="36"/>
      <c r="M206" s="188" t="s">
        <v>1</v>
      </c>
      <c r="N206" s="189" t="s">
        <v>43</v>
      </c>
      <c r="O206" s="68"/>
      <c r="P206" s="190">
        <f t="shared" si="41"/>
        <v>0</v>
      </c>
      <c r="Q206" s="190">
        <v>3.0000000000000001E-5</v>
      </c>
      <c r="R206" s="190">
        <f t="shared" si="42"/>
        <v>7.8501000000000005E-4</v>
      </c>
      <c r="S206" s="190">
        <v>0</v>
      </c>
      <c r="T206" s="191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2" t="s">
        <v>195</v>
      </c>
      <c r="AT206" s="192" t="s">
        <v>133</v>
      </c>
      <c r="AU206" s="192" t="s">
        <v>86</v>
      </c>
      <c r="AY206" s="14" t="s">
        <v>130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4" t="s">
        <v>86</v>
      </c>
      <c r="BK206" s="193">
        <f t="shared" si="49"/>
        <v>0</v>
      </c>
      <c r="BL206" s="14" t="s">
        <v>195</v>
      </c>
      <c r="BM206" s="192" t="s">
        <v>419</v>
      </c>
    </row>
    <row r="207" spans="1:65" s="2" customFormat="1" ht="14.45" customHeight="1">
      <c r="A207" s="31"/>
      <c r="B207" s="32"/>
      <c r="C207" s="180" t="s">
        <v>420</v>
      </c>
      <c r="D207" s="180" t="s">
        <v>133</v>
      </c>
      <c r="E207" s="181" t="s">
        <v>421</v>
      </c>
      <c r="F207" s="182" t="s">
        <v>422</v>
      </c>
      <c r="G207" s="183" t="s">
        <v>143</v>
      </c>
      <c r="H207" s="184">
        <v>26.167000000000002</v>
      </c>
      <c r="I207" s="185"/>
      <c r="J207" s="186">
        <f t="shared" si="40"/>
        <v>0</v>
      </c>
      <c r="K207" s="187"/>
      <c r="L207" s="36"/>
      <c r="M207" s="188" t="s">
        <v>1</v>
      </c>
      <c r="N207" s="189" t="s">
        <v>43</v>
      </c>
      <c r="O207" s="68"/>
      <c r="P207" s="190">
        <f t="shared" si="41"/>
        <v>0</v>
      </c>
      <c r="Q207" s="190">
        <v>7.5799999999999999E-3</v>
      </c>
      <c r="R207" s="190">
        <f t="shared" si="42"/>
        <v>0.19834586000000001</v>
      </c>
      <c r="S207" s="190">
        <v>0</v>
      </c>
      <c r="T207" s="191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2" t="s">
        <v>195</v>
      </c>
      <c r="AT207" s="192" t="s">
        <v>133</v>
      </c>
      <c r="AU207" s="192" t="s">
        <v>86</v>
      </c>
      <c r="AY207" s="14" t="s">
        <v>130</v>
      </c>
      <c r="BE207" s="193">
        <f t="shared" si="44"/>
        <v>0</v>
      </c>
      <c r="BF207" s="193">
        <f t="shared" si="45"/>
        <v>0</v>
      </c>
      <c r="BG207" s="193">
        <f t="shared" si="46"/>
        <v>0</v>
      </c>
      <c r="BH207" s="193">
        <f t="shared" si="47"/>
        <v>0</v>
      </c>
      <c r="BI207" s="193">
        <f t="shared" si="48"/>
        <v>0</v>
      </c>
      <c r="BJ207" s="14" t="s">
        <v>86</v>
      </c>
      <c r="BK207" s="193">
        <f t="shared" si="49"/>
        <v>0</v>
      </c>
      <c r="BL207" s="14" t="s">
        <v>195</v>
      </c>
      <c r="BM207" s="192" t="s">
        <v>423</v>
      </c>
    </row>
    <row r="208" spans="1:65" s="2" customFormat="1" ht="14.45" customHeight="1">
      <c r="A208" s="31"/>
      <c r="B208" s="32"/>
      <c r="C208" s="180" t="s">
        <v>424</v>
      </c>
      <c r="D208" s="180" t="s">
        <v>133</v>
      </c>
      <c r="E208" s="181" t="s">
        <v>425</v>
      </c>
      <c r="F208" s="182" t="s">
        <v>426</v>
      </c>
      <c r="G208" s="183" t="s">
        <v>143</v>
      </c>
      <c r="H208" s="184">
        <v>23.015999999999998</v>
      </c>
      <c r="I208" s="185"/>
      <c r="J208" s="186">
        <f t="shared" si="40"/>
        <v>0</v>
      </c>
      <c r="K208" s="187"/>
      <c r="L208" s="36"/>
      <c r="M208" s="188" t="s">
        <v>1</v>
      </c>
      <c r="N208" s="189" t="s">
        <v>43</v>
      </c>
      <c r="O208" s="68"/>
      <c r="P208" s="190">
        <f t="shared" si="41"/>
        <v>0</v>
      </c>
      <c r="Q208" s="190">
        <v>0</v>
      </c>
      <c r="R208" s="190">
        <f t="shared" si="42"/>
        <v>0</v>
      </c>
      <c r="S208" s="190">
        <v>2.5000000000000001E-3</v>
      </c>
      <c r="T208" s="191">
        <f t="shared" si="43"/>
        <v>5.7539999999999994E-2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2" t="s">
        <v>195</v>
      </c>
      <c r="AT208" s="192" t="s">
        <v>133</v>
      </c>
      <c r="AU208" s="192" t="s">
        <v>86</v>
      </c>
      <c r="AY208" s="14" t="s">
        <v>130</v>
      </c>
      <c r="BE208" s="193">
        <f t="shared" si="44"/>
        <v>0</v>
      </c>
      <c r="BF208" s="193">
        <f t="shared" si="45"/>
        <v>0</v>
      </c>
      <c r="BG208" s="193">
        <f t="shared" si="46"/>
        <v>0</v>
      </c>
      <c r="BH208" s="193">
        <f t="shared" si="47"/>
        <v>0</v>
      </c>
      <c r="BI208" s="193">
        <f t="shared" si="48"/>
        <v>0</v>
      </c>
      <c r="BJ208" s="14" t="s">
        <v>86</v>
      </c>
      <c r="BK208" s="193">
        <f t="shared" si="49"/>
        <v>0</v>
      </c>
      <c r="BL208" s="14" t="s">
        <v>195</v>
      </c>
      <c r="BM208" s="192" t="s">
        <v>427</v>
      </c>
    </row>
    <row r="209" spans="1:65" s="2" customFormat="1" ht="14.45" customHeight="1">
      <c r="A209" s="31"/>
      <c r="B209" s="32"/>
      <c r="C209" s="180" t="s">
        <v>428</v>
      </c>
      <c r="D209" s="180" t="s">
        <v>133</v>
      </c>
      <c r="E209" s="181" t="s">
        <v>429</v>
      </c>
      <c r="F209" s="182" t="s">
        <v>430</v>
      </c>
      <c r="G209" s="183" t="s">
        <v>143</v>
      </c>
      <c r="H209" s="184">
        <v>26.167000000000002</v>
      </c>
      <c r="I209" s="185"/>
      <c r="J209" s="186">
        <f t="shared" si="40"/>
        <v>0</v>
      </c>
      <c r="K209" s="187"/>
      <c r="L209" s="36"/>
      <c r="M209" s="188" t="s">
        <v>1</v>
      </c>
      <c r="N209" s="189" t="s">
        <v>43</v>
      </c>
      <c r="O209" s="68"/>
      <c r="P209" s="190">
        <f t="shared" si="41"/>
        <v>0</v>
      </c>
      <c r="Q209" s="190">
        <v>2.9999999999999997E-4</v>
      </c>
      <c r="R209" s="190">
        <f t="shared" si="42"/>
        <v>7.8501000000000005E-3</v>
      </c>
      <c r="S209" s="190">
        <v>0</v>
      </c>
      <c r="T209" s="191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195</v>
      </c>
      <c r="AT209" s="192" t="s">
        <v>133</v>
      </c>
      <c r="AU209" s="192" t="s">
        <v>86</v>
      </c>
      <c r="AY209" s="14" t="s">
        <v>130</v>
      </c>
      <c r="BE209" s="193">
        <f t="shared" si="44"/>
        <v>0</v>
      </c>
      <c r="BF209" s="193">
        <f t="shared" si="45"/>
        <v>0</v>
      </c>
      <c r="BG209" s="193">
        <f t="shared" si="46"/>
        <v>0</v>
      </c>
      <c r="BH209" s="193">
        <f t="shared" si="47"/>
        <v>0</v>
      </c>
      <c r="BI209" s="193">
        <f t="shared" si="48"/>
        <v>0</v>
      </c>
      <c r="BJ209" s="14" t="s">
        <v>86</v>
      </c>
      <c r="BK209" s="193">
        <f t="shared" si="49"/>
        <v>0</v>
      </c>
      <c r="BL209" s="14" t="s">
        <v>195</v>
      </c>
      <c r="BM209" s="192" t="s">
        <v>431</v>
      </c>
    </row>
    <row r="210" spans="1:65" s="2" customFormat="1" ht="14.45" customHeight="1">
      <c r="A210" s="31"/>
      <c r="B210" s="32"/>
      <c r="C210" s="194" t="s">
        <v>432</v>
      </c>
      <c r="D210" s="194" t="s">
        <v>175</v>
      </c>
      <c r="E210" s="195" t="s">
        <v>433</v>
      </c>
      <c r="F210" s="196" t="s">
        <v>434</v>
      </c>
      <c r="G210" s="197" t="s">
        <v>143</v>
      </c>
      <c r="H210" s="198">
        <v>28.783999999999999</v>
      </c>
      <c r="I210" s="199"/>
      <c r="J210" s="200">
        <f t="shared" si="40"/>
        <v>0</v>
      </c>
      <c r="K210" s="201"/>
      <c r="L210" s="202"/>
      <c r="M210" s="203" t="s">
        <v>1</v>
      </c>
      <c r="N210" s="204" t="s">
        <v>43</v>
      </c>
      <c r="O210" s="68"/>
      <c r="P210" s="190">
        <f t="shared" si="41"/>
        <v>0</v>
      </c>
      <c r="Q210" s="190">
        <v>2.8300000000000001E-3</v>
      </c>
      <c r="R210" s="190">
        <f t="shared" si="42"/>
        <v>8.1458719999999998E-2</v>
      </c>
      <c r="S210" s="190">
        <v>0</v>
      </c>
      <c r="T210" s="191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2" t="s">
        <v>264</v>
      </c>
      <c r="AT210" s="192" t="s">
        <v>175</v>
      </c>
      <c r="AU210" s="192" t="s">
        <v>86</v>
      </c>
      <c r="AY210" s="14" t="s">
        <v>130</v>
      </c>
      <c r="BE210" s="193">
        <f t="shared" si="44"/>
        <v>0</v>
      </c>
      <c r="BF210" s="193">
        <f t="shared" si="45"/>
        <v>0</v>
      </c>
      <c r="BG210" s="193">
        <f t="shared" si="46"/>
        <v>0</v>
      </c>
      <c r="BH210" s="193">
        <f t="shared" si="47"/>
        <v>0</v>
      </c>
      <c r="BI210" s="193">
        <f t="shared" si="48"/>
        <v>0</v>
      </c>
      <c r="BJ210" s="14" t="s">
        <v>86</v>
      </c>
      <c r="BK210" s="193">
        <f t="shared" si="49"/>
        <v>0</v>
      </c>
      <c r="BL210" s="14" t="s">
        <v>195</v>
      </c>
      <c r="BM210" s="192" t="s">
        <v>435</v>
      </c>
    </row>
    <row r="211" spans="1:65" s="2" customFormat="1" ht="14.45" customHeight="1">
      <c r="A211" s="31"/>
      <c r="B211" s="32"/>
      <c r="C211" s="180" t="s">
        <v>436</v>
      </c>
      <c r="D211" s="180" t="s">
        <v>133</v>
      </c>
      <c r="E211" s="181" t="s">
        <v>437</v>
      </c>
      <c r="F211" s="182" t="s">
        <v>438</v>
      </c>
      <c r="G211" s="183" t="s">
        <v>202</v>
      </c>
      <c r="H211" s="184">
        <v>27.14</v>
      </c>
      <c r="I211" s="185"/>
      <c r="J211" s="186">
        <f t="shared" si="40"/>
        <v>0</v>
      </c>
      <c r="K211" s="187"/>
      <c r="L211" s="36"/>
      <c r="M211" s="188" t="s">
        <v>1</v>
      </c>
      <c r="N211" s="189" t="s">
        <v>43</v>
      </c>
      <c r="O211" s="68"/>
      <c r="P211" s="190">
        <f t="shared" si="41"/>
        <v>0</v>
      </c>
      <c r="Q211" s="190">
        <v>0</v>
      </c>
      <c r="R211" s="190">
        <f t="shared" si="42"/>
        <v>0</v>
      </c>
      <c r="S211" s="190">
        <v>2.9999999999999997E-4</v>
      </c>
      <c r="T211" s="191">
        <f t="shared" si="43"/>
        <v>8.1419999999999999E-3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2" t="s">
        <v>195</v>
      </c>
      <c r="AT211" s="192" t="s">
        <v>133</v>
      </c>
      <c r="AU211" s="192" t="s">
        <v>86</v>
      </c>
      <c r="AY211" s="14" t="s">
        <v>130</v>
      </c>
      <c r="BE211" s="193">
        <f t="shared" si="44"/>
        <v>0</v>
      </c>
      <c r="BF211" s="193">
        <f t="shared" si="45"/>
        <v>0</v>
      </c>
      <c r="BG211" s="193">
        <f t="shared" si="46"/>
        <v>0</v>
      </c>
      <c r="BH211" s="193">
        <f t="shared" si="47"/>
        <v>0</v>
      </c>
      <c r="BI211" s="193">
        <f t="shared" si="48"/>
        <v>0</v>
      </c>
      <c r="BJ211" s="14" t="s">
        <v>86</v>
      </c>
      <c r="BK211" s="193">
        <f t="shared" si="49"/>
        <v>0</v>
      </c>
      <c r="BL211" s="14" t="s">
        <v>195</v>
      </c>
      <c r="BM211" s="192" t="s">
        <v>439</v>
      </c>
    </row>
    <row r="212" spans="1:65" s="2" customFormat="1" ht="14.45" customHeight="1">
      <c r="A212" s="31"/>
      <c r="B212" s="32"/>
      <c r="C212" s="180" t="s">
        <v>440</v>
      </c>
      <c r="D212" s="180" t="s">
        <v>133</v>
      </c>
      <c r="E212" s="181" t="s">
        <v>441</v>
      </c>
      <c r="F212" s="182" t="s">
        <v>442</v>
      </c>
      <c r="G212" s="183" t="s">
        <v>202</v>
      </c>
      <c r="H212" s="184">
        <v>39.561999999999998</v>
      </c>
      <c r="I212" s="185"/>
      <c r="J212" s="186">
        <f t="shared" si="40"/>
        <v>0</v>
      </c>
      <c r="K212" s="187"/>
      <c r="L212" s="36"/>
      <c r="M212" s="188" t="s">
        <v>1</v>
      </c>
      <c r="N212" s="189" t="s">
        <v>43</v>
      </c>
      <c r="O212" s="68"/>
      <c r="P212" s="190">
        <f t="shared" si="41"/>
        <v>0</v>
      </c>
      <c r="Q212" s="190">
        <v>1.0000000000000001E-5</v>
      </c>
      <c r="R212" s="190">
        <f t="shared" si="42"/>
        <v>3.9562000000000001E-4</v>
      </c>
      <c r="S212" s="190">
        <v>0</v>
      </c>
      <c r="T212" s="191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2" t="s">
        <v>195</v>
      </c>
      <c r="AT212" s="192" t="s">
        <v>133</v>
      </c>
      <c r="AU212" s="192" t="s">
        <v>86</v>
      </c>
      <c r="AY212" s="14" t="s">
        <v>130</v>
      </c>
      <c r="BE212" s="193">
        <f t="shared" si="44"/>
        <v>0</v>
      </c>
      <c r="BF212" s="193">
        <f t="shared" si="45"/>
        <v>0</v>
      </c>
      <c r="BG212" s="193">
        <f t="shared" si="46"/>
        <v>0</v>
      </c>
      <c r="BH212" s="193">
        <f t="shared" si="47"/>
        <v>0</v>
      </c>
      <c r="BI212" s="193">
        <f t="shared" si="48"/>
        <v>0</v>
      </c>
      <c r="BJ212" s="14" t="s">
        <v>86</v>
      </c>
      <c r="BK212" s="193">
        <f t="shared" si="49"/>
        <v>0</v>
      </c>
      <c r="BL212" s="14" t="s">
        <v>195</v>
      </c>
      <c r="BM212" s="192" t="s">
        <v>443</v>
      </c>
    </row>
    <row r="213" spans="1:65" s="2" customFormat="1" ht="14.45" customHeight="1">
      <c r="A213" s="31"/>
      <c r="B213" s="32"/>
      <c r="C213" s="194" t="s">
        <v>444</v>
      </c>
      <c r="D213" s="194" t="s">
        <v>175</v>
      </c>
      <c r="E213" s="195" t="s">
        <v>445</v>
      </c>
      <c r="F213" s="196" t="s">
        <v>446</v>
      </c>
      <c r="G213" s="197" t="s">
        <v>202</v>
      </c>
      <c r="H213" s="198">
        <v>40.353000000000002</v>
      </c>
      <c r="I213" s="199"/>
      <c r="J213" s="200">
        <f t="shared" si="40"/>
        <v>0</v>
      </c>
      <c r="K213" s="201"/>
      <c r="L213" s="202"/>
      <c r="M213" s="203" t="s">
        <v>1</v>
      </c>
      <c r="N213" s="204" t="s">
        <v>43</v>
      </c>
      <c r="O213" s="68"/>
      <c r="P213" s="190">
        <f t="shared" si="41"/>
        <v>0</v>
      </c>
      <c r="Q213" s="190">
        <v>2.0000000000000002E-5</v>
      </c>
      <c r="R213" s="190">
        <f t="shared" si="42"/>
        <v>8.0706000000000007E-4</v>
      </c>
      <c r="S213" s="190">
        <v>0</v>
      </c>
      <c r="T213" s="191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2" t="s">
        <v>264</v>
      </c>
      <c r="AT213" s="192" t="s">
        <v>175</v>
      </c>
      <c r="AU213" s="192" t="s">
        <v>86</v>
      </c>
      <c r="AY213" s="14" t="s">
        <v>130</v>
      </c>
      <c r="BE213" s="193">
        <f t="shared" si="44"/>
        <v>0</v>
      </c>
      <c r="BF213" s="193">
        <f t="shared" si="45"/>
        <v>0</v>
      </c>
      <c r="BG213" s="193">
        <f t="shared" si="46"/>
        <v>0</v>
      </c>
      <c r="BH213" s="193">
        <f t="shared" si="47"/>
        <v>0</v>
      </c>
      <c r="BI213" s="193">
        <f t="shared" si="48"/>
        <v>0</v>
      </c>
      <c r="BJ213" s="14" t="s">
        <v>86</v>
      </c>
      <c r="BK213" s="193">
        <f t="shared" si="49"/>
        <v>0</v>
      </c>
      <c r="BL213" s="14" t="s">
        <v>195</v>
      </c>
      <c r="BM213" s="192" t="s">
        <v>447</v>
      </c>
    </row>
    <row r="214" spans="1:65" s="2" customFormat="1" ht="14.45" customHeight="1">
      <c r="A214" s="31"/>
      <c r="B214" s="32"/>
      <c r="C214" s="180" t="s">
        <v>448</v>
      </c>
      <c r="D214" s="180" t="s">
        <v>133</v>
      </c>
      <c r="E214" s="181" t="s">
        <v>449</v>
      </c>
      <c r="F214" s="182" t="s">
        <v>450</v>
      </c>
      <c r="G214" s="183" t="s">
        <v>217</v>
      </c>
      <c r="H214" s="184">
        <v>0.28999999999999998</v>
      </c>
      <c r="I214" s="185"/>
      <c r="J214" s="186">
        <f t="shared" si="40"/>
        <v>0</v>
      </c>
      <c r="K214" s="187"/>
      <c r="L214" s="36"/>
      <c r="M214" s="188" t="s">
        <v>1</v>
      </c>
      <c r="N214" s="189" t="s">
        <v>43</v>
      </c>
      <c r="O214" s="68"/>
      <c r="P214" s="190">
        <f t="shared" si="41"/>
        <v>0</v>
      </c>
      <c r="Q214" s="190">
        <v>0</v>
      </c>
      <c r="R214" s="190">
        <f t="shared" si="42"/>
        <v>0</v>
      </c>
      <c r="S214" s="190">
        <v>0</v>
      </c>
      <c r="T214" s="191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2" t="s">
        <v>195</v>
      </c>
      <c r="AT214" s="192" t="s">
        <v>133</v>
      </c>
      <c r="AU214" s="192" t="s">
        <v>86</v>
      </c>
      <c r="AY214" s="14" t="s">
        <v>130</v>
      </c>
      <c r="BE214" s="193">
        <f t="shared" si="44"/>
        <v>0</v>
      </c>
      <c r="BF214" s="193">
        <f t="shared" si="45"/>
        <v>0</v>
      </c>
      <c r="BG214" s="193">
        <f t="shared" si="46"/>
        <v>0</v>
      </c>
      <c r="BH214" s="193">
        <f t="shared" si="47"/>
        <v>0</v>
      </c>
      <c r="BI214" s="193">
        <f t="shared" si="48"/>
        <v>0</v>
      </c>
      <c r="BJ214" s="14" t="s">
        <v>86</v>
      </c>
      <c r="BK214" s="193">
        <f t="shared" si="49"/>
        <v>0</v>
      </c>
      <c r="BL214" s="14" t="s">
        <v>195</v>
      </c>
      <c r="BM214" s="192" t="s">
        <v>451</v>
      </c>
    </row>
    <row r="215" spans="1:65" s="2" customFormat="1" ht="14.45" customHeight="1">
      <c r="A215" s="31"/>
      <c r="B215" s="32"/>
      <c r="C215" s="180" t="s">
        <v>452</v>
      </c>
      <c r="D215" s="180" t="s">
        <v>133</v>
      </c>
      <c r="E215" s="181" t="s">
        <v>453</v>
      </c>
      <c r="F215" s="182" t="s">
        <v>454</v>
      </c>
      <c r="G215" s="183" t="s">
        <v>217</v>
      </c>
      <c r="H215" s="184">
        <v>0.28999999999999998</v>
      </c>
      <c r="I215" s="185"/>
      <c r="J215" s="186">
        <f t="shared" si="40"/>
        <v>0</v>
      </c>
      <c r="K215" s="187"/>
      <c r="L215" s="36"/>
      <c r="M215" s="188" t="s">
        <v>1</v>
      </c>
      <c r="N215" s="189" t="s">
        <v>43</v>
      </c>
      <c r="O215" s="68"/>
      <c r="P215" s="190">
        <f t="shared" si="41"/>
        <v>0</v>
      </c>
      <c r="Q215" s="190">
        <v>0</v>
      </c>
      <c r="R215" s="190">
        <f t="shared" si="42"/>
        <v>0</v>
      </c>
      <c r="S215" s="190">
        <v>0</v>
      </c>
      <c r="T215" s="191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2" t="s">
        <v>195</v>
      </c>
      <c r="AT215" s="192" t="s">
        <v>133</v>
      </c>
      <c r="AU215" s="192" t="s">
        <v>86</v>
      </c>
      <c r="AY215" s="14" t="s">
        <v>130</v>
      </c>
      <c r="BE215" s="193">
        <f t="shared" si="44"/>
        <v>0</v>
      </c>
      <c r="BF215" s="193">
        <f t="shared" si="45"/>
        <v>0</v>
      </c>
      <c r="BG215" s="193">
        <f t="shared" si="46"/>
        <v>0</v>
      </c>
      <c r="BH215" s="193">
        <f t="shared" si="47"/>
        <v>0</v>
      </c>
      <c r="BI215" s="193">
        <f t="shared" si="48"/>
        <v>0</v>
      </c>
      <c r="BJ215" s="14" t="s">
        <v>86</v>
      </c>
      <c r="BK215" s="193">
        <f t="shared" si="49"/>
        <v>0</v>
      </c>
      <c r="BL215" s="14" t="s">
        <v>195</v>
      </c>
      <c r="BM215" s="192" t="s">
        <v>455</v>
      </c>
    </row>
    <row r="216" spans="1:65" s="2" customFormat="1" ht="14.45" customHeight="1">
      <c r="A216" s="31"/>
      <c r="B216" s="32"/>
      <c r="C216" s="180" t="s">
        <v>456</v>
      </c>
      <c r="D216" s="180" t="s">
        <v>133</v>
      </c>
      <c r="E216" s="181" t="s">
        <v>457</v>
      </c>
      <c r="F216" s="182" t="s">
        <v>458</v>
      </c>
      <c r="G216" s="183" t="s">
        <v>217</v>
      </c>
      <c r="H216" s="184">
        <v>0.28999999999999998</v>
      </c>
      <c r="I216" s="185"/>
      <c r="J216" s="186">
        <f t="shared" si="40"/>
        <v>0</v>
      </c>
      <c r="K216" s="187"/>
      <c r="L216" s="36"/>
      <c r="M216" s="188" t="s">
        <v>1</v>
      </c>
      <c r="N216" s="189" t="s">
        <v>43</v>
      </c>
      <c r="O216" s="68"/>
      <c r="P216" s="190">
        <f t="shared" si="41"/>
        <v>0</v>
      </c>
      <c r="Q216" s="190">
        <v>0</v>
      </c>
      <c r="R216" s="190">
        <f t="shared" si="42"/>
        <v>0</v>
      </c>
      <c r="S216" s="190">
        <v>0</v>
      </c>
      <c r="T216" s="191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2" t="s">
        <v>195</v>
      </c>
      <c r="AT216" s="192" t="s">
        <v>133</v>
      </c>
      <c r="AU216" s="192" t="s">
        <v>86</v>
      </c>
      <c r="AY216" s="14" t="s">
        <v>130</v>
      </c>
      <c r="BE216" s="193">
        <f t="shared" si="44"/>
        <v>0</v>
      </c>
      <c r="BF216" s="193">
        <f t="shared" si="45"/>
        <v>0</v>
      </c>
      <c r="BG216" s="193">
        <f t="shared" si="46"/>
        <v>0</v>
      </c>
      <c r="BH216" s="193">
        <f t="shared" si="47"/>
        <v>0</v>
      </c>
      <c r="BI216" s="193">
        <f t="shared" si="48"/>
        <v>0</v>
      </c>
      <c r="BJ216" s="14" t="s">
        <v>86</v>
      </c>
      <c r="BK216" s="193">
        <f t="shared" si="49"/>
        <v>0</v>
      </c>
      <c r="BL216" s="14" t="s">
        <v>195</v>
      </c>
      <c r="BM216" s="192" t="s">
        <v>459</v>
      </c>
    </row>
    <row r="217" spans="1:65" s="12" customFormat="1" ht="22.9" customHeight="1">
      <c r="B217" s="164"/>
      <c r="C217" s="165"/>
      <c r="D217" s="166" t="s">
        <v>76</v>
      </c>
      <c r="E217" s="178" t="s">
        <v>460</v>
      </c>
      <c r="F217" s="178" t="s">
        <v>461</v>
      </c>
      <c r="G217" s="165"/>
      <c r="H217" s="165"/>
      <c r="I217" s="168"/>
      <c r="J217" s="179">
        <f>BK217</f>
        <v>0</v>
      </c>
      <c r="K217" s="165"/>
      <c r="L217" s="170"/>
      <c r="M217" s="171"/>
      <c r="N217" s="172"/>
      <c r="O217" s="172"/>
      <c r="P217" s="173">
        <f>SUM(P218:P229)</f>
        <v>0</v>
      </c>
      <c r="Q217" s="172"/>
      <c r="R217" s="173">
        <f>SUM(R218:R229)</f>
        <v>4.6320000000000007E-3</v>
      </c>
      <c r="S217" s="172"/>
      <c r="T217" s="174">
        <f>SUM(T218:T229)</f>
        <v>0</v>
      </c>
      <c r="AR217" s="175" t="s">
        <v>86</v>
      </c>
      <c r="AT217" s="176" t="s">
        <v>76</v>
      </c>
      <c r="AU217" s="176" t="s">
        <v>82</v>
      </c>
      <c r="AY217" s="175" t="s">
        <v>130</v>
      </c>
      <c r="BK217" s="177">
        <f>SUM(BK218:BK229)</f>
        <v>0</v>
      </c>
    </row>
    <row r="218" spans="1:65" s="2" customFormat="1" ht="14.45" customHeight="1">
      <c r="A218" s="31"/>
      <c r="B218" s="32"/>
      <c r="C218" s="180" t="s">
        <v>462</v>
      </c>
      <c r="D218" s="180" t="s">
        <v>133</v>
      </c>
      <c r="E218" s="181" t="s">
        <v>463</v>
      </c>
      <c r="F218" s="182" t="s">
        <v>464</v>
      </c>
      <c r="G218" s="183" t="s">
        <v>143</v>
      </c>
      <c r="H218" s="184">
        <v>3.6</v>
      </c>
      <c r="I218" s="185"/>
      <c r="J218" s="186">
        <f t="shared" ref="J218:J229" si="50">ROUND(I218*H218,2)</f>
        <v>0</v>
      </c>
      <c r="K218" s="187"/>
      <c r="L218" s="36"/>
      <c r="M218" s="188" t="s">
        <v>1</v>
      </c>
      <c r="N218" s="189" t="s">
        <v>43</v>
      </c>
      <c r="O218" s="68"/>
      <c r="P218" s="190">
        <f t="shared" ref="P218:P229" si="51">O218*H218</f>
        <v>0</v>
      </c>
      <c r="Q218" s="190">
        <v>8.0000000000000007E-5</v>
      </c>
      <c r="R218" s="190">
        <f t="shared" ref="R218:R229" si="52">Q218*H218</f>
        <v>2.8800000000000001E-4</v>
      </c>
      <c r="S218" s="190">
        <v>0</v>
      </c>
      <c r="T218" s="191">
        <f t="shared" ref="T218:T229" si="5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2" t="s">
        <v>195</v>
      </c>
      <c r="AT218" s="192" t="s">
        <v>133</v>
      </c>
      <c r="AU218" s="192" t="s">
        <v>86</v>
      </c>
      <c r="AY218" s="14" t="s">
        <v>130</v>
      </c>
      <c r="BE218" s="193">
        <f t="shared" ref="BE218:BE229" si="54">IF(N218="základní",J218,0)</f>
        <v>0</v>
      </c>
      <c r="BF218" s="193">
        <f t="shared" ref="BF218:BF229" si="55">IF(N218="snížená",J218,0)</f>
        <v>0</v>
      </c>
      <c r="BG218" s="193">
        <f t="shared" ref="BG218:BG229" si="56">IF(N218="zákl. přenesená",J218,0)</f>
        <v>0</v>
      </c>
      <c r="BH218" s="193">
        <f t="shared" ref="BH218:BH229" si="57">IF(N218="sníž. přenesená",J218,0)</f>
        <v>0</v>
      </c>
      <c r="BI218" s="193">
        <f t="shared" ref="BI218:BI229" si="58">IF(N218="nulová",J218,0)</f>
        <v>0</v>
      </c>
      <c r="BJ218" s="14" t="s">
        <v>86</v>
      </c>
      <c r="BK218" s="193">
        <f t="shared" ref="BK218:BK229" si="59">ROUND(I218*H218,2)</f>
        <v>0</v>
      </c>
      <c r="BL218" s="14" t="s">
        <v>195</v>
      </c>
      <c r="BM218" s="192" t="s">
        <v>465</v>
      </c>
    </row>
    <row r="219" spans="1:65" s="2" customFormat="1" ht="14.45" customHeight="1">
      <c r="A219" s="31"/>
      <c r="B219" s="32"/>
      <c r="C219" s="180" t="s">
        <v>466</v>
      </c>
      <c r="D219" s="180" t="s">
        <v>133</v>
      </c>
      <c r="E219" s="181" t="s">
        <v>467</v>
      </c>
      <c r="F219" s="182" t="s">
        <v>468</v>
      </c>
      <c r="G219" s="183" t="s">
        <v>143</v>
      </c>
      <c r="H219" s="184">
        <v>3.6</v>
      </c>
      <c r="I219" s="185"/>
      <c r="J219" s="186">
        <f t="shared" si="50"/>
        <v>0</v>
      </c>
      <c r="K219" s="187"/>
      <c r="L219" s="36"/>
      <c r="M219" s="188" t="s">
        <v>1</v>
      </c>
      <c r="N219" s="189" t="s">
        <v>43</v>
      </c>
      <c r="O219" s="68"/>
      <c r="P219" s="190">
        <f t="shared" si="51"/>
        <v>0</v>
      </c>
      <c r="Q219" s="190">
        <v>1.3999999999999999E-4</v>
      </c>
      <c r="R219" s="190">
        <f t="shared" si="52"/>
        <v>5.04E-4</v>
      </c>
      <c r="S219" s="190">
        <v>0</v>
      </c>
      <c r="T219" s="191">
        <f t="shared" si="5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2" t="s">
        <v>195</v>
      </c>
      <c r="AT219" s="192" t="s">
        <v>133</v>
      </c>
      <c r="AU219" s="192" t="s">
        <v>86</v>
      </c>
      <c r="AY219" s="14" t="s">
        <v>130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4" t="s">
        <v>86</v>
      </c>
      <c r="BK219" s="193">
        <f t="shared" si="59"/>
        <v>0</v>
      </c>
      <c r="BL219" s="14" t="s">
        <v>195</v>
      </c>
      <c r="BM219" s="192" t="s">
        <v>469</v>
      </c>
    </row>
    <row r="220" spans="1:65" s="2" customFormat="1" ht="14.45" customHeight="1">
      <c r="A220" s="31"/>
      <c r="B220" s="32"/>
      <c r="C220" s="180" t="s">
        <v>470</v>
      </c>
      <c r="D220" s="180" t="s">
        <v>133</v>
      </c>
      <c r="E220" s="181" t="s">
        <v>471</v>
      </c>
      <c r="F220" s="182" t="s">
        <v>472</v>
      </c>
      <c r="G220" s="183" t="s">
        <v>143</v>
      </c>
      <c r="H220" s="184">
        <v>3.6</v>
      </c>
      <c r="I220" s="185"/>
      <c r="J220" s="186">
        <f t="shared" si="50"/>
        <v>0</v>
      </c>
      <c r="K220" s="187"/>
      <c r="L220" s="36"/>
      <c r="M220" s="188" t="s">
        <v>1</v>
      </c>
      <c r="N220" s="189" t="s">
        <v>43</v>
      </c>
      <c r="O220" s="68"/>
      <c r="P220" s="190">
        <f t="shared" si="51"/>
        <v>0</v>
      </c>
      <c r="Q220" s="190">
        <v>1.2E-4</v>
      </c>
      <c r="R220" s="190">
        <f t="shared" si="52"/>
        <v>4.3200000000000004E-4</v>
      </c>
      <c r="S220" s="190">
        <v>0</v>
      </c>
      <c r="T220" s="191">
        <f t="shared" si="5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2" t="s">
        <v>195</v>
      </c>
      <c r="AT220" s="192" t="s">
        <v>133</v>
      </c>
      <c r="AU220" s="192" t="s">
        <v>86</v>
      </c>
      <c r="AY220" s="14" t="s">
        <v>130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4" t="s">
        <v>86</v>
      </c>
      <c r="BK220" s="193">
        <f t="shared" si="59"/>
        <v>0</v>
      </c>
      <c r="BL220" s="14" t="s">
        <v>195</v>
      </c>
      <c r="BM220" s="192" t="s">
        <v>473</v>
      </c>
    </row>
    <row r="221" spans="1:65" s="2" customFormat="1" ht="14.45" customHeight="1">
      <c r="A221" s="31"/>
      <c r="B221" s="32"/>
      <c r="C221" s="180" t="s">
        <v>474</v>
      </c>
      <c r="D221" s="180" t="s">
        <v>133</v>
      </c>
      <c r="E221" s="181" t="s">
        <v>475</v>
      </c>
      <c r="F221" s="182" t="s">
        <v>476</v>
      </c>
      <c r="G221" s="183" t="s">
        <v>143</v>
      </c>
      <c r="H221" s="184">
        <v>3.6</v>
      </c>
      <c r="I221" s="185"/>
      <c r="J221" s="186">
        <f t="shared" si="50"/>
        <v>0</v>
      </c>
      <c r="K221" s="187"/>
      <c r="L221" s="36"/>
      <c r="M221" s="188" t="s">
        <v>1</v>
      </c>
      <c r="N221" s="189" t="s">
        <v>43</v>
      </c>
      <c r="O221" s="68"/>
      <c r="P221" s="190">
        <f t="shared" si="51"/>
        <v>0</v>
      </c>
      <c r="Q221" s="190">
        <v>1.2E-4</v>
      </c>
      <c r="R221" s="190">
        <f t="shared" si="52"/>
        <v>4.3200000000000004E-4</v>
      </c>
      <c r="S221" s="190">
        <v>0</v>
      </c>
      <c r="T221" s="191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2" t="s">
        <v>195</v>
      </c>
      <c r="AT221" s="192" t="s">
        <v>133</v>
      </c>
      <c r="AU221" s="192" t="s">
        <v>86</v>
      </c>
      <c r="AY221" s="14" t="s">
        <v>130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4" t="s">
        <v>86</v>
      </c>
      <c r="BK221" s="193">
        <f t="shared" si="59"/>
        <v>0</v>
      </c>
      <c r="BL221" s="14" t="s">
        <v>195</v>
      </c>
      <c r="BM221" s="192" t="s">
        <v>477</v>
      </c>
    </row>
    <row r="222" spans="1:65" s="2" customFormat="1" ht="14.45" customHeight="1">
      <c r="A222" s="31"/>
      <c r="B222" s="32"/>
      <c r="C222" s="180" t="s">
        <v>478</v>
      </c>
      <c r="D222" s="180" t="s">
        <v>133</v>
      </c>
      <c r="E222" s="181" t="s">
        <v>479</v>
      </c>
      <c r="F222" s="182" t="s">
        <v>480</v>
      </c>
      <c r="G222" s="183" t="s">
        <v>143</v>
      </c>
      <c r="H222" s="184">
        <v>2.4</v>
      </c>
      <c r="I222" s="185"/>
      <c r="J222" s="186">
        <f t="shared" si="50"/>
        <v>0</v>
      </c>
      <c r="K222" s="187"/>
      <c r="L222" s="36"/>
      <c r="M222" s="188" t="s">
        <v>1</v>
      </c>
      <c r="N222" s="189" t="s">
        <v>43</v>
      </c>
      <c r="O222" s="68"/>
      <c r="P222" s="190">
        <f t="shared" si="51"/>
        <v>0</v>
      </c>
      <c r="Q222" s="190">
        <v>2.3000000000000001E-4</v>
      </c>
      <c r="R222" s="190">
        <f t="shared" si="52"/>
        <v>5.5199999999999997E-4</v>
      </c>
      <c r="S222" s="190">
        <v>0</v>
      </c>
      <c r="T222" s="191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2" t="s">
        <v>195</v>
      </c>
      <c r="AT222" s="192" t="s">
        <v>133</v>
      </c>
      <c r="AU222" s="192" t="s">
        <v>86</v>
      </c>
      <c r="AY222" s="14" t="s">
        <v>130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4" t="s">
        <v>86</v>
      </c>
      <c r="BK222" s="193">
        <f t="shared" si="59"/>
        <v>0</v>
      </c>
      <c r="BL222" s="14" t="s">
        <v>195</v>
      </c>
      <c r="BM222" s="192" t="s">
        <v>481</v>
      </c>
    </row>
    <row r="223" spans="1:65" s="2" customFormat="1" ht="14.45" customHeight="1">
      <c r="A223" s="31"/>
      <c r="B223" s="32"/>
      <c r="C223" s="180" t="s">
        <v>482</v>
      </c>
      <c r="D223" s="180" t="s">
        <v>133</v>
      </c>
      <c r="E223" s="181" t="s">
        <v>483</v>
      </c>
      <c r="F223" s="182" t="s">
        <v>484</v>
      </c>
      <c r="G223" s="183" t="s">
        <v>143</v>
      </c>
      <c r="H223" s="184">
        <v>2.4</v>
      </c>
      <c r="I223" s="185"/>
      <c r="J223" s="186">
        <f t="shared" si="50"/>
        <v>0</v>
      </c>
      <c r="K223" s="187"/>
      <c r="L223" s="36"/>
      <c r="M223" s="188" t="s">
        <v>1</v>
      </c>
      <c r="N223" s="189" t="s">
        <v>43</v>
      </c>
      <c r="O223" s="68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2" t="s">
        <v>195</v>
      </c>
      <c r="AT223" s="192" t="s">
        <v>133</v>
      </c>
      <c r="AU223" s="192" t="s">
        <v>86</v>
      </c>
      <c r="AY223" s="14" t="s">
        <v>130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4" t="s">
        <v>86</v>
      </c>
      <c r="BK223" s="193">
        <f t="shared" si="59"/>
        <v>0</v>
      </c>
      <c r="BL223" s="14" t="s">
        <v>195</v>
      </c>
      <c r="BM223" s="192" t="s">
        <v>485</v>
      </c>
    </row>
    <row r="224" spans="1:65" s="2" customFormat="1" ht="14.45" customHeight="1">
      <c r="A224" s="31"/>
      <c r="B224" s="32"/>
      <c r="C224" s="180" t="s">
        <v>486</v>
      </c>
      <c r="D224" s="180" t="s">
        <v>133</v>
      </c>
      <c r="E224" s="181" t="s">
        <v>487</v>
      </c>
      <c r="F224" s="182" t="s">
        <v>488</v>
      </c>
      <c r="G224" s="183" t="s">
        <v>202</v>
      </c>
      <c r="H224" s="184">
        <v>12</v>
      </c>
      <c r="I224" s="185"/>
      <c r="J224" s="186">
        <f t="shared" si="50"/>
        <v>0</v>
      </c>
      <c r="K224" s="187"/>
      <c r="L224" s="36"/>
      <c r="M224" s="188" t="s">
        <v>1</v>
      </c>
      <c r="N224" s="189" t="s">
        <v>43</v>
      </c>
      <c r="O224" s="68"/>
      <c r="P224" s="190">
        <f t="shared" si="51"/>
        <v>0</v>
      </c>
      <c r="Q224" s="190">
        <v>2.0000000000000002E-5</v>
      </c>
      <c r="R224" s="190">
        <f t="shared" si="52"/>
        <v>2.4000000000000003E-4</v>
      </c>
      <c r="S224" s="190">
        <v>0</v>
      </c>
      <c r="T224" s="191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2" t="s">
        <v>195</v>
      </c>
      <c r="AT224" s="192" t="s">
        <v>133</v>
      </c>
      <c r="AU224" s="192" t="s">
        <v>86</v>
      </c>
      <c r="AY224" s="14" t="s">
        <v>130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4" t="s">
        <v>86</v>
      </c>
      <c r="BK224" s="193">
        <f t="shared" si="59"/>
        <v>0</v>
      </c>
      <c r="BL224" s="14" t="s">
        <v>195</v>
      </c>
      <c r="BM224" s="192" t="s">
        <v>489</v>
      </c>
    </row>
    <row r="225" spans="1:65" s="2" customFormat="1" ht="14.45" customHeight="1">
      <c r="A225" s="31"/>
      <c r="B225" s="32"/>
      <c r="C225" s="180" t="s">
        <v>490</v>
      </c>
      <c r="D225" s="180" t="s">
        <v>133</v>
      </c>
      <c r="E225" s="181" t="s">
        <v>491</v>
      </c>
      <c r="F225" s="182" t="s">
        <v>492</v>
      </c>
      <c r="G225" s="183" t="s">
        <v>202</v>
      </c>
      <c r="H225" s="184">
        <v>12</v>
      </c>
      <c r="I225" s="185"/>
      <c r="J225" s="186">
        <f t="shared" si="50"/>
        <v>0</v>
      </c>
      <c r="K225" s="187"/>
      <c r="L225" s="36"/>
      <c r="M225" s="188" t="s">
        <v>1</v>
      </c>
      <c r="N225" s="189" t="s">
        <v>43</v>
      </c>
      <c r="O225" s="68"/>
      <c r="P225" s="190">
        <f t="shared" si="51"/>
        <v>0</v>
      </c>
      <c r="Q225" s="190">
        <v>2.0000000000000002E-5</v>
      </c>
      <c r="R225" s="190">
        <f t="shared" si="52"/>
        <v>2.4000000000000003E-4</v>
      </c>
      <c r="S225" s="190">
        <v>0</v>
      </c>
      <c r="T225" s="191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2" t="s">
        <v>195</v>
      </c>
      <c r="AT225" s="192" t="s">
        <v>133</v>
      </c>
      <c r="AU225" s="192" t="s">
        <v>86</v>
      </c>
      <c r="AY225" s="14" t="s">
        <v>130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4" t="s">
        <v>86</v>
      </c>
      <c r="BK225" s="193">
        <f t="shared" si="59"/>
        <v>0</v>
      </c>
      <c r="BL225" s="14" t="s">
        <v>195</v>
      </c>
      <c r="BM225" s="192" t="s">
        <v>493</v>
      </c>
    </row>
    <row r="226" spans="1:65" s="2" customFormat="1" ht="14.45" customHeight="1">
      <c r="A226" s="31"/>
      <c r="B226" s="32"/>
      <c r="C226" s="180" t="s">
        <v>494</v>
      </c>
      <c r="D226" s="180" t="s">
        <v>133</v>
      </c>
      <c r="E226" s="181" t="s">
        <v>495</v>
      </c>
      <c r="F226" s="182" t="s">
        <v>496</v>
      </c>
      <c r="G226" s="183" t="s">
        <v>202</v>
      </c>
      <c r="H226" s="184">
        <v>12</v>
      </c>
      <c r="I226" s="185"/>
      <c r="J226" s="186">
        <f t="shared" si="50"/>
        <v>0</v>
      </c>
      <c r="K226" s="187"/>
      <c r="L226" s="36"/>
      <c r="M226" s="188" t="s">
        <v>1</v>
      </c>
      <c r="N226" s="189" t="s">
        <v>43</v>
      </c>
      <c r="O226" s="68"/>
      <c r="P226" s="190">
        <f t="shared" si="51"/>
        <v>0</v>
      </c>
      <c r="Q226" s="190">
        <v>6.0000000000000002E-5</v>
      </c>
      <c r="R226" s="190">
        <f t="shared" si="52"/>
        <v>7.2000000000000005E-4</v>
      </c>
      <c r="S226" s="190">
        <v>0</v>
      </c>
      <c r="T226" s="191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2" t="s">
        <v>195</v>
      </c>
      <c r="AT226" s="192" t="s">
        <v>133</v>
      </c>
      <c r="AU226" s="192" t="s">
        <v>86</v>
      </c>
      <c r="AY226" s="14" t="s">
        <v>130</v>
      </c>
      <c r="BE226" s="193">
        <f t="shared" si="54"/>
        <v>0</v>
      </c>
      <c r="BF226" s="193">
        <f t="shared" si="55"/>
        <v>0</v>
      </c>
      <c r="BG226" s="193">
        <f t="shared" si="56"/>
        <v>0</v>
      </c>
      <c r="BH226" s="193">
        <f t="shared" si="57"/>
        <v>0</v>
      </c>
      <c r="BI226" s="193">
        <f t="shared" si="58"/>
        <v>0</v>
      </c>
      <c r="BJ226" s="14" t="s">
        <v>86</v>
      </c>
      <c r="BK226" s="193">
        <f t="shared" si="59"/>
        <v>0</v>
      </c>
      <c r="BL226" s="14" t="s">
        <v>195</v>
      </c>
      <c r="BM226" s="192" t="s">
        <v>497</v>
      </c>
    </row>
    <row r="227" spans="1:65" s="2" customFormat="1" ht="14.45" customHeight="1">
      <c r="A227" s="31"/>
      <c r="B227" s="32"/>
      <c r="C227" s="180" t="s">
        <v>498</v>
      </c>
      <c r="D227" s="180" t="s">
        <v>133</v>
      </c>
      <c r="E227" s="181" t="s">
        <v>499</v>
      </c>
      <c r="F227" s="182" t="s">
        <v>500</v>
      </c>
      <c r="G227" s="183" t="s">
        <v>143</v>
      </c>
      <c r="H227" s="184">
        <v>2.4</v>
      </c>
      <c r="I227" s="185"/>
      <c r="J227" s="186">
        <f t="shared" si="50"/>
        <v>0</v>
      </c>
      <c r="K227" s="187"/>
      <c r="L227" s="36"/>
      <c r="M227" s="188" t="s">
        <v>1</v>
      </c>
      <c r="N227" s="189" t="s">
        <v>43</v>
      </c>
      <c r="O227" s="68"/>
      <c r="P227" s="190">
        <f t="shared" si="51"/>
        <v>0</v>
      </c>
      <c r="Q227" s="190">
        <v>2.0000000000000001E-4</v>
      </c>
      <c r="R227" s="190">
        <f t="shared" si="52"/>
        <v>4.8000000000000001E-4</v>
      </c>
      <c r="S227" s="190">
        <v>0</v>
      </c>
      <c r="T227" s="191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2" t="s">
        <v>195</v>
      </c>
      <c r="AT227" s="192" t="s">
        <v>133</v>
      </c>
      <c r="AU227" s="192" t="s">
        <v>86</v>
      </c>
      <c r="AY227" s="14" t="s">
        <v>130</v>
      </c>
      <c r="BE227" s="193">
        <f t="shared" si="54"/>
        <v>0</v>
      </c>
      <c r="BF227" s="193">
        <f t="shared" si="55"/>
        <v>0</v>
      </c>
      <c r="BG227" s="193">
        <f t="shared" si="56"/>
        <v>0</v>
      </c>
      <c r="BH227" s="193">
        <f t="shared" si="57"/>
        <v>0</v>
      </c>
      <c r="BI227" s="193">
        <f t="shared" si="58"/>
        <v>0</v>
      </c>
      <c r="BJ227" s="14" t="s">
        <v>86</v>
      </c>
      <c r="BK227" s="193">
        <f t="shared" si="59"/>
        <v>0</v>
      </c>
      <c r="BL227" s="14" t="s">
        <v>195</v>
      </c>
      <c r="BM227" s="192" t="s">
        <v>501</v>
      </c>
    </row>
    <row r="228" spans="1:65" s="2" customFormat="1" ht="14.45" customHeight="1">
      <c r="A228" s="31"/>
      <c r="B228" s="32"/>
      <c r="C228" s="180" t="s">
        <v>502</v>
      </c>
      <c r="D228" s="180" t="s">
        <v>133</v>
      </c>
      <c r="E228" s="181" t="s">
        <v>503</v>
      </c>
      <c r="F228" s="182" t="s">
        <v>504</v>
      </c>
      <c r="G228" s="183" t="s">
        <v>202</v>
      </c>
      <c r="H228" s="184">
        <v>12</v>
      </c>
      <c r="I228" s="185"/>
      <c r="J228" s="186">
        <f t="shared" si="50"/>
        <v>0</v>
      </c>
      <c r="K228" s="187"/>
      <c r="L228" s="36"/>
      <c r="M228" s="188" t="s">
        <v>1</v>
      </c>
      <c r="N228" s="189" t="s">
        <v>43</v>
      </c>
      <c r="O228" s="68"/>
      <c r="P228" s="190">
        <f t="shared" si="51"/>
        <v>0</v>
      </c>
      <c r="Q228" s="190">
        <v>2.0000000000000002E-5</v>
      </c>
      <c r="R228" s="190">
        <f t="shared" si="52"/>
        <v>2.4000000000000003E-4</v>
      </c>
      <c r="S228" s="190">
        <v>0</v>
      </c>
      <c r="T228" s="191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2" t="s">
        <v>195</v>
      </c>
      <c r="AT228" s="192" t="s">
        <v>133</v>
      </c>
      <c r="AU228" s="192" t="s">
        <v>86</v>
      </c>
      <c r="AY228" s="14" t="s">
        <v>130</v>
      </c>
      <c r="BE228" s="193">
        <f t="shared" si="54"/>
        <v>0</v>
      </c>
      <c r="BF228" s="193">
        <f t="shared" si="55"/>
        <v>0</v>
      </c>
      <c r="BG228" s="193">
        <f t="shared" si="56"/>
        <v>0</v>
      </c>
      <c r="BH228" s="193">
        <f t="shared" si="57"/>
        <v>0</v>
      </c>
      <c r="BI228" s="193">
        <f t="shared" si="58"/>
        <v>0</v>
      </c>
      <c r="BJ228" s="14" t="s">
        <v>86</v>
      </c>
      <c r="BK228" s="193">
        <f t="shared" si="59"/>
        <v>0</v>
      </c>
      <c r="BL228" s="14" t="s">
        <v>195</v>
      </c>
      <c r="BM228" s="192" t="s">
        <v>505</v>
      </c>
    </row>
    <row r="229" spans="1:65" s="2" customFormat="1" ht="14.45" customHeight="1">
      <c r="A229" s="31"/>
      <c r="B229" s="32"/>
      <c r="C229" s="180" t="s">
        <v>506</v>
      </c>
      <c r="D229" s="180" t="s">
        <v>133</v>
      </c>
      <c r="E229" s="181" t="s">
        <v>507</v>
      </c>
      <c r="F229" s="182" t="s">
        <v>508</v>
      </c>
      <c r="G229" s="183" t="s">
        <v>143</v>
      </c>
      <c r="H229" s="184">
        <v>2.4</v>
      </c>
      <c r="I229" s="185"/>
      <c r="J229" s="186">
        <f t="shared" si="50"/>
        <v>0</v>
      </c>
      <c r="K229" s="187"/>
      <c r="L229" s="36"/>
      <c r="M229" s="188" t="s">
        <v>1</v>
      </c>
      <c r="N229" s="189" t="s">
        <v>43</v>
      </c>
      <c r="O229" s="68"/>
      <c r="P229" s="190">
        <f t="shared" si="51"/>
        <v>0</v>
      </c>
      <c r="Q229" s="190">
        <v>2.1000000000000001E-4</v>
      </c>
      <c r="R229" s="190">
        <f t="shared" si="52"/>
        <v>5.04E-4</v>
      </c>
      <c r="S229" s="190">
        <v>0</v>
      </c>
      <c r="T229" s="191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2" t="s">
        <v>195</v>
      </c>
      <c r="AT229" s="192" t="s">
        <v>133</v>
      </c>
      <c r="AU229" s="192" t="s">
        <v>86</v>
      </c>
      <c r="AY229" s="14" t="s">
        <v>130</v>
      </c>
      <c r="BE229" s="193">
        <f t="shared" si="54"/>
        <v>0</v>
      </c>
      <c r="BF229" s="193">
        <f t="shared" si="55"/>
        <v>0</v>
      </c>
      <c r="BG229" s="193">
        <f t="shared" si="56"/>
        <v>0</v>
      </c>
      <c r="BH229" s="193">
        <f t="shared" si="57"/>
        <v>0</v>
      </c>
      <c r="BI229" s="193">
        <f t="shared" si="58"/>
        <v>0</v>
      </c>
      <c r="BJ229" s="14" t="s">
        <v>86</v>
      </c>
      <c r="BK229" s="193">
        <f t="shared" si="59"/>
        <v>0</v>
      </c>
      <c r="BL229" s="14" t="s">
        <v>195</v>
      </c>
      <c r="BM229" s="192" t="s">
        <v>509</v>
      </c>
    </row>
    <row r="230" spans="1:65" s="12" customFormat="1" ht="22.9" customHeight="1">
      <c r="B230" s="164"/>
      <c r="C230" s="165"/>
      <c r="D230" s="166" t="s">
        <v>76</v>
      </c>
      <c r="E230" s="178" t="s">
        <v>510</v>
      </c>
      <c r="F230" s="178" t="s">
        <v>511</v>
      </c>
      <c r="G230" s="165"/>
      <c r="H230" s="165"/>
      <c r="I230" s="168"/>
      <c r="J230" s="179">
        <f>BK230</f>
        <v>0</v>
      </c>
      <c r="K230" s="165"/>
      <c r="L230" s="170"/>
      <c r="M230" s="171"/>
      <c r="N230" s="172"/>
      <c r="O230" s="172"/>
      <c r="P230" s="173">
        <f>SUM(P231:P235)</f>
        <v>0</v>
      </c>
      <c r="Q230" s="172"/>
      <c r="R230" s="173">
        <f>SUM(R231:R235)</f>
        <v>0.16672907999999997</v>
      </c>
      <c r="S230" s="172"/>
      <c r="T230" s="174">
        <f>SUM(T231:T235)</f>
        <v>3.5401379999999996E-2</v>
      </c>
      <c r="AR230" s="175" t="s">
        <v>86</v>
      </c>
      <c r="AT230" s="176" t="s">
        <v>76</v>
      </c>
      <c r="AU230" s="176" t="s">
        <v>82</v>
      </c>
      <c r="AY230" s="175" t="s">
        <v>130</v>
      </c>
      <c r="BK230" s="177">
        <f>SUM(BK231:BK235)</f>
        <v>0</v>
      </c>
    </row>
    <row r="231" spans="1:65" s="2" customFormat="1" ht="14.45" customHeight="1">
      <c r="A231" s="31"/>
      <c r="B231" s="32"/>
      <c r="C231" s="180" t="s">
        <v>512</v>
      </c>
      <c r="D231" s="180" t="s">
        <v>133</v>
      </c>
      <c r="E231" s="181" t="s">
        <v>513</v>
      </c>
      <c r="F231" s="182" t="s">
        <v>514</v>
      </c>
      <c r="G231" s="183" t="s">
        <v>143</v>
      </c>
      <c r="H231" s="184">
        <v>114.19799999999999</v>
      </c>
      <c r="I231" s="185"/>
      <c r="J231" s="186">
        <f>ROUND(I231*H231,2)</f>
        <v>0</v>
      </c>
      <c r="K231" s="187"/>
      <c r="L231" s="36"/>
      <c r="M231" s="188" t="s">
        <v>1</v>
      </c>
      <c r="N231" s="189" t="s">
        <v>43</v>
      </c>
      <c r="O231" s="68"/>
      <c r="P231" s="190">
        <f>O231*H231</f>
        <v>0</v>
      </c>
      <c r="Q231" s="190">
        <v>1E-3</v>
      </c>
      <c r="R231" s="190">
        <f>Q231*H231</f>
        <v>0.11419799999999999</v>
      </c>
      <c r="S231" s="190">
        <v>3.1E-4</v>
      </c>
      <c r="T231" s="191">
        <f>S231*H231</f>
        <v>3.5401379999999996E-2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2" t="s">
        <v>195</v>
      </c>
      <c r="AT231" s="192" t="s">
        <v>133</v>
      </c>
      <c r="AU231" s="192" t="s">
        <v>86</v>
      </c>
      <c r="AY231" s="14" t="s">
        <v>130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4" t="s">
        <v>86</v>
      </c>
      <c r="BK231" s="193">
        <f>ROUND(I231*H231,2)</f>
        <v>0</v>
      </c>
      <c r="BL231" s="14" t="s">
        <v>195</v>
      </c>
      <c r="BM231" s="192" t="s">
        <v>515</v>
      </c>
    </row>
    <row r="232" spans="1:65" s="2" customFormat="1" ht="14.45" customHeight="1">
      <c r="A232" s="31"/>
      <c r="B232" s="32"/>
      <c r="C232" s="180" t="s">
        <v>516</v>
      </c>
      <c r="D232" s="180" t="s">
        <v>133</v>
      </c>
      <c r="E232" s="181" t="s">
        <v>517</v>
      </c>
      <c r="F232" s="182" t="s">
        <v>518</v>
      </c>
      <c r="G232" s="183" t="s">
        <v>143</v>
      </c>
      <c r="H232" s="184">
        <v>26.167000000000002</v>
      </c>
      <c r="I232" s="185"/>
      <c r="J232" s="186">
        <f>ROUND(I232*H232,2)</f>
        <v>0</v>
      </c>
      <c r="K232" s="187"/>
      <c r="L232" s="36"/>
      <c r="M232" s="188" t="s">
        <v>1</v>
      </c>
      <c r="N232" s="189" t="s">
        <v>43</v>
      </c>
      <c r="O232" s="68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2" t="s">
        <v>195</v>
      </c>
      <c r="AT232" s="192" t="s">
        <v>133</v>
      </c>
      <c r="AU232" s="192" t="s">
        <v>86</v>
      </c>
      <c r="AY232" s="14" t="s">
        <v>130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4" t="s">
        <v>86</v>
      </c>
      <c r="BK232" s="193">
        <f>ROUND(I232*H232,2)</f>
        <v>0</v>
      </c>
      <c r="BL232" s="14" t="s">
        <v>195</v>
      </c>
      <c r="BM232" s="192" t="s">
        <v>519</v>
      </c>
    </row>
    <row r="233" spans="1:65" s="2" customFormat="1" ht="14.45" customHeight="1">
      <c r="A233" s="31"/>
      <c r="B233" s="32"/>
      <c r="C233" s="194" t="s">
        <v>520</v>
      </c>
      <c r="D233" s="194" t="s">
        <v>175</v>
      </c>
      <c r="E233" s="195" t="s">
        <v>521</v>
      </c>
      <c r="F233" s="196" t="s">
        <v>522</v>
      </c>
      <c r="G233" s="197" t="s">
        <v>143</v>
      </c>
      <c r="H233" s="198">
        <v>26.167000000000002</v>
      </c>
      <c r="I233" s="199"/>
      <c r="J233" s="200">
        <f>ROUND(I233*H233,2)</f>
        <v>0</v>
      </c>
      <c r="K233" s="201"/>
      <c r="L233" s="202"/>
      <c r="M233" s="203" t="s">
        <v>1</v>
      </c>
      <c r="N233" s="204" t="s">
        <v>43</v>
      </c>
      <c r="O233" s="68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2" t="s">
        <v>264</v>
      </c>
      <c r="AT233" s="192" t="s">
        <v>175</v>
      </c>
      <c r="AU233" s="192" t="s">
        <v>86</v>
      </c>
      <c r="AY233" s="14" t="s">
        <v>130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4" t="s">
        <v>86</v>
      </c>
      <c r="BK233" s="193">
        <f>ROUND(I233*H233,2)</f>
        <v>0</v>
      </c>
      <c r="BL233" s="14" t="s">
        <v>195</v>
      </c>
      <c r="BM233" s="192" t="s">
        <v>523</v>
      </c>
    </row>
    <row r="234" spans="1:65" s="2" customFormat="1" ht="14.45" customHeight="1">
      <c r="A234" s="31"/>
      <c r="B234" s="32"/>
      <c r="C234" s="180" t="s">
        <v>524</v>
      </c>
      <c r="D234" s="180" t="s">
        <v>133</v>
      </c>
      <c r="E234" s="181" t="s">
        <v>525</v>
      </c>
      <c r="F234" s="182" t="s">
        <v>526</v>
      </c>
      <c r="G234" s="183" t="s">
        <v>143</v>
      </c>
      <c r="H234" s="184">
        <v>114.19799999999999</v>
      </c>
      <c r="I234" s="185"/>
      <c r="J234" s="186">
        <f>ROUND(I234*H234,2)</f>
        <v>0</v>
      </c>
      <c r="K234" s="187"/>
      <c r="L234" s="36"/>
      <c r="M234" s="188" t="s">
        <v>1</v>
      </c>
      <c r="N234" s="189" t="s">
        <v>43</v>
      </c>
      <c r="O234" s="68"/>
      <c r="P234" s="190">
        <f>O234*H234</f>
        <v>0</v>
      </c>
      <c r="Q234" s="190">
        <v>2.0000000000000001E-4</v>
      </c>
      <c r="R234" s="190">
        <f>Q234*H234</f>
        <v>2.2839599999999998E-2</v>
      </c>
      <c r="S234" s="190">
        <v>0</v>
      </c>
      <c r="T234" s="191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2" t="s">
        <v>195</v>
      </c>
      <c r="AT234" s="192" t="s">
        <v>133</v>
      </c>
      <c r="AU234" s="192" t="s">
        <v>86</v>
      </c>
      <c r="AY234" s="14" t="s">
        <v>130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4" t="s">
        <v>86</v>
      </c>
      <c r="BK234" s="193">
        <f>ROUND(I234*H234,2)</f>
        <v>0</v>
      </c>
      <c r="BL234" s="14" t="s">
        <v>195</v>
      </c>
      <c r="BM234" s="192" t="s">
        <v>527</v>
      </c>
    </row>
    <row r="235" spans="1:65" s="2" customFormat="1" ht="14.45" customHeight="1">
      <c r="A235" s="31"/>
      <c r="B235" s="32"/>
      <c r="C235" s="180" t="s">
        <v>528</v>
      </c>
      <c r="D235" s="180" t="s">
        <v>133</v>
      </c>
      <c r="E235" s="181" t="s">
        <v>529</v>
      </c>
      <c r="F235" s="182" t="s">
        <v>530</v>
      </c>
      <c r="G235" s="183" t="s">
        <v>143</v>
      </c>
      <c r="H235" s="184">
        <v>114.19799999999999</v>
      </c>
      <c r="I235" s="185"/>
      <c r="J235" s="186">
        <f>ROUND(I235*H235,2)</f>
        <v>0</v>
      </c>
      <c r="K235" s="187"/>
      <c r="L235" s="36"/>
      <c r="M235" s="188" t="s">
        <v>1</v>
      </c>
      <c r="N235" s="189" t="s">
        <v>43</v>
      </c>
      <c r="O235" s="68"/>
      <c r="P235" s="190">
        <f>O235*H235</f>
        <v>0</v>
      </c>
      <c r="Q235" s="190">
        <v>2.5999999999999998E-4</v>
      </c>
      <c r="R235" s="190">
        <f>Q235*H235</f>
        <v>2.9691479999999996E-2</v>
      </c>
      <c r="S235" s="190">
        <v>0</v>
      </c>
      <c r="T235" s="191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2" t="s">
        <v>195</v>
      </c>
      <c r="AT235" s="192" t="s">
        <v>133</v>
      </c>
      <c r="AU235" s="192" t="s">
        <v>86</v>
      </c>
      <c r="AY235" s="14" t="s">
        <v>130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4" t="s">
        <v>86</v>
      </c>
      <c r="BK235" s="193">
        <f>ROUND(I235*H235,2)</f>
        <v>0</v>
      </c>
      <c r="BL235" s="14" t="s">
        <v>195</v>
      </c>
      <c r="BM235" s="192" t="s">
        <v>531</v>
      </c>
    </row>
    <row r="236" spans="1:65" s="12" customFormat="1" ht="22.9" customHeight="1">
      <c r="B236" s="164"/>
      <c r="C236" s="165"/>
      <c r="D236" s="166" t="s">
        <v>76</v>
      </c>
      <c r="E236" s="178" t="s">
        <v>532</v>
      </c>
      <c r="F236" s="178" t="s">
        <v>533</v>
      </c>
      <c r="G236" s="165"/>
      <c r="H236" s="165"/>
      <c r="I236" s="168"/>
      <c r="J236" s="179">
        <f>BK236</f>
        <v>0</v>
      </c>
      <c r="K236" s="165"/>
      <c r="L236" s="170"/>
      <c r="M236" s="171"/>
      <c r="N236" s="172"/>
      <c r="O236" s="172"/>
      <c r="P236" s="173">
        <f>SUM(P237:P238)</f>
        <v>0</v>
      </c>
      <c r="Q236" s="172"/>
      <c r="R236" s="173">
        <f>SUM(R237:R238)</f>
        <v>5.2714999999999993E-3</v>
      </c>
      <c r="S236" s="172"/>
      <c r="T236" s="174">
        <f>SUM(T237:T238)</f>
        <v>0</v>
      </c>
      <c r="AR236" s="175" t="s">
        <v>86</v>
      </c>
      <c r="AT236" s="176" t="s">
        <v>76</v>
      </c>
      <c r="AU236" s="176" t="s">
        <v>82</v>
      </c>
      <c r="AY236" s="175" t="s">
        <v>130</v>
      </c>
      <c r="BK236" s="177">
        <f>SUM(BK237:BK238)</f>
        <v>0</v>
      </c>
    </row>
    <row r="237" spans="1:65" s="2" customFormat="1" ht="14.45" customHeight="1">
      <c r="A237" s="31"/>
      <c r="B237" s="32"/>
      <c r="C237" s="180" t="s">
        <v>534</v>
      </c>
      <c r="D237" s="180" t="s">
        <v>133</v>
      </c>
      <c r="E237" s="181" t="s">
        <v>535</v>
      </c>
      <c r="F237" s="182" t="s">
        <v>536</v>
      </c>
      <c r="G237" s="183" t="s">
        <v>143</v>
      </c>
      <c r="H237" s="184">
        <v>4.0549999999999997</v>
      </c>
      <c r="I237" s="185"/>
      <c r="J237" s="186">
        <f>ROUND(I237*H237,2)</f>
        <v>0</v>
      </c>
      <c r="K237" s="187"/>
      <c r="L237" s="36"/>
      <c r="M237" s="188" t="s">
        <v>1</v>
      </c>
      <c r="N237" s="189" t="s">
        <v>43</v>
      </c>
      <c r="O237" s="68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2" t="s">
        <v>195</v>
      </c>
      <c r="AT237" s="192" t="s">
        <v>133</v>
      </c>
      <c r="AU237" s="192" t="s">
        <v>86</v>
      </c>
      <c r="AY237" s="14" t="s">
        <v>130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4" t="s">
        <v>86</v>
      </c>
      <c r="BK237" s="193">
        <f>ROUND(I237*H237,2)</f>
        <v>0</v>
      </c>
      <c r="BL237" s="14" t="s">
        <v>195</v>
      </c>
      <c r="BM237" s="192" t="s">
        <v>537</v>
      </c>
    </row>
    <row r="238" spans="1:65" s="2" customFormat="1" ht="14.45" customHeight="1">
      <c r="A238" s="31"/>
      <c r="B238" s="32"/>
      <c r="C238" s="194" t="s">
        <v>538</v>
      </c>
      <c r="D238" s="194" t="s">
        <v>175</v>
      </c>
      <c r="E238" s="195" t="s">
        <v>539</v>
      </c>
      <c r="F238" s="196" t="s">
        <v>540</v>
      </c>
      <c r="G238" s="197" t="s">
        <v>143</v>
      </c>
      <c r="H238" s="198">
        <v>4.0549999999999997</v>
      </c>
      <c r="I238" s="199"/>
      <c r="J238" s="200">
        <f>ROUND(I238*H238,2)</f>
        <v>0</v>
      </c>
      <c r="K238" s="201"/>
      <c r="L238" s="202"/>
      <c r="M238" s="203" t="s">
        <v>1</v>
      </c>
      <c r="N238" s="204" t="s">
        <v>43</v>
      </c>
      <c r="O238" s="68"/>
      <c r="P238" s="190">
        <f>O238*H238</f>
        <v>0</v>
      </c>
      <c r="Q238" s="190">
        <v>1.2999999999999999E-3</v>
      </c>
      <c r="R238" s="190">
        <f>Q238*H238</f>
        <v>5.2714999999999993E-3</v>
      </c>
      <c r="S238" s="190">
        <v>0</v>
      </c>
      <c r="T238" s="191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2" t="s">
        <v>264</v>
      </c>
      <c r="AT238" s="192" t="s">
        <v>175</v>
      </c>
      <c r="AU238" s="192" t="s">
        <v>86</v>
      </c>
      <c r="AY238" s="14" t="s">
        <v>130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4" t="s">
        <v>86</v>
      </c>
      <c r="BK238" s="193">
        <f>ROUND(I238*H238,2)</f>
        <v>0</v>
      </c>
      <c r="BL238" s="14" t="s">
        <v>195</v>
      </c>
      <c r="BM238" s="192" t="s">
        <v>541</v>
      </c>
    </row>
    <row r="239" spans="1:65" s="12" customFormat="1" ht="25.9" customHeight="1">
      <c r="B239" s="164"/>
      <c r="C239" s="165"/>
      <c r="D239" s="166" t="s">
        <v>76</v>
      </c>
      <c r="E239" s="167" t="s">
        <v>175</v>
      </c>
      <c r="F239" s="167" t="s">
        <v>542</v>
      </c>
      <c r="G239" s="165"/>
      <c r="H239" s="165"/>
      <c r="I239" s="168"/>
      <c r="J239" s="169">
        <f>BK239</f>
        <v>0</v>
      </c>
      <c r="K239" s="165"/>
      <c r="L239" s="170"/>
      <c r="M239" s="171"/>
      <c r="N239" s="172"/>
      <c r="O239" s="172"/>
      <c r="P239" s="173">
        <f>P240</f>
        <v>0</v>
      </c>
      <c r="Q239" s="172"/>
      <c r="R239" s="173">
        <f>R240</f>
        <v>0</v>
      </c>
      <c r="S239" s="172"/>
      <c r="T239" s="174">
        <f>T240</f>
        <v>0</v>
      </c>
      <c r="AR239" s="175" t="s">
        <v>131</v>
      </c>
      <c r="AT239" s="176" t="s">
        <v>76</v>
      </c>
      <c r="AU239" s="176" t="s">
        <v>77</v>
      </c>
      <c r="AY239" s="175" t="s">
        <v>130</v>
      </c>
      <c r="BK239" s="177">
        <f>BK240</f>
        <v>0</v>
      </c>
    </row>
    <row r="240" spans="1:65" s="12" customFormat="1" ht="22.9" customHeight="1">
      <c r="B240" s="164"/>
      <c r="C240" s="165"/>
      <c r="D240" s="166" t="s">
        <v>76</v>
      </c>
      <c r="E240" s="178" t="s">
        <v>543</v>
      </c>
      <c r="F240" s="178" t="s">
        <v>544</v>
      </c>
      <c r="G240" s="165"/>
      <c r="H240" s="165"/>
      <c r="I240" s="168"/>
      <c r="J240" s="179">
        <f>BK240</f>
        <v>0</v>
      </c>
      <c r="K240" s="165"/>
      <c r="L240" s="170"/>
      <c r="M240" s="171"/>
      <c r="N240" s="172"/>
      <c r="O240" s="172"/>
      <c r="P240" s="173">
        <f>SUM(P241:P260)</f>
        <v>0</v>
      </c>
      <c r="Q240" s="172"/>
      <c r="R240" s="173">
        <f>SUM(R241:R260)</f>
        <v>0</v>
      </c>
      <c r="S240" s="172"/>
      <c r="T240" s="174">
        <f>SUM(T241:T260)</f>
        <v>0</v>
      </c>
      <c r="AR240" s="175" t="s">
        <v>131</v>
      </c>
      <c r="AT240" s="176" t="s">
        <v>76</v>
      </c>
      <c r="AU240" s="176" t="s">
        <v>82</v>
      </c>
      <c r="AY240" s="175" t="s">
        <v>130</v>
      </c>
      <c r="BK240" s="177">
        <f>SUM(BK241:BK260)</f>
        <v>0</v>
      </c>
    </row>
    <row r="241" spans="1:65" s="2" customFormat="1" ht="14.45" customHeight="1">
      <c r="A241" s="31"/>
      <c r="B241" s="32"/>
      <c r="C241" s="180" t="s">
        <v>545</v>
      </c>
      <c r="D241" s="180" t="s">
        <v>133</v>
      </c>
      <c r="E241" s="181" t="s">
        <v>546</v>
      </c>
      <c r="F241" s="182" t="s">
        <v>547</v>
      </c>
      <c r="G241" s="183" t="s">
        <v>202</v>
      </c>
      <c r="H241" s="184">
        <v>2</v>
      </c>
      <c r="I241" s="185"/>
      <c r="J241" s="186">
        <f t="shared" ref="J241:J260" si="60">ROUND(I241*H241,2)</f>
        <v>0</v>
      </c>
      <c r="K241" s="187"/>
      <c r="L241" s="36"/>
      <c r="M241" s="188" t="s">
        <v>1</v>
      </c>
      <c r="N241" s="189" t="s">
        <v>43</v>
      </c>
      <c r="O241" s="68"/>
      <c r="P241" s="190">
        <f t="shared" ref="P241:P260" si="61">O241*H241</f>
        <v>0</v>
      </c>
      <c r="Q241" s="190">
        <v>0</v>
      </c>
      <c r="R241" s="190">
        <f t="shared" ref="R241:R260" si="62">Q241*H241</f>
        <v>0</v>
      </c>
      <c r="S241" s="190">
        <v>0</v>
      </c>
      <c r="T241" s="191">
        <f t="shared" ref="T241:T260" si="63"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2" t="s">
        <v>137</v>
      </c>
      <c r="AT241" s="192" t="s">
        <v>133</v>
      </c>
      <c r="AU241" s="192" t="s">
        <v>86</v>
      </c>
      <c r="AY241" s="14" t="s">
        <v>130</v>
      </c>
      <c r="BE241" s="193">
        <f t="shared" ref="BE241:BE260" si="64">IF(N241="základní",J241,0)</f>
        <v>0</v>
      </c>
      <c r="BF241" s="193">
        <f t="shared" ref="BF241:BF260" si="65">IF(N241="snížená",J241,0)</f>
        <v>0</v>
      </c>
      <c r="BG241" s="193">
        <f t="shared" ref="BG241:BG260" si="66">IF(N241="zákl. přenesená",J241,0)</f>
        <v>0</v>
      </c>
      <c r="BH241" s="193">
        <f t="shared" ref="BH241:BH260" si="67">IF(N241="sníž. přenesená",J241,0)</f>
        <v>0</v>
      </c>
      <c r="BI241" s="193">
        <f t="shared" ref="BI241:BI260" si="68">IF(N241="nulová",J241,0)</f>
        <v>0</v>
      </c>
      <c r="BJ241" s="14" t="s">
        <v>86</v>
      </c>
      <c r="BK241" s="193">
        <f t="shared" ref="BK241:BK260" si="69">ROUND(I241*H241,2)</f>
        <v>0</v>
      </c>
      <c r="BL241" s="14" t="s">
        <v>137</v>
      </c>
      <c r="BM241" s="192" t="s">
        <v>548</v>
      </c>
    </row>
    <row r="242" spans="1:65" s="2" customFormat="1" ht="14.45" customHeight="1">
      <c r="A242" s="31"/>
      <c r="B242" s="32"/>
      <c r="C242" s="180" t="s">
        <v>549</v>
      </c>
      <c r="D242" s="180" t="s">
        <v>133</v>
      </c>
      <c r="E242" s="181" t="s">
        <v>550</v>
      </c>
      <c r="F242" s="182" t="s">
        <v>551</v>
      </c>
      <c r="G242" s="183" t="s">
        <v>552</v>
      </c>
      <c r="H242" s="184">
        <v>14</v>
      </c>
      <c r="I242" s="185"/>
      <c r="J242" s="186">
        <f t="shared" si="60"/>
        <v>0</v>
      </c>
      <c r="K242" s="187"/>
      <c r="L242" s="36"/>
      <c r="M242" s="188" t="s">
        <v>1</v>
      </c>
      <c r="N242" s="189" t="s">
        <v>43</v>
      </c>
      <c r="O242" s="68"/>
      <c r="P242" s="190">
        <f t="shared" si="61"/>
        <v>0</v>
      </c>
      <c r="Q242" s="190">
        <v>0</v>
      </c>
      <c r="R242" s="190">
        <f t="shared" si="62"/>
        <v>0</v>
      </c>
      <c r="S242" s="190">
        <v>0</v>
      </c>
      <c r="T242" s="191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2" t="s">
        <v>402</v>
      </c>
      <c r="AT242" s="192" t="s">
        <v>133</v>
      </c>
      <c r="AU242" s="192" t="s">
        <v>86</v>
      </c>
      <c r="AY242" s="14" t="s">
        <v>130</v>
      </c>
      <c r="BE242" s="193">
        <f t="shared" si="64"/>
        <v>0</v>
      </c>
      <c r="BF242" s="193">
        <f t="shared" si="65"/>
        <v>0</v>
      </c>
      <c r="BG242" s="193">
        <f t="shared" si="66"/>
        <v>0</v>
      </c>
      <c r="BH242" s="193">
        <f t="shared" si="67"/>
        <v>0</v>
      </c>
      <c r="BI242" s="193">
        <f t="shared" si="68"/>
        <v>0</v>
      </c>
      <c r="BJ242" s="14" t="s">
        <v>86</v>
      </c>
      <c r="BK242" s="193">
        <f t="shared" si="69"/>
        <v>0</v>
      </c>
      <c r="BL242" s="14" t="s">
        <v>402</v>
      </c>
      <c r="BM242" s="192" t="s">
        <v>553</v>
      </c>
    </row>
    <row r="243" spans="1:65" s="2" customFormat="1" ht="14.45" customHeight="1">
      <c r="A243" s="31"/>
      <c r="B243" s="32"/>
      <c r="C243" s="180" t="s">
        <v>554</v>
      </c>
      <c r="D243" s="180" t="s">
        <v>133</v>
      </c>
      <c r="E243" s="181" t="s">
        <v>555</v>
      </c>
      <c r="F243" s="182" t="s">
        <v>556</v>
      </c>
      <c r="G243" s="183" t="s">
        <v>552</v>
      </c>
      <c r="H243" s="184">
        <v>18</v>
      </c>
      <c r="I243" s="185"/>
      <c r="J243" s="186">
        <f t="shared" si="60"/>
        <v>0</v>
      </c>
      <c r="K243" s="187"/>
      <c r="L243" s="36"/>
      <c r="M243" s="188" t="s">
        <v>1</v>
      </c>
      <c r="N243" s="189" t="s">
        <v>43</v>
      </c>
      <c r="O243" s="68"/>
      <c r="P243" s="190">
        <f t="shared" si="61"/>
        <v>0</v>
      </c>
      <c r="Q243" s="190">
        <v>0</v>
      </c>
      <c r="R243" s="190">
        <f t="shared" si="62"/>
        <v>0</v>
      </c>
      <c r="S243" s="190">
        <v>0</v>
      </c>
      <c r="T243" s="191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2" t="s">
        <v>402</v>
      </c>
      <c r="AT243" s="192" t="s">
        <v>133</v>
      </c>
      <c r="AU243" s="192" t="s">
        <v>86</v>
      </c>
      <c r="AY243" s="14" t="s">
        <v>130</v>
      </c>
      <c r="BE243" s="193">
        <f t="shared" si="64"/>
        <v>0</v>
      </c>
      <c r="BF243" s="193">
        <f t="shared" si="65"/>
        <v>0</v>
      </c>
      <c r="BG243" s="193">
        <f t="shared" si="66"/>
        <v>0</v>
      </c>
      <c r="BH243" s="193">
        <f t="shared" si="67"/>
        <v>0</v>
      </c>
      <c r="BI243" s="193">
        <f t="shared" si="68"/>
        <v>0</v>
      </c>
      <c r="BJ243" s="14" t="s">
        <v>86</v>
      </c>
      <c r="BK243" s="193">
        <f t="shared" si="69"/>
        <v>0</v>
      </c>
      <c r="BL243" s="14" t="s">
        <v>402</v>
      </c>
      <c r="BM243" s="192" t="s">
        <v>557</v>
      </c>
    </row>
    <row r="244" spans="1:65" s="2" customFormat="1" ht="14.45" customHeight="1">
      <c r="A244" s="31"/>
      <c r="B244" s="32"/>
      <c r="C244" s="180" t="s">
        <v>558</v>
      </c>
      <c r="D244" s="180" t="s">
        <v>133</v>
      </c>
      <c r="E244" s="181" t="s">
        <v>559</v>
      </c>
      <c r="F244" s="182" t="s">
        <v>560</v>
      </c>
      <c r="G244" s="183" t="s">
        <v>552</v>
      </c>
      <c r="H244" s="184">
        <v>2</v>
      </c>
      <c r="I244" s="185"/>
      <c r="J244" s="186">
        <f t="shared" si="60"/>
        <v>0</v>
      </c>
      <c r="K244" s="187"/>
      <c r="L244" s="36"/>
      <c r="M244" s="188" t="s">
        <v>1</v>
      </c>
      <c r="N244" s="189" t="s">
        <v>43</v>
      </c>
      <c r="O244" s="68"/>
      <c r="P244" s="190">
        <f t="shared" si="61"/>
        <v>0</v>
      </c>
      <c r="Q244" s="190">
        <v>0</v>
      </c>
      <c r="R244" s="190">
        <f t="shared" si="62"/>
        <v>0</v>
      </c>
      <c r="S244" s="190">
        <v>0</v>
      </c>
      <c r="T244" s="191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2" t="s">
        <v>402</v>
      </c>
      <c r="AT244" s="192" t="s">
        <v>133</v>
      </c>
      <c r="AU244" s="192" t="s">
        <v>86</v>
      </c>
      <c r="AY244" s="14" t="s">
        <v>130</v>
      </c>
      <c r="BE244" s="193">
        <f t="shared" si="64"/>
        <v>0</v>
      </c>
      <c r="BF244" s="193">
        <f t="shared" si="65"/>
        <v>0</v>
      </c>
      <c r="BG244" s="193">
        <f t="shared" si="66"/>
        <v>0</v>
      </c>
      <c r="BH244" s="193">
        <f t="shared" si="67"/>
        <v>0</v>
      </c>
      <c r="BI244" s="193">
        <f t="shared" si="68"/>
        <v>0</v>
      </c>
      <c r="BJ244" s="14" t="s">
        <v>86</v>
      </c>
      <c r="BK244" s="193">
        <f t="shared" si="69"/>
        <v>0</v>
      </c>
      <c r="BL244" s="14" t="s">
        <v>402</v>
      </c>
      <c r="BM244" s="192" t="s">
        <v>561</v>
      </c>
    </row>
    <row r="245" spans="1:65" s="2" customFormat="1" ht="14.45" customHeight="1">
      <c r="A245" s="31"/>
      <c r="B245" s="32"/>
      <c r="C245" s="180" t="s">
        <v>562</v>
      </c>
      <c r="D245" s="180" t="s">
        <v>133</v>
      </c>
      <c r="E245" s="181" t="s">
        <v>563</v>
      </c>
      <c r="F245" s="182" t="s">
        <v>564</v>
      </c>
      <c r="G245" s="183" t="s">
        <v>552</v>
      </c>
      <c r="H245" s="184">
        <v>2</v>
      </c>
      <c r="I245" s="185"/>
      <c r="J245" s="186">
        <f t="shared" si="60"/>
        <v>0</v>
      </c>
      <c r="K245" s="187"/>
      <c r="L245" s="36"/>
      <c r="M245" s="188" t="s">
        <v>1</v>
      </c>
      <c r="N245" s="189" t="s">
        <v>43</v>
      </c>
      <c r="O245" s="68"/>
      <c r="P245" s="190">
        <f t="shared" si="61"/>
        <v>0</v>
      </c>
      <c r="Q245" s="190">
        <v>0</v>
      </c>
      <c r="R245" s="190">
        <f t="shared" si="62"/>
        <v>0</v>
      </c>
      <c r="S245" s="190">
        <v>0</v>
      </c>
      <c r="T245" s="191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2" t="s">
        <v>402</v>
      </c>
      <c r="AT245" s="192" t="s">
        <v>133</v>
      </c>
      <c r="AU245" s="192" t="s">
        <v>86</v>
      </c>
      <c r="AY245" s="14" t="s">
        <v>130</v>
      </c>
      <c r="BE245" s="193">
        <f t="shared" si="64"/>
        <v>0</v>
      </c>
      <c r="BF245" s="193">
        <f t="shared" si="65"/>
        <v>0</v>
      </c>
      <c r="BG245" s="193">
        <f t="shared" si="66"/>
        <v>0</v>
      </c>
      <c r="BH245" s="193">
        <f t="shared" si="67"/>
        <v>0</v>
      </c>
      <c r="BI245" s="193">
        <f t="shared" si="68"/>
        <v>0</v>
      </c>
      <c r="BJ245" s="14" t="s">
        <v>86</v>
      </c>
      <c r="BK245" s="193">
        <f t="shared" si="69"/>
        <v>0</v>
      </c>
      <c r="BL245" s="14" t="s">
        <v>402</v>
      </c>
      <c r="BM245" s="192" t="s">
        <v>565</v>
      </c>
    </row>
    <row r="246" spans="1:65" s="2" customFormat="1" ht="14.45" customHeight="1">
      <c r="A246" s="31"/>
      <c r="B246" s="32"/>
      <c r="C246" s="180" t="s">
        <v>566</v>
      </c>
      <c r="D246" s="180" t="s">
        <v>133</v>
      </c>
      <c r="E246" s="181" t="s">
        <v>567</v>
      </c>
      <c r="F246" s="182" t="s">
        <v>568</v>
      </c>
      <c r="G246" s="183" t="s">
        <v>202</v>
      </c>
      <c r="H246" s="184">
        <v>80</v>
      </c>
      <c r="I246" s="185"/>
      <c r="J246" s="186">
        <f t="shared" si="60"/>
        <v>0</v>
      </c>
      <c r="K246" s="187"/>
      <c r="L246" s="36"/>
      <c r="M246" s="188" t="s">
        <v>1</v>
      </c>
      <c r="N246" s="189" t="s">
        <v>43</v>
      </c>
      <c r="O246" s="68"/>
      <c r="P246" s="190">
        <f t="shared" si="61"/>
        <v>0</v>
      </c>
      <c r="Q246" s="190">
        <v>0</v>
      </c>
      <c r="R246" s="190">
        <f t="shared" si="62"/>
        <v>0</v>
      </c>
      <c r="S246" s="190">
        <v>0</v>
      </c>
      <c r="T246" s="191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2" t="s">
        <v>402</v>
      </c>
      <c r="AT246" s="192" t="s">
        <v>133</v>
      </c>
      <c r="AU246" s="192" t="s">
        <v>86</v>
      </c>
      <c r="AY246" s="14" t="s">
        <v>130</v>
      </c>
      <c r="BE246" s="193">
        <f t="shared" si="64"/>
        <v>0</v>
      </c>
      <c r="BF246" s="193">
        <f t="shared" si="65"/>
        <v>0</v>
      </c>
      <c r="BG246" s="193">
        <f t="shared" si="66"/>
        <v>0</v>
      </c>
      <c r="BH246" s="193">
        <f t="shared" si="67"/>
        <v>0</v>
      </c>
      <c r="BI246" s="193">
        <f t="shared" si="68"/>
        <v>0</v>
      </c>
      <c r="BJ246" s="14" t="s">
        <v>86</v>
      </c>
      <c r="BK246" s="193">
        <f t="shared" si="69"/>
        <v>0</v>
      </c>
      <c r="BL246" s="14" t="s">
        <v>402</v>
      </c>
      <c r="BM246" s="192" t="s">
        <v>569</v>
      </c>
    </row>
    <row r="247" spans="1:65" s="2" customFormat="1" ht="14.45" customHeight="1">
      <c r="A247" s="31"/>
      <c r="B247" s="32"/>
      <c r="C247" s="180" t="s">
        <v>570</v>
      </c>
      <c r="D247" s="180" t="s">
        <v>133</v>
      </c>
      <c r="E247" s="181" t="s">
        <v>571</v>
      </c>
      <c r="F247" s="182" t="s">
        <v>572</v>
      </c>
      <c r="G247" s="183" t="s">
        <v>202</v>
      </c>
      <c r="H247" s="184">
        <v>8</v>
      </c>
      <c r="I247" s="185"/>
      <c r="J247" s="186">
        <f t="shared" si="60"/>
        <v>0</v>
      </c>
      <c r="K247" s="187"/>
      <c r="L247" s="36"/>
      <c r="M247" s="188" t="s">
        <v>1</v>
      </c>
      <c r="N247" s="189" t="s">
        <v>43</v>
      </c>
      <c r="O247" s="68"/>
      <c r="P247" s="190">
        <f t="shared" si="61"/>
        <v>0</v>
      </c>
      <c r="Q247" s="190">
        <v>0</v>
      </c>
      <c r="R247" s="190">
        <f t="shared" si="62"/>
        <v>0</v>
      </c>
      <c r="S247" s="190">
        <v>0</v>
      </c>
      <c r="T247" s="191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2" t="s">
        <v>402</v>
      </c>
      <c r="AT247" s="192" t="s">
        <v>133</v>
      </c>
      <c r="AU247" s="192" t="s">
        <v>86</v>
      </c>
      <c r="AY247" s="14" t="s">
        <v>130</v>
      </c>
      <c r="BE247" s="193">
        <f t="shared" si="64"/>
        <v>0</v>
      </c>
      <c r="BF247" s="193">
        <f t="shared" si="65"/>
        <v>0</v>
      </c>
      <c r="BG247" s="193">
        <f t="shared" si="66"/>
        <v>0</v>
      </c>
      <c r="BH247" s="193">
        <f t="shared" si="67"/>
        <v>0</v>
      </c>
      <c r="BI247" s="193">
        <f t="shared" si="68"/>
        <v>0</v>
      </c>
      <c r="BJ247" s="14" t="s">
        <v>86</v>
      </c>
      <c r="BK247" s="193">
        <f t="shared" si="69"/>
        <v>0</v>
      </c>
      <c r="BL247" s="14" t="s">
        <v>402</v>
      </c>
      <c r="BM247" s="192" t="s">
        <v>573</v>
      </c>
    </row>
    <row r="248" spans="1:65" s="2" customFormat="1" ht="14.45" customHeight="1">
      <c r="A248" s="31"/>
      <c r="B248" s="32"/>
      <c r="C248" s="180" t="s">
        <v>574</v>
      </c>
      <c r="D248" s="180" t="s">
        <v>133</v>
      </c>
      <c r="E248" s="181" t="s">
        <v>575</v>
      </c>
      <c r="F248" s="182" t="s">
        <v>576</v>
      </c>
      <c r="G248" s="183" t="s">
        <v>202</v>
      </c>
      <c r="H248" s="184">
        <v>2</v>
      </c>
      <c r="I248" s="185"/>
      <c r="J248" s="186">
        <f t="shared" si="60"/>
        <v>0</v>
      </c>
      <c r="K248" s="187"/>
      <c r="L248" s="36"/>
      <c r="M248" s="188" t="s">
        <v>1</v>
      </c>
      <c r="N248" s="189" t="s">
        <v>43</v>
      </c>
      <c r="O248" s="68"/>
      <c r="P248" s="190">
        <f t="shared" si="61"/>
        <v>0</v>
      </c>
      <c r="Q248" s="190">
        <v>0</v>
      </c>
      <c r="R248" s="190">
        <f t="shared" si="62"/>
        <v>0</v>
      </c>
      <c r="S248" s="190">
        <v>0</v>
      </c>
      <c r="T248" s="191">
        <f t="shared" si="6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2" t="s">
        <v>402</v>
      </c>
      <c r="AT248" s="192" t="s">
        <v>133</v>
      </c>
      <c r="AU248" s="192" t="s">
        <v>86</v>
      </c>
      <c r="AY248" s="14" t="s">
        <v>130</v>
      </c>
      <c r="BE248" s="193">
        <f t="shared" si="64"/>
        <v>0</v>
      </c>
      <c r="BF248" s="193">
        <f t="shared" si="65"/>
        <v>0</v>
      </c>
      <c r="BG248" s="193">
        <f t="shared" si="66"/>
        <v>0</v>
      </c>
      <c r="BH248" s="193">
        <f t="shared" si="67"/>
        <v>0</v>
      </c>
      <c r="BI248" s="193">
        <f t="shared" si="68"/>
        <v>0</v>
      </c>
      <c r="BJ248" s="14" t="s">
        <v>86</v>
      </c>
      <c r="BK248" s="193">
        <f t="shared" si="69"/>
        <v>0</v>
      </c>
      <c r="BL248" s="14" t="s">
        <v>402</v>
      </c>
      <c r="BM248" s="192" t="s">
        <v>577</v>
      </c>
    </row>
    <row r="249" spans="1:65" s="2" customFormat="1" ht="14.45" customHeight="1">
      <c r="A249" s="31"/>
      <c r="B249" s="32"/>
      <c r="C249" s="180" t="s">
        <v>578</v>
      </c>
      <c r="D249" s="180" t="s">
        <v>133</v>
      </c>
      <c r="E249" s="181" t="s">
        <v>579</v>
      </c>
      <c r="F249" s="182" t="s">
        <v>580</v>
      </c>
      <c r="G249" s="183" t="s">
        <v>202</v>
      </c>
      <c r="H249" s="184">
        <v>2</v>
      </c>
      <c r="I249" s="185"/>
      <c r="J249" s="186">
        <f t="shared" si="60"/>
        <v>0</v>
      </c>
      <c r="K249" s="187"/>
      <c r="L249" s="36"/>
      <c r="M249" s="188" t="s">
        <v>1</v>
      </c>
      <c r="N249" s="189" t="s">
        <v>43</v>
      </c>
      <c r="O249" s="68"/>
      <c r="P249" s="190">
        <f t="shared" si="61"/>
        <v>0</v>
      </c>
      <c r="Q249" s="190">
        <v>0</v>
      </c>
      <c r="R249" s="190">
        <f t="shared" si="62"/>
        <v>0</v>
      </c>
      <c r="S249" s="190">
        <v>0</v>
      </c>
      <c r="T249" s="191">
        <f t="shared" si="6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2" t="s">
        <v>402</v>
      </c>
      <c r="AT249" s="192" t="s">
        <v>133</v>
      </c>
      <c r="AU249" s="192" t="s">
        <v>86</v>
      </c>
      <c r="AY249" s="14" t="s">
        <v>130</v>
      </c>
      <c r="BE249" s="193">
        <f t="shared" si="64"/>
        <v>0</v>
      </c>
      <c r="BF249" s="193">
        <f t="shared" si="65"/>
        <v>0</v>
      </c>
      <c r="BG249" s="193">
        <f t="shared" si="66"/>
        <v>0</v>
      </c>
      <c r="BH249" s="193">
        <f t="shared" si="67"/>
        <v>0</v>
      </c>
      <c r="BI249" s="193">
        <f t="shared" si="68"/>
        <v>0</v>
      </c>
      <c r="BJ249" s="14" t="s">
        <v>86</v>
      </c>
      <c r="BK249" s="193">
        <f t="shared" si="69"/>
        <v>0</v>
      </c>
      <c r="BL249" s="14" t="s">
        <v>402</v>
      </c>
      <c r="BM249" s="192" t="s">
        <v>581</v>
      </c>
    </row>
    <row r="250" spans="1:65" s="2" customFormat="1" ht="14.45" customHeight="1">
      <c r="A250" s="31"/>
      <c r="B250" s="32"/>
      <c r="C250" s="180" t="s">
        <v>582</v>
      </c>
      <c r="D250" s="180" t="s">
        <v>133</v>
      </c>
      <c r="E250" s="181" t="s">
        <v>583</v>
      </c>
      <c r="F250" s="182" t="s">
        <v>584</v>
      </c>
      <c r="G250" s="183" t="s">
        <v>585</v>
      </c>
      <c r="H250" s="184">
        <v>14</v>
      </c>
      <c r="I250" s="185"/>
      <c r="J250" s="186">
        <f t="shared" si="60"/>
        <v>0</v>
      </c>
      <c r="K250" s="187"/>
      <c r="L250" s="36"/>
      <c r="M250" s="188" t="s">
        <v>1</v>
      </c>
      <c r="N250" s="189" t="s">
        <v>43</v>
      </c>
      <c r="O250" s="68"/>
      <c r="P250" s="190">
        <f t="shared" si="61"/>
        <v>0</v>
      </c>
      <c r="Q250" s="190">
        <v>0</v>
      </c>
      <c r="R250" s="190">
        <f t="shared" si="62"/>
        <v>0</v>
      </c>
      <c r="S250" s="190">
        <v>0</v>
      </c>
      <c r="T250" s="191">
        <f t="shared" si="6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2" t="s">
        <v>402</v>
      </c>
      <c r="AT250" s="192" t="s">
        <v>133</v>
      </c>
      <c r="AU250" s="192" t="s">
        <v>86</v>
      </c>
      <c r="AY250" s="14" t="s">
        <v>130</v>
      </c>
      <c r="BE250" s="193">
        <f t="shared" si="64"/>
        <v>0</v>
      </c>
      <c r="BF250" s="193">
        <f t="shared" si="65"/>
        <v>0</v>
      </c>
      <c r="BG250" s="193">
        <f t="shared" si="66"/>
        <v>0</v>
      </c>
      <c r="BH250" s="193">
        <f t="shared" si="67"/>
        <v>0</v>
      </c>
      <c r="BI250" s="193">
        <f t="shared" si="68"/>
        <v>0</v>
      </c>
      <c r="BJ250" s="14" t="s">
        <v>86</v>
      </c>
      <c r="BK250" s="193">
        <f t="shared" si="69"/>
        <v>0</v>
      </c>
      <c r="BL250" s="14" t="s">
        <v>402</v>
      </c>
      <c r="BM250" s="192" t="s">
        <v>586</v>
      </c>
    </row>
    <row r="251" spans="1:65" s="2" customFormat="1" ht="14.45" customHeight="1">
      <c r="A251" s="31"/>
      <c r="B251" s="32"/>
      <c r="C251" s="180" t="s">
        <v>587</v>
      </c>
      <c r="D251" s="180" t="s">
        <v>133</v>
      </c>
      <c r="E251" s="181" t="s">
        <v>588</v>
      </c>
      <c r="F251" s="182" t="s">
        <v>589</v>
      </c>
      <c r="G251" s="183" t="s">
        <v>552</v>
      </c>
      <c r="H251" s="184">
        <v>2</v>
      </c>
      <c r="I251" s="185"/>
      <c r="J251" s="186">
        <f t="shared" si="60"/>
        <v>0</v>
      </c>
      <c r="K251" s="187"/>
      <c r="L251" s="36"/>
      <c r="M251" s="188" t="s">
        <v>1</v>
      </c>
      <c r="N251" s="189" t="s">
        <v>43</v>
      </c>
      <c r="O251" s="68"/>
      <c r="P251" s="190">
        <f t="shared" si="61"/>
        <v>0</v>
      </c>
      <c r="Q251" s="190">
        <v>0</v>
      </c>
      <c r="R251" s="190">
        <f t="shared" si="62"/>
        <v>0</v>
      </c>
      <c r="S251" s="190">
        <v>0</v>
      </c>
      <c r="T251" s="191">
        <f t="shared" si="6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2" t="s">
        <v>402</v>
      </c>
      <c r="AT251" s="192" t="s">
        <v>133</v>
      </c>
      <c r="AU251" s="192" t="s">
        <v>86</v>
      </c>
      <c r="AY251" s="14" t="s">
        <v>130</v>
      </c>
      <c r="BE251" s="193">
        <f t="shared" si="64"/>
        <v>0</v>
      </c>
      <c r="BF251" s="193">
        <f t="shared" si="65"/>
        <v>0</v>
      </c>
      <c r="BG251" s="193">
        <f t="shared" si="66"/>
        <v>0</v>
      </c>
      <c r="BH251" s="193">
        <f t="shared" si="67"/>
        <v>0</v>
      </c>
      <c r="BI251" s="193">
        <f t="shared" si="68"/>
        <v>0</v>
      </c>
      <c r="BJ251" s="14" t="s">
        <v>86</v>
      </c>
      <c r="BK251" s="193">
        <f t="shared" si="69"/>
        <v>0</v>
      </c>
      <c r="BL251" s="14" t="s">
        <v>402</v>
      </c>
      <c r="BM251" s="192" t="s">
        <v>590</v>
      </c>
    </row>
    <row r="252" spans="1:65" s="2" customFormat="1" ht="14.45" customHeight="1">
      <c r="A252" s="31"/>
      <c r="B252" s="32"/>
      <c r="C252" s="180" t="s">
        <v>591</v>
      </c>
      <c r="D252" s="180" t="s">
        <v>133</v>
      </c>
      <c r="E252" s="181" t="s">
        <v>592</v>
      </c>
      <c r="F252" s="182" t="s">
        <v>593</v>
      </c>
      <c r="G252" s="183" t="s">
        <v>552</v>
      </c>
      <c r="H252" s="184">
        <v>7</v>
      </c>
      <c r="I252" s="185"/>
      <c r="J252" s="186">
        <f t="shared" si="60"/>
        <v>0</v>
      </c>
      <c r="K252" s="187"/>
      <c r="L252" s="36"/>
      <c r="M252" s="188" t="s">
        <v>1</v>
      </c>
      <c r="N252" s="189" t="s">
        <v>43</v>
      </c>
      <c r="O252" s="68"/>
      <c r="P252" s="190">
        <f t="shared" si="61"/>
        <v>0</v>
      </c>
      <c r="Q252" s="190">
        <v>0</v>
      </c>
      <c r="R252" s="190">
        <f t="shared" si="62"/>
        <v>0</v>
      </c>
      <c r="S252" s="190">
        <v>0</v>
      </c>
      <c r="T252" s="191">
        <f t="shared" si="6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2" t="s">
        <v>402</v>
      </c>
      <c r="AT252" s="192" t="s">
        <v>133</v>
      </c>
      <c r="AU252" s="192" t="s">
        <v>86</v>
      </c>
      <c r="AY252" s="14" t="s">
        <v>130</v>
      </c>
      <c r="BE252" s="193">
        <f t="shared" si="64"/>
        <v>0</v>
      </c>
      <c r="BF252" s="193">
        <f t="shared" si="65"/>
        <v>0</v>
      </c>
      <c r="BG252" s="193">
        <f t="shared" si="66"/>
        <v>0</v>
      </c>
      <c r="BH252" s="193">
        <f t="shared" si="67"/>
        <v>0</v>
      </c>
      <c r="BI252" s="193">
        <f t="shared" si="68"/>
        <v>0</v>
      </c>
      <c r="BJ252" s="14" t="s">
        <v>86</v>
      </c>
      <c r="BK252" s="193">
        <f t="shared" si="69"/>
        <v>0</v>
      </c>
      <c r="BL252" s="14" t="s">
        <v>402</v>
      </c>
      <c r="BM252" s="192" t="s">
        <v>594</v>
      </c>
    </row>
    <row r="253" spans="1:65" s="2" customFormat="1" ht="14.45" customHeight="1">
      <c r="A253" s="31"/>
      <c r="B253" s="32"/>
      <c r="C253" s="180" t="s">
        <v>595</v>
      </c>
      <c r="D253" s="180" t="s">
        <v>133</v>
      </c>
      <c r="E253" s="181" t="s">
        <v>596</v>
      </c>
      <c r="F253" s="182" t="s">
        <v>597</v>
      </c>
      <c r="G253" s="183" t="s">
        <v>552</v>
      </c>
      <c r="H253" s="184">
        <v>2</v>
      </c>
      <c r="I253" s="185"/>
      <c r="J253" s="186">
        <f t="shared" si="60"/>
        <v>0</v>
      </c>
      <c r="K253" s="187"/>
      <c r="L253" s="36"/>
      <c r="M253" s="188" t="s">
        <v>1</v>
      </c>
      <c r="N253" s="189" t="s">
        <v>43</v>
      </c>
      <c r="O253" s="68"/>
      <c r="P253" s="190">
        <f t="shared" si="61"/>
        <v>0</v>
      </c>
      <c r="Q253" s="190">
        <v>0</v>
      </c>
      <c r="R253" s="190">
        <f t="shared" si="62"/>
        <v>0</v>
      </c>
      <c r="S253" s="190">
        <v>0</v>
      </c>
      <c r="T253" s="191">
        <f t="shared" si="6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2" t="s">
        <v>402</v>
      </c>
      <c r="AT253" s="192" t="s">
        <v>133</v>
      </c>
      <c r="AU253" s="192" t="s">
        <v>86</v>
      </c>
      <c r="AY253" s="14" t="s">
        <v>130</v>
      </c>
      <c r="BE253" s="193">
        <f t="shared" si="64"/>
        <v>0</v>
      </c>
      <c r="BF253" s="193">
        <f t="shared" si="65"/>
        <v>0</v>
      </c>
      <c r="BG253" s="193">
        <f t="shared" si="66"/>
        <v>0</v>
      </c>
      <c r="BH253" s="193">
        <f t="shared" si="67"/>
        <v>0</v>
      </c>
      <c r="BI253" s="193">
        <f t="shared" si="68"/>
        <v>0</v>
      </c>
      <c r="BJ253" s="14" t="s">
        <v>86</v>
      </c>
      <c r="BK253" s="193">
        <f t="shared" si="69"/>
        <v>0</v>
      </c>
      <c r="BL253" s="14" t="s">
        <v>402</v>
      </c>
      <c r="BM253" s="192" t="s">
        <v>598</v>
      </c>
    </row>
    <row r="254" spans="1:65" s="2" customFormat="1" ht="14.45" customHeight="1">
      <c r="A254" s="31"/>
      <c r="B254" s="32"/>
      <c r="C254" s="180" t="s">
        <v>599</v>
      </c>
      <c r="D254" s="180" t="s">
        <v>133</v>
      </c>
      <c r="E254" s="181" t="s">
        <v>600</v>
      </c>
      <c r="F254" s="182" t="s">
        <v>601</v>
      </c>
      <c r="G254" s="183" t="s">
        <v>585</v>
      </c>
      <c r="H254" s="184">
        <v>1</v>
      </c>
      <c r="I254" s="185"/>
      <c r="J254" s="186">
        <f t="shared" si="60"/>
        <v>0</v>
      </c>
      <c r="K254" s="187"/>
      <c r="L254" s="36"/>
      <c r="M254" s="188" t="s">
        <v>1</v>
      </c>
      <c r="N254" s="189" t="s">
        <v>43</v>
      </c>
      <c r="O254" s="68"/>
      <c r="P254" s="190">
        <f t="shared" si="61"/>
        <v>0</v>
      </c>
      <c r="Q254" s="190">
        <v>0</v>
      </c>
      <c r="R254" s="190">
        <f t="shared" si="62"/>
        <v>0</v>
      </c>
      <c r="S254" s="190">
        <v>0</v>
      </c>
      <c r="T254" s="191">
        <f t="shared" si="6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2" t="s">
        <v>402</v>
      </c>
      <c r="AT254" s="192" t="s">
        <v>133</v>
      </c>
      <c r="AU254" s="192" t="s">
        <v>86</v>
      </c>
      <c r="AY254" s="14" t="s">
        <v>130</v>
      </c>
      <c r="BE254" s="193">
        <f t="shared" si="64"/>
        <v>0</v>
      </c>
      <c r="BF254" s="193">
        <f t="shared" si="65"/>
        <v>0</v>
      </c>
      <c r="BG254" s="193">
        <f t="shared" si="66"/>
        <v>0</v>
      </c>
      <c r="BH254" s="193">
        <f t="shared" si="67"/>
        <v>0</v>
      </c>
      <c r="BI254" s="193">
        <f t="shared" si="68"/>
        <v>0</v>
      </c>
      <c r="BJ254" s="14" t="s">
        <v>86</v>
      </c>
      <c r="BK254" s="193">
        <f t="shared" si="69"/>
        <v>0</v>
      </c>
      <c r="BL254" s="14" t="s">
        <v>402</v>
      </c>
      <c r="BM254" s="192" t="s">
        <v>602</v>
      </c>
    </row>
    <row r="255" spans="1:65" s="2" customFormat="1" ht="14.45" customHeight="1">
      <c r="A255" s="31"/>
      <c r="B255" s="32"/>
      <c r="C255" s="180" t="s">
        <v>603</v>
      </c>
      <c r="D255" s="180" t="s">
        <v>133</v>
      </c>
      <c r="E255" s="181" t="s">
        <v>604</v>
      </c>
      <c r="F255" s="182" t="s">
        <v>605</v>
      </c>
      <c r="G255" s="183" t="s">
        <v>585</v>
      </c>
      <c r="H255" s="184">
        <v>1</v>
      </c>
      <c r="I255" s="185"/>
      <c r="J255" s="186">
        <f t="shared" si="60"/>
        <v>0</v>
      </c>
      <c r="K255" s="187"/>
      <c r="L255" s="36"/>
      <c r="M255" s="188" t="s">
        <v>1</v>
      </c>
      <c r="N255" s="189" t="s">
        <v>43</v>
      </c>
      <c r="O255" s="68"/>
      <c r="P255" s="190">
        <f t="shared" si="61"/>
        <v>0</v>
      </c>
      <c r="Q255" s="190">
        <v>0</v>
      </c>
      <c r="R255" s="190">
        <f t="shared" si="62"/>
        <v>0</v>
      </c>
      <c r="S255" s="190">
        <v>0</v>
      </c>
      <c r="T255" s="191">
        <f t="shared" si="6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2" t="s">
        <v>402</v>
      </c>
      <c r="AT255" s="192" t="s">
        <v>133</v>
      </c>
      <c r="AU255" s="192" t="s">
        <v>86</v>
      </c>
      <c r="AY255" s="14" t="s">
        <v>130</v>
      </c>
      <c r="BE255" s="193">
        <f t="shared" si="64"/>
        <v>0</v>
      </c>
      <c r="BF255" s="193">
        <f t="shared" si="65"/>
        <v>0</v>
      </c>
      <c r="BG255" s="193">
        <f t="shared" si="66"/>
        <v>0</v>
      </c>
      <c r="BH255" s="193">
        <f t="shared" si="67"/>
        <v>0</v>
      </c>
      <c r="BI255" s="193">
        <f t="shared" si="68"/>
        <v>0</v>
      </c>
      <c r="BJ255" s="14" t="s">
        <v>86</v>
      </c>
      <c r="BK255" s="193">
        <f t="shared" si="69"/>
        <v>0</v>
      </c>
      <c r="BL255" s="14" t="s">
        <v>402</v>
      </c>
      <c r="BM255" s="192" t="s">
        <v>606</v>
      </c>
    </row>
    <row r="256" spans="1:65" s="2" customFormat="1" ht="14.45" customHeight="1">
      <c r="A256" s="31"/>
      <c r="B256" s="32"/>
      <c r="C256" s="180" t="s">
        <v>607</v>
      </c>
      <c r="D256" s="180" t="s">
        <v>133</v>
      </c>
      <c r="E256" s="181" t="s">
        <v>608</v>
      </c>
      <c r="F256" s="182" t="s">
        <v>609</v>
      </c>
      <c r="G256" s="183" t="s">
        <v>552</v>
      </c>
      <c r="H256" s="184">
        <v>3</v>
      </c>
      <c r="I256" s="185"/>
      <c r="J256" s="186">
        <f t="shared" si="60"/>
        <v>0</v>
      </c>
      <c r="K256" s="187"/>
      <c r="L256" s="36"/>
      <c r="M256" s="188" t="s">
        <v>1</v>
      </c>
      <c r="N256" s="189" t="s">
        <v>43</v>
      </c>
      <c r="O256" s="68"/>
      <c r="P256" s="190">
        <f t="shared" si="61"/>
        <v>0</v>
      </c>
      <c r="Q256" s="190">
        <v>0</v>
      </c>
      <c r="R256" s="190">
        <f t="shared" si="62"/>
        <v>0</v>
      </c>
      <c r="S256" s="190">
        <v>0</v>
      </c>
      <c r="T256" s="191">
        <f t="shared" si="6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2" t="s">
        <v>402</v>
      </c>
      <c r="AT256" s="192" t="s">
        <v>133</v>
      </c>
      <c r="AU256" s="192" t="s">
        <v>86</v>
      </c>
      <c r="AY256" s="14" t="s">
        <v>130</v>
      </c>
      <c r="BE256" s="193">
        <f t="shared" si="64"/>
        <v>0</v>
      </c>
      <c r="BF256" s="193">
        <f t="shared" si="65"/>
        <v>0</v>
      </c>
      <c r="BG256" s="193">
        <f t="shared" si="66"/>
        <v>0</v>
      </c>
      <c r="BH256" s="193">
        <f t="shared" si="67"/>
        <v>0</v>
      </c>
      <c r="BI256" s="193">
        <f t="shared" si="68"/>
        <v>0</v>
      </c>
      <c r="BJ256" s="14" t="s">
        <v>86</v>
      </c>
      <c r="BK256" s="193">
        <f t="shared" si="69"/>
        <v>0</v>
      </c>
      <c r="BL256" s="14" t="s">
        <v>402</v>
      </c>
      <c r="BM256" s="192" t="s">
        <v>610</v>
      </c>
    </row>
    <row r="257" spans="1:65" s="2" customFormat="1" ht="14.45" customHeight="1">
      <c r="A257" s="31"/>
      <c r="B257" s="32"/>
      <c r="C257" s="180" t="s">
        <v>611</v>
      </c>
      <c r="D257" s="180" t="s">
        <v>133</v>
      </c>
      <c r="E257" s="181" t="s">
        <v>612</v>
      </c>
      <c r="F257" s="182" t="s">
        <v>613</v>
      </c>
      <c r="G257" s="183" t="s">
        <v>552</v>
      </c>
      <c r="H257" s="184">
        <v>1</v>
      </c>
      <c r="I257" s="185"/>
      <c r="J257" s="186">
        <f t="shared" si="60"/>
        <v>0</v>
      </c>
      <c r="K257" s="187"/>
      <c r="L257" s="36"/>
      <c r="M257" s="188" t="s">
        <v>1</v>
      </c>
      <c r="N257" s="189" t="s">
        <v>43</v>
      </c>
      <c r="O257" s="68"/>
      <c r="P257" s="190">
        <f t="shared" si="61"/>
        <v>0</v>
      </c>
      <c r="Q257" s="190">
        <v>0</v>
      </c>
      <c r="R257" s="190">
        <f t="shared" si="62"/>
        <v>0</v>
      </c>
      <c r="S257" s="190">
        <v>0</v>
      </c>
      <c r="T257" s="191">
        <f t="shared" si="6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2" t="s">
        <v>402</v>
      </c>
      <c r="AT257" s="192" t="s">
        <v>133</v>
      </c>
      <c r="AU257" s="192" t="s">
        <v>86</v>
      </c>
      <c r="AY257" s="14" t="s">
        <v>130</v>
      </c>
      <c r="BE257" s="193">
        <f t="shared" si="64"/>
        <v>0</v>
      </c>
      <c r="BF257" s="193">
        <f t="shared" si="65"/>
        <v>0</v>
      </c>
      <c r="BG257" s="193">
        <f t="shared" si="66"/>
        <v>0</v>
      </c>
      <c r="BH257" s="193">
        <f t="shared" si="67"/>
        <v>0</v>
      </c>
      <c r="BI257" s="193">
        <f t="shared" si="68"/>
        <v>0</v>
      </c>
      <c r="BJ257" s="14" t="s">
        <v>86</v>
      </c>
      <c r="BK257" s="193">
        <f t="shared" si="69"/>
        <v>0</v>
      </c>
      <c r="BL257" s="14" t="s">
        <v>402</v>
      </c>
      <c r="BM257" s="192" t="s">
        <v>614</v>
      </c>
    </row>
    <row r="258" spans="1:65" s="2" customFormat="1" ht="14.45" customHeight="1">
      <c r="A258" s="31"/>
      <c r="B258" s="32"/>
      <c r="C258" s="180" t="s">
        <v>615</v>
      </c>
      <c r="D258" s="180" t="s">
        <v>133</v>
      </c>
      <c r="E258" s="181" t="s">
        <v>616</v>
      </c>
      <c r="F258" s="182" t="s">
        <v>617</v>
      </c>
      <c r="G258" s="183" t="s">
        <v>552</v>
      </c>
      <c r="H258" s="184">
        <v>1</v>
      </c>
      <c r="I258" s="185"/>
      <c r="J258" s="186">
        <f t="shared" si="60"/>
        <v>0</v>
      </c>
      <c r="K258" s="187"/>
      <c r="L258" s="36"/>
      <c r="M258" s="188" t="s">
        <v>1</v>
      </c>
      <c r="N258" s="189" t="s">
        <v>43</v>
      </c>
      <c r="O258" s="68"/>
      <c r="P258" s="190">
        <f t="shared" si="61"/>
        <v>0</v>
      </c>
      <c r="Q258" s="190">
        <v>0</v>
      </c>
      <c r="R258" s="190">
        <f t="shared" si="62"/>
        <v>0</v>
      </c>
      <c r="S258" s="190">
        <v>0</v>
      </c>
      <c r="T258" s="191">
        <f t="shared" si="6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2" t="s">
        <v>402</v>
      </c>
      <c r="AT258" s="192" t="s">
        <v>133</v>
      </c>
      <c r="AU258" s="192" t="s">
        <v>86</v>
      </c>
      <c r="AY258" s="14" t="s">
        <v>130</v>
      </c>
      <c r="BE258" s="193">
        <f t="shared" si="64"/>
        <v>0</v>
      </c>
      <c r="BF258" s="193">
        <f t="shared" si="65"/>
        <v>0</v>
      </c>
      <c r="BG258" s="193">
        <f t="shared" si="66"/>
        <v>0</v>
      </c>
      <c r="BH258" s="193">
        <f t="shared" si="67"/>
        <v>0</v>
      </c>
      <c r="BI258" s="193">
        <f t="shared" si="68"/>
        <v>0</v>
      </c>
      <c r="BJ258" s="14" t="s">
        <v>86</v>
      </c>
      <c r="BK258" s="193">
        <f t="shared" si="69"/>
        <v>0</v>
      </c>
      <c r="BL258" s="14" t="s">
        <v>402</v>
      </c>
      <c r="BM258" s="192" t="s">
        <v>618</v>
      </c>
    </row>
    <row r="259" spans="1:65" s="2" customFormat="1" ht="14.45" customHeight="1">
      <c r="A259" s="31"/>
      <c r="B259" s="32"/>
      <c r="C259" s="180" t="s">
        <v>619</v>
      </c>
      <c r="D259" s="180" t="s">
        <v>133</v>
      </c>
      <c r="E259" s="181" t="s">
        <v>620</v>
      </c>
      <c r="F259" s="182" t="s">
        <v>621</v>
      </c>
      <c r="G259" s="183" t="s">
        <v>552</v>
      </c>
      <c r="H259" s="184">
        <v>1</v>
      </c>
      <c r="I259" s="185"/>
      <c r="J259" s="186">
        <f t="shared" si="60"/>
        <v>0</v>
      </c>
      <c r="K259" s="187"/>
      <c r="L259" s="36"/>
      <c r="M259" s="188" t="s">
        <v>1</v>
      </c>
      <c r="N259" s="189" t="s">
        <v>43</v>
      </c>
      <c r="O259" s="68"/>
      <c r="P259" s="190">
        <f t="shared" si="61"/>
        <v>0</v>
      </c>
      <c r="Q259" s="190">
        <v>0</v>
      </c>
      <c r="R259" s="190">
        <f t="shared" si="62"/>
        <v>0</v>
      </c>
      <c r="S259" s="190">
        <v>0</v>
      </c>
      <c r="T259" s="191">
        <f t="shared" si="6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2" t="s">
        <v>402</v>
      </c>
      <c r="AT259" s="192" t="s">
        <v>133</v>
      </c>
      <c r="AU259" s="192" t="s">
        <v>86</v>
      </c>
      <c r="AY259" s="14" t="s">
        <v>130</v>
      </c>
      <c r="BE259" s="193">
        <f t="shared" si="64"/>
        <v>0</v>
      </c>
      <c r="BF259" s="193">
        <f t="shared" si="65"/>
        <v>0</v>
      </c>
      <c r="BG259" s="193">
        <f t="shared" si="66"/>
        <v>0</v>
      </c>
      <c r="BH259" s="193">
        <f t="shared" si="67"/>
        <v>0</v>
      </c>
      <c r="BI259" s="193">
        <f t="shared" si="68"/>
        <v>0</v>
      </c>
      <c r="BJ259" s="14" t="s">
        <v>86</v>
      </c>
      <c r="BK259" s="193">
        <f t="shared" si="69"/>
        <v>0</v>
      </c>
      <c r="BL259" s="14" t="s">
        <v>402</v>
      </c>
      <c r="BM259" s="192" t="s">
        <v>622</v>
      </c>
    </row>
    <row r="260" spans="1:65" s="2" customFormat="1" ht="14.45" customHeight="1">
      <c r="A260" s="31"/>
      <c r="B260" s="32"/>
      <c r="C260" s="180" t="s">
        <v>623</v>
      </c>
      <c r="D260" s="180" t="s">
        <v>133</v>
      </c>
      <c r="E260" s="181" t="s">
        <v>624</v>
      </c>
      <c r="F260" s="182" t="s">
        <v>625</v>
      </c>
      <c r="G260" s="183" t="s">
        <v>585</v>
      </c>
      <c r="H260" s="184">
        <v>1</v>
      </c>
      <c r="I260" s="185"/>
      <c r="J260" s="186">
        <f t="shared" si="60"/>
        <v>0</v>
      </c>
      <c r="K260" s="187"/>
      <c r="L260" s="36"/>
      <c r="M260" s="206" t="s">
        <v>1</v>
      </c>
      <c r="N260" s="207" t="s">
        <v>43</v>
      </c>
      <c r="O260" s="208"/>
      <c r="P260" s="209">
        <f t="shared" si="61"/>
        <v>0</v>
      </c>
      <c r="Q260" s="209">
        <v>0</v>
      </c>
      <c r="R260" s="209">
        <f t="shared" si="62"/>
        <v>0</v>
      </c>
      <c r="S260" s="209">
        <v>0</v>
      </c>
      <c r="T260" s="210">
        <f t="shared" si="6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2" t="s">
        <v>402</v>
      </c>
      <c r="AT260" s="192" t="s">
        <v>133</v>
      </c>
      <c r="AU260" s="192" t="s">
        <v>86</v>
      </c>
      <c r="AY260" s="14" t="s">
        <v>130</v>
      </c>
      <c r="BE260" s="193">
        <f t="shared" si="64"/>
        <v>0</v>
      </c>
      <c r="BF260" s="193">
        <f t="shared" si="65"/>
        <v>0</v>
      </c>
      <c r="BG260" s="193">
        <f t="shared" si="66"/>
        <v>0</v>
      </c>
      <c r="BH260" s="193">
        <f t="shared" si="67"/>
        <v>0</v>
      </c>
      <c r="BI260" s="193">
        <f t="shared" si="68"/>
        <v>0</v>
      </c>
      <c r="BJ260" s="14" t="s">
        <v>86</v>
      </c>
      <c r="BK260" s="193">
        <f t="shared" si="69"/>
        <v>0</v>
      </c>
      <c r="BL260" s="14" t="s">
        <v>402</v>
      </c>
      <c r="BM260" s="192" t="s">
        <v>626</v>
      </c>
    </row>
    <row r="261" spans="1:65" s="2" customFormat="1" ht="6.95" customHeight="1">
      <c r="A261" s="31"/>
      <c r="B261" s="51"/>
      <c r="C261" s="52"/>
      <c r="D261" s="52"/>
      <c r="E261" s="52"/>
      <c r="F261" s="52"/>
      <c r="G261" s="52"/>
      <c r="H261" s="52"/>
      <c r="I261" s="52"/>
      <c r="J261" s="52"/>
      <c r="K261" s="52"/>
      <c r="L261" s="36"/>
      <c r="M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</sheetData>
  <sheetProtection algorithmName="SHA-512" hashValue="+grSAAygF4tgsAJw/jN5u5L1mPvDRon8ePbY6+cVgP0tDjO6t+OHahkmD/tvoTa6t+xVtwuEZ9yeLeBng6FF4g==" saltValue="0O24yY813fCKRCw1EeanH95BhvIgj3MoRu/MQblYQl/8seGpdGWMRTGdMKFkUs6NrV2FDBQ+Lcak7hgio3GXkg==" spinCount="100000" sheet="1" objects="1" scenarios="1" formatColumns="0" formatRows="0" autoFilter="0"/>
  <autoFilter ref="C127:K260"/>
  <mergeCells count="6">
    <mergeCell ref="L2:V2"/>
    <mergeCell ref="E7:H7"/>
    <mergeCell ref="E16:H16"/>
    <mergeCell ref="E25:H25"/>
    <mergeCell ref="E85:H85"/>
    <mergeCell ref="E120:H12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04-04-2020 - Oprava bytov...</vt:lpstr>
      <vt:lpstr>'04-04-2020 - Oprava bytov...'!Názvy_tisku</vt:lpstr>
      <vt:lpstr>'Rekapitulace zakázky'!Názvy_tisku</vt:lpstr>
      <vt:lpstr>'04-04-2020 - Oprava bytov...'!Oblast_tisku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TOSHIBAC660\kucera</dc:creator>
  <cp:lastModifiedBy>Dušková Jaroslava Ing.</cp:lastModifiedBy>
  <dcterms:created xsi:type="dcterms:W3CDTF">2020-10-14T08:52:14Z</dcterms:created>
  <dcterms:modified xsi:type="dcterms:W3CDTF">2020-10-14T16:04:11Z</dcterms:modified>
</cp:coreProperties>
</file>