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1"/>
  </bookViews>
  <sheets>
    <sheet name="Rekapitulace zakázky" sheetId="1" r:id="rId1"/>
    <sheet name="29-08-2020 - Úprava výlep..." sheetId="2" r:id="rId2"/>
  </sheets>
  <definedNames>
    <definedName name="_xlnm._FilterDatabase" localSheetId="1" hidden="1">'29-08-2020 - Úprava výlep...'!$C$121:$K$148</definedName>
    <definedName name="_xlnm.Print_Titles" localSheetId="1">'29-08-2020 - Úprava výlep...'!$121:$121</definedName>
    <definedName name="_xlnm.Print_Titles" localSheetId="0">'Rekapitulace zakázky'!$92:$92</definedName>
    <definedName name="_xlnm.Print_Area" localSheetId="1">'29-08-2020 - Úprava výlep...'!$C$111:$J$148</definedName>
    <definedName name="_xlnm.Print_Area" localSheetId="0">'Rekapitulace zakázky'!$D$4:$AO$76,'Rekapitulace zakázky'!$C$82:$AQ$96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48" i="2"/>
  <c r="BH148" i="2"/>
  <c r="BG148" i="2"/>
  <c r="BF148" i="2"/>
  <c r="T148" i="2"/>
  <c r="T147" i="2"/>
  <c r="T146" i="2"/>
  <c r="R148" i="2"/>
  <c r="R147" i="2"/>
  <c r="R146" i="2"/>
  <c r="P148" i="2"/>
  <c r="P147" i="2" s="1"/>
  <c r="P146" i="2" s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T140" i="2"/>
  <c r="R141" i="2"/>
  <c r="R140" i="2"/>
  <c r="P141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T131" i="2"/>
  <c r="R132" i="2"/>
  <c r="R131" i="2"/>
  <c r="P132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89" i="2" s="1"/>
  <c r="J18" i="2"/>
  <c r="J16" i="2"/>
  <c r="E16" i="2"/>
  <c r="F90" i="2" s="1"/>
  <c r="J15" i="2"/>
  <c r="J10" i="2"/>
  <c r="J116" i="2" s="1"/>
  <c r="L90" i="1"/>
  <c r="AM90" i="1"/>
  <c r="AM89" i="1"/>
  <c r="L89" i="1"/>
  <c r="AM87" i="1"/>
  <c r="L87" i="1"/>
  <c r="L85" i="1"/>
  <c r="L84" i="1"/>
  <c r="J148" i="2"/>
  <c r="BK145" i="2"/>
  <c r="BK144" i="2"/>
  <c r="BK138" i="2"/>
  <c r="J136" i="2"/>
  <c r="J134" i="2"/>
  <c r="J132" i="2"/>
  <c r="J128" i="2"/>
  <c r="J126" i="2"/>
  <c r="BK125" i="2"/>
  <c r="BK148" i="2"/>
  <c r="J145" i="2"/>
  <c r="J141" i="2"/>
  <c r="BK136" i="2"/>
  <c r="BK132" i="2"/>
  <c r="J130" i="2"/>
  <c r="J125" i="2"/>
  <c r="J144" i="2"/>
  <c r="BK141" i="2"/>
  <c r="BK139" i="2"/>
  <c r="J137" i="2"/>
  <c r="J135" i="2"/>
  <c r="J129" i="2"/>
  <c r="BK126" i="2"/>
  <c r="J139" i="2"/>
  <c r="J138" i="2"/>
  <c r="BK137" i="2"/>
  <c r="BK135" i="2"/>
  <c r="BK134" i="2"/>
  <c r="BK130" i="2"/>
  <c r="BK129" i="2"/>
  <c r="BK128" i="2"/>
  <c r="AS94" i="1"/>
  <c r="BK143" i="2" l="1"/>
  <c r="BK142" i="2" s="1"/>
  <c r="J142" i="2" s="1"/>
  <c r="J101" i="2" s="1"/>
  <c r="P124" i="2"/>
  <c r="BK127" i="2"/>
  <c r="J127" i="2"/>
  <c r="J97" i="2"/>
  <c r="R127" i="2"/>
  <c r="P133" i="2"/>
  <c r="T143" i="2"/>
  <c r="T142" i="2"/>
  <c r="T124" i="2"/>
  <c r="P127" i="2"/>
  <c r="BK133" i="2"/>
  <c r="J133" i="2" s="1"/>
  <c r="J99" i="2" s="1"/>
  <c r="T133" i="2"/>
  <c r="R143" i="2"/>
  <c r="R142" i="2"/>
  <c r="BK124" i="2"/>
  <c r="J124" i="2" s="1"/>
  <c r="J96" i="2" s="1"/>
  <c r="R124" i="2"/>
  <c r="T127" i="2"/>
  <c r="R133" i="2"/>
  <c r="P143" i="2"/>
  <c r="P142" i="2"/>
  <c r="J87" i="2"/>
  <c r="J118" i="2"/>
  <c r="BE125" i="2"/>
  <c r="BE139" i="2"/>
  <c r="J90" i="2"/>
  <c r="F119" i="2"/>
  <c r="BE130" i="2"/>
  <c r="BE132" i="2"/>
  <c r="BE135" i="2"/>
  <c r="BE137" i="2"/>
  <c r="BE141" i="2"/>
  <c r="BK131" i="2"/>
  <c r="J131" i="2" s="1"/>
  <c r="J98" i="2" s="1"/>
  <c r="BK140" i="2"/>
  <c r="J140" i="2"/>
  <c r="J100" i="2" s="1"/>
  <c r="BE126" i="2"/>
  <c r="BE128" i="2"/>
  <c r="BE129" i="2"/>
  <c r="BE134" i="2"/>
  <c r="BE138" i="2"/>
  <c r="BE145" i="2"/>
  <c r="BE148" i="2"/>
  <c r="BK147" i="2"/>
  <c r="BK146" i="2"/>
  <c r="J146" i="2"/>
  <c r="J103" i="2"/>
  <c r="BE136" i="2"/>
  <c r="BE144" i="2"/>
  <c r="F33" i="2"/>
  <c r="BB95" i="1"/>
  <c r="BB94" i="1" s="1"/>
  <c r="AX94" i="1" s="1"/>
  <c r="J32" i="2"/>
  <c r="AW95" i="1"/>
  <c r="F34" i="2"/>
  <c r="BC95" i="1" s="1"/>
  <c r="BC94" i="1" s="1"/>
  <c r="AY94" i="1" s="1"/>
  <c r="F35" i="2"/>
  <c r="BD95" i="1" s="1"/>
  <c r="BD94" i="1" s="1"/>
  <c r="W33" i="1" s="1"/>
  <c r="F32" i="2"/>
  <c r="BA95" i="1" s="1"/>
  <c r="BA94" i="1" s="1"/>
  <c r="W30" i="1" s="1"/>
  <c r="P123" i="2" l="1"/>
  <c r="P122" i="2"/>
  <c r="AU95" i="1"/>
  <c r="R123" i="2"/>
  <c r="R122" i="2" s="1"/>
  <c r="T123" i="2"/>
  <c r="T122" i="2"/>
  <c r="J143" i="2"/>
  <c r="J102" i="2" s="1"/>
  <c r="BK123" i="2"/>
  <c r="BK122" i="2"/>
  <c r="J122" i="2"/>
  <c r="J94" i="2" s="1"/>
  <c r="J147" i="2"/>
  <c r="J104" i="2"/>
  <c r="AU94" i="1"/>
  <c r="W32" i="1"/>
  <c r="J31" i="2"/>
  <c r="AV95" i="1"/>
  <c r="AT95" i="1"/>
  <c r="W31" i="1"/>
  <c r="AW94" i="1"/>
  <c r="AK30" i="1"/>
  <c r="F31" i="2"/>
  <c r="AZ95" i="1" s="1"/>
  <c r="AZ94" i="1" s="1"/>
  <c r="W29" i="1" s="1"/>
  <c r="J123" i="2" l="1"/>
  <c r="J95" i="2" s="1"/>
  <c r="AV94" i="1"/>
  <c r="AK29" i="1"/>
  <c r="J28" i="2"/>
  <c r="AG95" i="1" s="1"/>
  <c r="AG94" i="1" s="1"/>
  <c r="AK26" i="1" s="1"/>
  <c r="AN95" i="1" l="1"/>
  <c r="J37" i="2"/>
  <c r="AK35" i="1"/>
  <c r="AT94" i="1"/>
  <c r="AN94" i="1" l="1"/>
</calcChain>
</file>

<file path=xl/sharedStrings.xml><?xml version="1.0" encoding="utf-8"?>
<sst xmlns="http://schemas.openxmlformats.org/spreadsheetml/2006/main" count="540" uniqueCount="198">
  <si>
    <t>Export Komplet</t>
  </si>
  <si>
    <t/>
  </si>
  <si>
    <t>2.0</t>
  </si>
  <si>
    <t>ZAMOK</t>
  </si>
  <si>
    <t>False</t>
  </si>
  <si>
    <t>{7c9e3c33-5276-4560-b4d0-80e8fd498b84}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</si>
  <si>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</si>
  <si>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</si>
  <si>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</si>
  <si>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</si>
  <si>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</si>
  <si>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</si>
  <si>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</si>
  <si>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</si>
  <si>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29-08-2020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</si>
  <si>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</si>
  <si>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</si>
  <si>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Úprava výlepových ploch</t>
  </si>
  <si>
    <t>KSO:</t>
  </si>
  <si>
    <t>CC-CZ:</t>
  </si>
  <si>
    <t>Místo:</t>
  </si>
  <si>
    <t xml:space="preserve"> </t>
  </si>
  <si>
    <t>Datum:</t>
  </si>
  <si>
    <t>22. 8. 2020</t>
  </si>
  <si>
    <t>Zadavatel:</t>
  </si>
  <si>
    <t>IČ:</t>
  </si>
  <si>
    <t>Město Bílina-KC Bílina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</si>
  <si>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</si>
  <si>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</si>
  <si>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</si>
  <si>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</si>
  <si>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</si>
  <si>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</si>
  <si>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</si>
  <si>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</si>
  <si>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</si>
  <si>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</si>
  <si>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</si>
  <si>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</si>
  <si>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</si>
  <si>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</si>
  <si>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</si>
  <si>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</si>
  <si>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</si>
  <si>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</si>
  <si>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</si>
  <si>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</si>
  <si>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</si>
  <si>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</si>
  <si>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</si>
  <si>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</si>
  <si>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</si>
  <si>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</si>
  <si>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</si>
  <si>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</si>
  <si>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</si>
  <si>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</si>
  <si>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</si>
  <si>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</si>
  <si>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</si>
  <si>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</si>
  <si>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</si>
  <si>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</si>
  <si>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</si>
  <si>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</si>
  <si>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</si>
  <si>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</si>
  <si>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</si>
  <si>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</si>
  <si>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</si>
  <si>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</si>
  <si>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</si>
  <si>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</si>
  <si>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</si>
  <si>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</si>
  <si>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</si>
  <si>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</si>
  <si>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</si>
  <si>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</si>
  <si>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</si>
  <si>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</si>
  <si>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</si>
  <si>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</si>
  <si>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</si>
  <si>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</si>
  <si>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</si>
  <si>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</si>
  <si>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</si>
  <si>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</si>
  <si>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</si>
  <si>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</si>
  <si>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</si>
  <si>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</si>
  <si>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</si>
  <si>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</si>
  <si>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</si>
  <si>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</si>
  <si>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</si>
  <si>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</si>
  <si>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</si>
  <si>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</si>
  <si>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</si>
  <si>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</si>
  <si>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</si>
  <si>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</si>
  <si>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</si>
  <si>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</si>
  <si>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</si>
  <si>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</si>
  <si>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</si>
  <si>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</si>
  <si>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</si>
  <si>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</si>
  <si>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</si>
  <si>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</si>
  <si>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</si>
  <si>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131111333</t>
  </si>
  <si>
    <t xml:space="preserve">Vrtání jamek pro plotové sloupky D do 300 mm - ručně </t>
  </si>
  <si>
    <t>m</t>
  </si>
  <si>
    <t>4</t>
  </si>
  <si>
    <t>253676860</t>
  </si>
  <si>
    <t>181911101</t>
  </si>
  <si>
    <t>Úprava pláně v hornině třídy těžitelnosti I, skupiny 1 až 2 bez zhutnění ručně-rozprostření výkopku</t>
  </si>
  <si>
    <t>m2</t>
  </si>
  <si>
    <t>1942861343</t>
  </si>
  <si>
    <t>3</t>
  </si>
  <si>
    <t>Svislé a kompletní konstrukce</t>
  </si>
  <si>
    <t>338171123</t>
  </si>
  <si>
    <t>Osazování sloupků a vzpěr ocelových v do 2,60 m se zabetonováním</t>
  </si>
  <si>
    <t>kus</t>
  </si>
  <si>
    <t>-150047197</t>
  </si>
  <si>
    <t>M</t>
  </si>
  <si>
    <t>40445628</t>
  </si>
  <si>
    <t>desková výlepová plocha 7500x1250mm, výška 2300 mm, se stříškou,viz. vzor plocha v Pražské ul.</t>
  </si>
  <si>
    <t>8</t>
  </si>
  <si>
    <t>1947544149</t>
  </si>
  <si>
    <t>5</t>
  </si>
  <si>
    <t>40445627</t>
  </si>
  <si>
    <t xml:space="preserve">desková výlepová plocha 5000x1250mm, výška 2300 mm, se stříškou,viz. vzor plocha u Zimního stadionu </t>
  </si>
  <si>
    <t>1113600879</t>
  </si>
  <si>
    <t>Trubní vedení</t>
  </si>
  <si>
    <t>6</t>
  </si>
  <si>
    <t>820571811</t>
  </si>
  <si>
    <t xml:space="preserve">Demontáž  stávajícíh výlepových válců -žb.potrubí prům.1000 mm </t>
  </si>
  <si>
    <t>1215528608</t>
  </si>
  <si>
    <t>997</t>
  </si>
  <si>
    <t>Přesun sutě</t>
  </si>
  <si>
    <t>7</t>
  </si>
  <si>
    <t>997002611</t>
  </si>
  <si>
    <t>Nakládání suti a vybouraných hmot</t>
  </si>
  <si>
    <t>t</t>
  </si>
  <si>
    <t>-851779675</t>
  </si>
  <si>
    <t>997013501</t>
  </si>
  <si>
    <t>Odvoz suti a vybouraných hmot na skládku nebo meziskládku do 1 km se složením</t>
  </si>
  <si>
    <t>-460867668</t>
  </si>
  <si>
    <t>9</t>
  </si>
  <si>
    <t>997013509</t>
  </si>
  <si>
    <t>Příplatek k odvozu suti a vybouraných hmot na skládku ZKD 1 km přes 1 km</t>
  </si>
  <si>
    <t>601901892</t>
  </si>
  <si>
    <t>10</t>
  </si>
  <si>
    <t>997013862</t>
  </si>
  <si>
    <t>Poplatek za uložení stavebního odpadu na recyklační skládce (skládkovné) z armovaného betonu kód odpadu  17 01 01</t>
  </si>
  <si>
    <t>-853593501</t>
  </si>
  <si>
    <t>11</t>
  </si>
  <si>
    <t>997211699R</t>
  </si>
  <si>
    <t xml:space="preserve">Ekologická likvidace válců - drcení </t>
  </si>
  <si>
    <t>2043889854</t>
  </si>
  <si>
    <t>12</t>
  </si>
  <si>
    <t>997231511</t>
  </si>
  <si>
    <t>Nakládání, překládání nebo manipulace se sutí a vybouranými hmotami</t>
  </si>
  <si>
    <t>1250884821</t>
  </si>
  <si>
    <t>998</t>
  </si>
  <si>
    <t>Přesun hmot</t>
  </si>
  <si>
    <t>13</t>
  </si>
  <si>
    <t>998001099R</t>
  </si>
  <si>
    <t>Přesun hmot pro sloupky betonované na místě</t>
  </si>
  <si>
    <t>194935082</t>
  </si>
  <si>
    <t>PSV</t>
  </si>
  <si>
    <t>Práce a dodávky PSV</t>
  </si>
  <si>
    <t>767</t>
  </si>
  <si>
    <t>Konstrukce zámečnické</t>
  </si>
  <si>
    <t>14</t>
  </si>
  <si>
    <t>767131112</t>
  </si>
  <si>
    <t>Montáž stěn svařovaných - výlepové plochy</t>
  </si>
  <si>
    <t>16</t>
  </si>
  <si>
    <t>1257376517</t>
  </si>
  <si>
    <t>998767101</t>
  </si>
  <si>
    <t>Přesun hmot tonážní pro zámečnické konstrukce v objektech v do 6 m</t>
  </si>
  <si>
    <t>37005104</t>
  </si>
  <si>
    <t>VRN</t>
  </si>
  <si>
    <t>Vedlejší rozpočtové náklady</t>
  </si>
  <si>
    <t>VRN4</t>
  </si>
  <si>
    <t>Inženýrská činnost</t>
  </si>
  <si>
    <t>043194000</t>
  </si>
  <si>
    <t>Zaměření ing sítí v prostoru montáže výlepových ploch</t>
  </si>
  <si>
    <t>…</t>
  </si>
  <si>
    <t>1024</t>
  </si>
  <si>
    <t>1667162925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</si>
</sst>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19"/>
      <c r="AQ5" s="19"/>
      <c r="AR5" s="17"/>
      <c r="BE5" s="20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0"/>
      <c r="BS13" s="14" t="s">
        <v>6</v>
      </c>
    </row>
    <row r="14" spans="1:74" ht="12.75">
      <c r="B14" s="18"/>
      <c r="C14" s="19"/>
      <c r="D14" s="19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35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36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37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4" t="s">
        <v>46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29-08-2020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Úprava výlepových ploch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0" t="str">
        <f>IF(AN8= "","",AN8)</f>
        <v>22. 8. 2020</v>
      </c>
      <c r="AN87" s="23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Bílina-KC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54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55</v>
      </c>
      <c r="D92" s="240"/>
      <c r="E92" s="240"/>
      <c r="F92" s="240"/>
      <c r="G92" s="240"/>
      <c r="H92" s="70"/>
      <c r="I92" s="241" t="s">
        <v>56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57</v>
      </c>
      <c r="AH92" s="240"/>
      <c r="AI92" s="240"/>
      <c r="AJ92" s="240"/>
      <c r="AK92" s="240"/>
      <c r="AL92" s="240"/>
      <c r="AM92" s="240"/>
      <c r="AN92" s="241" t="s">
        <v>58</v>
      </c>
      <c r="AO92" s="240"/>
      <c r="AP92" s="243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24.75" customHeight="1">
      <c r="A95" s="89" t="s">
        <v>77</v>
      </c>
      <c r="B95" s="90"/>
      <c r="C95" s="91"/>
      <c r="D95" s="246" t="s">
        <v>14</v>
      </c>
      <c r="E95" s="246"/>
      <c r="F95" s="246"/>
      <c r="G95" s="246"/>
      <c r="H95" s="246"/>
      <c r="I95" s="92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'29-08-2020 - Úprava výlep...'!J28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78</v>
      </c>
      <c r="AR95" s="94"/>
      <c r="AS95" s="95">
        <v>0</v>
      </c>
      <c r="AT95" s="96">
        <f>ROUND(SUM(AV95:AW95),2)</f>
        <v>0</v>
      </c>
      <c r="AU95" s="97">
        <f>'29-08-2020 - Úprava výlep...'!P122</f>
        <v>0</v>
      </c>
      <c r="AV95" s="96">
        <f>'29-08-2020 - Úprava výlep...'!J31</f>
        <v>0</v>
      </c>
      <c r="AW95" s="96">
        <f>'29-08-2020 - Úprava výlep...'!J32</f>
        <v>0</v>
      </c>
      <c r="AX95" s="96">
        <f>'29-08-2020 - Úprava výlep...'!J33</f>
        <v>0</v>
      </c>
      <c r="AY95" s="96">
        <f>'29-08-2020 - Úprava výlep...'!J34</f>
        <v>0</v>
      </c>
      <c r="AZ95" s="96">
        <f>'29-08-2020 - Úprava výlep...'!F31</f>
        <v>0</v>
      </c>
      <c r="BA95" s="96">
        <f>'29-08-2020 - Úprava výlep...'!F32</f>
        <v>0</v>
      </c>
      <c r="BB95" s="96">
        <f>'29-08-2020 - Úprava výlep...'!F33</f>
        <v>0</v>
      </c>
      <c r="BC95" s="96">
        <f>'29-08-2020 - Úprava výlep...'!F34</f>
        <v>0</v>
      </c>
      <c r="BD95" s="98">
        <f>'29-08-2020 - Úprava výlep...'!F35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lLaXdYXPdBf5/58JWuMx7pZSTueU/3O75+6NnpZ7NVsm4aWJl4g0CVk7qc+aYA5gPw6Q8NyT10BVfbBrgytrjA==" saltValue="QR/8RDAmkZk33geZUlh8TiEYWp0dTuE4aOTZVnY7d4YrjOiIqODcvOmPcPjm4Z1hwU9XKkNlYRmtnRUWc8ezb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9-08-2020 - Úprava výlep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5" hidden="1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81</v>
      </c>
    </row>
    <row r="4" spans="1:46" s="1" customFormat="1" ht="24.95" hidden="1" customHeight="1">
      <c r="B4" s="17"/>
      <c r="D4" s="102" t="s">
        <v>82</v>
      </c>
      <c r="L4" s="17"/>
      <c r="M4" s="103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2" customFormat="1" ht="12" hidden="1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50" t="s">
        <v>17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zakázky'!AN8</f>
        <v>22. 8. 2020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52" t="str">
        <f>'Rekapitulace zakázky'!E14</f>
        <v>Vyplň údaj</v>
      </c>
      <c r="F16" s="253"/>
      <c r="G16" s="253"/>
      <c r="H16" s="253"/>
      <c r="I16" s="104" t="s">
        <v>27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5" t="str">
        <f>IF('Rekapitulace zakázky'!E17="","",'Rekapitulace zakázky'!E17)</f>
        <v xml:space="preserve"> </v>
      </c>
      <c r="F19" s="31"/>
      <c r="G19" s="31"/>
      <c r="H19" s="31"/>
      <c r="I19" s="104" t="s">
        <v>27</v>
      </c>
      <c r="J19" s="105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25</v>
      </c>
      <c r="J21" s="105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5" t="str">
        <f>IF('Rekapitulace zakázky'!E20="","",'Rekapitulace zakázky'!E20)</f>
        <v xml:space="preserve"> </v>
      </c>
      <c r="F22" s="31"/>
      <c r="G22" s="31"/>
      <c r="H22" s="31"/>
      <c r="I22" s="104" t="s">
        <v>27</v>
      </c>
      <c r="J22" s="105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4" t="s">
        <v>33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1" t="s">
        <v>34</v>
      </c>
      <c r="E28" s="31"/>
      <c r="F28" s="31"/>
      <c r="G28" s="31"/>
      <c r="H28" s="31"/>
      <c r="I28" s="31"/>
      <c r="J28" s="112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3" t="s">
        <v>36</v>
      </c>
      <c r="G30" s="31"/>
      <c r="H30" s="31"/>
      <c r="I30" s="113" t="s">
        <v>35</v>
      </c>
      <c r="J30" s="113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4" t="s">
        <v>38</v>
      </c>
      <c r="E31" s="104" t="s">
        <v>39</v>
      </c>
      <c r="F31" s="115">
        <f>ROUND((SUM(BE122:BE148)),  2)</f>
        <v>0</v>
      </c>
      <c r="G31" s="31"/>
      <c r="H31" s="31"/>
      <c r="I31" s="116">
        <v>0.21</v>
      </c>
      <c r="J31" s="115">
        <f>ROUND(((SUM(BE122:BE148))*I31),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4" t="s">
        <v>40</v>
      </c>
      <c r="F32" s="115">
        <f>ROUND((SUM(BF122:BF148)),  2)</f>
        <v>0</v>
      </c>
      <c r="G32" s="31"/>
      <c r="H32" s="31"/>
      <c r="I32" s="116">
        <v>0.15</v>
      </c>
      <c r="J32" s="115">
        <f>ROUND(((SUM(BF122:BF148))*I32),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41</v>
      </c>
      <c r="F33" s="115">
        <f>ROUND((SUM(BG122:BG148)),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42</v>
      </c>
      <c r="F34" s="115">
        <f>ROUND((SUM(BH122:BH148)),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43</v>
      </c>
      <c r="F35" s="115">
        <f>ROUND((SUM(BI122:BI148)),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7"/>
      <c r="D37" s="118" t="s">
        <v>44</v>
      </c>
      <c r="E37" s="119"/>
      <c r="F37" s="119"/>
      <c r="G37" s="120" t="s">
        <v>45</v>
      </c>
      <c r="H37" s="121" t="s">
        <v>46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4" t="s">
        <v>47</v>
      </c>
      <c r="E50" s="125"/>
      <c r="F50" s="125"/>
      <c r="G50" s="124" t="s">
        <v>48</v>
      </c>
      <c r="H50" s="125"/>
      <c r="I50" s="125"/>
      <c r="J50" s="125"/>
      <c r="K50" s="125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6" t="s">
        <v>49</v>
      </c>
      <c r="E61" s="127"/>
      <c r="F61" s="128" t="s">
        <v>50</v>
      </c>
      <c r="G61" s="126" t="s">
        <v>49</v>
      </c>
      <c r="H61" s="127"/>
      <c r="I61" s="127"/>
      <c r="J61" s="129" t="s">
        <v>50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4" t="s">
        <v>51</v>
      </c>
      <c r="E65" s="130"/>
      <c r="F65" s="130"/>
      <c r="G65" s="124" t="s">
        <v>52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6" t="s">
        <v>49</v>
      </c>
      <c r="E76" s="127"/>
      <c r="F76" s="128" t="s">
        <v>50</v>
      </c>
      <c r="G76" s="126" t="s">
        <v>49</v>
      </c>
      <c r="H76" s="127"/>
      <c r="I76" s="127"/>
      <c r="J76" s="129" t="s">
        <v>50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28" t="str">
        <f>E7</f>
        <v>Úprava výlepových ploch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hidden="1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26" t="s">
        <v>22</v>
      </c>
      <c r="J87" s="63" t="str">
        <f>IF(J10="","",J10)</f>
        <v>22. 8. 2020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hidden="1" customHeight="1">
      <c r="A89" s="31"/>
      <c r="B89" s="32"/>
      <c r="C89" s="26" t="s">
        <v>24</v>
      </c>
      <c r="D89" s="33"/>
      <c r="E89" s="33"/>
      <c r="F89" s="24" t="str">
        <f>E13</f>
        <v>Město Bílina-KC Bílina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hidden="1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35" t="s">
        <v>84</v>
      </c>
      <c r="D92" s="136"/>
      <c r="E92" s="136"/>
      <c r="F92" s="136"/>
      <c r="G92" s="136"/>
      <c r="H92" s="136"/>
      <c r="I92" s="136"/>
      <c r="J92" s="137" t="s">
        <v>85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hidden="1" customHeight="1">
      <c r="A94" s="31"/>
      <c r="B94" s="32"/>
      <c r="C94" s="138" t="s">
        <v>86</v>
      </c>
      <c r="D94" s="33"/>
      <c r="E94" s="33"/>
      <c r="F94" s="33"/>
      <c r="G94" s="33"/>
      <c r="H94" s="33"/>
      <c r="I94" s="33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hidden="1" customHeight="1">
      <c r="B95" s="139"/>
      <c r="C95" s="140"/>
      <c r="D95" s="141" t="s">
        <v>88</v>
      </c>
      <c r="E95" s="142"/>
      <c r="F95" s="142"/>
      <c r="G95" s="142"/>
      <c r="H95" s="142"/>
      <c r="I95" s="142"/>
      <c r="J95" s="143">
        <f>J123</f>
        <v>0</v>
      </c>
      <c r="K95" s="140"/>
      <c r="L95" s="144"/>
    </row>
    <row r="96" spans="1:47" s="10" customFormat="1" ht="19.899999999999999" hidden="1" customHeight="1">
      <c r="B96" s="145"/>
      <c r="C96" s="146"/>
      <c r="D96" s="147" t="s">
        <v>89</v>
      </c>
      <c r="E96" s="148"/>
      <c r="F96" s="148"/>
      <c r="G96" s="148"/>
      <c r="H96" s="148"/>
      <c r="I96" s="148"/>
      <c r="J96" s="149">
        <f>J124</f>
        <v>0</v>
      </c>
      <c r="K96" s="146"/>
      <c r="L96" s="150"/>
    </row>
    <row r="97" spans="1:31" s="10" customFormat="1" ht="19.899999999999999" hidden="1" customHeight="1">
      <c r="B97" s="145"/>
      <c r="C97" s="146"/>
      <c r="D97" s="147" t="s">
        <v>90</v>
      </c>
      <c r="E97" s="148"/>
      <c r="F97" s="148"/>
      <c r="G97" s="148"/>
      <c r="H97" s="148"/>
      <c r="I97" s="148"/>
      <c r="J97" s="149">
        <f>J127</f>
        <v>0</v>
      </c>
      <c r="K97" s="146"/>
      <c r="L97" s="150"/>
    </row>
    <row r="98" spans="1:31" s="10" customFormat="1" ht="19.899999999999999" hidden="1" customHeight="1">
      <c r="B98" s="145"/>
      <c r="C98" s="146"/>
      <c r="D98" s="147" t="s">
        <v>91</v>
      </c>
      <c r="E98" s="148"/>
      <c r="F98" s="148"/>
      <c r="G98" s="148"/>
      <c r="H98" s="148"/>
      <c r="I98" s="148"/>
      <c r="J98" s="149">
        <f>J131</f>
        <v>0</v>
      </c>
      <c r="K98" s="146"/>
      <c r="L98" s="150"/>
    </row>
    <row r="99" spans="1:31" s="10" customFormat="1" ht="19.899999999999999" hidden="1" customHeight="1">
      <c r="B99" s="145"/>
      <c r="C99" s="146"/>
      <c r="D99" s="147" t="s">
        <v>92</v>
      </c>
      <c r="E99" s="148"/>
      <c r="F99" s="148"/>
      <c r="G99" s="148"/>
      <c r="H99" s="148"/>
      <c r="I99" s="148"/>
      <c r="J99" s="149">
        <f>J133</f>
        <v>0</v>
      </c>
      <c r="K99" s="146"/>
      <c r="L99" s="150"/>
    </row>
    <row r="100" spans="1:31" s="10" customFormat="1" ht="19.899999999999999" hidden="1" customHeight="1">
      <c r="B100" s="145"/>
      <c r="C100" s="146"/>
      <c r="D100" s="147" t="s">
        <v>93</v>
      </c>
      <c r="E100" s="148"/>
      <c r="F100" s="148"/>
      <c r="G100" s="148"/>
      <c r="H100" s="148"/>
      <c r="I100" s="148"/>
      <c r="J100" s="149">
        <f>J140</f>
        <v>0</v>
      </c>
      <c r="K100" s="146"/>
      <c r="L100" s="150"/>
    </row>
    <row r="101" spans="1:31" s="9" customFormat="1" ht="24.95" hidden="1" customHeight="1">
      <c r="B101" s="139"/>
      <c r="C101" s="140"/>
      <c r="D101" s="141" t="s">
        <v>94</v>
      </c>
      <c r="E101" s="142"/>
      <c r="F101" s="142"/>
      <c r="G101" s="142"/>
      <c r="H101" s="142"/>
      <c r="I101" s="142"/>
      <c r="J101" s="143">
        <f>J142</f>
        <v>0</v>
      </c>
      <c r="K101" s="140"/>
      <c r="L101" s="144"/>
    </row>
    <row r="102" spans="1:31" s="10" customFormat="1" ht="19.899999999999999" hidden="1" customHeight="1">
      <c r="B102" s="145"/>
      <c r="C102" s="146"/>
      <c r="D102" s="147" t="s">
        <v>95</v>
      </c>
      <c r="E102" s="148"/>
      <c r="F102" s="148"/>
      <c r="G102" s="148"/>
      <c r="H102" s="148"/>
      <c r="I102" s="148"/>
      <c r="J102" s="149">
        <f>J143</f>
        <v>0</v>
      </c>
      <c r="K102" s="146"/>
      <c r="L102" s="150"/>
    </row>
    <row r="103" spans="1:31" s="9" customFormat="1" ht="24.95" hidden="1" customHeight="1">
      <c r="B103" s="139"/>
      <c r="C103" s="140"/>
      <c r="D103" s="141" t="s">
        <v>96</v>
      </c>
      <c r="E103" s="142"/>
      <c r="F103" s="142"/>
      <c r="G103" s="142"/>
      <c r="H103" s="142"/>
      <c r="I103" s="142"/>
      <c r="J103" s="143">
        <f>J146</f>
        <v>0</v>
      </c>
      <c r="K103" s="140"/>
      <c r="L103" s="144"/>
    </row>
    <row r="104" spans="1:31" s="10" customFormat="1" ht="19.899999999999999" hidden="1" customHeight="1">
      <c r="B104" s="145"/>
      <c r="C104" s="146"/>
      <c r="D104" s="147" t="s">
        <v>97</v>
      </c>
      <c r="E104" s="148"/>
      <c r="F104" s="148"/>
      <c r="G104" s="148"/>
      <c r="H104" s="148"/>
      <c r="I104" s="148"/>
      <c r="J104" s="149">
        <f>J147</f>
        <v>0</v>
      </c>
      <c r="K104" s="146"/>
      <c r="L104" s="150"/>
    </row>
    <row r="105" spans="1:31" s="2" customFormat="1" ht="21.75" hidden="1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hidden="1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98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8" t="str">
        <f>E7</f>
        <v>Úprava výlepových ploch</v>
      </c>
      <c r="F114" s="255"/>
      <c r="G114" s="255"/>
      <c r="H114" s="255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F10</f>
        <v xml:space="preserve"> </v>
      </c>
      <c r="G116" s="33"/>
      <c r="H116" s="33"/>
      <c r="I116" s="26" t="s">
        <v>22</v>
      </c>
      <c r="J116" s="63" t="str">
        <f>IF(J10="","",J10)</f>
        <v>22. 8. 2020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E13</f>
        <v>Město Bílina-KC Bílina</v>
      </c>
      <c r="G118" s="33"/>
      <c r="H118" s="33"/>
      <c r="I118" s="26" t="s">
        <v>30</v>
      </c>
      <c r="J118" s="29" t="str">
        <f>E19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IF(E16="","",E16)</f>
        <v>Vyplň údaj</v>
      </c>
      <c r="G119" s="33"/>
      <c r="H119" s="33"/>
      <c r="I119" s="26" t="s">
        <v>32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1"/>
      <c r="B121" s="152"/>
      <c r="C121" s="153" t="s">
        <v>99</v>
      </c>
      <c r="D121" s="154" t="s">
        <v>59</v>
      </c>
      <c r="E121" s="154" t="s">
        <v>55</v>
      </c>
      <c r="F121" s="154" t="s">
        <v>56</v>
      </c>
      <c r="G121" s="154" t="s">
        <v>100</v>
      </c>
      <c r="H121" s="154" t="s">
        <v>101</v>
      </c>
      <c r="I121" s="154" t="s">
        <v>102</v>
      </c>
      <c r="J121" s="155" t="s">
        <v>85</v>
      </c>
      <c r="K121" s="156" t="s">
        <v>103</v>
      </c>
      <c r="L121" s="157"/>
      <c r="M121" s="72" t="s">
        <v>1</v>
      </c>
      <c r="N121" s="73" t="s">
        <v>38</v>
      </c>
      <c r="O121" s="73" t="s">
        <v>104</v>
      </c>
      <c r="P121" s="73" t="s">
        <v>105</v>
      </c>
      <c r="Q121" s="73" t="s">
        <v>106</v>
      </c>
      <c r="R121" s="73" t="s">
        <v>107</v>
      </c>
      <c r="S121" s="73" t="s">
        <v>108</v>
      </c>
      <c r="T121" s="74" t="s">
        <v>109</v>
      </c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</row>
    <row r="122" spans="1:65" s="2" customFormat="1" ht="22.9" customHeight="1">
      <c r="A122" s="31"/>
      <c r="B122" s="32"/>
      <c r="C122" s="79" t="s">
        <v>110</v>
      </c>
      <c r="D122" s="33"/>
      <c r="E122" s="33"/>
      <c r="F122" s="33"/>
      <c r="G122" s="33"/>
      <c r="H122" s="33"/>
      <c r="I122" s="33"/>
      <c r="J122" s="158">
        <f>BK122</f>
        <v>0</v>
      </c>
      <c r="K122" s="33"/>
      <c r="L122" s="36"/>
      <c r="M122" s="75"/>
      <c r="N122" s="159"/>
      <c r="O122" s="76"/>
      <c r="P122" s="160">
        <f>P123+P142+P146</f>
        <v>0</v>
      </c>
      <c r="Q122" s="76"/>
      <c r="R122" s="160">
        <f>R123+R142+R146</f>
        <v>7.7830900000000005</v>
      </c>
      <c r="S122" s="76"/>
      <c r="T122" s="161">
        <f>T123+T142+T146</f>
        <v>50.505000000000003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73</v>
      </c>
      <c r="AU122" s="14" t="s">
        <v>87</v>
      </c>
      <c r="BK122" s="162">
        <f>BK123+BK142+BK146</f>
        <v>0</v>
      </c>
    </row>
    <row r="123" spans="1:65" s="12" customFormat="1" ht="25.9" customHeight="1">
      <c r="B123" s="163"/>
      <c r="C123" s="164"/>
      <c r="D123" s="165" t="s">
        <v>73</v>
      </c>
      <c r="E123" s="166" t="s">
        <v>111</v>
      </c>
      <c r="F123" s="166" t="s">
        <v>112</v>
      </c>
      <c r="G123" s="164"/>
      <c r="H123" s="164"/>
      <c r="I123" s="167"/>
      <c r="J123" s="168">
        <f>BK123</f>
        <v>0</v>
      </c>
      <c r="K123" s="164"/>
      <c r="L123" s="169"/>
      <c r="M123" s="170"/>
      <c r="N123" s="171"/>
      <c r="O123" s="171"/>
      <c r="P123" s="172">
        <f>P124+P127+P131+P133+P140</f>
        <v>0</v>
      </c>
      <c r="Q123" s="171"/>
      <c r="R123" s="172">
        <f>R124+R127+R131+R133+R140</f>
        <v>6.3455900000000005</v>
      </c>
      <c r="S123" s="171"/>
      <c r="T123" s="173">
        <f>T124+T127+T131+T133+T140</f>
        <v>50.505000000000003</v>
      </c>
      <c r="AR123" s="174" t="s">
        <v>79</v>
      </c>
      <c r="AT123" s="175" t="s">
        <v>73</v>
      </c>
      <c r="AU123" s="175" t="s">
        <v>74</v>
      </c>
      <c r="AY123" s="174" t="s">
        <v>113</v>
      </c>
      <c r="BK123" s="176">
        <f>BK124+BK127+BK131+BK133+BK140</f>
        <v>0</v>
      </c>
    </row>
    <row r="124" spans="1:65" s="12" customFormat="1" ht="22.9" customHeight="1">
      <c r="B124" s="163"/>
      <c r="C124" s="164"/>
      <c r="D124" s="165" t="s">
        <v>73</v>
      </c>
      <c r="E124" s="177" t="s">
        <v>79</v>
      </c>
      <c r="F124" s="177" t="s">
        <v>114</v>
      </c>
      <c r="G124" s="164"/>
      <c r="H124" s="164"/>
      <c r="I124" s="167"/>
      <c r="J124" s="178">
        <f>BK124</f>
        <v>0</v>
      </c>
      <c r="K124" s="164"/>
      <c r="L124" s="169"/>
      <c r="M124" s="170"/>
      <c r="N124" s="171"/>
      <c r="O124" s="171"/>
      <c r="P124" s="172">
        <f>SUM(P125:P126)</f>
        <v>0</v>
      </c>
      <c r="Q124" s="171"/>
      <c r="R124" s="172">
        <f>SUM(R125:R126)</f>
        <v>0</v>
      </c>
      <c r="S124" s="171"/>
      <c r="T124" s="173">
        <f>SUM(T125:T126)</f>
        <v>0</v>
      </c>
      <c r="AR124" s="174" t="s">
        <v>79</v>
      </c>
      <c r="AT124" s="175" t="s">
        <v>73</v>
      </c>
      <c r="AU124" s="175" t="s">
        <v>79</v>
      </c>
      <c r="AY124" s="174" t="s">
        <v>113</v>
      </c>
      <c r="BK124" s="176">
        <f>SUM(BK125:BK126)</f>
        <v>0</v>
      </c>
    </row>
    <row r="125" spans="1:65" s="2" customFormat="1" ht="14.45" customHeight="1">
      <c r="A125" s="31"/>
      <c r="B125" s="32"/>
      <c r="C125" s="179" t="s">
        <v>79</v>
      </c>
      <c r="D125" s="179" t="s">
        <v>115</v>
      </c>
      <c r="E125" s="180" t="s">
        <v>116</v>
      </c>
      <c r="F125" s="181" t="s">
        <v>117</v>
      </c>
      <c r="G125" s="182" t="s">
        <v>118</v>
      </c>
      <c r="H125" s="183">
        <v>15.5</v>
      </c>
      <c r="I125" s="184"/>
      <c r="J125" s="185">
        <f>ROUND(I125*H125,2)</f>
        <v>0</v>
      </c>
      <c r="K125" s="186"/>
      <c r="L125" s="36"/>
      <c r="M125" s="187" t="s">
        <v>1</v>
      </c>
      <c r="N125" s="188" t="s">
        <v>39</v>
      </c>
      <c r="O125" s="68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119</v>
      </c>
      <c r="AT125" s="191" t="s">
        <v>115</v>
      </c>
      <c r="AU125" s="191" t="s">
        <v>81</v>
      </c>
      <c r="AY125" s="14" t="s">
        <v>113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4" t="s">
        <v>79</v>
      </c>
      <c r="BK125" s="192">
        <f>ROUND(I125*H125,2)</f>
        <v>0</v>
      </c>
      <c r="BL125" s="14" t="s">
        <v>119</v>
      </c>
      <c r="BM125" s="191" t="s">
        <v>120</v>
      </c>
    </row>
    <row r="126" spans="1:65" s="2" customFormat="1" ht="14.45" customHeight="1">
      <c r="A126" s="31"/>
      <c r="B126" s="32"/>
      <c r="C126" s="179" t="s">
        <v>81</v>
      </c>
      <c r="D126" s="179" t="s">
        <v>115</v>
      </c>
      <c r="E126" s="180" t="s">
        <v>121</v>
      </c>
      <c r="F126" s="181" t="s">
        <v>122</v>
      </c>
      <c r="G126" s="182" t="s">
        <v>123</v>
      </c>
      <c r="H126" s="183">
        <v>62</v>
      </c>
      <c r="I126" s="184"/>
      <c r="J126" s="185">
        <f>ROUND(I126*H126,2)</f>
        <v>0</v>
      </c>
      <c r="K126" s="186"/>
      <c r="L126" s="36"/>
      <c r="M126" s="187" t="s">
        <v>1</v>
      </c>
      <c r="N126" s="188" t="s">
        <v>39</v>
      </c>
      <c r="O126" s="68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119</v>
      </c>
      <c r="AT126" s="191" t="s">
        <v>115</v>
      </c>
      <c r="AU126" s="191" t="s">
        <v>81</v>
      </c>
      <c r="AY126" s="14" t="s">
        <v>113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" t="s">
        <v>79</v>
      </c>
      <c r="BK126" s="192">
        <f>ROUND(I126*H126,2)</f>
        <v>0</v>
      </c>
      <c r="BL126" s="14" t="s">
        <v>119</v>
      </c>
      <c r="BM126" s="191" t="s">
        <v>124</v>
      </c>
    </row>
    <row r="127" spans="1:65" s="12" customFormat="1" ht="22.9" customHeight="1">
      <c r="B127" s="163"/>
      <c r="C127" s="164"/>
      <c r="D127" s="165" t="s">
        <v>73</v>
      </c>
      <c r="E127" s="177" t="s">
        <v>125</v>
      </c>
      <c r="F127" s="177" t="s">
        <v>126</v>
      </c>
      <c r="G127" s="164"/>
      <c r="H127" s="164"/>
      <c r="I127" s="167"/>
      <c r="J127" s="178">
        <f>BK127</f>
        <v>0</v>
      </c>
      <c r="K127" s="164"/>
      <c r="L127" s="169"/>
      <c r="M127" s="170"/>
      <c r="N127" s="171"/>
      <c r="O127" s="171"/>
      <c r="P127" s="172">
        <f>SUM(P128:P130)</f>
        <v>0</v>
      </c>
      <c r="Q127" s="171"/>
      <c r="R127" s="172">
        <f>SUM(R128:R130)</f>
        <v>6.3455900000000005</v>
      </c>
      <c r="S127" s="171"/>
      <c r="T127" s="173">
        <f>SUM(T128:T130)</f>
        <v>0</v>
      </c>
      <c r="AR127" s="174" t="s">
        <v>79</v>
      </c>
      <c r="AT127" s="175" t="s">
        <v>73</v>
      </c>
      <c r="AU127" s="175" t="s">
        <v>79</v>
      </c>
      <c r="AY127" s="174" t="s">
        <v>113</v>
      </c>
      <c r="BK127" s="176">
        <f>SUM(BK128:BK130)</f>
        <v>0</v>
      </c>
    </row>
    <row r="128" spans="1:65" s="2" customFormat="1" ht="14.45" customHeight="1">
      <c r="A128" s="31"/>
      <c r="B128" s="32"/>
      <c r="C128" s="179" t="s">
        <v>125</v>
      </c>
      <c r="D128" s="179" t="s">
        <v>115</v>
      </c>
      <c r="E128" s="180" t="s">
        <v>127</v>
      </c>
      <c r="F128" s="181" t="s">
        <v>128</v>
      </c>
      <c r="G128" s="182" t="s">
        <v>129</v>
      </c>
      <c r="H128" s="183">
        <v>31</v>
      </c>
      <c r="I128" s="184"/>
      <c r="J128" s="185">
        <f>ROUND(I128*H128,2)</f>
        <v>0</v>
      </c>
      <c r="K128" s="186"/>
      <c r="L128" s="36"/>
      <c r="M128" s="187" t="s">
        <v>1</v>
      </c>
      <c r="N128" s="188" t="s">
        <v>39</v>
      </c>
      <c r="O128" s="68"/>
      <c r="P128" s="189">
        <f>O128*H128</f>
        <v>0</v>
      </c>
      <c r="Q128" s="189">
        <v>0.17488999999999999</v>
      </c>
      <c r="R128" s="189">
        <f>Q128*H128</f>
        <v>5.4215900000000001</v>
      </c>
      <c r="S128" s="189">
        <v>0</v>
      </c>
      <c r="T128" s="19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119</v>
      </c>
      <c r="AT128" s="191" t="s">
        <v>115</v>
      </c>
      <c r="AU128" s="191" t="s">
        <v>81</v>
      </c>
      <c r="AY128" s="14" t="s">
        <v>113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79</v>
      </c>
      <c r="BK128" s="192">
        <f>ROUND(I128*H128,2)</f>
        <v>0</v>
      </c>
      <c r="BL128" s="14" t="s">
        <v>119</v>
      </c>
      <c r="BM128" s="191" t="s">
        <v>130</v>
      </c>
    </row>
    <row r="129" spans="1:65" s="2" customFormat="1" ht="14.45" customHeight="1">
      <c r="A129" s="31"/>
      <c r="B129" s="32"/>
      <c r="C129" s="193" t="s">
        <v>119</v>
      </c>
      <c r="D129" s="193" t="s">
        <v>131</v>
      </c>
      <c r="E129" s="194" t="s">
        <v>132</v>
      </c>
      <c r="F129" s="195" t="s">
        <v>133</v>
      </c>
      <c r="G129" s="196" t="s">
        <v>129</v>
      </c>
      <c r="H129" s="197">
        <v>7</v>
      </c>
      <c r="I129" s="198"/>
      <c r="J129" s="199">
        <f>ROUND(I129*H129,2)</f>
        <v>0</v>
      </c>
      <c r="K129" s="200"/>
      <c r="L129" s="201"/>
      <c r="M129" s="202" t="s">
        <v>1</v>
      </c>
      <c r="N129" s="203" t="s">
        <v>39</v>
      </c>
      <c r="O129" s="68"/>
      <c r="P129" s="189">
        <f>O129*H129</f>
        <v>0</v>
      </c>
      <c r="Q129" s="189">
        <v>0.11550000000000001</v>
      </c>
      <c r="R129" s="189">
        <f>Q129*H129</f>
        <v>0.8085</v>
      </c>
      <c r="S129" s="189">
        <v>0</v>
      </c>
      <c r="T129" s="19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134</v>
      </c>
      <c r="AT129" s="191" t="s">
        <v>131</v>
      </c>
      <c r="AU129" s="191" t="s">
        <v>81</v>
      </c>
      <c r="AY129" s="14" t="s">
        <v>113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4" t="s">
        <v>79</v>
      </c>
      <c r="BK129" s="192">
        <f>ROUND(I129*H129,2)</f>
        <v>0</v>
      </c>
      <c r="BL129" s="14" t="s">
        <v>119</v>
      </c>
      <c r="BM129" s="191" t="s">
        <v>135</v>
      </c>
    </row>
    <row r="130" spans="1:65" s="2" customFormat="1" ht="14.45" customHeight="1">
      <c r="A130" s="31"/>
      <c r="B130" s="32"/>
      <c r="C130" s="193" t="s">
        <v>136</v>
      </c>
      <c r="D130" s="193" t="s">
        <v>131</v>
      </c>
      <c r="E130" s="194" t="s">
        <v>137</v>
      </c>
      <c r="F130" s="195" t="s">
        <v>138</v>
      </c>
      <c r="G130" s="196" t="s">
        <v>129</v>
      </c>
      <c r="H130" s="197">
        <v>1</v>
      </c>
      <c r="I130" s="198"/>
      <c r="J130" s="199">
        <f>ROUND(I130*H130,2)</f>
        <v>0</v>
      </c>
      <c r="K130" s="200"/>
      <c r="L130" s="201"/>
      <c r="M130" s="202" t="s">
        <v>1</v>
      </c>
      <c r="N130" s="203" t="s">
        <v>39</v>
      </c>
      <c r="O130" s="68"/>
      <c r="P130" s="189">
        <f>O130*H130</f>
        <v>0</v>
      </c>
      <c r="Q130" s="189">
        <v>0.11550000000000001</v>
      </c>
      <c r="R130" s="189">
        <f>Q130*H130</f>
        <v>0.11550000000000001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134</v>
      </c>
      <c r="AT130" s="191" t="s">
        <v>131</v>
      </c>
      <c r="AU130" s="191" t="s">
        <v>81</v>
      </c>
      <c r="AY130" s="14" t="s">
        <v>113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79</v>
      </c>
      <c r="BK130" s="192">
        <f>ROUND(I130*H130,2)</f>
        <v>0</v>
      </c>
      <c r="BL130" s="14" t="s">
        <v>119</v>
      </c>
      <c r="BM130" s="191" t="s">
        <v>139</v>
      </c>
    </row>
    <row r="131" spans="1:65" s="12" customFormat="1" ht="22.9" customHeight="1">
      <c r="B131" s="163"/>
      <c r="C131" s="164"/>
      <c r="D131" s="165" t="s">
        <v>73</v>
      </c>
      <c r="E131" s="177" t="s">
        <v>134</v>
      </c>
      <c r="F131" s="177" t="s">
        <v>140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P132</f>
        <v>0</v>
      </c>
      <c r="Q131" s="171"/>
      <c r="R131" s="172">
        <f>R132</f>
        <v>0</v>
      </c>
      <c r="S131" s="171"/>
      <c r="T131" s="173">
        <f>T132</f>
        <v>50.505000000000003</v>
      </c>
      <c r="AR131" s="174" t="s">
        <v>79</v>
      </c>
      <c r="AT131" s="175" t="s">
        <v>73</v>
      </c>
      <c r="AU131" s="175" t="s">
        <v>79</v>
      </c>
      <c r="AY131" s="174" t="s">
        <v>113</v>
      </c>
      <c r="BK131" s="176">
        <f>BK132</f>
        <v>0</v>
      </c>
    </row>
    <row r="132" spans="1:65" s="2" customFormat="1" ht="14.45" customHeight="1">
      <c r="A132" s="31"/>
      <c r="B132" s="32"/>
      <c r="C132" s="179" t="s">
        <v>141</v>
      </c>
      <c r="D132" s="179" t="s">
        <v>115</v>
      </c>
      <c r="E132" s="180" t="s">
        <v>142</v>
      </c>
      <c r="F132" s="181" t="s">
        <v>143</v>
      </c>
      <c r="G132" s="182" t="s">
        <v>118</v>
      </c>
      <c r="H132" s="183">
        <v>32.5</v>
      </c>
      <c r="I132" s="184"/>
      <c r="J132" s="185">
        <f>ROUND(I132*H132,2)</f>
        <v>0</v>
      </c>
      <c r="K132" s="186"/>
      <c r="L132" s="36"/>
      <c r="M132" s="187" t="s">
        <v>1</v>
      </c>
      <c r="N132" s="188" t="s">
        <v>39</v>
      </c>
      <c r="O132" s="68"/>
      <c r="P132" s="189">
        <f>O132*H132</f>
        <v>0</v>
      </c>
      <c r="Q132" s="189">
        <v>0</v>
      </c>
      <c r="R132" s="189">
        <f>Q132*H132</f>
        <v>0</v>
      </c>
      <c r="S132" s="189">
        <v>1.554</v>
      </c>
      <c r="T132" s="190">
        <f>S132*H132</f>
        <v>50.505000000000003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119</v>
      </c>
      <c r="AT132" s="191" t="s">
        <v>115</v>
      </c>
      <c r="AU132" s="191" t="s">
        <v>81</v>
      </c>
      <c r="AY132" s="14" t="s">
        <v>113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4" t="s">
        <v>79</v>
      </c>
      <c r="BK132" s="192">
        <f>ROUND(I132*H132,2)</f>
        <v>0</v>
      </c>
      <c r="BL132" s="14" t="s">
        <v>119</v>
      </c>
      <c r="BM132" s="191" t="s">
        <v>144</v>
      </c>
    </row>
    <row r="133" spans="1:65" s="12" customFormat="1" ht="22.9" customHeight="1">
      <c r="B133" s="163"/>
      <c r="C133" s="164"/>
      <c r="D133" s="165" t="s">
        <v>73</v>
      </c>
      <c r="E133" s="177" t="s">
        <v>145</v>
      </c>
      <c r="F133" s="177" t="s">
        <v>146</v>
      </c>
      <c r="G133" s="164"/>
      <c r="H133" s="164"/>
      <c r="I133" s="167"/>
      <c r="J133" s="178">
        <f>BK133</f>
        <v>0</v>
      </c>
      <c r="K133" s="164"/>
      <c r="L133" s="169"/>
      <c r="M133" s="170"/>
      <c r="N133" s="171"/>
      <c r="O133" s="171"/>
      <c r="P133" s="172">
        <f>SUM(P134:P139)</f>
        <v>0</v>
      </c>
      <c r="Q133" s="171"/>
      <c r="R133" s="172">
        <f>SUM(R134:R139)</f>
        <v>0</v>
      </c>
      <c r="S133" s="171"/>
      <c r="T133" s="173">
        <f>SUM(T134:T139)</f>
        <v>0</v>
      </c>
      <c r="AR133" s="174" t="s">
        <v>79</v>
      </c>
      <c r="AT133" s="175" t="s">
        <v>73</v>
      </c>
      <c r="AU133" s="175" t="s">
        <v>79</v>
      </c>
      <c r="AY133" s="174" t="s">
        <v>113</v>
      </c>
      <c r="BK133" s="176">
        <f>SUM(BK134:BK139)</f>
        <v>0</v>
      </c>
    </row>
    <row r="134" spans="1:65" s="2" customFormat="1" ht="14.45" customHeight="1">
      <c r="A134" s="31"/>
      <c r="B134" s="32"/>
      <c r="C134" s="179" t="s">
        <v>147</v>
      </c>
      <c r="D134" s="179" t="s">
        <v>115</v>
      </c>
      <c r="E134" s="180" t="s">
        <v>148</v>
      </c>
      <c r="F134" s="181" t="s">
        <v>149</v>
      </c>
      <c r="G134" s="182" t="s">
        <v>150</v>
      </c>
      <c r="H134" s="183">
        <v>50.505000000000003</v>
      </c>
      <c r="I134" s="184"/>
      <c r="J134" s="185">
        <f t="shared" ref="J134:J139" si="0">ROUND(I134*H134,2)</f>
        <v>0</v>
      </c>
      <c r="K134" s="186"/>
      <c r="L134" s="36"/>
      <c r="M134" s="187" t="s">
        <v>1</v>
      </c>
      <c r="N134" s="188" t="s">
        <v>39</v>
      </c>
      <c r="O134" s="68"/>
      <c r="P134" s="189">
        <f t="shared" ref="P134:P139" si="1">O134*H134</f>
        <v>0</v>
      </c>
      <c r="Q134" s="189">
        <v>0</v>
      </c>
      <c r="R134" s="189">
        <f t="shared" ref="R134:R139" si="2">Q134*H134</f>
        <v>0</v>
      </c>
      <c r="S134" s="189">
        <v>0</v>
      </c>
      <c r="T134" s="190">
        <f t="shared" ref="T134:T139" si="3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119</v>
      </c>
      <c r="AT134" s="191" t="s">
        <v>115</v>
      </c>
      <c r="AU134" s="191" t="s">
        <v>81</v>
      </c>
      <c r="AY134" s="14" t="s">
        <v>113</v>
      </c>
      <c r="BE134" s="192">
        <f t="shared" ref="BE134:BE139" si="4">IF(N134="základní",J134,0)</f>
        <v>0</v>
      </c>
      <c r="BF134" s="192">
        <f t="shared" ref="BF134:BF139" si="5">IF(N134="snížená",J134,0)</f>
        <v>0</v>
      </c>
      <c r="BG134" s="192">
        <f t="shared" ref="BG134:BG139" si="6">IF(N134="zákl. přenesená",J134,0)</f>
        <v>0</v>
      </c>
      <c r="BH134" s="192">
        <f t="shared" ref="BH134:BH139" si="7">IF(N134="sníž. přenesená",J134,0)</f>
        <v>0</v>
      </c>
      <c r="BI134" s="192">
        <f t="shared" ref="BI134:BI139" si="8">IF(N134="nulová",J134,0)</f>
        <v>0</v>
      </c>
      <c r="BJ134" s="14" t="s">
        <v>79</v>
      </c>
      <c r="BK134" s="192">
        <f t="shared" ref="BK134:BK139" si="9">ROUND(I134*H134,2)</f>
        <v>0</v>
      </c>
      <c r="BL134" s="14" t="s">
        <v>119</v>
      </c>
      <c r="BM134" s="191" t="s">
        <v>151</v>
      </c>
    </row>
    <row r="135" spans="1:65" s="2" customFormat="1" ht="14.45" customHeight="1">
      <c r="A135" s="31"/>
      <c r="B135" s="32"/>
      <c r="C135" s="179" t="s">
        <v>134</v>
      </c>
      <c r="D135" s="179" t="s">
        <v>115</v>
      </c>
      <c r="E135" s="180" t="s">
        <v>152</v>
      </c>
      <c r="F135" s="181" t="s">
        <v>153</v>
      </c>
      <c r="G135" s="182" t="s">
        <v>150</v>
      </c>
      <c r="H135" s="183">
        <v>50.505000000000003</v>
      </c>
      <c r="I135" s="184"/>
      <c r="J135" s="185">
        <f t="shared" si="0"/>
        <v>0</v>
      </c>
      <c r="K135" s="186"/>
      <c r="L135" s="36"/>
      <c r="M135" s="187" t="s">
        <v>1</v>
      </c>
      <c r="N135" s="188" t="s">
        <v>39</v>
      </c>
      <c r="O135" s="68"/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119</v>
      </c>
      <c r="AT135" s="191" t="s">
        <v>115</v>
      </c>
      <c r="AU135" s="191" t="s">
        <v>81</v>
      </c>
      <c r="AY135" s="14" t="s">
        <v>113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79</v>
      </c>
      <c r="BK135" s="192">
        <f t="shared" si="9"/>
        <v>0</v>
      </c>
      <c r="BL135" s="14" t="s">
        <v>119</v>
      </c>
      <c r="BM135" s="191" t="s">
        <v>154</v>
      </c>
    </row>
    <row r="136" spans="1:65" s="2" customFormat="1" ht="14.45" customHeight="1">
      <c r="A136" s="31"/>
      <c r="B136" s="32"/>
      <c r="C136" s="179" t="s">
        <v>155</v>
      </c>
      <c r="D136" s="179" t="s">
        <v>115</v>
      </c>
      <c r="E136" s="180" t="s">
        <v>156</v>
      </c>
      <c r="F136" s="181" t="s">
        <v>157</v>
      </c>
      <c r="G136" s="182" t="s">
        <v>150</v>
      </c>
      <c r="H136" s="183">
        <v>900.9</v>
      </c>
      <c r="I136" s="184"/>
      <c r="J136" s="185">
        <f t="shared" si="0"/>
        <v>0</v>
      </c>
      <c r="K136" s="186"/>
      <c r="L136" s="36"/>
      <c r="M136" s="187" t="s">
        <v>1</v>
      </c>
      <c r="N136" s="188" t="s">
        <v>39</v>
      </c>
      <c r="O136" s="68"/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119</v>
      </c>
      <c r="AT136" s="191" t="s">
        <v>115</v>
      </c>
      <c r="AU136" s="191" t="s">
        <v>81</v>
      </c>
      <c r="AY136" s="14" t="s">
        <v>113</v>
      </c>
      <c r="BE136" s="192">
        <f t="shared" si="4"/>
        <v>0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79</v>
      </c>
      <c r="BK136" s="192">
        <f t="shared" si="9"/>
        <v>0</v>
      </c>
      <c r="BL136" s="14" t="s">
        <v>119</v>
      </c>
      <c r="BM136" s="191" t="s">
        <v>158</v>
      </c>
    </row>
    <row r="137" spans="1:65" s="2" customFormat="1" ht="24.2" customHeight="1">
      <c r="A137" s="31"/>
      <c r="B137" s="32"/>
      <c r="C137" s="179" t="s">
        <v>159</v>
      </c>
      <c r="D137" s="179" t="s">
        <v>115</v>
      </c>
      <c r="E137" s="180" t="s">
        <v>160</v>
      </c>
      <c r="F137" s="181" t="s">
        <v>161</v>
      </c>
      <c r="G137" s="182" t="s">
        <v>150</v>
      </c>
      <c r="H137" s="183">
        <v>50.505000000000003</v>
      </c>
      <c r="I137" s="184"/>
      <c r="J137" s="185">
        <f t="shared" si="0"/>
        <v>0</v>
      </c>
      <c r="K137" s="186"/>
      <c r="L137" s="36"/>
      <c r="M137" s="187" t="s">
        <v>1</v>
      </c>
      <c r="N137" s="188" t="s">
        <v>39</v>
      </c>
      <c r="O137" s="68"/>
      <c r="P137" s="189">
        <f t="shared" si="1"/>
        <v>0</v>
      </c>
      <c r="Q137" s="189">
        <v>0</v>
      </c>
      <c r="R137" s="189">
        <f t="shared" si="2"/>
        <v>0</v>
      </c>
      <c r="S137" s="189">
        <v>0</v>
      </c>
      <c r="T137" s="19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119</v>
      </c>
      <c r="AT137" s="191" t="s">
        <v>115</v>
      </c>
      <c r="AU137" s="191" t="s">
        <v>81</v>
      </c>
      <c r="AY137" s="14" t="s">
        <v>113</v>
      </c>
      <c r="BE137" s="192">
        <f t="shared" si="4"/>
        <v>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4" t="s">
        <v>79</v>
      </c>
      <c r="BK137" s="192">
        <f t="shared" si="9"/>
        <v>0</v>
      </c>
      <c r="BL137" s="14" t="s">
        <v>119</v>
      </c>
      <c r="BM137" s="191" t="s">
        <v>162</v>
      </c>
    </row>
    <row r="138" spans="1:65" s="2" customFormat="1" ht="14.45" customHeight="1">
      <c r="A138" s="31"/>
      <c r="B138" s="32"/>
      <c r="C138" s="179" t="s">
        <v>163</v>
      </c>
      <c r="D138" s="179" t="s">
        <v>115</v>
      </c>
      <c r="E138" s="180" t="s">
        <v>164</v>
      </c>
      <c r="F138" s="181" t="s">
        <v>165</v>
      </c>
      <c r="G138" s="182" t="s">
        <v>129</v>
      </c>
      <c r="H138" s="183">
        <v>13</v>
      </c>
      <c r="I138" s="184"/>
      <c r="J138" s="185">
        <f t="shared" si="0"/>
        <v>0</v>
      </c>
      <c r="K138" s="186"/>
      <c r="L138" s="36"/>
      <c r="M138" s="187" t="s">
        <v>1</v>
      </c>
      <c r="N138" s="188" t="s">
        <v>39</v>
      </c>
      <c r="O138" s="68"/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119</v>
      </c>
      <c r="AT138" s="191" t="s">
        <v>115</v>
      </c>
      <c r="AU138" s="191" t="s">
        <v>81</v>
      </c>
      <c r="AY138" s="14" t="s">
        <v>113</v>
      </c>
      <c r="BE138" s="192">
        <f t="shared" si="4"/>
        <v>0</v>
      </c>
      <c r="BF138" s="192">
        <f t="shared" si="5"/>
        <v>0</v>
      </c>
      <c r="BG138" s="192">
        <f t="shared" si="6"/>
        <v>0</v>
      </c>
      <c r="BH138" s="192">
        <f t="shared" si="7"/>
        <v>0</v>
      </c>
      <c r="BI138" s="192">
        <f t="shared" si="8"/>
        <v>0</v>
      </c>
      <c r="BJ138" s="14" t="s">
        <v>79</v>
      </c>
      <c r="BK138" s="192">
        <f t="shared" si="9"/>
        <v>0</v>
      </c>
      <c r="BL138" s="14" t="s">
        <v>119</v>
      </c>
      <c r="BM138" s="191" t="s">
        <v>166</v>
      </c>
    </row>
    <row r="139" spans="1:65" s="2" customFormat="1" ht="14.45" customHeight="1">
      <c r="A139" s="31"/>
      <c r="B139" s="32"/>
      <c r="C139" s="179" t="s">
        <v>167</v>
      </c>
      <c r="D139" s="179" t="s">
        <v>115</v>
      </c>
      <c r="E139" s="180" t="s">
        <v>168</v>
      </c>
      <c r="F139" s="181" t="s">
        <v>169</v>
      </c>
      <c r="G139" s="182" t="s">
        <v>150</v>
      </c>
      <c r="H139" s="183">
        <v>50.505000000000003</v>
      </c>
      <c r="I139" s="184"/>
      <c r="J139" s="185">
        <f t="shared" si="0"/>
        <v>0</v>
      </c>
      <c r="K139" s="186"/>
      <c r="L139" s="36"/>
      <c r="M139" s="187" t="s">
        <v>1</v>
      </c>
      <c r="N139" s="188" t="s">
        <v>39</v>
      </c>
      <c r="O139" s="68"/>
      <c r="P139" s="189">
        <f t="shared" si="1"/>
        <v>0</v>
      </c>
      <c r="Q139" s="189">
        <v>0</v>
      </c>
      <c r="R139" s="189">
        <f t="shared" si="2"/>
        <v>0</v>
      </c>
      <c r="S139" s="189">
        <v>0</v>
      </c>
      <c r="T139" s="19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119</v>
      </c>
      <c r="AT139" s="191" t="s">
        <v>115</v>
      </c>
      <c r="AU139" s="191" t="s">
        <v>81</v>
      </c>
      <c r="AY139" s="14" t="s">
        <v>113</v>
      </c>
      <c r="BE139" s="192">
        <f t="shared" si="4"/>
        <v>0</v>
      </c>
      <c r="BF139" s="192">
        <f t="shared" si="5"/>
        <v>0</v>
      </c>
      <c r="BG139" s="192">
        <f t="shared" si="6"/>
        <v>0</v>
      </c>
      <c r="BH139" s="192">
        <f t="shared" si="7"/>
        <v>0</v>
      </c>
      <c r="BI139" s="192">
        <f t="shared" si="8"/>
        <v>0</v>
      </c>
      <c r="BJ139" s="14" t="s">
        <v>79</v>
      </c>
      <c r="BK139" s="192">
        <f t="shared" si="9"/>
        <v>0</v>
      </c>
      <c r="BL139" s="14" t="s">
        <v>119</v>
      </c>
      <c r="BM139" s="191" t="s">
        <v>170</v>
      </c>
    </row>
    <row r="140" spans="1:65" s="12" customFormat="1" ht="22.9" customHeight="1">
      <c r="B140" s="163"/>
      <c r="C140" s="164"/>
      <c r="D140" s="165" t="s">
        <v>73</v>
      </c>
      <c r="E140" s="177" t="s">
        <v>171</v>
      </c>
      <c r="F140" s="177" t="s">
        <v>172</v>
      </c>
      <c r="G140" s="164"/>
      <c r="H140" s="164"/>
      <c r="I140" s="167"/>
      <c r="J140" s="178">
        <f>BK140</f>
        <v>0</v>
      </c>
      <c r="K140" s="164"/>
      <c r="L140" s="169"/>
      <c r="M140" s="170"/>
      <c r="N140" s="171"/>
      <c r="O140" s="171"/>
      <c r="P140" s="172">
        <f>P141</f>
        <v>0</v>
      </c>
      <c r="Q140" s="171"/>
      <c r="R140" s="172">
        <f>R141</f>
        <v>0</v>
      </c>
      <c r="S140" s="171"/>
      <c r="T140" s="173">
        <f>T141</f>
        <v>0</v>
      </c>
      <c r="AR140" s="174" t="s">
        <v>79</v>
      </c>
      <c r="AT140" s="175" t="s">
        <v>73</v>
      </c>
      <c r="AU140" s="175" t="s">
        <v>79</v>
      </c>
      <c r="AY140" s="174" t="s">
        <v>113</v>
      </c>
      <c r="BK140" s="176">
        <f>BK141</f>
        <v>0</v>
      </c>
    </row>
    <row r="141" spans="1:65" s="2" customFormat="1" ht="14.45" customHeight="1">
      <c r="A141" s="31"/>
      <c r="B141" s="32"/>
      <c r="C141" s="179" t="s">
        <v>173</v>
      </c>
      <c r="D141" s="179" t="s">
        <v>115</v>
      </c>
      <c r="E141" s="180" t="s">
        <v>174</v>
      </c>
      <c r="F141" s="181" t="s">
        <v>175</v>
      </c>
      <c r="G141" s="182" t="s">
        <v>150</v>
      </c>
      <c r="H141" s="183">
        <v>6.3460000000000001</v>
      </c>
      <c r="I141" s="184"/>
      <c r="J141" s="185">
        <f>ROUND(I141*H141,2)</f>
        <v>0</v>
      </c>
      <c r="K141" s="186"/>
      <c r="L141" s="36"/>
      <c r="M141" s="187" t="s">
        <v>1</v>
      </c>
      <c r="N141" s="188" t="s">
        <v>39</v>
      </c>
      <c r="O141" s="68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119</v>
      </c>
      <c r="AT141" s="191" t="s">
        <v>115</v>
      </c>
      <c r="AU141" s="191" t="s">
        <v>81</v>
      </c>
      <c r="AY141" s="14" t="s">
        <v>113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4" t="s">
        <v>79</v>
      </c>
      <c r="BK141" s="192">
        <f>ROUND(I141*H141,2)</f>
        <v>0</v>
      </c>
      <c r="BL141" s="14" t="s">
        <v>119</v>
      </c>
      <c r="BM141" s="191" t="s">
        <v>176</v>
      </c>
    </row>
    <row r="142" spans="1:65" s="12" customFormat="1" ht="25.9" customHeight="1">
      <c r="B142" s="163"/>
      <c r="C142" s="164"/>
      <c r="D142" s="165" t="s">
        <v>73</v>
      </c>
      <c r="E142" s="166" t="s">
        <v>177</v>
      </c>
      <c r="F142" s="166" t="s">
        <v>178</v>
      </c>
      <c r="G142" s="164"/>
      <c r="H142" s="164"/>
      <c r="I142" s="167"/>
      <c r="J142" s="168">
        <f>BK142</f>
        <v>0</v>
      </c>
      <c r="K142" s="164"/>
      <c r="L142" s="169"/>
      <c r="M142" s="170"/>
      <c r="N142" s="171"/>
      <c r="O142" s="171"/>
      <c r="P142" s="172">
        <f>P143</f>
        <v>0</v>
      </c>
      <c r="Q142" s="171"/>
      <c r="R142" s="172">
        <f>R143</f>
        <v>1.4375</v>
      </c>
      <c r="S142" s="171"/>
      <c r="T142" s="173">
        <f>T143</f>
        <v>0</v>
      </c>
      <c r="AR142" s="174" t="s">
        <v>81</v>
      </c>
      <c r="AT142" s="175" t="s">
        <v>73</v>
      </c>
      <c r="AU142" s="175" t="s">
        <v>74</v>
      </c>
      <c r="AY142" s="174" t="s">
        <v>113</v>
      </c>
      <c r="BK142" s="176">
        <f>BK143</f>
        <v>0</v>
      </c>
    </row>
    <row r="143" spans="1:65" s="12" customFormat="1" ht="22.9" customHeight="1">
      <c r="B143" s="163"/>
      <c r="C143" s="164"/>
      <c r="D143" s="165" t="s">
        <v>73</v>
      </c>
      <c r="E143" s="177" t="s">
        <v>179</v>
      </c>
      <c r="F143" s="177" t="s">
        <v>180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SUM(P144:P145)</f>
        <v>0</v>
      </c>
      <c r="Q143" s="171"/>
      <c r="R143" s="172">
        <f>SUM(R144:R145)</f>
        <v>1.4375</v>
      </c>
      <c r="S143" s="171"/>
      <c r="T143" s="173">
        <f>SUM(T144:T145)</f>
        <v>0</v>
      </c>
      <c r="AR143" s="174" t="s">
        <v>81</v>
      </c>
      <c r="AT143" s="175" t="s">
        <v>73</v>
      </c>
      <c r="AU143" s="175" t="s">
        <v>79</v>
      </c>
      <c r="AY143" s="174" t="s">
        <v>113</v>
      </c>
      <c r="BK143" s="176">
        <f>SUM(BK144:BK145)</f>
        <v>0</v>
      </c>
    </row>
    <row r="144" spans="1:65" s="2" customFormat="1" ht="14.45" customHeight="1">
      <c r="A144" s="31"/>
      <c r="B144" s="32"/>
      <c r="C144" s="179" t="s">
        <v>181</v>
      </c>
      <c r="D144" s="179" t="s">
        <v>115</v>
      </c>
      <c r="E144" s="180" t="s">
        <v>182</v>
      </c>
      <c r="F144" s="181" t="s">
        <v>183</v>
      </c>
      <c r="G144" s="182" t="s">
        <v>123</v>
      </c>
      <c r="H144" s="183">
        <v>71.875</v>
      </c>
      <c r="I144" s="184"/>
      <c r="J144" s="185">
        <f>ROUND(I144*H144,2)</f>
        <v>0</v>
      </c>
      <c r="K144" s="186"/>
      <c r="L144" s="36"/>
      <c r="M144" s="187" t="s">
        <v>1</v>
      </c>
      <c r="N144" s="188" t="s">
        <v>39</v>
      </c>
      <c r="O144" s="68"/>
      <c r="P144" s="189">
        <f>O144*H144</f>
        <v>0</v>
      </c>
      <c r="Q144" s="189">
        <v>0.02</v>
      </c>
      <c r="R144" s="189">
        <f>Q144*H144</f>
        <v>1.4375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184</v>
      </c>
      <c r="AT144" s="191" t="s">
        <v>115</v>
      </c>
      <c r="AU144" s="191" t="s">
        <v>81</v>
      </c>
      <c r="AY144" s="14" t="s">
        <v>113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79</v>
      </c>
      <c r="BK144" s="192">
        <f>ROUND(I144*H144,2)</f>
        <v>0</v>
      </c>
      <c r="BL144" s="14" t="s">
        <v>184</v>
      </c>
      <c r="BM144" s="191" t="s">
        <v>185</v>
      </c>
    </row>
    <row r="145" spans="1:65" s="2" customFormat="1" ht="14.45" customHeight="1">
      <c r="A145" s="31"/>
      <c r="B145" s="32"/>
      <c r="C145" s="179" t="s">
        <v>8</v>
      </c>
      <c r="D145" s="179" t="s">
        <v>115</v>
      </c>
      <c r="E145" s="180" t="s">
        <v>186</v>
      </c>
      <c r="F145" s="181" t="s">
        <v>187</v>
      </c>
      <c r="G145" s="182" t="s">
        <v>150</v>
      </c>
      <c r="H145" s="183">
        <v>1.4379999999999999</v>
      </c>
      <c r="I145" s="184"/>
      <c r="J145" s="185">
        <f>ROUND(I145*H145,2)</f>
        <v>0</v>
      </c>
      <c r="K145" s="186"/>
      <c r="L145" s="36"/>
      <c r="M145" s="187" t="s">
        <v>1</v>
      </c>
      <c r="N145" s="188" t="s">
        <v>39</v>
      </c>
      <c r="O145" s="68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184</v>
      </c>
      <c r="AT145" s="191" t="s">
        <v>115</v>
      </c>
      <c r="AU145" s="191" t="s">
        <v>81</v>
      </c>
      <c r="AY145" s="14" t="s">
        <v>113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79</v>
      </c>
      <c r="BK145" s="192">
        <f>ROUND(I145*H145,2)</f>
        <v>0</v>
      </c>
      <c r="BL145" s="14" t="s">
        <v>184</v>
      </c>
      <c r="BM145" s="191" t="s">
        <v>188</v>
      </c>
    </row>
    <row r="146" spans="1:65" s="12" customFormat="1" ht="25.9" customHeight="1">
      <c r="B146" s="163"/>
      <c r="C146" s="164"/>
      <c r="D146" s="165" t="s">
        <v>73</v>
      </c>
      <c r="E146" s="166" t="s">
        <v>189</v>
      </c>
      <c r="F146" s="166" t="s">
        <v>190</v>
      </c>
      <c r="G146" s="164"/>
      <c r="H146" s="164"/>
      <c r="I146" s="167"/>
      <c r="J146" s="168">
        <f>BK146</f>
        <v>0</v>
      </c>
      <c r="K146" s="164"/>
      <c r="L146" s="169"/>
      <c r="M146" s="170"/>
      <c r="N146" s="171"/>
      <c r="O146" s="171"/>
      <c r="P146" s="172">
        <f>P147</f>
        <v>0</v>
      </c>
      <c r="Q146" s="171"/>
      <c r="R146" s="172">
        <f>R147</f>
        <v>0</v>
      </c>
      <c r="S146" s="171"/>
      <c r="T146" s="173">
        <f>T147</f>
        <v>0</v>
      </c>
      <c r="AR146" s="174" t="s">
        <v>136</v>
      </c>
      <c r="AT146" s="175" t="s">
        <v>73</v>
      </c>
      <c r="AU146" s="175" t="s">
        <v>74</v>
      </c>
      <c r="AY146" s="174" t="s">
        <v>113</v>
      </c>
      <c r="BK146" s="176">
        <f>BK147</f>
        <v>0</v>
      </c>
    </row>
    <row r="147" spans="1:65" s="12" customFormat="1" ht="22.9" customHeight="1">
      <c r="B147" s="163"/>
      <c r="C147" s="164"/>
      <c r="D147" s="165" t="s">
        <v>73</v>
      </c>
      <c r="E147" s="177" t="s">
        <v>191</v>
      </c>
      <c r="F147" s="177" t="s">
        <v>192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P148</f>
        <v>0</v>
      </c>
      <c r="Q147" s="171"/>
      <c r="R147" s="172">
        <f>R148</f>
        <v>0</v>
      </c>
      <c r="S147" s="171"/>
      <c r="T147" s="173">
        <f>T148</f>
        <v>0</v>
      </c>
      <c r="AR147" s="174" t="s">
        <v>136</v>
      </c>
      <c r="AT147" s="175" t="s">
        <v>73</v>
      </c>
      <c r="AU147" s="175" t="s">
        <v>79</v>
      </c>
      <c r="AY147" s="174" t="s">
        <v>113</v>
      </c>
      <c r="BK147" s="176">
        <f>BK148</f>
        <v>0</v>
      </c>
    </row>
    <row r="148" spans="1:65" s="2" customFormat="1" ht="14.45" customHeight="1">
      <c r="A148" s="31"/>
      <c r="B148" s="32"/>
      <c r="C148" s="179" t="s">
        <v>184</v>
      </c>
      <c r="D148" s="179" t="s">
        <v>115</v>
      </c>
      <c r="E148" s="180" t="s">
        <v>193</v>
      </c>
      <c r="F148" s="181" t="s">
        <v>194</v>
      </c>
      <c r="G148" s="182" t="s">
        <v>195</v>
      </c>
      <c r="H148" s="183">
        <v>8</v>
      </c>
      <c r="I148" s="184"/>
      <c r="J148" s="185">
        <f>ROUND(I148*H148,2)</f>
        <v>0</v>
      </c>
      <c r="K148" s="186"/>
      <c r="L148" s="36"/>
      <c r="M148" s="204" t="s">
        <v>1</v>
      </c>
      <c r="N148" s="205" t="s">
        <v>39</v>
      </c>
      <c r="O148" s="20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196</v>
      </c>
      <c r="AT148" s="191" t="s">
        <v>115</v>
      </c>
      <c r="AU148" s="191" t="s">
        <v>81</v>
      </c>
      <c r="AY148" s="14" t="s">
        <v>113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79</v>
      </c>
      <c r="BK148" s="192">
        <f>ROUND(I148*H148,2)</f>
        <v>0</v>
      </c>
      <c r="BL148" s="14" t="s">
        <v>196</v>
      </c>
      <c r="BM148" s="191" t="s">
        <v>197</v>
      </c>
    </row>
    <row r="149" spans="1:65" s="2" customFormat="1" ht="6.95" customHeight="1">
      <c r="A149" s="31"/>
      <c r="B149" s="51"/>
      <c r="C149" s="52"/>
      <c r="D149" s="52"/>
      <c r="E149" s="52"/>
      <c r="F149" s="52"/>
      <c r="G149" s="52"/>
      <c r="H149" s="52"/>
      <c r="I149" s="52"/>
      <c r="J149" s="52"/>
      <c r="K149" s="52"/>
      <c r="L149" s="36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sheetProtection algorithmName="SHA-512" hashValue="DXtf4aiwYcp0OjjRhNvDSkPSyX8SCsumlL6UnI0Ua7YwEX1nM5M1u8xPmJNdlsrrXh+DXwBUSn9AvPz5VRIT3w==" saltValue="YeuxYHKeWZA1bbLX9rDHtivqPGo2bRhE7XwgiQ9ozjp9DjyeuYx+S/UwcERdhlQNHcxQgSWVPmFeTHifjBWZew==" spinCount="100000" sheet="1" objects="1" scenarios="1" formatColumns="0" formatRows="0" autoFilter="0"/>
  <autoFilter ref="C121:K148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29-08-2020 - Úprava výlep...</vt:lpstr>
      <vt:lpstr>'29-08-2020 - Úprava výlep...'!Názvy_tisku</vt:lpstr>
      <vt:lpstr>'Rekapitulace zakázky'!Názvy_tisku</vt:lpstr>
      <vt:lpstr>'29-08-2020 - Úprava výlep...'!Oblast_tisku</vt:lpstr>
      <vt:lpstr>'Rekapitulace zakázky'!Oblast_tisku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TOSHIBAC660\kucera</dc:creator>
  <cp:lastModifiedBy>reditel</cp:lastModifiedBy>
  <cp:lastPrinted>2020-10-19T09:17:29Z</cp:lastPrinted>
  <dcterms:created xsi:type="dcterms:W3CDTF">2020-10-16T18:32:59Z</dcterms:created>
  <dcterms:modified xsi:type="dcterms:W3CDTF">2020-10-19T09:18:50Z</dcterms:modified>
</cp:coreProperties>
</file>