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03-2021 - Oplocení ZŠ Za ..." sheetId="2" r:id="rId2"/>
  </sheets>
  <definedNames>
    <definedName name="_xlnm._FilterDatabase" localSheetId="1" hidden="1">'03-2021 - Oplocení ZŠ Za ...'!$C$121:$K$168</definedName>
    <definedName name="_xlnm.Print_Area" localSheetId="1">'03-2021 - Oplocení ZŠ Za ...'!$C$82:$J$105,'03-2021 - Oplocení ZŠ Za ...'!$C$111:$K$168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'03-2021 - Oplocení ZŠ Za ...'!$121:$121</definedName>
  </definedNames>
  <calcPr calcId="162913"/>
</workbook>
</file>

<file path=xl/sharedStrings.xml><?xml version="1.0" encoding="utf-8"?>
<sst xmlns="http://schemas.openxmlformats.org/spreadsheetml/2006/main" count="855" uniqueCount="282">
  <si>
    <t>Export Komplet</t>
  </si>
  <si>
    <t/>
  </si>
  <si>
    <t>2.0</t>
  </si>
  <si>
    <t>ZAMOK</t>
  </si>
  <si>
    <t>False</t>
  </si>
  <si>
    <t>{6ce5c43f-37e9-43a4-b000-795c8be2b2fc}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</si>
  <si>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</si>
  <si>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</si>
  <si>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</si>
  <si>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</si>
  <si>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</si>
  <si>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</si>
  <si>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</si>
  <si>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</si>
  <si>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</si>
  <si>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</si>
  <si>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</si>
  <si>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Oplocení ZŠ Za Chlumem-3D panel</t>
  </si>
  <si>
    <t>KSO:</t>
  </si>
  <si>
    <t>CC-CZ:</t>
  </si>
  <si>
    <t>Místo:</t>
  </si>
  <si>
    <t>ZŠ Za Chlumem</t>
  </si>
  <si>
    <t>Datum:</t>
  </si>
  <si>
    <t>Zadavatel:</t>
  </si>
  <si>
    <t>IČ:</t>
  </si>
  <si>
    <t>00266230</t>
  </si>
  <si>
    <t>Město 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</si>
  <si>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</si>
  <si>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</si>
  <si>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</si>
  <si>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</si>
  <si>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</si>
  <si>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</si>
  <si>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</si>
  <si>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</si>
  <si>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</si>
  <si>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</si>
  <si>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</si>
  <si>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</si>
  <si>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</si>
  <si>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</si>
  <si>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</si>
  <si>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</si>
  <si>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</si>
  <si>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</si>
  <si>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</si>
  <si>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</si>
  <si>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</si>
  <si>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</si>
  <si>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</si>
  <si>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</si>
  <si>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</si>
  <si>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</si>
  <si>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</si>
  <si>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</si>
  <si>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</si>
  <si>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</si>
  <si>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</si>
  <si>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</si>
  <si>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</si>
  <si>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</si>
  <si>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</si>
  <si>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</si>
  <si>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</si>
  <si>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</si>
  <si>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</si>
  <si>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</si>
  <si>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</si>
  <si>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</si>
  <si>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</si>
  <si>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</si>
  <si>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</si>
  <si>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</si>
  <si>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</si>
  <si>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</si>
  <si>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</si>
  <si>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</si>
  <si>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</si>
  <si>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</si>
  <si>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</si>
  <si>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</si>
  <si>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</si>
  <si>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</si>
  <si>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</si>
  <si>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</si>
  <si>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</si>
  <si>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</si>
  <si>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</si>
  <si>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</si>
  <si>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</si>
  <si>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</si>
  <si>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</si>
  <si>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</si>
  <si>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</si>
  <si>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</si>
  <si>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</si>
  <si>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</si>
  <si>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</si>
  <si>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</si>
  <si>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</si>
  <si>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</si>
  <si>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</si>
  <si>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</si>
  <si>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</si>
  <si>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</si>
  <si>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</si>
  <si>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</si>
  <si>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</si>
  <si>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</si>
  <si>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</si>
  <si>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</si>
  <si>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</si>
  <si>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</si>
  <si>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</si>
  <si>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</si>
  <si>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</si>
  <si>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</si>
  <si>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</si>
  <si>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112251104</t>
  </si>
  <si>
    <t>Odstranění pařezů D do 900 mm</t>
  </si>
  <si>
    <t>kus</t>
  </si>
  <si>
    <t>CS ÚRS 2020 01</t>
  </si>
  <si>
    <t>4</t>
  </si>
  <si>
    <t>-1545621191</t>
  </si>
  <si>
    <t>131111332</t>
  </si>
  <si>
    <t>Vrtání jamek pro plotové sloupky D do 200 mm - ručně s motorovým vrtákem</t>
  </si>
  <si>
    <t>m</t>
  </si>
  <si>
    <t>-308137980</t>
  </si>
  <si>
    <t>3</t>
  </si>
  <si>
    <t>162251102</t>
  </si>
  <si>
    <t>Vodorovné přemístění do 50 m výkopku/sypaniny z horniny třídy těžitelnosti I, skupiny 1 až 3</t>
  </si>
  <si>
    <t>m3</t>
  </si>
  <si>
    <t>-1381572037</t>
  </si>
  <si>
    <t>162451106</t>
  </si>
  <si>
    <t>Vodorovné přemístění do 2000 m výkopku/sypaniny z horniny třídy těžitelnosti I, skupiny 1 až 3</t>
  </si>
  <si>
    <t>-1656340679</t>
  </si>
  <si>
    <t>5</t>
  </si>
  <si>
    <t>167111101</t>
  </si>
  <si>
    <t>Nakládání výkopku z hornin třídy těžitelnosti I, skupiny 1 až 3 do 100 m3 ručně</t>
  </si>
  <si>
    <t>-1947281199</t>
  </si>
  <si>
    <t>6</t>
  </si>
  <si>
    <t>171201231</t>
  </si>
  <si>
    <t>Poplatek za uložení zeminy a kamení na recyklační skládce (skládkovné) kód odpadu 17 05 04</t>
  </si>
  <si>
    <t>t</t>
  </si>
  <si>
    <t>-849656911</t>
  </si>
  <si>
    <t>Svislé a kompletní konstrukce</t>
  </si>
  <si>
    <t>7</t>
  </si>
  <si>
    <t>338171123</t>
  </si>
  <si>
    <t>Osazování sloupků a vzpěr plotových ocelových v do 2,60 m se zabetonováním</t>
  </si>
  <si>
    <t>984139062</t>
  </si>
  <si>
    <t>8</t>
  </si>
  <si>
    <t>348121221</t>
  </si>
  <si>
    <t>Osazení podhrabových desek délky do 3 m na ocelové plotové sloupky</t>
  </si>
  <si>
    <t>-2097110306</t>
  </si>
  <si>
    <t>9</t>
  </si>
  <si>
    <t>M</t>
  </si>
  <si>
    <t>59232540</t>
  </si>
  <si>
    <t xml:space="preserve">betonová podhrabová deska 2450x200x50mm </t>
  </si>
  <si>
    <t>1444798059</t>
  </si>
  <si>
    <t>10</t>
  </si>
  <si>
    <t>348171130</t>
  </si>
  <si>
    <t>Montáž rámového oplocení výšky přes 1,5 do 2 m</t>
  </si>
  <si>
    <t>1476494075</t>
  </si>
  <si>
    <t>11</t>
  </si>
  <si>
    <t>DRX.GA270076</t>
  </si>
  <si>
    <t>Držák desky "U" -  žárový zinek - výška: 200</t>
  </si>
  <si>
    <t>841452970</t>
  </si>
  <si>
    <t>12</t>
  </si>
  <si>
    <t>55342412</t>
  </si>
  <si>
    <t>plotový panel 3D CLASSIC PVC výška 1730 mm, drát 5 mm</t>
  </si>
  <si>
    <t>-1720480603</t>
  </si>
  <si>
    <t>13</t>
  </si>
  <si>
    <t>30909100</t>
  </si>
  <si>
    <t>šroub samovrtný do ocelového plechu,, D 4,8x35mm</t>
  </si>
  <si>
    <t>100 kus</t>
  </si>
  <si>
    <t>-1885979547</t>
  </si>
  <si>
    <t>14</t>
  </si>
  <si>
    <t>55342158</t>
  </si>
  <si>
    <t>plotový sloupek  pro svařované panely 60x40mm dl 260 cm povrchová úprava Pz a komaxit</t>
  </si>
  <si>
    <t>1889465742</t>
  </si>
  <si>
    <t>55342271</t>
  </si>
  <si>
    <t>vzpěra plotová Pz 1500/38x1,5mm</t>
  </si>
  <si>
    <t>705357982</t>
  </si>
  <si>
    <t>16</t>
  </si>
  <si>
    <t>55342203</t>
  </si>
  <si>
    <t>objímka pro uchycení vzpěry na sloupek D 60-70mm</t>
  </si>
  <si>
    <t>42265437</t>
  </si>
  <si>
    <t>17</t>
  </si>
  <si>
    <t>55342199</t>
  </si>
  <si>
    <t xml:space="preserve">držák vzpěry k betonové podhrabové desce povrchová úprava Pz </t>
  </si>
  <si>
    <t>-1631688476</t>
  </si>
  <si>
    <t>18</t>
  </si>
  <si>
    <t>DRX.PR400102</t>
  </si>
  <si>
    <t>Šroub k držáku vzpěry na podhrabovou desku</t>
  </si>
  <si>
    <t>-844296403</t>
  </si>
  <si>
    <t>19</t>
  </si>
  <si>
    <t>59231510</t>
  </si>
  <si>
    <t>úchyt plotového pole zelený průběžný</t>
  </si>
  <si>
    <t>-310057223</t>
  </si>
  <si>
    <t>20</t>
  </si>
  <si>
    <t>59231514</t>
  </si>
  <si>
    <t>Příchytka plotového panelu na sl.60x40x koncová-zelená</t>
  </si>
  <si>
    <t>-915786936</t>
  </si>
  <si>
    <t>59231513</t>
  </si>
  <si>
    <t>Příchytka plotového panelu na sloupek 60x40 rohová-zelená</t>
  </si>
  <si>
    <t>-1464942633</t>
  </si>
  <si>
    <t>22</t>
  </si>
  <si>
    <t>55342332</t>
  </si>
  <si>
    <t>branka plotová jednokřídlá panel 3D, 1000x2030 mm,FAB zelená</t>
  </si>
  <si>
    <t>1303852666</t>
  </si>
  <si>
    <t>23</t>
  </si>
  <si>
    <t>55342333</t>
  </si>
  <si>
    <t>brána plotová dvoukřídlá  panel 3D, 3600x2030mm,FAB zelená</t>
  </si>
  <si>
    <t>-928073769</t>
  </si>
  <si>
    <t>24</t>
  </si>
  <si>
    <t>348172111</t>
  </si>
  <si>
    <t>Montáž  branek  jednokřídlových plochy do 2,0 m2</t>
  </si>
  <si>
    <t>CS ÚRS 2021 01</t>
  </si>
  <si>
    <t>1780455132</t>
  </si>
  <si>
    <t>25</t>
  </si>
  <si>
    <t>348172213</t>
  </si>
  <si>
    <t>Montáž vjezdových bran dvoukřídlových plochy přes 3,0 m2 do 5,0 m2</t>
  </si>
  <si>
    <t>-285863450</t>
  </si>
  <si>
    <t>Ostatní konstrukce a práce, bourání</t>
  </si>
  <si>
    <t>26</t>
  </si>
  <si>
    <t>962052210</t>
  </si>
  <si>
    <t>Bourání zdiva nadzákladového ze ŽB do 1 m3</t>
  </si>
  <si>
    <t>-879509717</t>
  </si>
  <si>
    <t>27</t>
  </si>
  <si>
    <t>966072811</t>
  </si>
  <si>
    <t>Rozebrání rámového oplocení na ocelové sloupky výšky do 2m</t>
  </si>
  <si>
    <t>1108306151</t>
  </si>
  <si>
    <t>997</t>
  </si>
  <si>
    <t>Přesun sutě</t>
  </si>
  <si>
    <t>28</t>
  </si>
  <si>
    <t>997013211</t>
  </si>
  <si>
    <t>Vnitrostaveništní doprava suti a vybouraných hmot pro budovy v do 6 m ručně</t>
  </si>
  <si>
    <t>-1314420107</t>
  </si>
  <si>
    <t>29</t>
  </si>
  <si>
    <t>997013501</t>
  </si>
  <si>
    <t>Odvoz suti a vybouraných hmot na skládku nebo meziskládku do 1 km se složením</t>
  </si>
  <si>
    <t>1324673282</t>
  </si>
  <si>
    <t>30</t>
  </si>
  <si>
    <t>997013509</t>
  </si>
  <si>
    <t>Příplatek k odvozu suti a vybouraných hmot na skládku ZKD 1 km přes 1 km</t>
  </si>
  <si>
    <t>2143212061</t>
  </si>
  <si>
    <t>31</t>
  </si>
  <si>
    <t>997013602</t>
  </si>
  <si>
    <t>Poplatek za uložení na skládce (skládkovné) stavebního odpadu železobetonového kód odpadu 17 01 01</t>
  </si>
  <si>
    <t>336993062</t>
  </si>
  <si>
    <t>998</t>
  </si>
  <si>
    <t>Přesun hmot</t>
  </si>
  <si>
    <t>32</t>
  </si>
  <si>
    <t>998232110</t>
  </si>
  <si>
    <t>Přesun hmot pro oplocení  v do 3 m do 50 m</t>
  </si>
  <si>
    <t>-440964590</t>
  </si>
  <si>
    <t>33</t>
  </si>
  <si>
    <t>998232121</t>
  </si>
  <si>
    <t>Příplatek k přesunu hmot pro oplocení za zvětšený přesun do 1000 m</t>
  </si>
  <si>
    <t>-744941679</t>
  </si>
  <si>
    <t>VRN</t>
  </si>
  <si>
    <t>Vedlejší rozpočtové náklady</t>
  </si>
  <si>
    <t>VRN1</t>
  </si>
  <si>
    <t>Průzkumné, geodetické a projektové práce</t>
  </si>
  <si>
    <t>34</t>
  </si>
  <si>
    <t>012002000</t>
  </si>
  <si>
    <t>Geodetické práce-zaměření skut.stavu</t>
  </si>
  <si>
    <t>…</t>
  </si>
  <si>
    <t>1024</t>
  </si>
  <si>
    <t>2061818333</t>
  </si>
  <si>
    <t>VRN3</t>
  </si>
  <si>
    <t>Zařízení staveniště</t>
  </si>
  <si>
    <t>35</t>
  </si>
  <si>
    <t>034002000</t>
  </si>
  <si>
    <t>Zabezpečení staveniště</t>
  </si>
  <si>
    <t>2027708838</t>
  </si>
  <si>
    <t>VRN4</t>
  </si>
  <si>
    <t>Inženýrská činnost</t>
  </si>
  <si>
    <t>36</t>
  </si>
  <si>
    <t>043002000</t>
  </si>
  <si>
    <t>Vytyčení ing.sítí</t>
  </si>
  <si>
    <t>73062101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</si>
</sst>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09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9"/>
      <c r="AQ5" s="19"/>
      <c r="AR5" s="17"/>
      <c r="BE5" s="206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1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9"/>
      <c r="AQ6" s="19"/>
      <c r="AR6" s="17"/>
      <c r="BE6" s="207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07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53">
        <v>44409</v>
      </c>
      <c r="AO8" s="19"/>
      <c r="AP8" s="19"/>
      <c r="AQ8" s="19"/>
      <c r="AR8" s="17"/>
      <c r="BE8" s="207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7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07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0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7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30</v>
      </c>
      <c r="AO13" s="19"/>
      <c r="AP13" s="19"/>
      <c r="AQ13" s="19"/>
      <c r="AR13" s="17"/>
      <c r="BE13" s="207"/>
      <c r="BS13" s="14" t="s">
        <v>6</v>
      </c>
    </row>
    <row r="14" spans="2:71" ht="12.75">
      <c r="B14" s="18"/>
      <c r="C14" s="19"/>
      <c r="D14" s="19"/>
      <c r="E14" s="212" t="s">
        <v>30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6" t="s">
        <v>27</v>
      </c>
      <c r="AL14" s="19"/>
      <c r="AM14" s="19"/>
      <c r="AN14" s="28" t="s">
        <v>30</v>
      </c>
      <c r="AO14" s="19"/>
      <c r="AP14" s="19"/>
      <c r="AQ14" s="19"/>
      <c r="AR14" s="17"/>
      <c r="BE14" s="20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7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07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07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7"/>
      <c r="BS18" s="14" t="s">
        <v>6</v>
      </c>
    </row>
    <row r="19" spans="2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07"/>
      <c r="BS19" s="14" t="s">
        <v>6</v>
      </c>
    </row>
    <row r="20" spans="2:71" s="1" customFormat="1" ht="18.4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07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7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7"/>
    </row>
    <row r="23" spans="2:57" s="1" customFormat="1" ht="16.5" customHeight="1">
      <c r="B23" s="18"/>
      <c r="C23" s="19"/>
      <c r="D23" s="19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19"/>
      <c r="AP23" s="19"/>
      <c r="AQ23" s="19"/>
      <c r="AR23" s="17"/>
      <c r="BE23" s="207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7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7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5">
        <f>ROUND(AG94,2)</f>
        <v>0</v>
      </c>
      <c r="AL26" s="216"/>
      <c r="AM26" s="216"/>
      <c r="AN26" s="216"/>
      <c r="AO26" s="216"/>
      <c r="AP26" s="33"/>
      <c r="AQ26" s="33"/>
      <c r="AR26" s="36"/>
      <c r="BE26" s="207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7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7" t="s">
        <v>37</v>
      </c>
      <c r="M28" s="217"/>
      <c r="N28" s="217"/>
      <c r="O28" s="217"/>
      <c r="P28" s="217"/>
      <c r="Q28" s="33"/>
      <c r="R28" s="33"/>
      <c r="S28" s="33"/>
      <c r="T28" s="33"/>
      <c r="U28" s="33"/>
      <c r="V28" s="33"/>
      <c r="W28" s="217" t="s">
        <v>38</v>
      </c>
      <c r="X28" s="217"/>
      <c r="Y28" s="217"/>
      <c r="Z28" s="217"/>
      <c r="AA28" s="217"/>
      <c r="AB28" s="217"/>
      <c r="AC28" s="217"/>
      <c r="AD28" s="217"/>
      <c r="AE28" s="217"/>
      <c r="AF28" s="33"/>
      <c r="AG28" s="33"/>
      <c r="AH28" s="33"/>
      <c r="AI28" s="33"/>
      <c r="AJ28" s="33"/>
      <c r="AK28" s="217" t="s">
        <v>39</v>
      </c>
      <c r="AL28" s="217"/>
      <c r="AM28" s="217"/>
      <c r="AN28" s="217"/>
      <c r="AO28" s="217"/>
      <c r="AP28" s="33"/>
      <c r="AQ28" s="33"/>
      <c r="AR28" s="36"/>
      <c r="BE28" s="207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20">
        <v>0.21</v>
      </c>
      <c r="M29" s="219"/>
      <c r="N29" s="219"/>
      <c r="O29" s="219"/>
      <c r="P29" s="219"/>
      <c r="Q29" s="38"/>
      <c r="R29" s="38"/>
      <c r="S29" s="38"/>
      <c r="T29" s="38"/>
      <c r="U29" s="38"/>
      <c r="V29" s="38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F29" s="38"/>
      <c r="AG29" s="38"/>
      <c r="AH29" s="38"/>
      <c r="AI29" s="38"/>
      <c r="AJ29" s="38"/>
      <c r="AK29" s="218">
        <f>ROUND(AV94,2)</f>
        <v>0</v>
      </c>
      <c r="AL29" s="219"/>
      <c r="AM29" s="219"/>
      <c r="AN29" s="219"/>
      <c r="AO29" s="219"/>
      <c r="AP29" s="38"/>
      <c r="AQ29" s="38"/>
      <c r="AR29" s="39"/>
      <c r="BE29" s="208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20">
        <v>0.15</v>
      </c>
      <c r="M30" s="219"/>
      <c r="N30" s="219"/>
      <c r="O30" s="219"/>
      <c r="P30" s="219"/>
      <c r="Q30" s="38"/>
      <c r="R30" s="38"/>
      <c r="S30" s="38"/>
      <c r="T30" s="38"/>
      <c r="U30" s="38"/>
      <c r="V30" s="38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F30" s="38"/>
      <c r="AG30" s="38"/>
      <c r="AH30" s="38"/>
      <c r="AI30" s="38"/>
      <c r="AJ30" s="38"/>
      <c r="AK30" s="218">
        <f>ROUND(AW94,2)</f>
        <v>0</v>
      </c>
      <c r="AL30" s="219"/>
      <c r="AM30" s="219"/>
      <c r="AN30" s="219"/>
      <c r="AO30" s="219"/>
      <c r="AP30" s="38"/>
      <c r="AQ30" s="38"/>
      <c r="AR30" s="39"/>
      <c r="BE30" s="208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20">
        <v>0.21</v>
      </c>
      <c r="M31" s="219"/>
      <c r="N31" s="219"/>
      <c r="O31" s="219"/>
      <c r="P31" s="219"/>
      <c r="Q31" s="38"/>
      <c r="R31" s="38"/>
      <c r="S31" s="38"/>
      <c r="T31" s="38"/>
      <c r="U31" s="38"/>
      <c r="V31" s="38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F31" s="38"/>
      <c r="AG31" s="38"/>
      <c r="AH31" s="38"/>
      <c r="AI31" s="38"/>
      <c r="AJ31" s="38"/>
      <c r="AK31" s="218">
        <v>0</v>
      </c>
      <c r="AL31" s="219"/>
      <c r="AM31" s="219"/>
      <c r="AN31" s="219"/>
      <c r="AO31" s="219"/>
      <c r="AP31" s="38"/>
      <c r="AQ31" s="38"/>
      <c r="AR31" s="39"/>
      <c r="BE31" s="208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20">
        <v>0.15</v>
      </c>
      <c r="M32" s="219"/>
      <c r="N32" s="219"/>
      <c r="O32" s="219"/>
      <c r="P32" s="219"/>
      <c r="Q32" s="38"/>
      <c r="R32" s="38"/>
      <c r="S32" s="38"/>
      <c r="T32" s="38"/>
      <c r="U32" s="38"/>
      <c r="V32" s="38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F32" s="38"/>
      <c r="AG32" s="38"/>
      <c r="AH32" s="38"/>
      <c r="AI32" s="38"/>
      <c r="AJ32" s="38"/>
      <c r="AK32" s="218">
        <v>0</v>
      </c>
      <c r="AL32" s="219"/>
      <c r="AM32" s="219"/>
      <c r="AN32" s="219"/>
      <c r="AO32" s="219"/>
      <c r="AP32" s="38"/>
      <c r="AQ32" s="38"/>
      <c r="AR32" s="39"/>
      <c r="BE32" s="208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20">
        <v>0</v>
      </c>
      <c r="M33" s="219"/>
      <c r="N33" s="219"/>
      <c r="O33" s="219"/>
      <c r="P33" s="219"/>
      <c r="Q33" s="38"/>
      <c r="R33" s="38"/>
      <c r="S33" s="38"/>
      <c r="T33" s="38"/>
      <c r="U33" s="38"/>
      <c r="V33" s="38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F33" s="38"/>
      <c r="AG33" s="38"/>
      <c r="AH33" s="38"/>
      <c r="AI33" s="38"/>
      <c r="AJ33" s="38"/>
      <c r="AK33" s="218">
        <v>0</v>
      </c>
      <c r="AL33" s="219"/>
      <c r="AM33" s="219"/>
      <c r="AN33" s="219"/>
      <c r="AO33" s="219"/>
      <c r="AP33" s="38"/>
      <c r="AQ33" s="38"/>
      <c r="AR33" s="39"/>
      <c r="BE33" s="20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7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21" t="s">
        <v>48</v>
      </c>
      <c r="Y35" s="222"/>
      <c r="Z35" s="222"/>
      <c r="AA35" s="222"/>
      <c r="AB35" s="222"/>
      <c r="AC35" s="42"/>
      <c r="AD35" s="42"/>
      <c r="AE35" s="42"/>
      <c r="AF35" s="42"/>
      <c r="AG35" s="42"/>
      <c r="AH35" s="42"/>
      <c r="AI35" s="42"/>
      <c r="AJ35" s="42"/>
      <c r="AK35" s="223">
        <f>SUM(AK26:AK33)</f>
        <v>0</v>
      </c>
      <c r="AL35" s="222"/>
      <c r="AM35" s="222"/>
      <c r="AN35" s="222"/>
      <c r="AO35" s="224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03-2021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5" t="str">
        <f>K6</f>
        <v>Oplocení ZŠ Za Chlumem-3D panel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ZŠ Za Chlumem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7">
        <f>IF(AN8="","",AN8)</f>
        <v>44409</v>
      </c>
      <c r="AN87" s="22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8" t="str">
        <f>IF(E17="","",E17)</f>
        <v xml:space="preserve"> </v>
      </c>
      <c r="AN89" s="229"/>
      <c r="AO89" s="229"/>
      <c r="AP89" s="229"/>
      <c r="AQ89" s="33"/>
      <c r="AR89" s="36"/>
      <c r="AS89" s="230" t="s">
        <v>56</v>
      </c>
      <c r="AT89" s="23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28" t="str">
        <f>IF(E20="","",E20)</f>
        <v xml:space="preserve"> </v>
      </c>
      <c r="AN90" s="229"/>
      <c r="AO90" s="229"/>
      <c r="AP90" s="229"/>
      <c r="AQ90" s="33"/>
      <c r="AR90" s="36"/>
      <c r="AS90" s="232"/>
      <c r="AT90" s="23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4"/>
      <c r="AT91" s="23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6" t="s">
        <v>57</v>
      </c>
      <c r="D92" s="237"/>
      <c r="E92" s="237"/>
      <c r="F92" s="237"/>
      <c r="G92" s="237"/>
      <c r="H92" s="70"/>
      <c r="I92" s="238" t="s">
        <v>58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59</v>
      </c>
      <c r="AH92" s="237"/>
      <c r="AI92" s="237"/>
      <c r="AJ92" s="237"/>
      <c r="AK92" s="237"/>
      <c r="AL92" s="237"/>
      <c r="AM92" s="237"/>
      <c r="AN92" s="238" t="s">
        <v>60</v>
      </c>
      <c r="AO92" s="237"/>
      <c r="AP92" s="240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4">
        <f>ROUND(AG95,2)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16.5" customHeight="1">
      <c r="A95" s="89" t="s">
        <v>79</v>
      </c>
      <c r="B95" s="90"/>
      <c r="C95" s="91"/>
      <c r="D95" s="243" t="s">
        <v>14</v>
      </c>
      <c r="E95" s="243"/>
      <c r="F95" s="243"/>
      <c r="G95" s="243"/>
      <c r="H95" s="243"/>
      <c r="I95" s="92"/>
      <c r="J95" s="243" t="s">
        <v>17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'03-2021 - Oplocení ZŠ Za ...'!J28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93" t="s">
        <v>80</v>
      </c>
      <c r="AR95" s="94"/>
      <c r="AS95" s="95">
        <v>0</v>
      </c>
      <c r="AT95" s="96">
        <f>ROUND(SUM(AV95:AW95),2)</f>
        <v>0</v>
      </c>
      <c r="AU95" s="97">
        <f>'03-2021 - Oplocení ZŠ Za ...'!P122</f>
        <v>0</v>
      </c>
      <c r="AV95" s="96">
        <f>'03-2021 - Oplocení ZŠ Za ...'!J31</f>
        <v>0</v>
      </c>
      <c r="AW95" s="96">
        <f>'03-2021 - Oplocení ZŠ Za ...'!J32</f>
        <v>0</v>
      </c>
      <c r="AX95" s="96">
        <f>'03-2021 - Oplocení ZŠ Za ...'!J33</f>
        <v>0</v>
      </c>
      <c r="AY95" s="96">
        <f>'03-2021 - Oplocení ZŠ Za ...'!J34</f>
        <v>0</v>
      </c>
      <c r="AZ95" s="96">
        <f>'03-2021 - Oplocení ZŠ Za ...'!F31</f>
        <v>0</v>
      </c>
      <c r="BA95" s="96">
        <f>'03-2021 - Oplocení ZŠ Za ...'!F32</f>
        <v>0</v>
      </c>
      <c r="BB95" s="96">
        <f>'03-2021 - Oplocení ZŠ Za ...'!F33</f>
        <v>0</v>
      </c>
      <c r="BC95" s="96">
        <f>'03-2021 - Oplocení ZŠ Za ...'!F34</f>
        <v>0</v>
      </c>
      <c r="BD95" s="98">
        <f>'03-2021 - Oplocení ZŠ Za ...'!F35</f>
        <v>0</v>
      </c>
      <c r="BT95" s="99" t="s">
        <v>81</v>
      </c>
      <c r="BU95" s="99" t="s">
        <v>82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e7HnOvR/elJL0hUNf6QBqCSGMTa8JBqaO72uYJr5kaVDgLGDjdUtPS8SwqtcmhmLQ9KIeBrm1/JDpJL4vlijIA==" saltValue="2flWiTeTlikc80HWTw0Sg7Teg4CXM7Y4P1rw8jENGxq/QHtf/my8toRz5NG/DSWThxS+5JoVQDXl34mIwMjYl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3-2021 - Oplocení ZŠ Z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5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83</v>
      </c>
    </row>
    <row r="4" spans="2:46" s="1" customFormat="1" ht="24.95" customHeight="1" hidden="1">
      <c r="B4" s="17"/>
      <c r="D4" s="102" t="s">
        <v>84</v>
      </c>
      <c r="L4" s="17"/>
      <c r="M4" s="103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47" t="s">
        <v>17</v>
      </c>
      <c r="F7" s="248"/>
      <c r="G7" s="248"/>
      <c r="H7" s="248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>
        <f>'Rekapitulace stavby'!AN8</f>
        <v>44409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">
        <v>25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28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4" t="s">
        <v>29</v>
      </c>
      <c r="E15" s="31"/>
      <c r="F15" s="31"/>
      <c r="G15" s="31"/>
      <c r="H15" s="31"/>
      <c r="I15" s="104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49" t="str">
        <f>'Rekapitulace stavby'!E14</f>
        <v>Vyplň údaj</v>
      </c>
      <c r="F16" s="250"/>
      <c r="G16" s="250"/>
      <c r="H16" s="250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4" t="s">
        <v>31</v>
      </c>
      <c r="E18" s="31"/>
      <c r="F18" s="31"/>
      <c r="G18" s="31"/>
      <c r="H18" s="31"/>
      <c r="I18" s="104" t="s">
        <v>24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4" t="s">
        <v>34</v>
      </c>
      <c r="E21" s="31"/>
      <c r="F21" s="31"/>
      <c r="G21" s="31"/>
      <c r="H21" s="31"/>
      <c r="I21" s="104" t="s">
        <v>24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27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4" t="s">
        <v>35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7"/>
      <c r="B25" s="108"/>
      <c r="C25" s="107"/>
      <c r="D25" s="107"/>
      <c r="E25" s="251" t="s">
        <v>1</v>
      </c>
      <c r="F25" s="251"/>
      <c r="G25" s="251"/>
      <c r="H25" s="251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1" t="s">
        <v>36</v>
      </c>
      <c r="E28" s="31"/>
      <c r="F28" s="31"/>
      <c r="G28" s="31"/>
      <c r="H28" s="31"/>
      <c r="I28" s="31"/>
      <c r="J28" s="112">
        <f>ROUND(J122,2)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3" t="s">
        <v>38</v>
      </c>
      <c r="G30" s="31"/>
      <c r="H30" s="31"/>
      <c r="I30" s="113" t="s">
        <v>37</v>
      </c>
      <c r="J30" s="113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4" t="s">
        <v>40</v>
      </c>
      <c r="E31" s="104" t="s">
        <v>41</v>
      </c>
      <c r="F31" s="115">
        <f>ROUND((SUM(BE122:BE168)),2)</f>
        <v>0</v>
      </c>
      <c r="G31" s="31"/>
      <c r="H31" s="31"/>
      <c r="I31" s="116">
        <v>0.21</v>
      </c>
      <c r="J31" s="115">
        <f>ROUND(((SUM(BE122:BE168))*I31),2)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4" t="s">
        <v>42</v>
      </c>
      <c r="F32" s="115">
        <f>ROUND((SUM(BF122:BF168)),2)</f>
        <v>0</v>
      </c>
      <c r="G32" s="31"/>
      <c r="H32" s="31"/>
      <c r="I32" s="116">
        <v>0.15</v>
      </c>
      <c r="J32" s="115">
        <f>ROUND(((SUM(BF122:BF168))*I32),2)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43</v>
      </c>
      <c r="F33" s="115">
        <f>ROUND((SUM(BG122:BG168)),2)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44</v>
      </c>
      <c r="F34" s="115">
        <f>ROUND((SUM(BH122:BH168)),2)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45</v>
      </c>
      <c r="F35" s="115">
        <f>ROUND((SUM(BI122:BI168)),2)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7"/>
      <c r="D37" s="118" t="s">
        <v>46</v>
      </c>
      <c r="E37" s="119"/>
      <c r="F37" s="119"/>
      <c r="G37" s="120" t="s">
        <v>47</v>
      </c>
      <c r="H37" s="121" t="s">
        <v>48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4" t="s">
        <v>49</v>
      </c>
      <c r="E50" s="125"/>
      <c r="F50" s="125"/>
      <c r="G50" s="124" t="s">
        <v>50</v>
      </c>
      <c r="H50" s="125"/>
      <c r="I50" s="125"/>
      <c r="J50" s="125"/>
      <c r="K50" s="125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6" t="s">
        <v>51</v>
      </c>
      <c r="E61" s="127"/>
      <c r="F61" s="128" t="s">
        <v>52</v>
      </c>
      <c r="G61" s="126" t="s">
        <v>51</v>
      </c>
      <c r="H61" s="127"/>
      <c r="I61" s="127"/>
      <c r="J61" s="129" t="s">
        <v>52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4" t="s">
        <v>53</v>
      </c>
      <c r="E65" s="130"/>
      <c r="F65" s="130"/>
      <c r="G65" s="124" t="s">
        <v>54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6" t="s">
        <v>51</v>
      </c>
      <c r="E76" s="127"/>
      <c r="F76" s="128" t="s">
        <v>52</v>
      </c>
      <c r="G76" s="126" t="s">
        <v>51</v>
      </c>
      <c r="H76" s="127"/>
      <c r="I76" s="127"/>
      <c r="J76" s="129" t="s">
        <v>52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5" t="str">
        <f>E7</f>
        <v>Oplocení ZŠ Za Chlumem-3D panel</v>
      </c>
      <c r="F85" s="252"/>
      <c r="G85" s="252"/>
      <c r="H85" s="25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ZŠ Za Chlumem</v>
      </c>
      <c r="G87" s="33"/>
      <c r="H87" s="33"/>
      <c r="I87" s="26" t="s">
        <v>22</v>
      </c>
      <c r="J87" s="63">
        <f>IF(J10="","",J10)</f>
        <v>44409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23</v>
      </c>
      <c r="D89" s="33"/>
      <c r="E89" s="33"/>
      <c r="F89" s="24" t="str">
        <f>E13</f>
        <v>Město  Bílina</v>
      </c>
      <c r="G89" s="33"/>
      <c r="H89" s="33"/>
      <c r="I89" s="26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26" t="s">
        <v>34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86</v>
      </c>
      <c r="D92" s="136"/>
      <c r="E92" s="136"/>
      <c r="F92" s="136"/>
      <c r="G92" s="136"/>
      <c r="H92" s="136"/>
      <c r="I92" s="136"/>
      <c r="J92" s="137" t="s">
        <v>87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88</v>
      </c>
      <c r="D94" s="33"/>
      <c r="E94" s="33"/>
      <c r="F94" s="33"/>
      <c r="G94" s="33"/>
      <c r="H94" s="33"/>
      <c r="I94" s="33"/>
      <c r="J94" s="81">
        <f>J122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89</v>
      </c>
    </row>
    <row r="95" spans="2:12" s="9" customFormat="1" ht="24.95" customHeight="1">
      <c r="B95" s="139"/>
      <c r="C95" s="140"/>
      <c r="D95" s="141" t="s">
        <v>90</v>
      </c>
      <c r="E95" s="142"/>
      <c r="F95" s="142"/>
      <c r="G95" s="142"/>
      <c r="H95" s="142"/>
      <c r="I95" s="142"/>
      <c r="J95" s="143">
        <f>J123</f>
        <v>0</v>
      </c>
      <c r="K95" s="140"/>
      <c r="L95" s="144"/>
    </row>
    <row r="96" spans="2:12" s="10" customFormat="1" ht="19.9" customHeight="1">
      <c r="B96" s="145"/>
      <c r="C96" s="146"/>
      <c r="D96" s="147" t="s">
        <v>91</v>
      </c>
      <c r="E96" s="148"/>
      <c r="F96" s="148"/>
      <c r="G96" s="148"/>
      <c r="H96" s="148"/>
      <c r="I96" s="148"/>
      <c r="J96" s="149">
        <f>J124</f>
        <v>0</v>
      </c>
      <c r="K96" s="146"/>
      <c r="L96" s="150"/>
    </row>
    <row r="97" spans="2:12" s="10" customFormat="1" ht="19.9" customHeight="1">
      <c r="B97" s="145"/>
      <c r="C97" s="146"/>
      <c r="D97" s="147" t="s">
        <v>92</v>
      </c>
      <c r="E97" s="148"/>
      <c r="F97" s="148"/>
      <c r="G97" s="148"/>
      <c r="H97" s="148"/>
      <c r="I97" s="148"/>
      <c r="J97" s="149">
        <f>J131</f>
        <v>0</v>
      </c>
      <c r="K97" s="146"/>
      <c r="L97" s="150"/>
    </row>
    <row r="98" spans="2:12" s="10" customFormat="1" ht="19.9" customHeight="1">
      <c r="B98" s="145"/>
      <c r="C98" s="146"/>
      <c r="D98" s="147" t="s">
        <v>93</v>
      </c>
      <c r="E98" s="148"/>
      <c r="F98" s="148"/>
      <c r="G98" s="148"/>
      <c r="H98" s="148"/>
      <c r="I98" s="148"/>
      <c r="J98" s="149">
        <f>J151</f>
        <v>0</v>
      </c>
      <c r="K98" s="146"/>
      <c r="L98" s="150"/>
    </row>
    <row r="99" spans="2:12" s="10" customFormat="1" ht="19.9" customHeight="1">
      <c r="B99" s="145"/>
      <c r="C99" s="146"/>
      <c r="D99" s="147" t="s">
        <v>94</v>
      </c>
      <c r="E99" s="148"/>
      <c r="F99" s="148"/>
      <c r="G99" s="148"/>
      <c r="H99" s="148"/>
      <c r="I99" s="148"/>
      <c r="J99" s="149">
        <f>J154</f>
        <v>0</v>
      </c>
      <c r="K99" s="146"/>
      <c r="L99" s="150"/>
    </row>
    <row r="100" spans="2:12" s="10" customFormat="1" ht="19.9" customHeight="1">
      <c r="B100" s="145"/>
      <c r="C100" s="146"/>
      <c r="D100" s="147" t="s">
        <v>95</v>
      </c>
      <c r="E100" s="148"/>
      <c r="F100" s="148"/>
      <c r="G100" s="148"/>
      <c r="H100" s="148"/>
      <c r="I100" s="148"/>
      <c r="J100" s="149">
        <f>J159</f>
        <v>0</v>
      </c>
      <c r="K100" s="146"/>
      <c r="L100" s="150"/>
    </row>
    <row r="101" spans="2:12" s="9" customFormat="1" ht="24.95" customHeight="1">
      <c r="B101" s="139"/>
      <c r="C101" s="140"/>
      <c r="D101" s="141" t="s">
        <v>96</v>
      </c>
      <c r="E101" s="142"/>
      <c r="F101" s="142"/>
      <c r="G101" s="142"/>
      <c r="H101" s="142"/>
      <c r="I101" s="142"/>
      <c r="J101" s="143">
        <f>J162</f>
        <v>0</v>
      </c>
      <c r="K101" s="140"/>
      <c r="L101" s="144"/>
    </row>
    <row r="102" spans="2:12" s="10" customFormat="1" ht="19.9" customHeight="1">
      <c r="B102" s="145"/>
      <c r="C102" s="146"/>
      <c r="D102" s="147" t="s">
        <v>97</v>
      </c>
      <c r="E102" s="148"/>
      <c r="F102" s="148"/>
      <c r="G102" s="148"/>
      <c r="H102" s="148"/>
      <c r="I102" s="148"/>
      <c r="J102" s="149">
        <f>J163</f>
        <v>0</v>
      </c>
      <c r="K102" s="146"/>
      <c r="L102" s="150"/>
    </row>
    <row r="103" spans="2:12" s="10" customFormat="1" ht="19.9" customHeight="1">
      <c r="B103" s="145"/>
      <c r="C103" s="146"/>
      <c r="D103" s="147" t="s">
        <v>98</v>
      </c>
      <c r="E103" s="148"/>
      <c r="F103" s="148"/>
      <c r="G103" s="148"/>
      <c r="H103" s="148"/>
      <c r="I103" s="148"/>
      <c r="J103" s="149">
        <f>J165</f>
        <v>0</v>
      </c>
      <c r="K103" s="146"/>
      <c r="L103" s="150"/>
    </row>
    <row r="104" spans="2:12" s="10" customFormat="1" ht="19.9" customHeight="1">
      <c r="B104" s="145"/>
      <c r="C104" s="146"/>
      <c r="D104" s="147" t="s">
        <v>99</v>
      </c>
      <c r="E104" s="148"/>
      <c r="F104" s="148"/>
      <c r="G104" s="148"/>
      <c r="H104" s="148"/>
      <c r="I104" s="148"/>
      <c r="J104" s="149">
        <f>J167</f>
        <v>0</v>
      </c>
      <c r="K104" s="146"/>
      <c r="L104" s="150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100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25" t="str">
        <f>E7</f>
        <v>Oplocení ZŠ Za Chlumem-3D panel</v>
      </c>
      <c r="F114" s="252"/>
      <c r="G114" s="252"/>
      <c r="H114" s="25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3"/>
      <c r="E116" s="33"/>
      <c r="F116" s="24" t="str">
        <f>F10</f>
        <v>ZŠ Za Chlumem</v>
      </c>
      <c r="G116" s="33"/>
      <c r="H116" s="33"/>
      <c r="I116" s="26" t="s">
        <v>22</v>
      </c>
      <c r="J116" s="63">
        <f>IF(J10="","",J10)</f>
        <v>44409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23</v>
      </c>
      <c r="D118" s="33"/>
      <c r="E118" s="33"/>
      <c r="F118" s="24" t="str">
        <f>E13</f>
        <v>Město  Bílina</v>
      </c>
      <c r="G118" s="33"/>
      <c r="H118" s="33"/>
      <c r="I118" s="26" t="s">
        <v>31</v>
      </c>
      <c r="J118" s="29" t="str">
        <f>E19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29</v>
      </c>
      <c r="D119" s="33"/>
      <c r="E119" s="33"/>
      <c r="F119" s="24" t="str">
        <f>IF(E16="","",E16)</f>
        <v>Vyplň údaj</v>
      </c>
      <c r="G119" s="33"/>
      <c r="H119" s="33"/>
      <c r="I119" s="26" t="s">
        <v>34</v>
      </c>
      <c r="J119" s="29" t="str">
        <f>E22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51"/>
      <c r="B121" s="152"/>
      <c r="C121" s="153" t="s">
        <v>101</v>
      </c>
      <c r="D121" s="154" t="s">
        <v>61</v>
      </c>
      <c r="E121" s="154" t="s">
        <v>57</v>
      </c>
      <c r="F121" s="154" t="s">
        <v>58</v>
      </c>
      <c r="G121" s="154" t="s">
        <v>102</v>
      </c>
      <c r="H121" s="154" t="s">
        <v>103</v>
      </c>
      <c r="I121" s="154" t="s">
        <v>104</v>
      </c>
      <c r="J121" s="154" t="s">
        <v>87</v>
      </c>
      <c r="K121" s="155" t="s">
        <v>105</v>
      </c>
      <c r="L121" s="156"/>
      <c r="M121" s="72" t="s">
        <v>1</v>
      </c>
      <c r="N121" s="73" t="s">
        <v>40</v>
      </c>
      <c r="O121" s="73" t="s">
        <v>106</v>
      </c>
      <c r="P121" s="73" t="s">
        <v>107</v>
      </c>
      <c r="Q121" s="73" t="s">
        <v>108</v>
      </c>
      <c r="R121" s="73" t="s">
        <v>109</v>
      </c>
      <c r="S121" s="73" t="s">
        <v>110</v>
      </c>
      <c r="T121" s="74" t="s">
        <v>111</v>
      </c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</row>
    <row r="122" spans="1:63" s="2" customFormat="1" ht="22.9" customHeight="1">
      <c r="A122" s="31"/>
      <c r="B122" s="32"/>
      <c r="C122" s="79" t="s">
        <v>112</v>
      </c>
      <c r="D122" s="33"/>
      <c r="E122" s="33"/>
      <c r="F122" s="33"/>
      <c r="G122" s="33"/>
      <c r="H122" s="33"/>
      <c r="I122" s="33"/>
      <c r="J122" s="157">
        <f>BK122</f>
        <v>0</v>
      </c>
      <c r="K122" s="33"/>
      <c r="L122" s="36"/>
      <c r="M122" s="75"/>
      <c r="N122" s="158"/>
      <c r="O122" s="76"/>
      <c r="P122" s="159">
        <f>P123+P162</f>
        <v>0</v>
      </c>
      <c r="Q122" s="76"/>
      <c r="R122" s="159">
        <f>R123+R162</f>
        <v>20.220389200000007</v>
      </c>
      <c r="S122" s="76"/>
      <c r="T122" s="160">
        <f>T123+T162</f>
        <v>2.3409999999999997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75</v>
      </c>
      <c r="AU122" s="14" t="s">
        <v>89</v>
      </c>
      <c r="BK122" s="161">
        <f>BK123+BK162</f>
        <v>0</v>
      </c>
    </row>
    <row r="123" spans="2:63" s="12" customFormat="1" ht="25.9" customHeight="1">
      <c r="B123" s="162"/>
      <c r="C123" s="163"/>
      <c r="D123" s="164" t="s">
        <v>75</v>
      </c>
      <c r="E123" s="165" t="s">
        <v>113</v>
      </c>
      <c r="F123" s="165" t="s">
        <v>114</v>
      </c>
      <c r="G123" s="163"/>
      <c r="H123" s="163"/>
      <c r="I123" s="166"/>
      <c r="J123" s="167">
        <f>BK123</f>
        <v>0</v>
      </c>
      <c r="K123" s="163"/>
      <c r="L123" s="168"/>
      <c r="M123" s="169"/>
      <c r="N123" s="170"/>
      <c r="O123" s="170"/>
      <c r="P123" s="171">
        <f>P124+P131+P151+P154+P159</f>
        <v>0</v>
      </c>
      <c r="Q123" s="170"/>
      <c r="R123" s="171">
        <f>R124+R131+R151+R154+R159</f>
        <v>20.220389200000007</v>
      </c>
      <c r="S123" s="170"/>
      <c r="T123" s="172">
        <f>T124+T131+T151+T154+T159</f>
        <v>2.3409999999999997</v>
      </c>
      <c r="AR123" s="173" t="s">
        <v>81</v>
      </c>
      <c r="AT123" s="174" t="s">
        <v>75</v>
      </c>
      <c r="AU123" s="174" t="s">
        <v>76</v>
      </c>
      <c r="AY123" s="173" t="s">
        <v>115</v>
      </c>
      <c r="BK123" s="175">
        <f>BK124+BK131+BK151+BK154+BK159</f>
        <v>0</v>
      </c>
    </row>
    <row r="124" spans="2:63" s="12" customFormat="1" ht="22.9" customHeight="1">
      <c r="B124" s="162"/>
      <c r="C124" s="163"/>
      <c r="D124" s="164" t="s">
        <v>75</v>
      </c>
      <c r="E124" s="176" t="s">
        <v>81</v>
      </c>
      <c r="F124" s="176" t="s">
        <v>116</v>
      </c>
      <c r="G124" s="163"/>
      <c r="H124" s="163"/>
      <c r="I124" s="166"/>
      <c r="J124" s="177">
        <f>BK124</f>
        <v>0</v>
      </c>
      <c r="K124" s="163"/>
      <c r="L124" s="168"/>
      <c r="M124" s="169"/>
      <c r="N124" s="170"/>
      <c r="O124" s="170"/>
      <c r="P124" s="171">
        <f>SUM(P125:P130)</f>
        <v>0</v>
      </c>
      <c r="Q124" s="170"/>
      <c r="R124" s="171">
        <f>SUM(R125:R130)</f>
        <v>0</v>
      </c>
      <c r="S124" s="170"/>
      <c r="T124" s="172">
        <f>SUM(T125:T130)</f>
        <v>0</v>
      </c>
      <c r="AR124" s="173" t="s">
        <v>81</v>
      </c>
      <c r="AT124" s="174" t="s">
        <v>75</v>
      </c>
      <c r="AU124" s="174" t="s">
        <v>81</v>
      </c>
      <c r="AY124" s="173" t="s">
        <v>115</v>
      </c>
      <c r="BK124" s="175">
        <f>SUM(BK125:BK130)</f>
        <v>0</v>
      </c>
    </row>
    <row r="125" spans="1:65" s="2" customFormat="1" ht="16.5" customHeight="1">
      <c r="A125" s="31"/>
      <c r="B125" s="32"/>
      <c r="C125" s="178" t="s">
        <v>81</v>
      </c>
      <c r="D125" s="178" t="s">
        <v>117</v>
      </c>
      <c r="E125" s="179" t="s">
        <v>118</v>
      </c>
      <c r="F125" s="180" t="s">
        <v>119</v>
      </c>
      <c r="G125" s="181" t="s">
        <v>120</v>
      </c>
      <c r="H125" s="182">
        <v>1</v>
      </c>
      <c r="I125" s="183"/>
      <c r="J125" s="184">
        <f aca="true" t="shared" si="0" ref="J125:J130">ROUND(I125*H125,2)</f>
        <v>0</v>
      </c>
      <c r="K125" s="180" t="s">
        <v>121</v>
      </c>
      <c r="L125" s="36"/>
      <c r="M125" s="185" t="s">
        <v>1</v>
      </c>
      <c r="N125" s="186" t="s">
        <v>41</v>
      </c>
      <c r="O125" s="68"/>
      <c r="P125" s="187">
        <f aca="true" t="shared" si="1" ref="P125:P130">O125*H125</f>
        <v>0</v>
      </c>
      <c r="Q125" s="187">
        <v>0</v>
      </c>
      <c r="R125" s="187">
        <f aca="true" t="shared" si="2" ref="R125:R130">Q125*H125</f>
        <v>0</v>
      </c>
      <c r="S125" s="187">
        <v>0</v>
      </c>
      <c r="T125" s="188">
        <f aca="true" t="shared" si="3" ref="T125:T130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89" t="s">
        <v>122</v>
      </c>
      <c r="AT125" s="189" t="s">
        <v>117</v>
      </c>
      <c r="AU125" s="189" t="s">
        <v>83</v>
      </c>
      <c r="AY125" s="14" t="s">
        <v>115</v>
      </c>
      <c r="BE125" s="190">
        <f aca="true" t="shared" si="4" ref="BE125:BE130">IF(N125="základní",J125,0)</f>
        <v>0</v>
      </c>
      <c r="BF125" s="190">
        <f aca="true" t="shared" si="5" ref="BF125:BF130">IF(N125="snížená",J125,0)</f>
        <v>0</v>
      </c>
      <c r="BG125" s="190">
        <f aca="true" t="shared" si="6" ref="BG125:BG130">IF(N125="zákl. přenesená",J125,0)</f>
        <v>0</v>
      </c>
      <c r="BH125" s="190">
        <f aca="true" t="shared" si="7" ref="BH125:BH130">IF(N125="sníž. přenesená",J125,0)</f>
        <v>0</v>
      </c>
      <c r="BI125" s="190">
        <f aca="true" t="shared" si="8" ref="BI125:BI130">IF(N125="nulová",J125,0)</f>
        <v>0</v>
      </c>
      <c r="BJ125" s="14" t="s">
        <v>81</v>
      </c>
      <c r="BK125" s="190">
        <f aca="true" t="shared" si="9" ref="BK125:BK130">ROUND(I125*H125,2)</f>
        <v>0</v>
      </c>
      <c r="BL125" s="14" t="s">
        <v>122</v>
      </c>
      <c r="BM125" s="189" t="s">
        <v>123</v>
      </c>
    </row>
    <row r="126" spans="1:65" s="2" customFormat="1" ht="24">
      <c r="A126" s="31"/>
      <c r="B126" s="32"/>
      <c r="C126" s="178" t="s">
        <v>83</v>
      </c>
      <c r="D126" s="178" t="s">
        <v>117</v>
      </c>
      <c r="E126" s="179" t="s">
        <v>124</v>
      </c>
      <c r="F126" s="180" t="s">
        <v>125</v>
      </c>
      <c r="G126" s="181" t="s">
        <v>126</v>
      </c>
      <c r="H126" s="182">
        <v>52.836</v>
      </c>
      <c r="I126" s="183"/>
      <c r="J126" s="184">
        <f t="shared" si="0"/>
        <v>0</v>
      </c>
      <c r="K126" s="180" t="s">
        <v>121</v>
      </c>
      <c r="L126" s="36"/>
      <c r="M126" s="185" t="s">
        <v>1</v>
      </c>
      <c r="N126" s="186" t="s">
        <v>41</v>
      </c>
      <c r="O126" s="68"/>
      <c r="P126" s="187">
        <f t="shared" si="1"/>
        <v>0</v>
      </c>
      <c r="Q126" s="187">
        <v>0</v>
      </c>
      <c r="R126" s="187">
        <f t="shared" si="2"/>
        <v>0</v>
      </c>
      <c r="S126" s="187">
        <v>0</v>
      </c>
      <c r="T126" s="188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89" t="s">
        <v>122</v>
      </c>
      <c r="AT126" s="189" t="s">
        <v>117</v>
      </c>
      <c r="AU126" s="189" t="s">
        <v>83</v>
      </c>
      <c r="AY126" s="14" t="s">
        <v>115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4" t="s">
        <v>81</v>
      </c>
      <c r="BK126" s="190">
        <f t="shared" si="9"/>
        <v>0</v>
      </c>
      <c r="BL126" s="14" t="s">
        <v>122</v>
      </c>
      <c r="BM126" s="189" t="s">
        <v>127</v>
      </c>
    </row>
    <row r="127" spans="1:65" s="2" customFormat="1" ht="24">
      <c r="A127" s="31"/>
      <c r="B127" s="32"/>
      <c r="C127" s="178" t="s">
        <v>128</v>
      </c>
      <c r="D127" s="178" t="s">
        <v>117</v>
      </c>
      <c r="E127" s="179" t="s">
        <v>129</v>
      </c>
      <c r="F127" s="180" t="s">
        <v>130</v>
      </c>
      <c r="G127" s="181" t="s">
        <v>131</v>
      </c>
      <c r="H127" s="182">
        <v>1.856</v>
      </c>
      <c r="I127" s="183"/>
      <c r="J127" s="184">
        <f t="shared" si="0"/>
        <v>0</v>
      </c>
      <c r="K127" s="180" t="s">
        <v>121</v>
      </c>
      <c r="L127" s="36"/>
      <c r="M127" s="185" t="s">
        <v>1</v>
      </c>
      <c r="N127" s="186" t="s">
        <v>41</v>
      </c>
      <c r="O127" s="68"/>
      <c r="P127" s="187">
        <f t="shared" si="1"/>
        <v>0</v>
      </c>
      <c r="Q127" s="187">
        <v>0</v>
      </c>
      <c r="R127" s="187">
        <f t="shared" si="2"/>
        <v>0</v>
      </c>
      <c r="S127" s="187">
        <v>0</v>
      </c>
      <c r="T127" s="188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89" t="s">
        <v>122</v>
      </c>
      <c r="AT127" s="189" t="s">
        <v>117</v>
      </c>
      <c r="AU127" s="189" t="s">
        <v>83</v>
      </c>
      <c r="AY127" s="14" t="s">
        <v>115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4" t="s">
        <v>81</v>
      </c>
      <c r="BK127" s="190">
        <f t="shared" si="9"/>
        <v>0</v>
      </c>
      <c r="BL127" s="14" t="s">
        <v>122</v>
      </c>
      <c r="BM127" s="189" t="s">
        <v>132</v>
      </c>
    </row>
    <row r="128" spans="1:65" s="2" customFormat="1" ht="33" customHeight="1">
      <c r="A128" s="31"/>
      <c r="B128" s="32"/>
      <c r="C128" s="178" t="s">
        <v>122</v>
      </c>
      <c r="D128" s="178" t="s">
        <v>117</v>
      </c>
      <c r="E128" s="179" t="s">
        <v>133</v>
      </c>
      <c r="F128" s="180" t="s">
        <v>134</v>
      </c>
      <c r="G128" s="181" t="s">
        <v>131</v>
      </c>
      <c r="H128" s="182">
        <v>1.856</v>
      </c>
      <c r="I128" s="183"/>
      <c r="J128" s="184">
        <f t="shared" si="0"/>
        <v>0</v>
      </c>
      <c r="K128" s="180" t="s">
        <v>121</v>
      </c>
      <c r="L128" s="36"/>
      <c r="M128" s="185" t="s">
        <v>1</v>
      </c>
      <c r="N128" s="186" t="s">
        <v>41</v>
      </c>
      <c r="O128" s="68"/>
      <c r="P128" s="187">
        <f t="shared" si="1"/>
        <v>0</v>
      </c>
      <c r="Q128" s="187">
        <v>0</v>
      </c>
      <c r="R128" s="187">
        <f t="shared" si="2"/>
        <v>0</v>
      </c>
      <c r="S128" s="187">
        <v>0</v>
      </c>
      <c r="T128" s="188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89" t="s">
        <v>122</v>
      </c>
      <c r="AT128" s="189" t="s">
        <v>117</v>
      </c>
      <c r="AU128" s="189" t="s">
        <v>83</v>
      </c>
      <c r="AY128" s="14" t="s">
        <v>115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4" t="s">
        <v>81</v>
      </c>
      <c r="BK128" s="190">
        <f t="shared" si="9"/>
        <v>0</v>
      </c>
      <c r="BL128" s="14" t="s">
        <v>122</v>
      </c>
      <c r="BM128" s="189" t="s">
        <v>135</v>
      </c>
    </row>
    <row r="129" spans="1:65" s="2" customFormat="1" ht="24">
      <c r="A129" s="31"/>
      <c r="B129" s="32"/>
      <c r="C129" s="178" t="s">
        <v>136</v>
      </c>
      <c r="D129" s="178" t="s">
        <v>117</v>
      </c>
      <c r="E129" s="179" t="s">
        <v>137</v>
      </c>
      <c r="F129" s="180" t="s">
        <v>138</v>
      </c>
      <c r="G129" s="181" t="s">
        <v>131</v>
      </c>
      <c r="H129" s="182">
        <v>1.856</v>
      </c>
      <c r="I129" s="183"/>
      <c r="J129" s="184">
        <f t="shared" si="0"/>
        <v>0</v>
      </c>
      <c r="K129" s="180" t="s">
        <v>121</v>
      </c>
      <c r="L129" s="36"/>
      <c r="M129" s="185" t="s">
        <v>1</v>
      </c>
      <c r="N129" s="186" t="s">
        <v>41</v>
      </c>
      <c r="O129" s="68"/>
      <c r="P129" s="187">
        <f t="shared" si="1"/>
        <v>0</v>
      </c>
      <c r="Q129" s="187">
        <v>0</v>
      </c>
      <c r="R129" s="187">
        <f t="shared" si="2"/>
        <v>0</v>
      </c>
      <c r="S129" s="187">
        <v>0</v>
      </c>
      <c r="T129" s="18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89" t="s">
        <v>122</v>
      </c>
      <c r="AT129" s="189" t="s">
        <v>117</v>
      </c>
      <c r="AU129" s="189" t="s">
        <v>83</v>
      </c>
      <c r="AY129" s="14" t="s">
        <v>115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4" t="s">
        <v>81</v>
      </c>
      <c r="BK129" s="190">
        <f t="shared" si="9"/>
        <v>0</v>
      </c>
      <c r="BL129" s="14" t="s">
        <v>122</v>
      </c>
      <c r="BM129" s="189" t="s">
        <v>139</v>
      </c>
    </row>
    <row r="130" spans="1:65" s="2" customFormat="1" ht="33" customHeight="1">
      <c r="A130" s="31"/>
      <c r="B130" s="32"/>
      <c r="C130" s="178" t="s">
        <v>140</v>
      </c>
      <c r="D130" s="178" t="s">
        <v>117</v>
      </c>
      <c r="E130" s="179" t="s">
        <v>141</v>
      </c>
      <c r="F130" s="180" t="s">
        <v>142</v>
      </c>
      <c r="G130" s="181" t="s">
        <v>143</v>
      </c>
      <c r="H130" s="182">
        <v>1.856</v>
      </c>
      <c r="I130" s="183"/>
      <c r="J130" s="184">
        <f t="shared" si="0"/>
        <v>0</v>
      </c>
      <c r="K130" s="180" t="s">
        <v>121</v>
      </c>
      <c r="L130" s="36"/>
      <c r="M130" s="185" t="s">
        <v>1</v>
      </c>
      <c r="N130" s="186" t="s">
        <v>41</v>
      </c>
      <c r="O130" s="68"/>
      <c r="P130" s="187">
        <f t="shared" si="1"/>
        <v>0</v>
      </c>
      <c r="Q130" s="187">
        <v>0</v>
      </c>
      <c r="R130" s="187">
        <f t="shared" si="2"/>
        <v>0</v>
      </c>
      <c r="S130" s="187">
        <v>0</v>
      </c>
      <c r="T130" s="18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89" t="s">
        <v>122</v>
      </c>
      <c r="AT130" s="189" t="s">
        <v>117</v>
      </c>
      <c r="AU130" s="189" t="s">
        <v>83</v>
      </c>
      <c r="AY130" s="14" t="s">
        <v>115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4" t="s">
        <v>81</v>
      </c>
      <c r="BK130" s="190">
        <f t="shared" si="9"/>
        <v>0</v>
      </c>
      <c r="BL130" s="14" t="s">
        <v>122</v>
      </c>
      <c r="BM130" s="189" t="s">
        <v>144</v>
      </c>
    </row>
    <row r="131" spans="2:63" s="12" customFormat="1" ht="22.9" customHeight="1">
      <c r="B131" s="162"/>
      <c r="C131" s="163"/>
      <c r="D131" s="164" t="s">
        <v>75</v>
      </c>
      <c r="E131" s="176" t="s">
        <v>128</v>
      </c>
      <c r="F131" s="176" t="s">
        <v>145</v>
      </c>
      <c r="G131" s="163"/>
      <c r="H131" s="163"/>
      <c r="I131" s="166"/>
      <c r="J131" s="177">
        <f>BK131</f>
        <v>0</v>
      </c>
      <c r="K131" s="163"/>
      <c r="L131" s="168"/>
      <c r="M131" s="169"/>
      <c r="N131" s="170"/>
      <c r="O131" s="170"/>
      <c r="P131" s="171">
        <f>SUM(P132:P150)</f>
        <v>0</v>
      </c>
      <c r="Q131" s="170"/>
      <c r="R131" s="171">
        <f>SUM(R132:R150)</f>
        <v>20.220389200000007</v>
      </c>
      <c r="S131" s="170"/>
      <c r="T131" s="172">
        <f>SUM(T132:T150)</f>
        <v>0</v>
      </c>
      <c r="AR131" s="173" t="s">
        <v>81</v>
      </c>
      <c r="AT131" s="174" t="s">
        <v>75</v>
      </c>
      <c r="AU131" s="174" t="s">
        <v>81</v>
      </c>
      <c r="AY131" s="173" t="s">
        <v>115</v>
      </c>
      <c r="BK131" s="175">
        <f>SUM(BK132:BK150)</f>
        <v>0</v>
      </c>
    </row>
    <row r="132" spans="1:65" s="2" customFormat="1" ht="24">
      <c r="A132" s="31"/>
      <c r="B132" s="32"/>
      <c r="C132" s="178" t="s">
        <v>146</v>
      </c>
      <c r="D132" s="178" t="s">
        <v>117</v>
      </c>
      <c r="E132" s="179" t="s">
        <v>147</v>
      </c>
      <c r="F132" s="180" t="s">
        <v>148</v>
      </c>
      <c r="G132" s="181" t="s">
        <v>120</v>
      </c>
      <c r="H132" s="182">
        <v>78</v>
      </c>
      <c r="I132" s="183"/>
      <c r="J132" s="184">
        <f aca="true" t="shared" si="10" ref="J132:J150">ROUND(I132*H132,2)</f>
        <v>0</v>
      </c>
      <c r="K132" s="180" t="s">
        <v>121</v>
      </c>
      <c r="L132" s="36"/>
      <c r="M132" s="185" t="s">
        <v>1</v>
      </c>
      <c r="N132" s="186" t="s">
        <v>41</v>
      </c>
      <c r="O132" s="68"/>
      <c r="P132" s="187">
        <f aca="true" t="shared" si="11" ref="P132:P150">O132*H132</f>
        <v>0</v>
      </c>
      <c r="Q132" s="187">
        <v>0.17489</v>
      </c>
      <c r="R132" s="187">
        <f aca="true" t="shared" si="12" ref="R132:R150">Q132*H132</f>
        <v>13.64142</v>
      </c>
      <c r="S132" s="187">
        <v>0</v>
      </c>
      <c r="T132" s="188">
        <f aca="true" t="shared" si="13" ref="T132:T150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89" t="s">
        <v>122</v>
      </c>
      <c r="AT132" s="189" t="s">
        <v>117</v>
      </c>
      <c r="AU132" s="189" t="s">
        <v>83</v>
      </c>
      <c r="AY132" s="14" t="s">
        <v>115</v>
      </c>
      <c r="BE132" s="190">
        <f aca="true" t="shared" si="14" ref="BE132:BE150">IF(N132="základní",J132,0)</f>
        <v>0</v>
      </c>
      <c r="BF132" s="190">
        <f aca="true" t="shared" si="15" ref="BF132:BF150">IF(N132="snížená",J132,0)</f>
        <v>0</v>
      </c>
      <c r="BG132" s="190">
        <f aca="true" t="shared" si="16" ref="BG132:BG150">IF(N132="zákl. přenesená",J132,0)</f>
        <v>0</v>
      </c>
      <c r="BH132" s="190">
        <f aca="true" t="shared" si="17" ref="BH132:BH150">IF(N132="sníž. přenesená",J132,0)</f>
        <v>0</v>
      </c>
      <c r="BI132" s="190">
        <f aca="true" t="shared" si="18" ref="BI132:BI150">IF(N132="nulová",J132,0)</f>
        <v>0</v>
      </c>
      <c r="BJ132" s="14" t="s">
        <v>81</v>
      </c>
      <c r="BK132" s="190">
        <f aca="true" t="shared" si="19" ref="BK132:BK150">ROUND(I132*H132,2)</f>
        <v>0</v>
      </c>
      <c r="BL132" s="14" t="s">
        <v>122</v>
      </c>
      <c r="BM132" s="189" t="s">
        <v>149</v>
      </c>
    </row>
    <row r="133" spans="1:65" s="2" customFormat="1" ht="24">
      <c r="A133" s="31"/>
      <c r="B133" s="32"/>
      <c r="C133" s="178" t="s">
        <v>150</v>
      </c>
      <c r="D133" s="178" t="s">
        <v>117</v>
      </c>
      <c r="E133" s="179" t="s">
        <v>151</v>
      </c>
      <c r="F133" s="180" t="s">
        <v>152</v>
      </c>
      <c r="G133" s="181" t="s">
        <v>120</v>
      </c>
      <c r="H133" s="182">
        <v>74</v>
      </c>
      <c r="I133" s="183"/>
      <c r="J133" s="184">
        <f t="shared" si="10"/>
        <v>0</v>
      </c>
      <c r="K133" s="180" t="s">
        <v>121</v>
      </c>
      <c r="L133" s="36"/>
      <c r="M133" s="185" t="s">
        <v>1</v>
      </c>
      <c r="N133" s="186" t="s">
        <v>41</v>
      </c>
      <c r="O133" s="68"/>
      <c r="P133" s="187">
        <f t="shared" si="11"/>
        <v>0</v>
      </c>
      <c r="Q133" s="187">
        <v>0.0004</v>
      </c>
      <c r="R133" s="187">
        <f t="shared" si="12"/>
        <v>0.0296</v>
      </c>
      <c r="S133" s="187">
        <v>0</v>
      </c>
      <c r="T133" s="188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89" t="s">
        <v>122</v>
      </c>
      <c r="AT133" s="189" t="s">
        <v>117</v>
      </c>
      <c r="AU133" s="189" t="s">
        <v>83</v>
      </c>
      <c r="AY133" s="14" t="s">
        <v>115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4" t="s">
        <v>81</v>
      </c>
      <c r="BK133" s="190">
        <f t="shared" si="19"/>
        <v>0</v>
      </c>
      <c r="BL133" s="14" t="s">
        <v>122</v>
      </c>
      <c r="BM133" s="189" t="s">
        <v>153</v>
      </c>
    </row>
    <row r="134" spans="1:65" s="2" customFormat="1" ht="16.5" customHeight="1">
      <c r="A134" s="31"/>
      <c r="B134" s="32"/>
      <c r="C134" s="191" t="s">
        <v>154</v>
      </c>
      <c r="D134" s="191" t="s">
        <v>155</v>
      </c>
      <c r="E134" s="192" t="s">
        <v>156</v>
      </c>
      <c r="F134" s="193" t="s">
        <v>157</v>
      </c>
      <c r="G134" s="194" t="s">
        <v>120</v>
      </c>
      <c r="H134" s="195">
        <v>74</v>
      </c>
      <c r="I134" s="196"/>
      <c r="J134" s="197">
        <f t="shared" si="10"/>
        <v>0</v>
      </c>
      <c r="K134" s="193" t="s">
        <v>121</v>
      </c>
      <c r="L134" s="198"/>
      <c r="M134" s="199" t="s">
        <v>1</v>
      </c>
      <c r="N134" s="200" t="s">
        <v>41</v>
      </c>
      <c r="O134" s="68"/>
      <c r="P134" s="187">
        <f t="shared" si="11"/>
        <v>0</v>
      </c>
      <c r="Q134" s="187">
        <v>0.046</v>
      </c>
      <c r="R134" s="187">
        <f t="shared" si="12"/>
        <v>3.404</v>
      </c>
      <c r="S134" s="187">
        <v>0</v>
      </c>
      <c r="T134" s="188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89" t="s">
        <v>150</v>
      </c>
      <c r="AT134" s="189" t="s">
        <v>155</v>
      </c>
      <c r="AU134" s="189" t="s">
        <v>83</v>
      </c>
      <c r="AY134" s="14" t="s">
        <v>115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4" t="s">
        <v>81</v>
      </c>
      <c r="BK134" s="190">
        <f t="shared" si="19"/>
        <v>0</v>
      </c>
      <c r="BL134" s="14" t="s">
        <v>122</v>
      </c>
      <c r="BM134" s="189" t="s">
        <v>158</v>
      </c>
    </row>
    <row r="135" spans="1:65" s="2" customFormat="1" ht="21.75" customHeight="1">
      <c r="A135" s="31"/>
      <c r="B135" s="32"/>
      <c r="C135" s="178" t="s">
        <v>159</v>
      </c>
      <c r="D135" s="178" t="s">
        <v>117</v>
      </c>
      <c r="E135" s="179" t="s">
        <v>160</v>
      </c>
      <c r="F135" s="180" t="s">
        <v>161</v>
      </c>
      <c r="G135" s="181" t="s">
        <v>126</v>
      </c>
      <c r="H135" s="182">
        <v>178.7</v>
      </c>
      <c r="I135" s="183"/>
      <c r="J135" s="184">
        <f t="shared" si="10"/>
        <v>0</v>
      </c>
      <c r="K135" s="180" t="s">
        <v>121</v>
      </c>
      <c r="L135" s="36"/>
      <c r="M135" s="185" t="s">
        <v>1</v>
      </c>
      <c r="N135" s="186" t="s">
        <v>41</v>
      </c>
      <c r="O135" s="68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89" t="s">
        <v>122</v>
      </c>
      <c r="AT135" s="189" t="s">
        <v>117</v>
      </c>
      <c r="AU135" s="189" t="s">
        <v>83</v>
      </c>
      <c r="AY135" s="14" t="s">
        <v>115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4" t="s">
        <v>81</v>
      </c>
      <c r="BK135" s="190">
        <f t="shared" si="19"/>
        <v>0</v>
      </c>
      <c r="BL135" s="14" t="s">
        <v>122</v>
      </c>
      <c r="BM135" s="189" t="s">
        <v>162</v>
      </c>
    </row>
    <row r="136" spans="1:65" s="2" customFormat="1" ht="16.5" customHeight="1">
      <c r="A136" s="31"/>
      <c r="B136" s="32"/>
      <c r="C136" s="191" t="s">
        <v>163</v>
      </c>
      <c r="D136" s="191" t="s">
        <v>155</v>
      </c>
      <c r="E136" s="192" t="s">
        <v>164</v>
      </c>
      <c r="F136" s="193" t="s">
        <v>165</v>
      </c>
      <c r="G136" s="194" t="s">
        <v>120</v>
      </c>
      <c r="H136" s="195">
        <v>148.744</v>
      </c>
      <c r="I136" s="196"/>
      <c r="J136" s="197">
        <f t="shared" si="10"/>
        <v>0</v>
      </c>
      <c r="K136" s="193" t="s">
        <v>1</v>
      </c>
      <c r="L136" s="198"/>
      <c r="M136" s="199" t="s">
        <v>1</v>
      </c>
      <c r="N136" s="200" t="s">
        <v>41</v>
      </c>
      <c r="O136" s="68"/>
      <c r="P136" s="187">
        <f t="shared" si="11"/>
        <v>0</v>
      </c>
      <c r="Q136" s="187">
        <v>0.006</v>
      </c>
      <c r="R136" s="187">
        <f t="shared" si="12"/>
        <v>0.892464</v>
      </c>
      <c r="S136" s="187">
        <v>0</v>
      </c>
      <c r="T136" s="188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9" t="s">
        <v>150</v>
      </c>
      <c r="AT136" s="189" t="s">
        <v>155</v>
      </c>
      <c r="AU136" s="189" t="s">
        <v>83</v>
      </c>
      <c r="AY136" s="14" t="s">
        <v>115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4" t="s">
        <v>81</v>
      </c>
      <c r="BK136" s="190">
        <f t="shared" si="19"/>
        <v>0</v>
      </c>
      <c r="BL136" s="14" t="s">
        <v>122</v>
      </c>
      <c r="BM136" s="189" t="s">
        <v>166</v>
      </c>
    </row>
    <row r="137" spans="1:65" s="2" customFormat="1" ht="24">
      <c r="A137" s="31"/>
      <c r="B137" s="32"/>
      <c r="C137" s="191" t="s">
        <v>167</v>
      </c>
      <c r="D137" s="191" t="s">
        <v>155</v>
      </c>
      <c r="E137" s="192" t="s">
        <v>168</v>
      </c>
      <c r="F137" s="193" t="s">
        <v>169</v>
      </c>
      <c r="G137" s="194" t="s">
        <v>120</v>
      </c>
      <c r="H137" s="195">
        <v>74.372</v>
      </c>
      <c r="I137" s="196"/>
      <c r="J137" s="197">
        <f t="shared" si="10"/>
        <v>0</v>
      </c>
      <c r="K137" s="193" t="s">
        <v>121</v>
      </c>
      <c r="L137" s="198"/>
      <c r="M137" s="199" t="s">
        <v>1</v>
      </c>
      <c r="N137" s="200" t="s">
        <v>41</v>
      </c>
      <c r="O137" s="68"/>
      <c r="P137" s="187">
        <f t="shared" si="11"/>
        <v>0</v>
      </c>
      <c r="Q137" s="187">
        <v>0.0191</v>
      </c>
      <c r="R137" s="187">
        <f t="shared" si="12"/>
        <v>1.4205052</v>
      </c>
      <c r="S137" s="187">
        <v>0</v>
      </c>
      <c r="T137" s="188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89" t="s">
        <v>150</v>
      </c>
      <c r="AT137" s="189" t="s">
        <v>155</v>
      </c>
      <c r="AU137" s="189" t="s">
        <v>83</v>
      </c>
      <c r="AY137" s="14" t="s">
        <v>115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4" t="s">
        <v>81</v>
      </c>
      <c r="BK137" s="190">
        <f t="shared" si="19"/>
        <v>0</v>
      </c>
      <c r="BL137" s="14" t="s">
        <v>122</v>
      </c>
      <c r="BM137" s="189" t="s">
        <v>170</v>
      </c>
    </row>
    <row r="138" spans="1:65" s="2" customFormat="1" ht="24">
      <c r="A138" s="31"/>
      <c r="B138" s="32"/>
      <c r="C138" s="191" t="s">
        <v>171</v>
      </c>
      <c r="D138" s="191" t="s">
        <v>155</v>
      </c>
      <c r="E138" s="192" t="s">
        <v>172</v>
      </c>
      <c r="F138" s="193" t="s">
        <v>173</v>
      </c>
      <c r="G138" s="194" t="s">
        <v>174</v>
      </c>
      <c r="H138" s="195">
        <v>600</v>
      </c>
      <c r="I138" s="196"/>
      <c r="J138" s="197">
        <f t="shared" si="10"/>
        <v>0</v>
      </c>
      <c r="K138" s="193" t="s">
        <v>121</v>
      </c>
      <c r="L138" s="198"/>
      <c r="M138" s="199" t="s">
        <v>1</v>
      </c>
      <c r="N138" s="200" t="s">
        <v>41</v>
      </c>
      <c r="O138" s="68"/>
      <c r="P138" s="187">
        <f t="shared" si="11"/>
        <v>0</v>
      </c>
      <c r="Q138" s="187">
        <v>0.00053</v>
      </c>
      <c r="R138" s="187">
        <f t="shared" si="12"/>
        <v>0.318</v>
      </c>
      <c r="S138" s="187">
        <v>0</v>
      </c>
      <c r="T138" s="188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9" t="s">
        <v>150</v>
      </c>
      <c r="AT138" s="189" t="s">
        <v>155</v>
      </c>
      <c r="AU138" s="189" t="s">
        <v>83</v>
      </c>
      <c r="AY138" s="14" t="s">
        <v>115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4" t="s">
        <v>81</v>
      </c>
      <c r="BK138" s="190">
        <f t="shared" si="19"/>
        <v>0</v>
      </c>
      <c r="BL138" s="14" t="s">
        <v>122</v>
      </c>
      <c r="BM138" s="189" t="s">
        <v>175</v>
      </c>
    </row>
    <row r="139" spans="1:65" s="2" customFormat="1" ht="24">
      <c r="A139" s="31"/>
      <c r="B139" s="32"/>
      <c r="C139" s="191" t="s">
        <v>176</v>
      </c>
      <c r="D139" s="191" t="s">
        <v>155</v>
      </c>
      <c r="E139" s="192" t="s">
        <v>177</v>
      </c>
      <c r="F139" s="193" t="s">
        <v>178</v>
      </c>
      <c r="G139" s="194" t="s">
        <v>120</v>
      </c>
      <c r="H139" s="195">
        <v>78</v>
      </c>
      <c r="I139" s="196"/>
      <c r="J139" s="197">
        <f t="shared" si="10"/>
        <v>0</v>
      </c>
      <c r="K139" s="193" t="s">
        <v>121</v>
      </c>
      <c r="L139" s="198"/>
      <c r="M139" s="199" t="s">
        <v>1</v>
      </c>
      <c r="N139" s="200" t="s">
        <v>41</v>
      </c>
      <c r="O139" s="68"/>
      <c r="P139" s="187">
        <f t="shared" si="11"/>
        <v>0</v>
      </c>
      <c r="Q139" s="187">
        <v>0.0048</v>
      </c>
      <c r="R139" s="187">
        <f t="shared" si="12"/>
        <v>0.37439999999999996</v>
      </c>
      <c r="S139" s="187">
        <v>0</v>
      </c>
      <c r="T139" s="188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89" t="s">
        <v>150</v>
      </c>
      <c r="AT139" s="189" t="s">
        <v>155</v>
      </c>
      <c r="AU139" s="189" t="s">
        <v>83</v>
      </c>
      <c r="AY139" s="14" t="s">
        <v>115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4" t="s">
        <v>81</v>
      </c>
      <c r="BK139" s="190">
        <f t="shared" si="19"/>
        <v>0</v>
      </c>
      <c r="BL139" s="14" t="s">
        <v>122</v>
      </c>
      <c r="BM139" s="189" t="s">
        <v>179</v>
      </c>
    </row>
    <row r="140" spans="1:65" s="2" customFormat="1" ht="16.5" customHeight="1">
      <c r="A140" s="31"/>
      <c r="B140" s="32"/>
      <c r="C140" s="191" t="s">
        <v>8</v>
      </c>
      <c r="D140" s="191" t="s">
        <v>155</v>
      </c>
      <c r="E140" s="192" t="s">
        <v>180</v>
      </c>
      <c r="F140" s="193" t="s">
        <v>181</v>
      </c>
      <c r="G140" s="194" t="s">
        <v>120</v>
      </c>
      <c r="H140" s="195">
        <v>12</v>
      </c>
      <c r="I140" s="196"/>
      <c r="J140" s="197">
        <f t="shared" si="10"/>
        <v>0</v>
      </c>
      <c r="K140" s="193" t="s">
        <v>121</v>
      </c>
      <c r="L140" s="198"/>
      <c r="M140" s="199" t="s">
        <v>1</v>
      </c>
      <c r="N140" s="200" t="s">
        <v>41</v>
      </c>
      <c r="O140" s="68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89" t="s">
        <v>150</v>
      </c>
      <c r="AT140" s="189" t="s">
        <v>155</v>
      </c>
      <c r="AU140" s="189" t="s">
        <v>83</v>
      </c>
      <c r="AY140" s="14" t="s">
        <v>115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4" t="s">
        <v>81</v>
      </c>
      <c r="BK140" s="190">
        <f t="shared" si="19"/>
        <v>0</v>
      </c>
      <c r="BL140" s="14" t="s">
        <v>122</v>
      </c>
      <c r="BM140" s="189" t="s">
        <v>182</v>
      </c>
    </row>
    <row r="141" spans="1:65" s="2" customFormat="1" ht="21.75" customHeight="1">
      <c r="A141" s="31"/>
      <c r="B141" s="32"/>
      <c r="C141" s="191" t="s">
        <v>183</v>
      </c>
      <c r="D141" s="191" t="s">
        <v>155</v>
      </c>
      <c r="E141" s="192" t="s">
        <v>184</v>
      </c>
      <c r="F141" s="193" t="s">
        <v>185</v>
      </c>
      <c r="G141" s="194" t="s">
        <v>120</v>
      </c>
      <c r="H141" s="195">
        <v>12</v>
      </c>
      <c r="I141" s="196"/>
      <c r="J141" s="197">
        <f t="shared" si="10"/>
        <v>0</v>
      </c>
      <c r="K141" s="193" t="s">
        <v>121</v>
      </c>
      <c r="L141" s="198"/>
      <c r="M141" s="199" t="s">
        <v>1</v>
      </c>
      <c r="N141" s="200" t="s">
        <v>41</v>
      </c>
      <c r="O141" s="68"/>
      <c r="P141" s="187">
        <f t="shared" si="11"/>
        <v>0</v>
      </c>
      <c r="Q141" s="187">
        <v>0.0001</v>
      </c>
      <c r="R141" s="187">
        <f t="shared" si="12"/>
        <v>0.0012000000000000001</v>
      </c>
      <c r="S141" s="187">
        <v>0</v>
      </c>
      <c r="T141" s="188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89" t="s">
        <v>150</v>
      </c>
      <c r="AT141" s="189" t="s">
        <v>155</v>
      </c>
      <c r="AU141" s="189" t="s">
        <v>83</v>
      </c>
      <c r="AY141" s="14" t="s">
        <v>115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4" t="s">
        <v>81</v>
      </c>
      <c r="BK141" s="190">
        <f t="shared" si="19"/>
        <v>0</v>
      </c>
      <c r="BL141" s="14" t="s">
        <v>122</v>
      </c>
      <c r="BM141" s="189" t="s">
        <v>186</v>
      </c>
    </row>
    <row r="142" spans="1:65" s="2" customFormat="1" ht="24">
      <c r="A142" s="31"/>
      <c r="B142" s="32"/>
      <c r="C142" s="191" t="s">
        <v>187</v>
      </c>
      <c r="D142" s="191" t="s">
        <v>155</v>
      </c>
      <c r="E142" s="192" t="s">
        <v>188</v>
      </c>
      <c r="F142" s="193" t="s">
        <v>189</v>
      </c>
      <c r="G142" s="194" t="s">
        <v>120</v>
      </c>
      <c r="H142" s="195">
        <v>12</v>
      </c>
      <c r="I142" s="196"/>
      <c r="J142" s="197">
        <f t="shared" si="10"/>
        <v>0</v>
      </c>
      <c r="K142" s="193" t="s">
        <v>121</v>
      </c>
      <c r="L142" s="198"/>
      <c r="M142" s="199" t="s">
        <v>1</v>
      </c>
      <c r="N142" s="200" t="s">
        <v>41</v>
      </c>
      <c r="O142" s="68"/>
      <c r="P142" s="187">
        <f t="shared" si="11"/>
        <v>0</v>
      </c>
      <c r="Q142" s="187">
        <v>0.0003</v>
      </c>
      <c r="R142" s="187">
        <f t="shared" si="12"/>
        <v>0.0036</v>
      </c>
      <c r="S142" s="187">
        <v>0</v>
      </c>
      <c r="T142" s="188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9" t="s">
        <v>150</v>
      </c>
      <c r="AT142" s="189" t="s">
        <v>155</v>
      </c>
      <c r="AU142" s="189" t="s">
        <v>83</v>
      </c>
      <c r="AY142" s="14" t="s">
        <v>115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4" t="s">
        <v>81</v>
      </c>
      <c r="BK142" s="190">
        <f t="shared" si="19"/>
        <v>0</v>
      </c>
      <c r="BL142" s="14" t="s">
        <v>122</v>
      </c>
      <c r="BM142" s="189" t="s">
        <v>190</v>
      </c>
    </row>
    <row r="143" spans="1:65" s="2" customFormat="1" ht="16.5" customHeight="1">
      <c r="A143" s="31"/>
      <c r="B143" s="32"/>
      <c r="C143" s="191" t="s">
        <v>191</v>
      </c>
      <c r="D143" s="191" t="s">
        <v>155</v>
      </c>
      <c r="E143" s="192" t="s">
        <v>192</v>
      </c>
      <c r="F143" s="193" t="s">
        <v>193</v>
      </c>
      <c r="G143" s="194" t="s">
        <v>120</v>
      </c>
      <c r="H143" s="195">
        <v>12</v>
      </c>
      <c r="I143" s="196"/>
      <c r="J143" s="197">
        <f t="shared" si="10"/>
        <v>0</v>
      </c>
      <c r="K143" s="193" t="s">
        <v>1</v>
      </c>
      <c r="L143" s="198"/>
      <c r="M143" s="199" t="s">
        <v>1</v>
      </c>
      <c r="N143" s="200" t="s">
        <v>41</v>
      </c>
      <c r="O143" s="68"/>
      <c r="P143" s="187">
        <f t="shared" si="11"/>
        <v>0</v>
      </c>
      <c r="Q143" s="187">
        <v>0.0001</v>
      </c>
      <c r="R143" s="187">
        <f t="shared" si="12"/>
        <v>0.0012000000000000001</v>
      </c>
      <c r="S143" s="187">
        <v>0</v>
      </c>
      <c r="T143" s="188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89" t="s">
        <v>150</v>
      </c>
      <c r="AT143" s="189" t="s">
        <v>155</v>
      </c>
      <c r="AU143" s="189" t="s">
        <v>83</v>
      </c>
      <c r="AY143" s="14" t="s">
        <v>115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4" t="s">
        <v>81</v>
      </c>
      <c r="BK143" s="190">
        <f t="shared" si="19"/>
        <v>0</v>
      </c>
      <c r="BL143" s="14" t="s">
        <v>122</v>
      </c>
      <c r="BM143" s="189" t="s">
        <v>194</v>
      </c>
    </row>
    <row r="144" spans="1:65" s="2" customFormat="1" ht="16.5" customHeight="1">
      <c r="A144" s="31"/>
      <c r="B144" s="32"/>
      <c r="C144" s="191" t="s">
        <v>195</v>
      </c>
      <c r="D144" s="191" t="s">
        <v>155</v>
      </c>
      <c r="E144" s="192" t="s">
        <v>196</v>
      </c>
      <c r="F144" s="193" t="s">
        <v>197</v>
      </c>
      <c r="G144" s="194" t="s">
        <v>120</v>
      </c>
      <c r="H144" s="195">
        <v>148</v>
      </c>
      <c r="I144" s="196"/>
      <c r="J144" s="197">
        <f t="shared" si="10"/>
        <v>0</v>
      </c>
      <c r="K144" s="193" t="s">
        <v>121</v>
      </c>
      <c r="L144" s="198"/>
      <c r="M144" s="199" t="s">
        <v>1</v>
      </c>
      <c r="N144" s="200" t="s">
        <v>41</v>
      </c>
      <c r="O144" s="68"/>
      <c r="P144" s="187">
        <f t="shared" si="11"/>
        <v>0</v>
      </c>
      <c r="Q144" s="187">
        <v>0.0008</v>
      </c>
      <c r="R144" s="187">
        <f t="shared" si="12"/>
        <v>0.1184</v>
      </c>
      <c r="S144" s="187">
        <v>0</v>
      </c>
      <c r="T144" s="188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89" t="s">
        <v>150</v>
      </c>
      <c r="AT144" s="189" t="s">
        <v>155</v>
      </c>
      <c r="AU144" s="189" t="s">
        <v>83</v>
      </c>
      <c r="AY144" s="14" t="s">
        <v>115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4" t="s">
        <v>81</v>
      </c>
      <c r="BK144" s="190">
        <f t="shared" si="19"/>
        <v>0</v>
      </c>
      <c r="BL144" s="14" t="s">
        <v>122</v>
      </c>
      <c r="BM144" s="189" t="s">
        <v>198</v>
      </c>
    </row>
    <row r="145" spans="1:65" s="2" customFormat="1" ht="24">
      <c r="A145" s="31"/>
      <c r="B145" s="32"/>
      <c r="C145" s="191" t="s">
        <v>199</v>
      </c>
      <c r="D145" s="191" t="s">
        <v>155</v>
      </c>
      <c r="E145" s="192" t="s">
        <v>200</v>
      </c>
      <c r="F145" s="193" t="s">
        <v>201</v>
      </c>
      <c r="G145" s="194" t="s">
        <v>120</v>
      </c>
      <c r="H145" s="195">
        <v>16</v>
      </c>
      <c r="I145" s="196"/>
      <c r="J145" s="197">
        <f t="shared" si="10"/>
        <v>0</v>
      </c>
      <c r="K145" s="193" t="s">
        <v>121</v>
      </c>
      <c r="L145" s="198"/>
      <c r="M145" s="199" t="s">
        <v>1</v>
      </c>
      <c r="N145" s="200" t="s">
        <v>41</v>
      </c>
      <c r="O145" s="68"/>
      <c r="P145" s="187">
        <f t="shared" si="11"/>
        <v>0</v>
      </c>
      <c r="Q145" s="187">
        <v>0.0006</v>
      </c>
      <c r="R145" s="187">
        <f t="shared" si="12"/>
        <v>0.0096</v>
      </c>
      <c r="S145" s="187">
        <v>0</v>
      </c>
      <c r="T145" s="188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89" t="s">
        <v>150</v>
      </c>
      <c r="AT145" s="189" t="s">
        <v>155</v>
      </c>
      <c r="AU145" s="189" t="s">
        <v>83</v>
      </c>
      <c r="AY145" s="14" t="s">
        <v>115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4" t="s">
        <v>81</v>
      </c>
      <c r="BK145" s="190">
        <f t="shared" si="19"/>
        <v>0</v>
      </c>
      <c r="BL145" s="14" t="s">
        <v>122</v>
      </c>
      <c r="BM145" s="189" t="s">
        <v>202</v>
      </c>
    </row>
    <row r="146" spans="1:65" s="2" customFormat="1" ht="24">
      <c r="A146" s="31"/>
      <c r="B146" s="32"/>
      <c r="C146" s="191" t="s">
        <v>7</v>
      </c>
      <c r="D146" s="191" t="s">
        <v>155</v>
      </c>
      <c r="E146" s="192" t="s">
        <v>203</v>
      </c>
      <c r="F146" s="193" t="s">
        <v>204</v>
      </c>
      <c r="G146" s="194" t="s">
        <v>120</v>
      </c>
      <c r="H146" s="195">
        <v>10</v>
      </c>
      <c r="I146" s="196"/>
      <c r="J146" s="197">
        <f t="shared" si="10"/>
        <v>0</v>
      </c>
      <c r="K146" s="193" t="s">
        <v>121</v>
      </c>
      <c r="L146" s="198"/>
      <c r="M146" s="199" t="s">
        <v>1</v>
      </c>
      <c r="N146" s="200" t="s">
        <v>41</v>
      </c>
      <c r="O146" s="68"/>
      <c r="P146" s="187">
        <f t="shared" si="11"/>
        <v>0</v>
      </c>
      <c r="Q146" s="187">
        <v>0.0006</v>
      </c>
      <c r="R146" s="187">
        <f t="shared" si="12"/>
        <v>0.005999999999999999</v>
      </c>
      <c r="S146" s="187">
        <v>0</v>
      </c>
      <c r="T146" s="188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89" t="s">
        <v>150</v>
      </c>
      <c r="AT146" s="189" t="s">
        <v>155</v>
      </c>
      <c r="AU146" s="189" t="s">
        <v>83</v>
      </c>
      <c r="AY146" s="14" t="s">
        <v>115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4" t="s">
        <v>81</v>
      </c>
      <c r="BK146" s="190">
        <f t="shared" si="19"/>
        <v>0</v>
      </c>
      <c r="BL146" s="14" t="s">
        <v>122</v>
      </c>
      <c r="BM146" s="189" t="s">
        <v>205</v>
      </c>
    </row>
    <row r="147" spans="1:65" s="2" customFormat="1" ht="24">
      <c r="A147" s="31"/>
      <c r="B147" s="32"/>
      <c r="C147" s="191" t="s">
        <v>206</v>
      </c>
      <c r="D147" s="191" t="s">
        <v>155</v>
      </c>
      <c r="E147" s="192" t="s">
        <v>207</v>
      </c>
      <c r="F147" s="193" t="s">
        <v>208</v>
      </c>
      <c r="G147" s="194" t="s">
        <v>120</v>
      </c>
      <c r="H147" s="195">
        <v>1</v>
      </c>
      <c r="I147" s="196"/>
      <c r="J147" s="197">
        <f t="shared" si="10"/>
        <v>0</v>
      </c>
      <c r="K147" s="193" t="s">
        <v>121</v>
      </c>
      <c r="L147" s="198"/>
      <c r="M147" s="199" t="s">
        <v>1</v>
      </c>
      <c r="N147" s="200" t="s">
        <v>41</v>
      </c>
      <c r="O147" s="68"/>
      <c r="P147" s="187">
        <f t="shared" si="11"/>
        <v>0</v>
      </c>
      <c r="Q147" s="187">
        <v>0</v>
      </c>
      <c r="R147" s="187">
        <f t="shared" si="12"/>
        <v>0</v>
      </c>
      <c r="S147" s="187">
        <v>0</v>
      </c>
      <c r="T147" s="188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89" t="s">
        <v>150</v>
      </c>
      <c r="AT147" s="189" t="s">
        <v>155</v>
      </c>
      <c r="AU147" s="189" t="s">
        <v>83</v>
      </c>
      <c r="AY147" s="14" t="s">
        <v>115</v>
      </c>
      <c r="BE147" s="190">
        <f t="shared" si="14"/>
        <v>0</v>
      </c>
      <c r="BF147" s="190">
        <f t="shared" si="15"/>
        <v>0</v>
      </c>
      <c r="BG147" s="190">
        <f t="shared" si="16"/>
        <v>0</v>
      </c>
      <c r="BH147" s="190">
        <f t="shared" si="17"/>
        <v>0</v>
      </c>
      <c r="BI147" s="190">
        <f t="shared" si="18"/>
        <v>0</v>
      </c>
      <c r="BJ147" s="14" t="s">
        <v>81</v>
      </c>
      <c r="BK147" s="190">
        <f t="shared" si="19"/>
        <v>0</v>
      </c>
      <c r="BL147" s="14" t="s">
        <v>122</v>
      </c>
      <c r="BM147" s="189" t="s">
        <v>209</v>
      </c>
    </row>
    <row r="148" spans="1:65" s="2" customFormat="1" ht="24">
      <c r="A148" s="31"/>
      <c r="B148" s="32"/>
      <c r="C148" s="191" t="s">
        <v>210</v>
      </c>
      <c r="D148" s="191" t="s">
        <v>155</v>
      </c>
      <c r="E148" s="192" t="s">
        <v>211</v>
      </c>
      <c r="F148" s="193" t="s">
        <v>212</v>
      </c>
      <c r="G148" s="194" t="s">
        <v>120</v>
      </c>
      <c r="H148" s="195">
        <v>1</v>
      </c>
      <c r="I148" s="196"/>
      <c r="J148" s="197">
        <f t="shared" si="10"/>
        <v>0</v>
      </c>
      <c r="K148" s="193" t="s">
        <v>1</v>
      </c>
      <c r="L148" s="198"/>
      <c r="M148" s="199" t="s">
        <v>1</v>
      </c>
      <c r="N148" s="200" t="s">
        <v>41</v>
      </c>
      <c r="O148" s="68"/>
      <c r="P148" s="187">
        <f t="shared" si="11"/>
        <v>0</v>
      </c>
      <c r="Q148" s="187">
        <v>0</v>
      </c>
      <c r="R148" s="187">
        <f t="shared" si="12"/>
        <v>0</v>
      </c>
      <c r="S148" s="187">
        <v>0</v>
      </c>
      <c r="T148" s="188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89" t="s">
        <v>150</v>
      </c>
      <c r="AT148" s="189" t="s">
        <v>155</v>
      </c>
      <c r="AU148" s="189" t="s">
        <v>83</v>
      </c>
      <c r="AY148" s="14" t="s">
        <v>115</v>
      </c>
      <c r="BE148" s="190">
        <f t="shared" si="14"/>
        <v>0</v>
      </c>
      <c r="BF148" s="190">
        <f t="shared" si="15"/>
        <v>0</v>
      </c>
      <c r="BG148" s="190">
        <f t="shared" si="16"/>
        <v>0</v>
      </c>
      <c r="BH148" s="190">
        <f t="shared" si="17"/>
        <v>0</v>
      </c>
      <c r="BI148" s="190">
        <f t="shared" si="18"/>
        <v>0</v>
      </c>
      <c r="BJ148" s="14" t="s">
        <v>81</v>
      </c>
      <c r="BK148" s="190">
        <f t="shared" si="19"/>
        <v>0</v>
      </c>
      <c r="BL148" s="14" t="s">
        <v>122</v>
      </c>
      <c r="BM148" s="189" t="s">
        <v>213</v>
      </c>
    </row>
    <row r="149" spans="1:65" s="2" customFormat="1" ht="21.75" customHeight="1">
      <c r="A149" s="31"/>
      <c r="B149" s="32"/>
      <c r="C149" s="178" t="s">
        <v>214</v>
      </c>
      <c r="D149" s="178" t="s">
        <v>117</v>
      </c>
      <c r="E149" s="179" t="s">
        <v>215</v>
      </c>
      <c r="F149" s="180" t="s">
        <v>216</v>
      </c>
      <c r="G149" s="181" t="s">
        <v>120</v>
      </c>
      <c r="H149" s="182">
        <v>1</v>
      </c>
      <c r="I149" s="183"/>
      <c r="J149" s="184">
        <f t="shared" si="10"/>
        <v>0</v>
      </c>
      <c r="K149" s="180" t="s">
        <v>217</v>
      </c>
      <c r="L149" s="36"/>
      <c r="M149" s="185" t="s">
        <v>1</v>
      </c>
      <c r="N149" s="186" t="s">
        <v>41</v>
      </c>
      <c r="O149" s="68"/>
      <c r="P149" s="187">
        <f t="shared" si="11"/>
        <v>0</v>
      </c>
      <c r="Q149" s="187">
        <v>0</v>
      </c>
      <c r="R149" s="187">
        <f t="shared" si="12"/>
        <v>0</v>
      </c>
      <c r="S149" s="187">
        <v>0</v>
      </c>
      <c r="T149" s="188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9" t="s">
        <v>122</v>
      </c>
      <c r="AT149" s="189" t="s">
        <v>117</v>
      </c>
      <c r="AU149" s="189" t="s">
        <v>83</v>
      </c>
      <c r="AY149" s="14" t="s">
        <v>115</v>
      </c>
      <c r="BE149" s="190">
        <f t="shared" si="14"/>
        <v>0</v>
      </c>
      <c r="BF149" s="190">
        <f t="shared" si="15"/>
        <v>0</v>
      </c>
      <c r="BG149" s="190">
        <f t="shared" si="16"/>
        <v>0</v>
      </c>
      <c r="BH149" s="190">
        <f t="shared" si="17"/>
        <v>0</v>
      </c>
      <c r="BI149" s="190">
        <f t="shared" si="18"/>
        <v>0</v>
      </c>
      <c r="BJ149" s="14" t="s">
        <v>81</v>
      </c>
      <c r="BK149" s="190">
        <f t="shared" si="19"/>
        <v>0</v>
      </c>
      <c r="BL149" s="14" t="s">
        <v>122</v>
      </c>
      <c r="BM149" s="189" t="s">
        <v>218</v>
      </c>
    </row>
    <row r="150" spans="1:65" s="2" customFormat="1" ht="24">
      <c r="A150" s="31"/>
      <c r="B150" s="32"/>
      <c r="C150" s="178" t="s">
        <v>219</v>
      </c>
      <c r="D150" s="178" t="s">
        <v>117</v>
      </c>
      <c r="E150" s="179" t="s">
        <v>220</v>
      </c>
      <c r="F150" s="180" t="s">
        <v>221</v>
      </c>
      <c r="G150" s="181" t="s">
        <v>120</v>
      </c>
      <c r="H150" s="182">
        <v>1</v>
      </c>
      <c r="I150" s="183"/>
      <c r="J150" s="184">
        <f t="shared" si="10"/>
        <v>0</v>
      </c>
      <c r="K150" s="180" t="s">
        <v>217</v>
      </c>
      <c r="L150" s="36"/>
      <c r="M150" s="185" t="s">
        <v>1</v>
      </c>
      <c r="N150" s="186" t="s">
        <v>41</v>
      </c>
      <c r="O150" s="68"/>
      <c r="P150" s="187">
        <f t="shared" si="11"/>
        <v>0</v>
      </c>
      <c r="Q150" s="187">
        <v>0</v>
      </c>
      <c r="R150" s="187">
        <f t="shared" si="12"/>
        <v>0</v>
      </c>
      <c r="S150" s="187">
        <v>0</v>
      </c>
      <c r="T150" s="188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89" t="s">
        <v>122</v>
      </c>
      <c r="AT150" s="189" t="s">
        <v>117</v>
      </c>
      <c r="AU150" s="189" t="s">
        <v>83</v>
      </c>
      <c r="AY150" s="14" t="s">
        <v>115</v>
      </c>
      <c r="BE150" s="190">
        <f t="shared" si="14"/>
        <v>0</v>
      </c>
      <c r="BF150" s="190">
        <f t="shared" si="15"/>
        <v>0</v>
      </c>
      <c r="BG150" s="190">
        <f t="shared" si="16"/>
        <v>0</v>
      </c>
      <c r="BH150" s="190">
        <f t="shared" si="17"/>
        <v>0</v>
      </c>
      <c r="BI150" s="190">
        <f t="shared" si="18"/>
        <v>0</v>
      </c>
      <c r="BJ150" s="14" t="s">
        <v>81</v>
      </c>
      <c r="BK150" s="190">
        <f t="shared" si="19"/>
        <v>0</v>
      </c>
      <c r="BL150" s="14" t="s">
        <v>122</v>
      </c>
      <c r="BM150" s="189" t="s">
        <v>222</v>
      </c>
    </row>
    <row r="151" spans="2:63" s="12" customFormat="1" ht="22.9" customHeight="1">
      <c r="B151" s="162"/>
      <c r="C151" s="163"/>
      <c r="D151" s="164" t="s">
        <v>75</v>
      </c>
      <c r="E151" s="176" t="s">
        <v>154</v>
      </c>
      <c r="F151" s="176" t="s">
        <v>223</v>
      </c>
      <c r="G151" s="163"/>
      <c r="H151" s="163"/>
      <c r="I151" s="166"/>
      <c r="J151" s="177">
        <f>BK151</f>
        <v>0</v>
      </c>
      <c r="K151" s="163"/>
      <c r="L151" s="168"/>
      <c r="M151" s="169"/>
      <c r="N151" s="170"/>
      <c r="O151" s="170"/>
      <c r="P151" s="171">
        <f>SUM(P152:P153)</f>
        <v>0</v>
      </c>
      <c r="Q151" s="170"/>
      <c r="R151" s="171">
        <f>SUM(R152:R153)</f>
        <v>0</v>
      </c>
      <c r="S151" s="170"/>
      <c r="T151" s="172">
        <f>SUM(T152:T153)</f>
        <v>2.3409999999999997</v>
      </c>
      <c r="AR151" s="173" t="s">
        <v>81</v>
      </c>
      <c r="AT151" s="174" t="s">
        <v>75</v>
      </c>
      <c r="AU151" s="174" t="s">
        <v>81</v>
      </c>
      <c r="AY151" s="173" t="s">
        <v>115</v>
      </c>
      <c r="BK151" s="175">
        <f>SUM(BK152:BK153)</f>
        <v>0</v>
      </c>
    </row>
    <row r="152" spans="1:65" s="2" customFormat="1" ht="16.5" customHeight="1">
      <c r="A152" s="31"/>
      <c r="B152" s="32"/>
      <c r="C152" s="178" t="s">
        <v>224</v>
      </c>
      <c r="D152" s="178" t="s">
        <v>117</v>
      </c>
      <c r="E152" s="179" t="s">
        <v>225</v>
      </c>
      <c r="F152" s="180" t="s">
        <v>226</v>
      </c>
      <c r="G152" s="181" t="s">
        <v>131</v>
      </c>
      <c r="H152" s="182">
        <v>0.96</v>
      </c>
      <c r="I152" s="183"/>
      <c r="J152" s="184">
        <f>ROUND(I152*H152,2)</f>
        <v>0</v>
      </c>
      <c r="K152" s="180" t="s">
        <v>121</v>
      </c>
      <c r="L152" s="36"/>
      <c r="M152" s="185" t="s">
        <v>1</v>
      </c>
      <c r="N152" s="186" t="s">
        <v>41</v>
      </c>
      <c r="O152" s="68"/>
      <c r="P152" s="187">
        <f>O152*H152</f>
        <v>0</v>
      </c>
      <c r="Q152" s="187">
        <v>0</v>
      </c>
      <c r="R152" s="187">
        <f>Q152*H152</f>
        <v>0</v>
      </c>
      <c r="S152" s="187">
        <v>2.4</v>
      </c>
      <c r="T152" s="188">
        <f>S152*H152</f>
        <v>2.304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9" t="s">
        <v>122</v>
      </c>
      <c r="AT152" s="189" t="s">
        <v>117</v>
      </c>
      <c r="AU152" s="189" t="s">
        <v>83</v>
      </c>
      <c r="AY152" s="14" t="s">
        <v>115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4" t="s">
        <v>81</v>
      </c>
      <c r="BK152" s="190">
        <f>ROUND(I152*H152,2)</f>
        <v>0</v>
      </c>
      <c r="BL152" s="14" t="s">
        <v>122</v>
      </c>
      <c r="BM152" s="189" t="s">
        <v>227</v>
      </c>
    </row>
    <row r="153" spans="1:65" s="2" customFormat="1" ht="24">
      <c r="A153" s="31"/>
      <c r="B153" s="32"/>
      <c r="C153" s="178" t="s">
        <v>228</v>
      </c>
      <c r="D153" s="178" t="s">
        <v>117</v>
      </c>
      <c r="E153" s="179" t="s">
        <v>229</v>
      </c>
      <c r="F153" s="180" t="s">
        <v>230</v>
      </c>
      <c r="G153" s="181" t="s">
        <v>126</v>
      </c>
      <c r="H153" s="182">
        <v>4</v>
      </c>
      <c r="I153" s="183"/>
      <c r="J153" s="184">
        <f>ROUND(I153*H153,2)</f>
        <v>0</v>
      </c>
      <c r="K153" s="180" t="s">
        <v>121</v>
      </c>
      <c r="L153" s="36"/>
      <c r="M153" s="185" t="s">
        <v>1</v>
      </c>
      <c r="N153" s="186" t="s">
        <v>41</v>
      </c>
      <c r="O153" s="68"/>
      <c r="P153" s="187">
        <f>O153*H153</f>
        <v>0</v>
      </c>
      <c r="Q153" s="187">
        <v>0</v>
      </c>
      <c r="R153" s="187">
        <f>Q153*H153</f>
        <v>0</v>
      </c>
      <c r="S153" s="187">
        <v>0.00925</v>
      </c>
      <c r="T153" s="188">
        <f>S153*H153</f>
        <v>0.037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89" t="s">
        <v>122</v>
      </c>
      <c r="AT153" s="189" t="s">
        <v>117</v>
      </c>
      <c r="AU153" s="189" t="s">
        <v>83</v>
      </c>
      <c r="AY153" s="14" t="s">
        <v>115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4" t="s">
        <v>81</v>
      </c>
      <c r="BK153" s="190">
        <f>ROUND(I153*H153,2)</f>
        <v>0</v>
      </c>
      <c r="BL153" s="14" t="s">
        <v>122</v>
      </c>
      <c r="BM153" s="189" t="s">
        <v>231</v>
      </c>
    </row>
    <row r="154" spans="2:63" s="12" customFormat="1" ht="22.9" customHeight="1">
      <c r="B154" s="162"/>
      <c r="C154" s="163"/>
      <c r="D154" s="164" t="s">
        <v>75</v>
      </c>
      <c r="E154" s="176" t="s">
        <v>232</v>
      </c>
      <c r="F154" s="176" t="s">
        <v>233</v>
      </c>
      <c r="G154" s="163"/>
      <c r="H154" s="163"/>
      <c r="I154" s="166"/>
      <c r="J154" s="177">
        <f>BK154</f>
        <v>0</v>
      </c>
      <c r="K154" s="163"/>
      <c r="L154" s="168"/>
      <c r="M154" s="169"/>
      <c r="N154" s="170"/>
      <c r="O154" s="170"/>
      <c r="P154" s="171">
        <f>SUM(P155:P158)</f>
        <v>0</v>
      </c>
      <c r="Q154" s="170"/>
      <c r="R154" s="171">
        <f>SUM(R155:R158)</f>
        <v>0</v>
      </c>
      <c r="S154" s="170"/>
      <c r="T154" s="172">
        <f>SUM(T155:T158)</f>
        <v>0</v>
      </c>
      <c r="AR154" s="173" t="s">
        <v>81</v>
      </c>
      <c r="AT154" s="174" t="s">
        <v>75</v>
      </c>
      <c r="AU154" s="174" t="s">
        <v>81</v>
      </c>
      <c r="AY154" s="173" t="s">
        <v>115</v>
      </c>
      <c r="BK154" s="175">
        <f>SUM(BK155:BK158)</f>
        <v>0</v>
      </c>
    </row>
    <row r="155" spans="1:65" s="2" customFormat="1" ht="24">
      <c r="A155" s="31"/>
      <c r="B155" s="32"/>
      <c r="C155" s="178" t="s">
        <v>234</v>
      </c>
      <c r="D155" s="178" t="s">
        <v>117</v>
      </c>
      <c r="E155" s="179" t="s">
        <v>235</v>
      </c>
      <c r="F155" s="180" t="s">
        <v>236</v>
      </c>
      <c r="G155" s="181" t="s">
        <v>143</v>
      </c>
      <c r="H155" s="182">
        <v>2.341</v>
      </c>
      <c r="I155" s="183"/>
      <c r="J155" s="184">
        <f>ROUND(I155*H155,2)</f>
        <v>0</v>
      </c>
      <c r="K155" s="180" t="s">
        <v>121</v>
      </c>
      <c r="L155" s="36"/>
      <c r="M155" s="185" t="s">
        <v>1</v>
      </c>
      <c r="N155" s="186" t="s">
        <v>41</v>
      </c>
      <c r="O155" s="6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89" t="s">
        <v>122</v>
      </c>
      <c r="AT155" s="189" t="s">
        <v>117</v>
      </c>
      <c r="AU155" s="189" t="s">
        <v>83</v>
      </c>
      <c r="AY155" s="14" t="s">
        <v>115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4" t="s">
        <v>81</v>
      </c>
      <c r="BK155" s="190">
        <f>ROUND(I155*H155,2)</f>
        <v>0</v>
      </c>
      <c r="BL155" s="14" t="s">
        <v>122</v>
      </c>
      <c r="BM155" s="189" t="s">
        <v>237</v>
      </c>
    </row>
    <row r="156" spans="1:65" s="2" customFormat="1" ht="24">
      <c r="A156" s="31"/>
      <c r="B156" s="32"/>
      <c r="C156" s="178" t="s">
        <v>238</v>
      </c>
      <c r="D156" s="178" t="s">
        <v>117</v>
      </c>
      <c r="E156" s="179" t="s">
        <v>239</v>
      </c>
      <c r="F156" s="180" t="s">
        <v>240</v>
      </c>
      <c r="G156" s="181" t="s">
        <v>143</v>
      </c>
      <c r="H156" s="182">
        <v>2.341</v>
      </c>
      <c r="I156" s="183"/>
      <c r="J156" s="184">
        <f>ROUND(I156*H156,2)</f>
        <v>0</v>
      </c>
      <c r="K156" s="180" t="s">
        <v>121</v>
      </c>
      <c r="L156" s="36"/>
      <c r="M156" s="185" t="s">
        <v>1</v>
      </c>
      <c r="N156" s="186" t="s">
        <v>41</v>
      </c>
      <c r="O156" s="6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89" t="s">
        <v>122</v>
      </c>
      <c r="AT156" s="189" t="s">
        <v>117</v>
      </c>
      <c r="AU156" s="189" t="s">
        <v>83</v>
      </c>
      <c r="AY156" s="14" t="s">
        <v>115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14" t="s">
        <v>81</v>
      </c>
      <c r="BK156" s="190">
        <f>ROUND(I156*H156,2)</f>
        <v>0</v>
      </c>
      <c r="BL156" s="14" t="s">
        <v>122</v>
      </c>
      <c r="BM156" s="189" t="s">
        <v>241</v>
      </c>
    </row>
    <row r="157" spans="1:65" s="2" customFormat="1" ht="24">
      <c r="A157" s="31"/>
      <c r="B157" s="32"/>
      <c r="C157" s="178" t="s">
        <v>242</v>
      </c>
      <c r="D157" s="178" t="s">
        <v>117</v>
      </c>
      <c r="E157" s="179" t="s">
        <v>243</v>
      </c>
      <c r="F157" s="180" t="s">
        <v>244</v>
      </c>
      <c r="G157" s="181" t="s">
        <v>143</v>
      </c>
      <c r="H157" s="182">
        <v>29.244</v>
      </c>
      <c r="I157" s="183"/>
      <c r="J157" s="184">
        <f>ROUND(I157*H157,2)</f>
        <v>0</v>
      </c>
      <c r="K157" s="180" t="s">
        <v>121</v>
      </c>
      <c r="L157" s="36"/>
      <c r="M157" s="185" t="s">
        <v>1</v>
      </c>
      <c r="N157" s="186" t="s">
        <v>41</v>
      </c>
      <c r="O157" s="6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89" t="s">
        <v>122</v>
      </c>
      <c r="AT157" s="189" t="s">
        <v>117</v>
      </c>
      <c r="AU157" s="189" t="s">
        <v>83</v>
      </c>
      <c r="AY157" s="14" t="s">
        <v>115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4" t="s">
        <v>81</v>
      </c>
      <c r="BK157" s="190">
        <f>ROUND(I157*H157,2)</f>
        <v>0</v>
      </c>
      <c r="BL157" s="14" t="s">
        <v>122</v>
      </c>
      <c r="BM157" s="189" t="s">
        <v>245</v>
      </c>
    </row>
    <row r="158" spans="1:65" s="2" customFormat="1" ht="36">
      <c r="A158" s="31"/>
      <c r="B158" s="32"/>
      <c r="C158" s="178" t="s">
        <v>246</v>
      </c>
      <c r="D158" s="178" t="s">
        <v>117</v>
      </c>
      <c r="E158" s="179" t="s">
        <v>247</v>
      </c>
      <c r="F158" s="180" t="s">
        <v>248</v>
      </c>
      <c r="G158" s="181" t="s">
        <v>143</v>
      </c>
      <c r="H158" s="182">
        <v>2.341</v>
      </c>
      <c r="I158" s="183"/>
      <c r="J158" s="184">
        <f>ROUND(I158*H158,2)</f>
        <v>0</v>
      </c>
      <c r="K158" s="180" t="s">
        <v>121</v>
      </c>
      <c r="L158" s="36"/>
      <c r="M158" s="185" t="s">
        <v>1</v>
      </c>
      <c r="N158" s="186" t="s">
        <v>41</v>
      </c>
      <c r="O158" s="6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89" t="s">
        <v>122</v>
      </c>
      <c r="AT158" s="189" t="s">
        <v>117</v>
      </c>
      <c r="AU158" s="189" t="s">
        <v>83</v>
      </c>
      <c r="AY158" s="14" t="s">
        <v>115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4" t="s">
        <v>81</v>
      </c>
      <c r="BK158" s="190">
        <f>ROUND(I158*H158,2)</f>
        <v>0</v>
      </c>
      <c r="BL158" s="14" t="s">
        <v>122</v>
      </c>
      <c r="BM158" s="189" t="s">
        <v>249</v>
      </c>
    </row>
    <row r="159" spans="2:63" s="12" customFormat="1" ht="22.9" customHeight="1">
      <c r="B159" s="162"/>
      <c r="C159" s="163"/>
      <c r="D159" s="164" t="s">
        <v>75</v>
      </c>
      <c r="E159" s="176" t="s">
        <v>250</v>
      </c>
      <c r="F159" s="176" t="s">
        <v>251</v>
      </c>
      <c r="G159" s="163"/>
      <c r="H159" s="163"/>
      <c r="I159" s="166"/>
      <c r="J159" s="177">
        <f>BK159</f>
        <v>0</v>
      </c>
      <c r="K159" s="163"/>
      <c r="L159" s="168"/>
      <c r="M159" s="169"/>
      <c r="N159" s="170"/>
      <c r="O159" s="170"/>
      <c r="P159" s="171">
        <f>SUM(P160:P161)</f>
        <v>0</v>
      </c>
      <c r="Q159" s="170"/>
      <c r="R159" s="171">
        <f>SUM(R160:R161)</f>
        <v>0</v>
      </c>
      <c r="S159" s="170"/>
      <c r="T159" s="172">
        <f>SUM(T160:T161)</f>
        <v>0</v>
      </c>
      <c r="AR159" s="173" t="s">
        <v>81</v>
      </c>
      <c r="AT159" s="174" t="s">
        <v>75</v>
      </c>
      <c r="AU159" s="174" t="s">
        <v>81</v>
      </c>
      <c r="AY159" s="173" t="s">
        <v>115</v>
      </c>
      <c r="BK159" s="175">
        <f>SUM(BK160:BK161)</f>
        <v>0</v>
      </c>
    </row>
    <row r="160" spans="1:65" s="2" customFormat="1" ht="21.75" customHeight="1">
      <c r="A160" s="31"/>
      <c r="B160" s="32"/>
      <c r="C160" s="178" t="s">
        <v>252</v>
      </c>
      <c r="D160" s="178" t="s">
        <v>117</v>
      </c>
      <c r="E160" s="179" t="s">
        <v>253</v>
      </c>
      <c r="F160" s="180" t="s">
        <v>254</v>
      </c>
      <c r="G160" s="181" t="s">
        <v>143</v>
      </c>
      <c r="H160" s="182">
        <v>20.22</v>
      </c>
      <c r="I160" s="183"/>
      <c r="J160" s="184">
        <f>ROUND(I160*H160,2)</f>
        <v>0</v>
      </c>
      <c r="K160" s="180" t="s">
        <v>121</v>
      </c>
      <c r="L160" s="36"/>
      <c r="M160" s="185" t="s">
        <v>1</v>
      </c>
      <c r="N160" s="186" t="s">
        <v>41</v>
      </c>
      <c r="O160" s="6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89" t="s">
        <v>122</v>
      </c>
      <c r="AT160" s="189" t="s">
        <v>117</v>
      </c>
      <c r="AU160" s="189" t="s">
        <v>83</v>
      </c>
      <c r="AY160" s="14" t="s">
        <v>115</v>
      </c>
      <c r="BE160" s="190">
        <f>IF(N160="základní",J160,0)</f>
        <v>0</v>
      </c>
      <c r="BF160" s="190">
        <f>IF(N160="snížená",J160,0)</f>
        <v>0</v>
      </c>
      <c r="BG160" s="190">
        <f>IF(N160="zákl. přenesená",J160,0)</f>
        <v>0</v>
      </c>
      <c r="BH160" s="190">
        <f>IF(N160="sníž. přenesená",J160,0)</f>
        <v>0</v>
      </c>
      <c r="BI160" s="190">
        <f>IF(N160="nulová",J160,0)</f>
        <v>0</v>
      </c>
      <c r="BJ160" s="14" t="s">
        <v>81</v>
      </c>
      <c r="BK160" s="190">
        <f>ROUND(I160*H160,2)</f>
        <v>0</v>
      </c>
      <c r="BL160" s="14" t="s">
        <v>122</v>
      </c>
      <c r="BM160" s="189" t="s">
        <v>255</v>
      </c>
    </row>
    <row r="161" spans="1:65" s="2" customFormat="1" ht="24">
      <c r="A161" s="31"/>
      <c r="B161" s="32"/>
      <c r="C161" s="178" t="s">
        <v>256</v>
      </c>
      <c r="D161" s="178" t="s">
        <v>117</v>
      </c>
      <c r="E161" s="179" t="s">
        <v>257</v>
      </c>
      <c r="F161" s="180" t="s">
        <v>258</v>
      </c>
      <c r="G161" s="181" t="s">
        <v>143</v>
      </c>
      <c r="H161" s="182">
        <v>20.22</v>
      </c>
      <c r="I161" s="183"/>
      <c r="J161" s="184">
        <f>ROUND(I161*H161,2)</f>
        <v>0</v>
      </c>
      <c r="K161" s="180" t="s">
        <v>121</v>
      </c>
      <c r="L161" s="36"/>
      <c r="M161" s="185" t="s">
        <v>1</v>
      </c>
      <c r="N161" s="186" t="s">
        <v>41</v>
      </c>
      <c r="O161" s="6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89" t="s">
        <v>122</v>
      </c>
      <c r="AT161" s="189" t="s">
        <v>117</v>
      </c>
      <c r="AU161" s="189" t="s">
        <v>83</v>
      </c>
      <c r="AY161" s="14" t="s">
        <v>115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4" t="s">
        <v>81</v>
      </c>
      <c r="BK161" s="190">
        <f>ROUND(I161*H161,2)</f>
        <v>0</v>
      </c>
      <c r="BL161" s="14" t="s">
        <v>122</v>
      </c>
      <c r="BM161" s="189" t="s">
        <v>259</v>
      </c>
    </row>
    <row r="162" spans="2:63" s="12" customFormat="1" ht="25.9" customHeight="1">
      <c r="B162" s="162"/>
      <c r="C162" s="163"/>
      <c r="D162" s="164" t="s">
        <v>75</v>
      </c>
      <c r="E162" s="165" t="s">
        <v>260</v>
      </c>
      <c r="F162" s="165" t="s">
        <v>261</v>
      </c>
      <c r="G162" s="163"/>
      <c r="H162" s="163"/>
      <c r="I162" s="166"/>
      <c r="J162" s="167">
        <f>BK162</f>
        <v>0</v>
      </c>
      <c r="K162" s="163"/>
      <c r="L162" s="168"/>
      <c r="M162" s="169"/>
      <c r="N162" s="170"/>
      <c r="O162" s="170"/>
      <c r="P162" s="171">
        <f>P163+P165+P167</f>
        <v>0</v>
      </c>
      <c r="Q162" s="170"/>
      <c r="R162" s="171">
        <f>R163+R165+R167</f>
        <v>0</v>
      </c>
      <c r="S162" s="170"/>
      <c r="T162" s="172">
        <f>T163+T165+T167</f>
        <v>0</v>
      </c>
      <c r="AR162" s="173" t="s">
        <v>136</v>
      </c>
      <c r="AT162" s="174" t="s">
        <v>75</v>
      </c>
      <c r="AU162" s="174" t="s">
        <v>76</v>
      </c>
      <c r="AY162" s="173" t="s">
        <v>115</v>
      </c>
      <c r="BK162" s="175">
        <f>BK163+BK165+BK167</f>
        <v>0</v>
      </c>
    </row>
    <row r="163" spans="2:63" s="12" customFormat="1" ht="22.9" customHeight="1">
      <c r="B163" s="162"/>
      <c r="C163" s="163"/>
      <c r="D163" s="164" t="s">
        <v>75</v>
      </c>
      <c r="E163" s="176" t="s">
        <v>262</v>
      </c>
      <c r="F163" s="176" t="s">
        <v>263</v>
      </c>
      <c r="G163" s="163"/>
      <c r="H163" s="163"/>
      <c r="I163" s="166"/>
      <c r="J163" s="177">
        <f>BK163</f>
        <v>0</v>
      </c>
      <c r="K163" s="163"/>
      <c r="L163" s="168"/>
      <c r="M163" s="169"/>
      <c r="N163" s="170"/>
      <c r="O163" s="170"/>
      <c r="P163" s="171">
        <f>P164</f>
        <v>0</v>
      </c>
      <c r="Q163" s="170"/>
      <c r="R163" s="171">
        <f>R164</f>
        <v>0</v>
      </c>
      <c r="S163" s="170"/>
      <c r="T163" s="172">
        <f>T164</f>
        <v>0</v>
      </c>
      <c r="AR163" s="173" t="s">
        <v>136</v>
      </c>
      <c r="AT163" s="174" t="s">
        <v>75</v>
      </c>
      <c r="AU163" s="174" t="s">
        <v>81</v>
      </c>
      <c r="AY163" s="173" t="s">
        <v>115</v>
      </c>
      <c r="BK163" s="175">
        <f>BK164</f>
        <v>0</v>
      </c>
    </row>
    <row r="164" spans="1:65" s="2" customFormat="1" ht="16.5" customHeight="1">
      <c r="A164" s="31"/>
      <c r="B164" s="32"/>
      <c r="C164" s="178" t="s">
        <v>264</v>
      </c>
      <c r="D164" s="178" t="s">
        <v>117</v>
      </c>
      <c r="E164" s="179" t="s">
        <v>265</v>
      </c>
      <c r="F164" s="180" t="s">
        <v>266</v>
      </c>
      <c r="G164" s="181" t="s">
        <v>267</v>
      </c>
      <c r="H164" s="182">
        <v>1</v>
      </c>
      <c r="I164" s="183"/>
      <c r="J164" s="184">
        <f>ROUND(I164*H164,2)</f>
        <v>0</v>
      </c>
      <c r="K164" s="180" t="s">
        <v>121</v>
      </c>
      <c r="L164" s="36"/>
      <c r="M164" s="185" t="s">
        <v>1</v>
      </c>
      <c r="N164" s="186" t="s">
        <v>41</v>
      </c>
      <c r="O164" s="6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89" t="s">
        <v>268</v>
      </c>
      <c r="AT164" s="189" t="s">
        <v>117</v>
      </c>
      <c r="AU164" s="189" t="s">
        <v>83</v>
      </c>
      <c r="AY164" s="14" t="s">
        <v>115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4" t="s">
        <v>81</v>
      </c>
      <c r="BK164" s="190">
        <f>ROUND(I164*H164,2)</f>
        <v>0</v>
      </c>
      <c r="BL164" s="14" t="s">
        <v>268</v>
      </c>
      <c r="BM164" s="189" t="s">
        <v>269</v>
      </c>
    </row>
    <row r="165" spans="2:63" s="12" customFormat="1" ht="22.9" customHeight="1">
      <c r="B165" s="162"/>
      <c r="C165" s="163"/>
      <c r="D165" s="164" t="s">
        <v>75</v>
      </c>
      <c r="E165" s="176" t="s">
        <v>270</v>
      </c>
      <c r="F165" s="176" t="s">
        <v>271</v>
      </c>
      <c r="G165" s="163"/>
      <c r="H165" s="163"/>
      <c r="I165" s="166"/>
      <c r="J165" s="177">
        <f>BK165</f>
        <v>0</v>
      </c>
      <c r="K165" s="163"/>
      <c r="L165" s="168"/>
      <c r="M165" s="169"/>
      <c r="N165" s="170"/>
      <c r="O165" s="170"/>
      <c r="P165" s="171">
        <f>P166</f>
        <v>0</v>
      </c>
      <c r="Q165" s="170"/>
      <c r="R165" s="171">
        <f>R166</f>
        <v>0</v>
      </c>
      <c r="S165" s="170"/>
      <c r="T165" s="172">
        <f>T166</f>
        <v>0</v>
      </c>
      <c r="AR165" s="173" t="s">
        <v>136</v>
      </c>
      <c r="AT165" s="174" t="s">
        <v>75</v>
      </c>
      <c r="AU165" s="174" t="s">
        <v>81</v>
      </c>
      <c r="AY165" s="173" t="s">
        <v>115</v>
      </c>
      <c r="BK165" s="175">
        <f>BK166</f>
        <v>0</v>
      </c>
    </row>
    <row r="166" spans="1:65" s="2" customFormat="1" ht="16.5" customHeight="1">
      <c r="A166" s="31"/>
      <c r="B166" s="32"/>
      <c r="C166" s="178" t="s">
        <v>272</v>
      </c>
      <c r="D166" s="178" t="s">
        <v>117</v>
      </c>
      <c r="E166" s="179" t="s">
        <v>273</v>
      </c>
      <c r="F166" s="180" t="s">
        <v>274</v>
      </c>
      <c r="G166" s="181" t="s">
        <v>267</v>
      </c>
      <c r="H166" s="182">
        <v>1</v>
      </c>
      <c r="I166" s="183"/>
      <c r="J166" s="184">
        <f>ROUND(I166*H166,2)</f>
        <v>0</v>
      </c>
      <c r="K166" s="180" t="s">
        <v>121</v>
      </c>
      <c r="L166" s="36"/>
      <c r="M166" s="185" t="s">
        <v>1</v>
      </c>
      <c r="N166" s="186" t="s">
        <v>41</v>
      </c>
      <c r="O166" s="6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89" t="s">
        <v>268</v>
      </c>
      <c r="AT166" s="189" t="s">
        <v>117</v>
      </c>
      <c r="AU166" s="189" t="s">
        <v>83</v>
      </c>
      <c r="AY166" s="14" t="s">
        <v>115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4" t="s">
        <v>81</v>
      </c>
      <c r="BK166" s="190">
        <f>ROUND(I166*H166,2)</f>
        <v>0</v>
      </c>
      <c r="BL166" s="14" t="s">
        <v>268</v>
      </c>
      <c r="BM166" s="189" t="s">
        <v>275</v>
      </c>
    </row>
    <row r="167" spans="2:63" s="12" customFormat="1" ht="22.9" customHeight="1">
      <c r="B167" s="162"/>
      <c r="C167" s="163"/>
      <c r="D167" s="164" t="s">
        <v>75</v>
      </c>
      <c r="E167" s="176" t="s">
        <v>276</v>
      </c>
      <c r="F167" s="176" t="s">
        <v>277</v>
      </c>
      <c r="G167" s="163"/>
      <c r="H167" s="163"/>
      <c r="I167" s="166"/>
      <c r="J167" s="177">
        <f>BK167</f>
        <v>0</v>
      </c>
      <c r="K167" s="163"/>
      <c r="L167" s="168"/>
      <c r="M167" s="169"/>
      <c r="N167" s="170"/>
      <c r="O167" s="170"/>
      <c r="P167" s="171">
        <f>P168</f>
        <v>0</v>
      </c>
      <c r="Q167" s="170"/>
      <c r="R167" s="171">
        <f>R168</f>
        <v>0</v>
      </c>
      <c r="S167" s="170"/>
      <c r="T167" s="172">
        <f>T168</f>
        <v>0</v>
      </c>
      <c r="AR167" s="173" t="s">
        <v>136</v>
      </c>
      <c r="AT167" s="174" t="s">
        <v>75</v>
      </c>
      <c r="AU167" s="174" t="s">
        <v>81</v>
      </c>
      <c r="AY167" s="173" t="s">
        <v>115</v>
      </c>
      <c r="BK167" s="175">
        <f>BK168</f>
        <v>0</v>
      </c>
    </row>
    <row r="168" spans="1:65" s="2" customFormat="1" ht="16.5" customHeight="1">
      <c r="A168" s="31"/>
      <c r="B168" s="32"/>
      <c r="C168" s="178" t="s">
        <v>278</v>
      </c>
      <c r="D168" s="178" t="s">
        <v>117</v>
      </c>
      <c r="E168" s="179" t="s">
        <v>279</v>
      </c>
      <c r="F168" s="180" t="s">
        <v>280</v>
      </c>
      <c r="G168" s="181" t="s">
        <v>267</v>
      </c>
      <c r="H168" s="182">
        <v>1</v>
      </c>
      <c r="I168" s="183"/>
      <c r="J168" s="184">
        <f>ROUND(I168*H168,2)</f>
        <v>0</v>
      </c>
      <c r="K168" s="180" t="s">
        <v>121</v>
      </c>
      <c r="L168" s="36"/>
      <c r="M168" s="201" t="s">
        <v>1</v>
      </c>
      <c r="N168" s="202" t="s">
        <v>41</v>
      </c>
      <c r="O168" s="203"/>
      <c r="P168" s="204">
        <f>O168*H168</f>
        <v>0</v>
      </c>
      <c r="Q168" s="204">
        <v>0</v>
      </c>
      <c r="R168" s="204">
        <f>Q168*H168</f>
        <v>0</v>
      </c>
      <c r="S168" s="204">
        <v>0</v>
      </c>
      <c r="T168" s="20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89" t="s">
        <v>268</v>
      </c>
      <c r="AT168" s="189" t="s">
        <v>117</v>
      </c>
      <c r="AU168" s="189" t="s">
        <v>83</v>
      </c>
      <c r="AY168" s="14" t="s">
        <v>115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4" t="s">
        <v>81</v>
      </c>
      <c r="BK168" s="190">
        <f>ROUND(I168*H168,2)</f>
        <v>0</v>
      </c>
      <c r="BL168" s="14" t="s">
        <v>268</v>
      </c>
      <c r="BM168" s="189" t="s">
        <v>281</v>
      </c>
    </row>
    <row r="169" spans="1:31" s="2" customFormat="1" ht="6.95" customHeight="1">
      <c r="A169" s="31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36"/>
      <c r="M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</sheetData>
  <sheetProtection algorithmName="SHA-512" hashValue="OLT4yZBYdlmkKIA1vv8GbVfbMpDHRx4n1S3FiOCF6blrse8wS2OiGgk5wdU1zbfIIZgruoU3qz/edW2uzbINgg==" saltValue="+O2ih5sc3SfmB64spWKKNTT+zvjeLJD25Wz2fi8UYlZQ13nsPM9UYjEElgM/9st1h2Z8dQO4OBJmO7M/lWK76Q==" spinCount="100000" sheet="1" objects="1" scenarios="1" formatColumns="0" formatRows="0" autoFilter="0"/>
  <autoFilter ref="C121:K168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Dobošová Jana</cp:lastModifiedBy>
  <dcterms:created xsi:type="dcterms:W3CDTF">2021-08-01T11:26:14Z</dcterms:created>
  <dcterms:modified xsi:type="dcterms:W3CDTF">2021-08-04T06:27:38Z</dcterms:modified>
  <cp:category/>
  <cp:version/>
  <cp:contentType/>
  <cp:contentStatus/>
</cp:coreProperties>
</file>