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16" windowHeight="9168" activeTab="0"/>
  </bookViews>
  <sheets>
    <sheet name="Rekapitulace stavby" sheetId="1" r:id="rId1"/>
    <sheet name="17-06-2020 - MŠ Síbova-op..." sheetId="2" r:id="rId2"/>
  </sheets>
  <definedNames>
    <definedName name="_xlnm._FilterDatabase" localSheetId="1" hidden="1">'17-06-2020 - MŠ Síbova-op...'!$C$125:$K$176</definedName>
    <definedName name="_xlnm.Print_Area" localSheetId="1">'17-06-2020 - MŠ Síbova-op...'!$C$82:$J$109,'17-06-2020 - MŠ Síbova-op...'!$C$115:$J$176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'17-06-2020 - MŠ Síbova-op...'!$125:$125</definedName>
  </definedNames>
  <calcPr calcId="162913"/>
</workbook>
</file>

<file path=xl/sharedStrings.xml><?xml version="1.0" encoding="utf-8"?>
<sst xmlns="http://schemas.openxmlformats.org/spreadsheetml/2006/main" count="851" uniqueCount="286">
  <si>
    <t>Export Komplet</t>
  </si>
  <si>
    <t/>
  </si>
  <si>
    <t>2.0</t>
  </si>
  <si>
    <t>ZAMOK</t>
  </si>
  <si>
    <t>False</t>
  </si>
  <si>
    <t>{235d4bd3-ee3f-4637-861c-4f9f393f4eda}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</si>
  <si>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</si>
  <si>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</si>
  <si>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</si>
  <si>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</si>
  <si>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</si>
  <si>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</si>
  <si>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</si>
  <si>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</si>
  <si>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17-06-2020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</si>
  <si>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</si>
  <si>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</si>
  <si>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MŠ Síbova-oprava rampy</t>
  </si>
  <si>
    <t>KSO:</t>
  </si>
  <si>
    <t>CC-CZ:</t>
  </si>
  <si>
    <t>Místo:</t>
  </si>
  <si>
    <t xml:space="preserve"> </t>
  </si>
  <si>
    <t>Datum:</t>
  </si>
  <si>
    <t>Zadavatel:</t>
  </si>
  <si>
    <t>IČ:</t>
  </si>
  <si>
    <t>00266230</t>
  </si>
  <si>
    <t>Město Bílina</t>
  </si>
  <si>
    <t>DIČ:</t>
  </si>
  <si>
    <t>CZ00266230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</si>
  <si>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</si>
  <si>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</si>
  <si>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</si>
  <si>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</si>
  <si>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</si>
  <si>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</si>
  <si>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</si>
  <si>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</si>
  <si>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</si>
  <si>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</si>
  <si>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</si>
  <si>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</si>
  <si>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</si>
  <si>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</si>
  <si>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</si>
  <si>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</si>
  <si>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</si>
  <si>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</si>
  <si>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</si>
  <si>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</si>
  <si>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</si>
  <si>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</si>
  <si>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</si>
  <si>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</si>
  <si>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</si>
  <si>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</si>
  <si>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</si>
  <si>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</si>
  <si>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</si>
  <si>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</si>
  <si>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</si>
  <si>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</si>
  <si>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</si>
  <si>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</si>
  <si>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</si>
  <si>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</si>
  <si>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</si>
  <si>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</si>
  <si>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</si>
  <si>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</si>
  <si>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</si>
  <si>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</si>
  <si>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</si>
  <si>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</si>
  <si>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</si>
  <si>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</si>
  <si>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</si>
  <si>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</si>
  <si>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</si>
  <si>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</si>
  <si>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</si>
  <si>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</si>
  <si>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</si>
  <si>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</si>
  <si>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</si>
  <si>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</si>
  <si>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</si>
  <si>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</si>
  <si>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</si>
  <si>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</si>
  <si>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</si>
  <si>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</si>
  <si>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</si>
  <si>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</si>
  <si>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</si>
  <si>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</si>
  <si>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</si>
  <si>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</si>
  <si>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</si>
  <si>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</si>
  <si>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</si>
  <si>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</si>
  <si>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</si>
  <si>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</si>
  <si>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</si>
  <si>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</si>
  <si>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</si>
  <si>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</si>
  <si>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</si>
  <si>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</si>
  <si>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</si>
  <si>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</si>
  <si>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</si>
  <si>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</si>
  <si>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</si>
  <si>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</si>
  <si>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</si>
  <si>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</si>
  <si>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</si>
  <si>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</si>
  <si>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</si>
  <si>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</si>
  <si>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132212111</t>
  </si>
  <si>
    <t>Hloubení rýh š do 800 mm v soudržných horninách třídy těžitelnosti I, skupiny 3 ručně</t>
  </si>
  <si>
    <t>m3</t>
  </si>
  <si>
    <t>4</t>
  </si>
  <si>
    <t>774483306</t>
  </si>
  <si>
    <t>162211311</t>
  </si>
  <si>
    <t>Vodorovné přemístění výkopku z horniny třídy těžitelnosti I, skupiny 1 až 3 stavebním kolečkem do 10 m</t>
  </si>
  <si>
    <t>-134047859</t>
  </si>
  <si>
    <t>3</t>
  </si>
  <si>
    <t>162751113</t>
  </si>
  <si>
    <t>Vodorovné přemístění do 6000 m výkopku/sypaniny z horniny třídy těžitelnosti I, skupiny 1 až 3</t>
  </si>
  <si>
    <t>-901829457</t>
  </si>
  <si>
    <t>167111101</t>
  </si>
  <si>
    <t>Nakládání výkopku z hornin třídy těžitelnosti I, skupiny 1 až 3 do 100 m3 ručně</t>
  </si>
  <si>
    <t>1248270969</t>
  </si>
  <si>
    <t>5</t>
  </si>
  <si>
    <t>174111102</t>
  </si>
  <si>
    <t>Zásyp v uzavřených prostorech sypaninou se zhutněním ručně</t>
  </si>
  <si>
    <t>-1244038275</t>
  </si>
  <si>
    <t>6</t>
  </si>
  <si>
    <t>M</t>
  </si>
  <si>
    <t>58344171</t>
  </si>
  <si>
    <t>štěrkodrť frakce 0/32</t>
  </si>
  <si>
    <t>t</t>
  </si>
  <si>
    <t>8</t>
  </si>
  <si>
    <t>1450621867</t>
  </si>
  <si>
    <t>Zakládání</t>
  </si>
  <si>
    <t>7</t>
  </si>
  <si>
    <t>271562211</t>
  </si>
  <si>
    <t>Podsyp pod základové konstrukce se zhutněním z drobného kameniva frakce 0 až 4 mm</t>
  </si>
  <si>
    <t>107099000</t>
  </si>
  <si>
    <t>272313611</t>
  </si>
  <si>
    <t>Základové pasy z betonu tř. C 16/20</t>
  </si>
  <si>
    <t>2022302735</t>
  </si>
  <si>
    <t>9</t>
  </si>
  <si>
    <t>274361821</t>
  </si>
  <si>
    <t>Výztuž základových pásů betonářskou ocelí 10 505 (R)</t>
  </si>
  <si>
    <t>217422374</t>
  </si>
  <si>
    <t>Svislé a kompletní konstrukce</t>
  </si>
  <si>
    <t>10</t>
  </si>
  <si>
    <t>348272223</t>
  </si>
  <si>
    <t>zeď tl 200 mm z betonových tvarovek Playblok KBF 27-A, červenohnědá</t>
  </si>
  <si>
    <t>m2</t>
  </si>
  <si>
    <t>-833614488</t>
  </si>
  <si>
    <t>Vodorovné konstrukce</t>
  </si>
  <si>
    <t>11</t>
  </si>
  <si>
    <t>430321313</t>
  </si>
  <si>
    <t>Schodišťová konstrukce a rampa ze ŽB tř. C 16/20</t>
  </si>
  <si>
    <t>1527235376</t>
  </si>
  <si>
    <t>12</t>
  </si>
  <si>
    <t>430362021</t>
  </si>
  <si>
    <t>Výztuž schodišťové konstrukce a rampy svařovanými sítěmi Kari</t>
  </si>
  <si>
    <t>12154641</t>
  </si>
  <si>
    <t>13</t>
  </si>
  <si>
    <t>434311114</t>
  </si>
  <si>
    <t>Schodišťové stupně dusané na terén z betonu tř. C 16/20 bez potěru</t>
  </si>
  <si>
    <t>m</t>
  </si>
  <si>
    <t>-1824745321</t>
  </si>
  <si>
    <t>14</t>
  </si>
  <si>
    <t>434351141</t>
  </si>
  <si>
    <t>Zřízení bednění stupňů přímočarých schodišť</t>
  </si>
  <si>
    <t>1440594978</t>
  </si>
  <si>
    <t>434351142</t>
  </si>
  <si>
    <t>Odstranění bednění stupňů přímočarých schodišť</t>
  </si>
  <si>
    <t>-1648451817</t>
  </si>
  <si>
    <t>Komunikace pozemní</t>
  </si>
  <si>
    <t>16</t>
  </si>
  <si>
    <t>596992121</t>
  </si>
  <si>
    <t>Impregnační nátěr hydrofobní jednonásobný</t>
  </si>
  <si>
    <t>122923877</t>
  </si>
  <si>
    <t>Úpravy povrchů, podlahy a osazování výplní</t>
  </si>
  <si>
    <t>17</t>
  </si>
  <si>
    <t>631311115</t>
  </si>
  <si>
    <t>Mazanina tl do 80 mm z betonu prostého bez zvýšených nároků na prostředí tř. C 20/25</t>
  </si>
  <si>
    <t>1056984983</t>
  </si>
  <si>
    <t>40</t>
  </si>
  <si>
    <t>631319022</t>
  </si>
  <si>
    <t>Příplatek k mazanině tl do 120 mm za přehlazení s poprášením cementem</t>
  </si>
  <si>
    <t>-449345366</t>
  </si>
  <si>
    <t>18</t>
  </si>
  <si>
    <t>631319173</t>
  </si>
  <si>
    <t>Příplatek k mazanině tl do 120 mm za stržení povrchu spodní vrstvy před vložením výztuže</t>
  </si>
  <si>
    <t>-147335883</t>
  </si>
  <si>
    <t>Ostatní konstrukce a práce, bourání</t>
  </si>
  <si>
    <t>22</t>
  </si>
  <si>
    <t>961044111</t>
  </si>
  <si>
    <t>Bourání základů z betonu prostého</t>
  </si>
  <si>
    <t>659227555</t>
  </si>
  <si>
    <t>23</t>
  </si>
  <si>
    <t>962032431</t>
  </si>
  <si>
    <t>Bourání zdiva cihelných z dutých nebo plných cihel pálených i nepálených na MV nebo MVC do 1 m3</t>
  </si>
  <si>
    <t>1055727198</t>
  </si>
  <si>
    <t>24</t>
  </si>
  <si>
    <t>963042819</t>
  </si>
  <si>
    <t>Bourání schodišťových stupňů betonových zhotovených na místě</t>
  </si>
  <si>
    <t>1066231507</t>
  </si>
  <si>
    <t>25</t>
  </si>
  <si>
    <t>963051113</t>
  </si>
  <si>
    <t>Bourání ŽB stropů deskových tl přes 80 mm</t>
  </si>
  <si>
    <t>256211878</t>
  </si>
  <si>
    <t>26</t>
  </si>
  <si>
    <t>965082941</t>
  </si>
  <si>
    <t>Odstranění násypů pod podlahami tl přes 200 mm</t>
  </si>
  <si>
    <t>-758721574</t>
  </si>
  <si>
    <t>27</t>
  </si>
  <si>
    <t>978059641</t>
  </si>
  <si>
    <t>Odsekání a odebrání obkladů stěn z vnějších obkládaček plochy přes 1 m2</t>
  </si>
  <si>
    <t>1847658382</t>
  </si>
  <si>
    <t>997</t>
  </si>
  <si>
    <t>Přesun sutě</t>
  </si>
  <si>
    <t>28</t>
  </si>
  <si>
    <t>997013211</t>
  </si>
  <si>
    <t>Vnitrostaveništní doprava suti a vybouraných hmot pro budovy v do 6 m ručně</t>
  </si>
  <si>
    <t>1402192523</t>
  </si>
  <si>
    <t>29</t>
  </si>
  <si>
    <t>997013219</t>
  </si>
  <si>
    <t>Příplatek k vnitrostaveništní dopravě suti a vybouraných hmot za zvětšenou dopravu suti ZKD 10 m</t>
  </si>
  <si>
    <t>-1507252170</t>
  </si>
  <si>
    <t>30</t>
  </si>
  <si>
    <t>997013501</t>
  </si>
  <si>
    <t>Odvoz suti a vybouraných hmot na skládku nebo meziskládku do 1 km se složením</t>
  </si>
  <si>
    <t>-419066306</t>
  </si>
  <si>
    <t>31</t>
  </si>
  <si>
    <t>997013509</t>
  </si>
  <si>
    <t>Příplatek k odvozu suti a vybouraných hmot na skládku ZKD 1 km přes 1 km</t>
  </si>
  <si>
    <t>846730854</t>
  </si>
  <si>
    <t>32</t>
  </si>
  <si>
    <t>997013609</t>
  </si>
  <si>
    <t>Poplatek za uložení na skládce (skládkovné) stavebního odpadu ze směsí nebo oddělených frakcí betonu, cihel a keramických výrobků kód odpadu 17 01 07</t>
  </si>
  <si>
    <t>-1829880583</t>
  </si>
  <si>
    <t>998</t>
  </si>
  <si>
    <t>Přesun hmot</t>
  </si>
  <si>
    <t>33</t>
  </si>
  <si>
    <t>998018001</t>
  </si>
  <si>
    <t>Přesun hmot ruční pro budovy v do 6 m</t>
  </si>
  <si>
    <t>-1684929016</t>
  </si>
  <si>
    <t>PSV</t>
  </si>
  <si>
    <t>Práce a dodávky PSV</t>
  </si>
  <si>
    <t>767</t>
  </si>
  <si>
    <t>Konstrukce zámečnické</t>
  </si>
  <si>
    <t>34</t>
  </si>
  <si>
    <t>767161813</t>
  </si>
  <si>
    <t>Demontáž zábradlí rovného nerozebíratelného hmotnosti 1m zábradlí do 20 kg do suti</t>
  </si>
  <si>
    <t>203375954</t>
  </si>
  <si>
    <t>35</t>
  </si>
  <si>
    <t>767163121</t>
  </si>
  <si>
    <t>Montáž přímého kového zábradlí z dílců do betonu v rovině</t>
  </si>
  <si>
    <t>792378236</t>
  </si>
  <si>
    <t>36</t>
  </si>
  <si>
    <t>55342284</t>
  </si>
  <si>
    <t>zábradlí s hranatým sloupkem a hranatými pruty  kotvením do betonu, pozink.úprava</t>
  </si>
  <si>
    <t>-189300632</t>
  </si>
  <si>
    <t>37</t>
  </si>
  <si>
    <t>767163221</t>
  </si>
  <si>
    <t>Montáž přímého kového zábradlí z dílců do ocelové konstrukce na schodišti</t>
  </si>
  <si>
    <t>66137533</t>
  </si>
  <si>
    <t>VRN</t>
  </si>
  <si>
    <t>Vedlejší rozpočtové náklady</t>
  </si>
  <si>
    <t>VRN3</t>
  </si>
  <si>
    <t>Zařízení staveniště</t>
  </si>
  <si>
    <t>38</t>
  </si>
  <si>
    <t>030001000</t>
  </si>
  <si>
    <t>soub</t>
  </si>
  <si>
    <t>1024</t>
  </si>
  <si>
    <t>-61048486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</si>
</sst>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22" xfId="0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14" fontId="3" fillId="2" borderId="0" xfId="0" applyNumberFormat="1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tabSelected="1" workbookViewId="0" topLeftCell="A1">
      <selection activeCell="Z10" sqref="Z1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" customHeight="1"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S2" s="14" t="s">
        <v>6</v>
      </c>
      <c r="BT2" s="14" t="s">
        <v>7</v>
      </c>
    </row>
    <row r="3" spans="2:72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12" t="s">
        <v>14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19"/>
      <c r="AQ5" s="19"/>
      <c r="AR5" s="17"/>
      <c r="BE5" s="209" t="s">
        <v>15</v>
      </c>
      <c r="BS5" s="14" t="s">
        <v>6</v>
      </c>
    </row>
    <row r="6" spans="2:71" s="1" customFormat="1" ht="36.9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14" t="s">
        <v>17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19"/>
      <c r="AQ6" s="19"/>
      <c r="AR6" s="17"/>
      <c r="BE6" s="210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10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56">
        <v>44230</v>
      </c>
      <c r="AO8" s="19"/>
      <c r="AP8" s="19"/>
      <c r="AQ8" s="19"/>
      <c r="AR8" s="17"/>
      <c r="BE8" s="210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10"/>
      <c r="BS9" s="14" t="s">
        <v>6</v>
      </c>
    </row>
    <row r="10" spans="2:71" s="1" customFormat="1" ht="12" customHeight="1">
      <c r="B10" s="18"/>
      <c r="C10" s="19"/>
      <c r="D10" s="26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24</v>
      </c>
      <c r="AL10" s="19"/>
      <c r="AM10" s="19"/>
      <c r="AN10" s="24" t="s">
        <v>25</v>
      </c>
      <c r="AO10" s="19"/>
      <c r="AP10" s="19"/>
      <c r="AQ10" s="19"/>
      <c r="AR10" s="17"/>
      <c r="BE10" s="210"/>
      <c r="BS10" s="14" t="s">
        <v>6</v>
      </c>
    </row>
    <row r="11" spans="2:71" s="1" customFormat="1" ht="18.45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27</v>
      </c>
      <c r="AL11" s="19"/>
      <c r="AM11" s="19"/>
      <c r="AN11" s="24" t="s">
        <v>28</v>
      </c>
      <c r="AO11" s="19"/>
      <c r="AP11" s="19"/>
      <c r="AQ11" s="19"/>
      <c r="AR11" s="17"/>
      <c r="BE11" s="210"/>
      <c r="BS11" s="14" t="s">
        <v>6</v>
      </c>
    </row>
    <row r="12" spans="2:71" s="1" customFormat="1" ht="6.9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10"/>
      <c r="BS12" s="14" t="s">
        <v>6</v>
      </c>
    </row>
    <row r="13" spans="2:71" s="1" customFormat="1" ht="12" customHeight="1">
      <c r="B13" s="18"/>
      <c r="C13" s="19"/>
      <c r="D13" s="26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24</v>
      </c>
      <c r="AL13" s="19"/>
      <c r="AM13" s="19"/>
      <c r="AN13" s="28" t="s">
        <v>30</v>
      </c>
      <c r="AO13" s="19"/>
      <c r="AP13" s="19"/>
      <c r="AQ13" s="19"/>
      <c r="AR13" s="17"/>
      <c r="BE13" s="210"/>
      <c r="BS13" s="14" t="s">
        <v>6</v>
      </c>
    </row>
    <row r="14" spans="2:71" ht="13.2">
      <c r="B14" s="18"/>
      <c r="C14" s="19"/>
      <c r="D14" s="19"/>
      <c r="E14" s="215" t="s">
        <v>30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6" t="s">
        <v>27</v>
      </c>
      <c r="AL14" s="19"/>
      <c r="AM14" s="19"/>
      <c r="AN14" s="28" t="s">
        <v>30</v>
      </c>
      <c r="AO14" s="19"/>
      <c r="AP14" s="19"/>
      <c r="AQ14" s="19"/>
      <c r="AR14" s="17"/>
      <c r="BE14" s="210"/>
      <c r="BS14" s="14" t="s">
        <v>6</v>
      </c>
    </row>
    <row r="15" spans="2:71" s="1" customFormat="1" ht="6.9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10"/>
      <c r="BS15" s="14" t="s">
        <v>4</v>
      </c>
    </row>
    <row r="16" spans="2:71" s="1" customFormat="1" ht="12" customHeight="1">
      <c r="B16" s="18"/>
      <c r="C16" s="19"/>
      <c r="D16" s="26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10"/>
      <c r="BS16" s="14" t="s">
        <v>4</v>
      </c>
    </row>
    <row r="17" spans="2:71" s="1" customFormat="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10"/>
      <c r="BS17" s="14" t="s">
        <v>32</v>
      </c>
    </row>
    <row r="18" spans="2:71" s="1" customFormat="1" ht="6.9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10"/>
      <c r="BS18" s="14" t="s">
        <v>6</v>
      </c>
    </row>
    <row r="19" spans="2:71" s="1" customFormat="1" ht="12" customHeight="1">
      <c r="B19" s="18"/>
      <c r="C19" s="19"/>
      <c r="D19" s="26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10"/>
      <c r="BS19" s="14" t="s">
        <v>6</v>
      </c>
    </row>
    <row r="20" spans="2:71" s="1" customFormat="1" ht="18.45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10"/>
      <c r="BS20" s="14" t="s">
        <v>32</v>
      </c>
    </row>
    <row r="21" spans="2:57" s="1" customFormat="1" ht="6.9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10"/>
    </row>
    <row r="22" spans="2:57" s="1" customFormat="1" ht="12" customHeight="1">
      <c r="B22" s="18"/>
      <c r="C22" s="19"/>
      <c r="D22" s="26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10"/>
    </row>
    <row r="23" spans="2:57" s="1" customFormat="1" ht="16.5" customHeight="1">
      <c r="B23" s="18"/>
      <c r="C23" s="19"/>
      <c r="D23" s="19"/>
      <c r="E23" s="217" t="s">
        <v>1</v>
      </c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19"/>
      <c r="AP23" s="19"/>
      <c r="AQ23" s="19"/>
      <c r="AR23" s="17"/>
      <c r="BE23" s="210"/>
    </row>
    <row r="24" spans="2:57" s="1" customFormat="1" ht="6.9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10"/>
    </row>
    <row r="25" spans="2:57" s="1" customFormat="1" ht="6.9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10"/>
    </row>
    <row r="26" spans="1:57" s="2" customFormat="1" ht="25.95" customHeight="1">
      <c r="A26" s="31"/>
      <c r="B26" s="32"/>
      <c r="C26" s="33"/>
      <c r="D26" s="34" t="s">
        <v>35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18">
        <f>ROUND(AG94,2)</f>
        <v>0</v>
      </c>
      <c r="AL26" s="219"/>
      <c r="AM26" s="219"/>
      <c r="AN26" s="219"/>
      <c r="AO26" s="219"/>
      <c r="AP26" s="33"/>
      <c r="AQ26" s="33"/>
      <c r="AR26" s="36"/>
      <c r="BE26" s="210"/>
    </row>
    <row r="27" spans="1:57" s="2" customFormat="1" ht="6.9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10"/>
    </row>
    <row r="28" spans="1:57" s="2" customFormat="1" ht="13.2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20" t="s">
        <v>36</v>
      </c>
      <c r="M28" s="220"/>
      <c r="N28" s="220"/>
      <c r="O28" s="220"/>
      <c r="P28" s="220"/>
      <c r="Q28" s="33"/>
      <c r="R28" s="33"/>
      <c r="S28" s="33"/>
      <c r="T28" s="33"/>
      <c r="U28" s="33"/>
      <c r="V28" s="33"/>
      <c r="W28" s="220" t="s">
        <v>37</v>
      </c>
      <c r="X28" s="220"/>
      <c r="Y28" s="220"/>
      <c r="Z28" s="220"/>
      <c r="AA28" s="220"/>
      <c r="AB28" s="220"/>
      <c r="AC28" s="220"/>
      <c r="AD28" s="220"/>
      <c r="AE28" s="220"/>
      <c r="AF28" s="33"/>
      <c r="AG28" s="33"/>
      <c r="AH28" s="33"/>
      <c r="AI28" s="33"/>
      <c r="AJ28" s="33"/>
      <c r="AK28" s="220" t="s">
        <v>38</v>
      </c>
      <c r="AL28" s="220"/>
      <c r="AM28" s="220"/>
      <c r="AN28" s="220"/>
      <c r="AO28" s="220"/>
      <c r="AP28" s="33"/>
      <c r="AQ28" s="33"/>
      <c r="AR28" s="36"/>
      <c r="BE28" s="210"/>
    </row>
    <row r="29" spans="2:57" s="3" customFormat="1" ht="14.4" customHeight="1">
      <c r="B29" s="37"/>
      <c r="C29" s="38"/>
      <c r="D29" s="26" t="s">
        <v>39</v>
      </c>
      <c r="E29" s="38"/>
      <c r="F29" s="26" t="s">
        <v>40</v>
      </c>
      <c r="G29" s="38"/>
      <c r="H29" s="38"/>
      <c r="I29" s="38"/>
      <c r="J29" s="38"/>
      <c r="K29" s="38"/>
      <c r="L29" s="223">
        <v>0.21</v>
      </c>
      <c r="M29" s="222"/>
      <c r="N29" s="222"/>
      <c r="O29" s="222"/>
      <c r="P29" s="222"/>
      <c r="Q29" s="38"/>
      <c r="R29" s="38"/>
      <c r="S29" s="38"/>
      <c r="T29" s="38"/>
      <c r="U29" s="38"/>
      <c r="V29" s="38"/>
      <c r="W29" s="221">
        <f>ROUND(AZ94,2)</f>
        <v>0</v>
      </c>
      <c r="X29" s="222"/>
      <c r="Y29" s="222"/>
      <c r="Z29" s="222"/>
      <c r="AA29" s="222"/>
      <c r="AB29" s="222"/>
      <c r="AC29" s="222"/>
      <c r="AD29" s="222"/>
      <c r="AE29" s="222"/>
      <c r="AF29" s="38"/>
      <c r="AG29" s="38"/>
      <c r="AH29" s="38"/>
      <c r="AI29" s="38"/>
      <c r="AJ29" s="38"/>
      <c r="AK29" s="221">
        <f>ROUND(AV94,2)</f>
        <v>0</v>
      </c>
      <c r="AL29" s="222"/>
      <c r="AM29" s="222"/>
      <c r="AN29" s="222"/>
      <c r="AO29" s="222"/>
      <c r="AP29" s="38"/>
      <c r="AQ29" s="38"/>
      <c r="AR29" s="39"/>
      <c r="BE29" s="211"/>
    </row>
    <row r="30" spans="2:57" s="3" customFormat="1" ht="14.4" customHeight="1">
      <c r="B30" s="37"/>
      <c r="C30" s="38"/>
      <c r="D30" s="38"/>
      <c r="E30" s="38"/>
      <c r="F30" s="26" t="s">
        <v>41</v>
      </c>
      <c r="G30" s="38"/>
      <c r="H30" s="38"/>
      <c r="I30" s="38"/>
      <c r="J30" s="38"/>
      <c r="K30" s="38"/>
      <c r="L30" s="223">
        <v>0.15</v>
      </c>
      <c r="M30" s="222"/>
      <c r="N30" s="222"/>
      <c r="O30" s="222"/>
      <c r="P30" s="222"/>
      <c r="Q30" s="38"/>
      <c r="R30" s="38"/>
      <c r="S30" s="38"/>
      <c r="T30" s="38"/>
      <c r="U30" s="38"/>
      <c r="V30" s="38"/>
      <c r="W30" s="221">
        <f>ROUND(BA94,2)</f>
        <v>0</v>
      </c>
      <c r="X30" s="222"/>
      <c r="Y30" s="222"/>
      <c r="Z30" s="222"/>
      <c r="AA30" s="222"/>
      <c r="AB30" s="222"/>
      <c r="AC30" s="222"/>
      <c r="AD30" s="222"/>
      <c r="AE30" s="222"/>
      <c r="AF30" s="38"/>
      <c r="AG30" s="38"/>
      <c r="AH30" s="38"/>
      <c r="AI30" s="38"/>
      <c r="AJ30" s="38"/>
      <c r="AK30" s="221">
        <f>ROUND(AW94,2)</f>
        <v>0</v>
      </c>
      <c r="AL30" s="222"/>
      <c r="AM30" s="222"/>
      <c r="AN30" s="222"/>
      <c r="AO30" s="222"/>
      <c r="AP30" s="38"/>
      <c r="AQ30" s="38"/>
      <c r="AR30" s="39"/>
      <c r="BE30" s="211"/>
    </row>
    <row r="31" spans="2:57" s="3" customFormat="1" ht="14.4" customHeight="1" hidden="1">
      <c r="B31" s="37"/>
      <c r="C31" s="38"/>
      <c r="D31" s="38"/>
      <c r="E31" s="38"/>
      <c r="F31" s="26" t="s">
        <v>42</v>
      </c>
      <c r="G31" s="38"/>
      <c r="H31" s="38"/>
      <c r="I31" s="38"/>
      <c r="J31" s="38"/>
      <c r="K31" s="38"/>
      <c r="L31" s="223">
        <v>0.21</v>
      </c>
      <c r="M31" s="222"/>
      <c r="N31" s="222"/>
      <c r="O31" s="222"/>
      <c r="P31" s="222"/>
      <c r="Q31" s="38"/>
      <c r="R31" s="38"/>
      <c r="S31" s="38"/>
      <c r="T31" s="38"/>
      <c r="U31" s="38"/>
      <c r="V31" s="38"/>
      <c r="W31" s="221">
        <f>ROUND(BB94,2)</f>
        <v>0</v>
      </c>
      <c r="X31" s="222"/>
      <c r="Y31" s="222"/>
      <c r="Z31" s="222"/>
      <c r="AA31" s="222"/>
      <c r="AB31" s="222"/>
      <c r="AC31" s="222"/>
      <c r="AD31" s="222"/>
      <c r="AE31" s="222"/>
      <c r="AF31" s="38"/>
      <c r="AG31" s="38"/>
      <c r="AH31" s="38"/>
      <c r="AI31" s="38"/>
      <c r="AJ31" s="38"/>
      <c r="AK31" s="221">
        <v>0</v>
      </c>
      <c r="AL31" s="222"/>
      <c r="AM31" s="222"/>
      <c r="AN31" s="222"/>
      <c r="AO31" s="222"/>
      <c r="AP31" s="38"/>
      <c r="AQ31" s="38"/>
      <c r="AR31" s="39"/>
      <c r="BE31" s="211"/>
    </row>
    <row r="32" spans="2:57" s="3" customFormat="1" ht="14.4" customHeight="1" hidden="1">
      <c r="B32" s="37"/>
      <c r="C32" s="38"/>
      <c r="D32" s="38"/>
      <c r="E32" s="38"/>
      <c r="F32" s="26" t="s">
        <v>43</v>
      </c>
      <c r="G32" s="38"/>
      <c r="H32" s="38"/>
      <c r="I32" s="38"/>
      <c r="J32" s="38"/>
      <c r="K32" s="38"/>
      <c r="L32" s="223">
        <v>0.15</v>
      </c>
      <c r="M32" s="222"/>
      <c r="N32" s="222"/>
      <c r="O32" s="222"/>
      <c r="P32" s="222"/>
      <c r="Q32" s="38"/>
      <c r="R32" s="38"/>
      <c r="S32" s="38"/>
      <c r="T32" s="38"/>
      <c r="U32" s="38"/>
      <c r="V32" s="38"/>
      <c r="W32" s="221">
        <f>ROUND(BC94,2)</f>
        <v>0</v>
      </c>
      <c r="X32" s="222"/>
      <c r="Y32" s="222"/>
      <c r="Z32" s="222"/>
      <c r="AA32" s="222"/>
      <c r="AB32" s="222"/>
      <c r="AC32" s="222"/>
      <c r="AD32" s="222"/>
      <c r="AE32" s="222"/>
      <c r="AF32" s="38"/>
      <c r="AG32" s="38"/>
      <c r="AH32" s="38"/>
      <c r="AI32" s="38"/>
      <c r="AJ32" s="38"/>
      <c r="AK32" s="221">
        <v>0</v>
      </c>
      <c r="AL32" s="222"/>
      <c r="AM32" s="222"/>
      <c r="AN32" s="222"/>
      <c r="AO32" s="222"/>
      <c r="AP32" s="38"/>
      <c r="AQ32" s="38"/>
      <c r="AR32" s="39"/>
      <c r="BE32" s="211"/>
    </row>
    <row r="33" spans="2:57" s="3" customFormat="1" ht="14.4" customHeight="1" hidden="1">
      <c r="B33" s="37"/>
      <c r="C33" s="38"/>
      <c r="D33" s="38"/>
      <c r="E33" s="38"/>
      <c r="F33" s="26" t="s">
        <v>44</v>
      </c>
      <c r="G33" s="38"/>
      <c r="H33" s="38"/>
      <c r="I33" s="38"/>
      <c r="J33" s="38"/>
      <c r="K33" s="38"/>
      <c r="L33" s="223">
        <v>0</v>
      </c>
      <c r="M33" s="222"/>
      <c r="N33" s="222"/>
      <c r="O33" s="222"/>
      <c r="P33" s="222"/>
      <c r="Q33" s="38"/>
      <c r="R33" s="38"/>
      <c r="S33" s="38"/>
      <c r="T33" s="38"/>
      <c r="U33" s="38"/>
      <c r="V33" s="38"/>
      <c r="W33" s="221">
        <f>ROUND(BD94,2)</f>
        <v>0</v>
      </c>
      <c r="X33" s="222"/>
      <c r="Y33" s="222"/>
      <c r="Z33" s="222"/>
      <c r="AA33" s="222"/>
      <c r="AB33" s="222"/>
      <c r="AC33" s="222"/>
      <c r="AD33" s="222"/>
      <c r="AE33" s="222"/>
      <c r="AF33" s="38"/>
      <c r="AG33" s="38"/>
      <c r="AH33" s="38"/>
      <c r="AI33" s="38"/>
      <c r="AJ33" s="38"/>
      <c r="AK33" s="221">
        <v>0</v>
      </c>
      <c r="AL33" s="222"/>
      <c r="AM33" s="222"/>
      <c r="AN33" s="222"/>
      <c r="AO33" s="222"/>
      <c r="AP33" s="38"/>
      <c r="AQ33" s="38"/>
      <c r="AR33" s="39"/>
      <c r="BE33" s="211"/>
    </row>
    <row r="34" spans="1:57" s="2" customFormat="1" ht="6.9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10"/>
    </row>
    <row r="35" spans="1:57" s="2" customFormat="1" ht="25.95" customHeight="1">
      <c r="A35" s="31"/>
      <c r="B35" s="32"/>
      <c r="C35" s="40"/>
      <c r="D35" s="41" t="s">
        <v>45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46</v>
      </c>
      <c r="U35" s="42"/>
      <c r="V35" s="42"/>
      <c r="W35" s="42"/>
      <c r="X35" s="224" t="s">
        <v>47</v>
      </c>
      <c r="Y35" s="225"/>
      <c r="Z35" s="225"/>
      <c r="AA35" s="225"/>
      <c r="AB35" s="225"/>
      <c r="AC35" s="42"/>
      <c r="AD35" s="42"/>
      <c r="AE35" s="42"/>
      <c r="AF35" s="42"/>
      <c r="AG35" s="42"/>
      <c r="AH35" s="42"/>
      <c r="AI35" s="42"/>
      <c r="AJ35" s="42"/>
      <c r="AK35" s="226">
        <f>SUM(AK26:AK33)</f>
        <v>0</v>
      </c>
      <c r="AL35" s="225"/>
      <c r="AM35" s="225"/>
      <c r="AN35" s="225"/>
      <c r="AO35" s="227"/>
      <c r="AP35" s="40"/>
      <c r="AQ35" s="40"/>
      <c r="AR35" s="36"/>
      <c r="BE35" s="31"/>
    </row>
    <row r="36" spans="1:57" s="2" customFormat="1" ht="6.9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44"/>
      <c r="C49" s="45"/>
      <c r="D49" s="46" t="s">
        <v>48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49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0.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0.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0.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0.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0.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0.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0.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0.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0.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0.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3.2">
      <c r="A60" s="31"/>
      <c r="B60" s="32"/>
      <c r="C60" s="33"/>
      <c r="D60" s="49" t="s">
        <v>50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51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50</v>
      </c>
      <c r="AI60" s="35"/>
      <c r="AJ60" s="35"/>
      <c r="AK60" s="35"/>
      <c r="AL60" s="35"/>
      <c r="AM60" s="49" t="s">
        <v>51</v>
      </c>
      <c r="AN60" s="35"/>
      <c r="AO60" s="35"/>
      <c r="AP60" s="33"/>
      <c r="AQ60" s="33"/>
      <c r="AR60" s="36"/>
      <c r="BE60" s="31"/>
    </row>
    <row r="61" spans="2:44" ht="10.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0.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0.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3.2">
      <c r="A64" s="31"/>
      <c r="B64" s="32"/>
      <c r="C64" s="33"/>
      <c r="D64" s="46" t="s">
        <v>52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53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0.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0.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0.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0.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0.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0.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0.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0.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0.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0.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3.2">
      <c r="A75" s="31"/>
      <c r="B75" s="32"/>
      <c r="C75" s="33"/>
      <c r="D75" s="49" t="s">
        <v>50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51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50</v>
      </c>
      <c r="AI75" s="35"/>
      <c r="AJ75" s="35"/>
      <c r="AK75" s="35"/>
      <c r="AL75" s="35"/>
      <c r="AM75" s="49" t="s">
        <v>51</v>
      </c>
      <c r="AN75" s="35"/>
      <c r="AO75" s="35"/>
      <c r="AP75" s="33"/>
      <c r="AQ75" s="33"/>
      <c r="AR75" s="36"/>
      <c r="BE75" s="31"/>
    </row>
    <row r="76" spans="1:57" s="2" customFormat="1" ht="10.2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" customHeight="1">
      <c r="A82" s="31"/>
      <c r="B82" s="32"/>
      <c r="C82" s="20" t="s">
        <v>54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17-06-2020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28" t="str">
        <f>K6</f>
        <v>MŠ Síbova-oprava rampy</v>
      </c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60"/>
      <c r="AQ85" s="60"/>
      <c r="AR85" s="61"/>
    </row>
    <row r="86" spans="1:57" s="2" customFormat="1" ht="6.9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30">
        <f>IF(AN8="","",AN8)</f>
        <v>44230</v>
      </c>
      <c r="AN87" s="230"/>
      <c r="AO87" s="33"/>
      <c r="AP87" s="33"/>
      <c r="AQ87" s="33"/>
      <c r="AR87" s="36"/>
      <c r="BE87" s="31"/>
    </row>
    <row r="88" spans="1:57" s="2" customFormat="1" ht="6.9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15" customHeight="1">
      <c r="A89" s="31"/>
      <c r="B89" s="32"/>
      <c r="C89" s="26" t="s">
        <v>23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>Město Bílina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31</v>
      </c>
      <c r="AJ89" s="33"/>
      <c r="AK89" s="33"/>
      <c r="AL89" s="33"/>
      <c r="AM89" s="231" t="str">
        <f>IF(E17="","",E17)</f>
        <v xml:space="preserve"> </v>
      </c>
      <c r="AN89" s="232"/>
      <c r="AO89" s="232"/>
      <c r="AP89" s="232"/>
      <c r="AQ89" s="33"/>
      <c r="AR89" s="36"/>
      <c r="AS89" s="233" t="s">
        <v>55</v>
      </c>
      <c r="AT89" s="234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15" customHeight="1">
      <c r="A90" s="31"/>
      <c r="B90" s="32"/>
      <c r="C90" s="26" t="s">
        <v>29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33</v>
      </c>
      <c r="AJ90" s="33"/>
      <c r="AK90" s="33"/>
      <c r="AL90" s="33"/>
      <c r="AM90" s="231" t="str">
        <f>IF(E20="","",E20)</f>
        <v xml:space="preserve"> </v>
      </c>
      <c r="AN90" s="232"/>
      <c r="AO90" s="232"/>
      <c r="AP90" s="232"/>
      <c r="AQ90" s="33"/>
      <c r="AR90" s="36"/>
      <c r="AS90" s="235"/>
      <c r="AT90" s="236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8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37"/>
      <c r="AT91" s="238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39" t="s">
        <v>56</v>
      </c>
      <c r="D92" s="240"/>
      <c r="E92" s="240"/>
      <c r="F92" s="240"/>
      <c r="G92" s="240"/>
      <c r="H92" s="70"/>
      <c r="I92" s="241" t="s">
        <v>57</v>
      </c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2" t="s">
        <v>58</v>
      </c>
      <c r="AH92" s="240"/>
      <c r="AI92" s="240"/>
      <c r="AJ92" s="240"/>
      <c r="AK92" s="240"/>
      <c r="AL92" s="240"/>
      <c r="AM92" s="240"/>
      <c r="AN92" s="241" t="s">
        <v>59</v>
      </c>
      <c r="AO92" s="240"/>
      <c r="AP92" s="243"/>
      <c r="AQ92" s="71" t="s">
        <v>60</v>
      </c>
      <c r="AR92" s="36"/>
      <c r="AS92" s="72" t="s">
        <v>61</v>
      </c>
      <c r="AT92" s="73" t="s">
        <v>62</v>
      </c>
      <c r="AU92" s="73" t="s">
        <v>63</v>
      </c>
      <c r="AV92" s="73" t="s">
        <v>64</v>
      </c>
      <c r="AW92" s="73" t="s">
        <v>65</v>
      </c>
      <c r="AX92" s="73" t="s">
        <v>66</v>
      </c>
      <c r="AY92" s="73" t="s">
        <v>67</v>
      </c>
      <c r="AZ92" s="73" t="s">
        <v>68</v>
      </c>
      <c r="BA92" s="73" t="s">
        <v>69</v>
      </c>
      <c r="BB92" s="73" t="s">
        <v>70</v>
      </c>
      <c r="BC92" s="73" t="s">
        <v>71</v>
      </c>
      <c r="BD92" s="74" t="s">
        <v>72</v>
      </c>
      <c r="BE92" s="31"/>
    </row>
    <row r="93" spans="1:57" s="2" customFormat="1" ht="10.8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" customHeight="1">
      <c r="B94" s="78"/>
      <c r="C94" s="79" t="s">
        <v>73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47">
        <f>ROUND(AG95,2)</f>
        <v>0</v>
      </c>
      <c r="AH94" s="247"/>
      <c r="AI94" s="247"/>
      <c r="AJ94" s="247"/>
      <c r="AK94" s="247"/>
      <c r="AL94" s="247"/>
      <c r="AM94" s="247"/>
      <c r="AN94" s="248">
        <f>SUM(AG94,AT94)</f>
        <v>0</v>
      </c>
      <c r="AO94" s="248"/>
      <c r="AP94" s="248"/>
      <c r="AQ94" s="82" t="s">
        <v>1</v>
      </c>
      <c r="AR94" s="83"/>
      <c r="AS94" s="84">
        <f>ROUND(AS95,2)</f>
        <v>0</v>
      </c>
      <c r="AT94" s="85">
        <f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ROUND(AZ95,2)</f>
        <v>0</v>
      </c>
      <c r="BA94" s="85">
        <f>ROUND(BA95,2)</f>
        <v>0</v>
      </c>
      <c r="BB94" s="85">
        <f>ROUND(BB95,2)</f>
        <v>0</v>
      </c>
      <c r="BC94" s="85">
        <f>ROUND(BC95,2)</f>
        <v>0</v>
      </c>
      <c r="BD94" s="87">
        <f>ROUND(BD95,2)</f>
        <v>0</v>
      </c>
      <c r="BS94" s="88" t="s">
        <v>74</v>
      </c>
      <c r="BT94" s="88" t="s">
        <v>75</v>
      </c>
      <c r="BV94" s="88" t="s">
        <v>76</v>
      </c>
      <c r="BW94" s="88" t="s">
        <v>5</v>
      </c>
      <c r="BX94" s="88" t="s">
        <v>77</v>
      </c>
      <c r="CL94" s="88" t="s">
        <v>1</v>
      </c>
    </row>
    <row r="95" spans="1:90" s="7" customFormat="1" ht="24.75" customHeight="1">
      <c r="A95" s="89" t="s">
        <v>78</v>
      </c>
      <c r="B95" s="90"/>
      <c r="C95" s="91"/>
      <c r="D95" s="246" t="s">
        <v>14</v>
      </c>
      <c r="E95" s="246"/>
      <c r="F95" s="246"/>
      <c r="G95" s="246"/>
      <c r="H95" s="246"/>
      <c r="I95" s="92"/>
      <c r="J95" s="246" t="s">
        <v>17</v>
      </c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4">
        <f>'17-06-2020 - MŠ Síbova-op...'!J28</f>
        <v>0</v>
      </c>
      <c r="AH95" s="245"/>
      <c r="AI95" s="245"/>
      <c r="AJ95" s="245"/>
      <c r="AK95" s="245"/>
      <c r="AL95" s="245"/>
      <c r="AM95" s="245"/>
      <c r="AN95" s="244">
        <f>SUM(AG95,AT95)</f>
        <v>0</v>
      </c>
      <c r="AO95" s="245"/>
      <c r="AP95" s="245"/>
      <c r="AQ95" s="93" t="s">
        <v>79</v>
      </c>
      <c r="AR95" s="94"/>
      <c r="AS95" s="95">
        <v>0</v>
      </c>
      <c r="AT95" s="96">
        <f>ROUND(SUM(AV95:AW95),2)</f>
        <v>0</v>
      </c>
      <c r="AU95" s="97">
        <f>'17-06-2020 - MŠ Síbova-op...'!P126</f>
        <v>0</v>
      </c>
      <c r="AV95" s="96">
        <f>'17-06-2020 - MŠ Síbova-op...'!J31</f>
        <v>0</v>
      </c>
      <c r="AW95" s="96">
        <f>'17-06-2020 - MŠ Síbova-op...'!J32</f>
        <v>0</v>
      </c>
      <c r="AX95" s="96">
        <f>'17-06-2020 - MŠ Síbova-op...'!J33</f>
        <v>0</v>
      </c>
      <c r="AY95" s="96">
        <f>'17-06-2020 - MŠ Síbova-op...'!J34</f>
        <v>0</v>
      </c>
      <c r="AZ95" s="96">
        <f>'17-06-2020 - MŠ Síbova-op...'!F31</f>
        <v>0</v>
      </c>
      <c r="BA95" s="96">
        <f>'17-06-2020 - MŠ Síbova-op...'!F32</f>
        <v>0</v>
      </c>
      <c r="BB95" s="96">
        <f>'17-06-2020 - MŠ Síbova-op...'!F33</f>
        <v>0</v>
      </c>
      <c r="BC95" s="96">
        <f>'17-06-2020 - MŠ Síbova-op...'!F34</f>
        <v>0</v>
      </c>
      <c r="BD95" s="98">
        <f>'17-06-2020 - MŠ Síbova-op...'!F35</f>
        <v>0</v>
      </c>
      <c r="BT95" s="99" t="s">
        <v>80</v>
      </c>
      <c r="BU95" s="99" t="s">
        <v>81</v>
      </c>
      <c r="BV95" s="99" t="s">
        <v>76</v>
      </c>
      <c r="BW95" s="99" t="s">
        <v>5</v>
      </c>
      <c r="BX95" s="99" t="s">
        <v>77</v>
      </c>
      <c r="CL95" s="99" t="s">
        <v>1</v>
      </c>
    </row>
    <row r="96" spans="1:57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AvaCzj2kt8fvWZWI4R42RF3BJQUwyW4pfafWuPVJbFsWzG6YzeIbrwvhW4tT8oLvz2+a7KkstYxdviiVrQ2DvA==" saltValue="EZ77szJ12jXUrXZjmsPkEpWdk5bJU/3DrJpFPjJ8DMqFZiCDzOC/IbtrLvVb1aZwPCxi+T9B2Y0mrZFHP+838w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17-06-2020 - MŠ Síbova-op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" customHeight="1"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AT2" s="14" t="s">
        <v>5</v>
      </c>
    </row>
    <row r="3" spans="2:46" s="1" customFormat="1" ht="6.9" customHeight="1" hidden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7"/>
      <c r="AT3" s="14" t="s">
        <v>82</v>
      </c>
    </row>
    <row r="4" spans="2:46" s="1" customFormat="1" ht="24.9" customHeight="1" hidden="1">
      <c r="B4" s="17"/>
      <c r="D4" s="102" t="s">
        <v>83</v>
      </c>
      <c r="L4" s="17"/>
      <c r="M4" s="103" t="s">
        <v>10</v>
      </c>
      <c r="AT4" s="14" t="s">
        <v>4</v>
      </c>
    </row>
    <row r="5" spans="2:12" s="1" customFormat="1" ht="6.9" customHeight="1" hidden="1">
      <c r="B5" s="17"/>
      <c r="L5" s="17"/>
    </row>
    <row r="6" spans="1:31" s="2" customFormat="1" ht="12" customHeight="1" hidden="1">
      <c r="A6" s="31"/>
      <c r="B6" s="36"/>
      <c r="C6" s="31"/>
      <c r="D6" s="104" t="s">
        <v>16</v>
      </c>
      <c r="E6" s="31"/>
      <c r="F6" s="31"/>
      <c r="G6" s="31"/>
      <c r="H6" s="31"/>
      <c r="I6" s="31"/>
      <c r="J6" s="31"/>
      <c r="K6" s="31"/>
      <c r="L6" s="48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s="2" customFormat="1" ht="16.5" customHeight="1" hidden="1">
      <c r="A7" s="31"/>
      <c r="B7" s="36"/>
      <c r="C7" s="31"/>
      <c r="D7" s="31"/>
      <c r="E7" s="250" t="s">
        <v>17</v>
      </c>
      <c r="F7" s="251"/>
      <c r="G7" s="251"/>
      <c r="H7" s="251"/>
      <c r="I7" s="31"/>
      <c r="J7" s="31"/>
      <c r="K7" s="31"/>
      <c r="L7" s="48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s="2" customFormat="1" ht="10.2" hidden="1">
      <c r="A8" s="31"/>
      <c r="B8" s="36"/>
      <c r="C8" s="31"/>
      <c r="D8" s="31"/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2" customHeight="1" hidden="1">
      <c r="A9" s="31"/>
      <c r="B9" s="36"/>
      <c r="C9" s="31"/>
      <c r="D9" s="104" t="s">
        <v>18</v>
      </c>
      <c r="E9" s="31"/>
      <c r="F9" s="105" t="s">
        <v>1</v>
      </c>
      <c r="G9" s="31"/>
      <c r="H9" s="31"/>
      <c r="I9" s="104" t="s">
        <v>19</v>
      </c>
      <c r="J9" s="105" t="s">
        <v>1</v>
      </c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 hidden="1">
      <c r="A10" s="31"/>
      <c r="B10" s="36"/>
      <c r="C10" s="31"/>
      <c r="D10" s="104" t="s">
        <v>20</v>
      </c>
      <c r="E10" s="31"/>
      <c r="F10" s="105" t="s">
        <v>21</v>
      </c>
      <c r="G10" s="31"/>
      <c r="H10" s="31"/>
      <c r="I10" s="104" t="s">
        <v>22</v>
      </c>
      <c r="J10" s="106">
        <f>'Rekapitulace stavby'!AN8</f>
        <v>44230</v>
      </c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0.8" customHeight="1" hidden="1">
      <c r="A11" s="31"/>
      <c r="B11" s="36"/>
      <c r="C11" s="31"/>
      <c r="D11" s="31"/>
      <c r="E11" s="31"/>
      <c r="F11" s="31"/>
      <c r="G11" s="31"/>
      <c r="H11" s="31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 hidden="1">
      <c r="A12" s="31"/>
      <c r="B12" s="36"/>
      <c r="C12" s="31"/>
      <c r="D12" s="104" t="s">
        <v>23</v>
      </c>
      <c r="E12" s="31"/>
      <c r="F12" s="31"/>
      <c r="G12" s="31"/>
      <c r="H12" s="31"/>
      <c r="I12" s="104" t="s">
        <v>24</v>
      </c>
      <c r="J12" s="105" t="s">
        <v>25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8" customHeight="1" hidden="1">
      <c r="A13" s="31"/>
      <c r="B13" s="36"/>
      <c r="C13" s="31"/>
      <c r="D13" s="31"/>
      <c r="E13" s="105" t="s">
        <v>26</v>
      </c>
      <c r="F13" s="31"/>
      <c r="G13" s="31"/>
      <c r="H13" s="31"/>
      <c r="I13" s="104" t="s">
        <v>27</v>
      </c>
      <c r="J13" s="105" t="s">
        <v>28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6.9" customHeight="1" hidden="1">
      <c r="A14" s="31"/>
      <c r="B14" s="36"/>
      <c r="C14" s="31"/>
      <c r="D14" s="31"/>
      <c r="E14" s="31"/>
      <c r="F14" s="31"/>
      <c r="G14" s="31"/>
      <c r="H14" s="31"/>
      <c r="I14" s="31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2" customHeight="1" hidden="1">
      <c r="A15" s="31"/>
      <c r="B15" s="36"/>
      <c r="C15" s="31"/>
      <c r="D15" s="104" t="s">
        <v>29</v>
      </c>
      <c r="E15" s="31"/>
      <c r="F15" s="31"/>
      <c r="G15" s="31"/>
      <c r="H15" s="31"/>
      <c r="I15" s="104" t="s">
        <v>24</v>
      </c>
      <c r="J15" s="27" t="str">
        <f>'Rekapitulace stavby'!AN13</f>
        <v>Vyplň údaj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8" customHeight="1" hidden="1">
      <c r="A16" s="31"/>
      <c r="B16" s="36"/>
      <c r="C16" s="31"/>
      <c r="D16" s="31"/>
      <c r="E16" s="252" t="str">
        <f>'Rekapitulace stavby'!E14</f>
        <v>Vyplň údaj</v>
      </c>
      <c r="F16" s="253"/>
      <c r="G16" s="253"/>
      <c r="H16" s="253"/>
      <c r="I16" s="104" t="s">
        <v>27</v>
      </c>
      <c r="J16" s="27" t="str">
        <f>'Rekapitulace stavby'!AN14</f>
        <v>Vyplň údaj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" customHeight="1" hidden="1">
      <c r="A17" s="31"/>
      <c r="B17" s="36"/>
      <c r="C17" s="31"/>
      <c r="D17" s="31"/>
      <c r="E17" s="31"/>
      <c r="F17" s="31"/>
      <c r="G17" s="31"/>
      <c r="H17" s="31"/>
      <c r="I17" s="31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 hidden="1">
      <c r="A18" s="31"/>
      <c r="B18" s="36"/>
      <c r="C18" s="31"/>
      <c r="D18" s="104" t="s">
        <v>31</v>
      </c>
      <c r="E18" s="31"/>
      <c r="F18" s="31"/>
      <c r="G18" s="31"/>
      <c r="H18" s="31"/>
      <c r="I18" s="104" t="s">
        <v>24</v>
      </c>
      <c r="J18" s="105" t="str">
        <f>IF('Rekapitulace stavby'!AN16="","",'Rekapitulace stavby'!AN16)</f>
        <v/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 hidden="1">
      <c r="A19" s="31"/>
      <c r="B19" s="36"/>
      <c r="C19" s="31"/>
      <c r="D19" s="31"/>
      <c r="E19" s="105" t="str">
        <f>IF('Rekapitulace stavby'!E17="","",'Rekapitulace stavby'!E17)</f>
        <v xml:space="preserve"> </v>
      </c>
      <c r="F19" s="31"/>
      <c r="G19" s="31"/>
      <c r="H19" s="31"/>
      <c r="I19" s="104" t="s">
        <v>27</v>
      </c>
      <c r="J19" s="105" t="str">
        <f>IF('Rekapitulace stavby'!AN17="","",'Rekapitulace stavby'!AN17)</f>
        <v/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" customHeight="1" hidden="1">
      <c r="A20" s="31"/>
      <c r="B20" s="36"/>
      <c r="C20" s="31"/>
      <c r="D20" s="31"/>
      <c r="E20" s="31"/>
      <c r="F20" s="31"/>
      <c r="G20" s="31"/>
      <c r="H20" s="31"/>
      <c r="I20" s="31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 hidden="1">
      <c r="A21" s="31"/>
      <c r="B21" s="36"/>
      <c r="C21" s="31"/>
      <c r="D21" s="104" t="s">
        <v>33</v>
      </c>
      <c r="E21" s="31"/>
      <c r="F21" s="31"/>
      <c r="G21" s="31"/>
      <c r="H21" s="31"/>
      <c r="I21" s="104" t="s">
        <v>24</v>
      </c>
      <c r="J21" s="105" t="str">
        <f>IF('Rekapitulace stavby'!AN19="","",'Rekapitulace stavby'!AN19)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 hidden="1">
      <c r="A22" s="31"/>
      <c r="B22" s="36"/>
      <c r="C22" s="31"/>
      <c r="D22" s="31"/>
      <c r="E22" s="105" t="str">
        <f>IF('Rekapitulace stavby'!E20="","",'Rekapitulace stavby'!E20)</f>
        <v xml:space="preserve"> </v>
      </c>
      <c r="F22" s="31"/>
      <c r="G22" s="31"/>
      <c r="H22" s="31"/>
      <c r="I22" s="104" t="s">
        <v>27</v>
      </c>
      <c r="J22" s="105" t="str">
        <f>IF('Rekapitulace stavby'!AN20="","",'Rekapitulace stavby'!AN20)</f>
        <v/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" customHeight="1" hidden="1">
      <c r="A23" s="31"/>
      <c r="B23" s="36"/>
      <c r="C23" s="31"/>
      <c r="D23" s="31"/>
      <c r="E23" s="31"/>
      <c r="F23" s="31"/>
      <c r="G23" s="31"/>
      <c r="H23" s="31"/>
      <c r="I23" s="31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 hidden="1">
      <c r="A24" s="31"/>
      <c r="B24" s="36"/>
      <c r="C24" s="31"/>
      <c r="D24" s="104" t="s">
        <v>34</v>
      </c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 hidden="1">
      <c r="A25" s="107"/>
      <c r="B25" s="108"/>
      <c r="C25" s="107"/>
      <c r="D25" s="107"/>
      <c r="E25" s="254" t="s">
        <v>1</v>
      </c>
      <c r="F25" s="254"/>
      <c r="G25" s="254"/>
      <c r="H25" s="254"/>
      <c r="I25" s="107"/>
      <c r="J25" s="107"/>
      <c r="K25" s="107"/>
      <c r="L25" s="109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</row>
    <row r="26" spans="1:31" s="2" customFormat="1" ht="6.9" customHeight="1" hidden="1">
      <c r="A26" s="31"/>
      <c r="B26" s="36"/>
      <c r="C26" s="31"/>
      <c r="D26" s="31"/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" customHeight="1" hidden="1">
      <c r="A27" s="31"/>
      <c r="B27" s="36"/>
      <c r="C27" s="31"/>
      <c r="D27" s="110"/>
      <c r="E27" s="110"/>
      <c r="F27" s="110"/>
      <c r="G27" s="110"/>
      <c r="H27" s="110"/>
      <c r="I27" s="110"/>
      <c r="J27" s="110"/>
      <c r="K27" s="110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 hidden="1">
      <c r="A28" s="31"/>
      <c r="B28" s="36"/>
      <c r="C28" s="31"/>
      <c r="D28" s="111" t="s">
        <v>35</v>
      </c>
      <c r="E28" s="31"/>
      <c r="F28" s="31"/>
      <c r="G28" s="31"/>
      <c r="H28" s="31"/>
      <c r="I28" s="31"/>
      <c r="J28" s="112">
        <f>ROUND(J126,2)</f>
        <v>0</v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 hidden="1">
      <c r="A29" s="31"/>
      <c r="B29" s="36"/>
      <c r="C29" s="31"/>
      <c r="D29" s="110"/>
      <c r="E29" s="110"/>
      <c r="F29" s="110"/>
      <c r="G29" s="110"/>
      <c r="H29" s="110"/>
      <c r="I29" s="110"/>
      <c r="J29" s="110"/>
      <c r="K29" s="11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" customHeight="1" hidden="1">
      <c r="A30" s="31"/>
      <c r="B30" s="36"/>
      <c r="C30" s="31"/>
      <c r="D30" s="31"/>
      <c r="E30" s="31"/>
      <c r="F30" s="113" t="s">
        <v>37</v>
      </c>
      <c r="G30" s="31"/>
      <c r="H30" s="31"/>
      <c r="I30" s="113" t="s">
        <v>36</v>
      </c>
      <c r="J30" s="113" t="s">
        <v>38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" customHeight="1" hidden="1">
      <c r="A31" s="31"/>
      <c r="B31" s="36"/>
      <c r="C31" s="31"/>
      <c r="D31" s="114" t="s">
        <v>39</v>
      </c>
      <c r="E31" s="104" t="s">
        <v>40</v>
      </c>
      <c r="F31" s="115">
        <f>ROUND((SUM(BE126:BE176)),2)</f>
        <v>0</v>
      </c>
      <c r="G31" s="31"/>
      <c r="H31" s="31"/>
      <c r="I31" s="116">
        <v>0.21</v>
      </c>
      <c r="J31" s="115">
        <f>ROUND(((SUM(BE126:BE176))*I31),2)</f>
        <v>0</v>
      </c>
      <c r="K31" s="3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 hidden="1">
      <c r="A32" s="31"/>
      <c r="B32" s="36"/>
      <c r="C32" s="31"/>
      <c r="D32" s="31"/>
      <c r="E32" s="104" t="s">
        <v>41</v>
      </c>
      <c r="F32" s="115">
        <f>ROUND((SUM(BF126:BF176)),2)</f>
        <v>0</v>
      </c>
      <c r="G32" s="31"/>
      <c r="H32" s="31"/>
      <c r="I32" s="116">
        <v>0.15</v>
      </c>
      <c r="J32" s="115">
        <f>ROUND(((SUM(BF126:BF176))*I32),2)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 hidden="1">
      <c r="A33" s="31"/>
      <c r="B33" s="36"/>
      <c r="C33" s="31"/>
      <c r="D33" s="31"/>
      <c r="E33" s="104" t="s">
        <v>42</v>
      </c>
      <c r="F33" s="115">
        <f>ROUND((SUM(BG126:BG176)),2)</f>
        <v>0</v>
      </c>
      <c r="G33" s="31"/>
      <c r="H33" s="31"/>
      <c r="I33" s="116">
        <v>0.21</v>
      </c>
      <c r="J33" s="115">
        <f>0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 hidden="1">
      <c r="A34" s="31"/>
      <c r="B34" s="36"/>
      <c r="C34" s="31"/>
      <c r="D34" s="31"/>
      <c r="E34" s="104" t="s">
        <v>43</v>
      </c>
      <c r="F34" s="115">
        <f>ROUND((SUM(BH126:BH176)),2)</f>
        <v>0</v>
      </c>
      <c r="G34" s="31"/>
      <c r="H34" s="31"/>
      <c r="I34" s="116">
        <v>0.15</v>
      </c>
      <c r="J34" s="115">
        <f>0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customHeight="1" hidden="1">
      <c r="A35" s="31"/>
      <c r="B35" s="36"/>
      <c r="C35" s="31"/>
      <c r="D35" s="31"/>
      <c r="E35" s="104" t="s">
        <v>44</v>
      </c>
      <c r="F35" s="115">
        <f>ROUND((SUM(BI126:BI176)),2)</f>
        <v>0</v>
      </c>
      <c r="G35" s="31"/>
      <c r="H35" s="31"/>
      <c r="I35" s="116">
        <v>0</v>
      </c>
      <c r="J35" s="115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" customHeight="1" hidden="1">
      <c r="A36" s="31"/>
      <c r="B36" s="36"/>
      <c r="C36" s="31"/>
      <c r="D36" s="31"/>
      <c r="E36" s="31"/>
      <c r="F36" s="31"/>
      <c r="G36" s="31"/>
      <c r="H36" s="31"/>
      <c r="I36" s="31"/>
      <c r="J36" s="31"/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 hidden="1">
      <c r="A37" s="31"/>
      <c r="B37" s="36"/>
      <c r="C37" s="117"/>
      <c r="D37" s="118" t="s">
        <v>45</v>
      </c>
      <c r="E37" s="119"/>
      <c r="F37" s="119"/>
      <c r="G37" s="120" t="s">
        <v>46</v>
      </c>
      <c r="H37" s="121" t="s">
        <v>47</v>
      </c>
      <c r="I37" s="119"/>
      <c r="J37" s="122">
        <f>SUM(J28:J35)</f>
        <v>0</v>
      </c>
      <c r="K37" s="123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" customHeight="1" hidden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2:12" s="1" customFormat="1" ht="14.4" customHeight="1" hidden="1">
      <c r="B39" s="17"/>
      <c r="L39" s="17"/>
    </row>
    <row r="40" spans="2:12" s="1" customFormat="1" ht="14.4" customHeight="1" hidden="1">
      <c r="B40" s="17"/>
      <c r="L40" s="17"/>
    </row>
    <row r="41" spans="2:12" s="1" customFormat="1" ht="14.4" customHeight="1" hidden="1">
      <c r="B41" s="17"/>
      <c r="L41" s="17"/>
    </row>
    <row r="42" spans="2:12" s="1" customFormat="1" ht="14.4" customHeight="1" hidden="1">
      <c r="B42" s="17"/>
      <c r="L42" s="17"/>
    </row>
    <row r="43" spans="2:12" s="1" customFormat="1" ht="14.4" customHeight="1" hidden="1">
      <c r="B43" s="17"/>
      <c r="L43" s="17"/>
    </row>
    <row r="44" spans="2:12" s="1" customFormat="1" ht="14.4" customHeight="1" hidden="1">
      <c r="B44" s="17"/>
      <c r="L44" s="17"/>
    </row>
    <row r="45" spans="2:12" s="1" customFormat="1" ht="14.4" customHeight="1" hidden="1">
      <c r="B45" s="17"/>
      <c r="L45" s="17"/>
    </row>
    <row r="46" spans="2:12" s="1" customFormat="1" ht="14.4" customHeight="1" hidden="1">
      <c r="B46" s="17"/>
      <c r="L46" s="17"/>
    </row>
    <row r="47" spans="2:12" s="1" customFormat="1" ht="14.4" customHeight="1" hidden="1">
      <c r="B47" s="17"/>
      <c r="L47" s="17"/>
    </row>
    <row r="48" spans="2:12" s="1" customFormat="1" ht="14.4" customHeight="1" hidden="1">
      <c r="B48" s="17"/>
      <c r="L48" s="17"/>
    </row>
    <row r="49" spans="2:12" s="1" customFormat="1" ht="14.4" customHeight="1" hidden="1">
      <c r="B49" s="17"/>
      <c r="L49" s="17"/>
    </row>
    <row r="50" spans="2:12" s="2" customFormat="1" ht="14.4" customHeight="1" hidden="1">
      <c r="B50" s="48"/>
      <c r="D50" s="124" t="s">
        <v>48</v>
      </c>
      <c r="E50" s="125"/>
      <c r="F50" s="125"/>
      <c r="G50" s="124" t="s">
        <v>49</v>
      </c>
      <c r="H50" s="125"/>
      <c r="I50" s="125"/>
      <c r="J50" s="125"/>
      <c r="K50" s="125"/>
      <c r="L50" s="48"/>
    </row>
    <row r="51" spans="2:12" ht="10.2" hidden="1">
      <c r="B51" s="17"/>
      <c r="L51" s="17"/>
    </row>
    <row r="52" spans="2:12" ht="10.2" hidden="1">
      <c r="B52" s="17"/>
      <c r="L52" s="17"/>
    </row>
    <row r="53" spans="2:12" ht="10.2" hidden="1">
      <c r="B53" s="17"/>
      <c r="L53" s="17"/>
    </row>
    <row r="54" spans="2:12" ht="10.2" hidden="1">
      <c r="B54" s="17"/>
      <c r="L54" s="17"/>
    </row>
    <row r="55" spans="2:12" ht="10.2" hidden="1">
      <c r="B55" s="17"/>
      <c r="L55" s="17"/>
    </row>
    <row r="56" spans="2:12" ht="10.2" hidden="1">
      <c r="B56" s="17"/>
      <c r="L56" s="17"/>
    </row>
    <row r="57" spans="2:12" ht="10.2" hidden="1">
      <c r="B57" s="17"/>
      <c r="L57" s="17"/>
    </row>
    <row r="58" spans="2:12" ht="10.2" hidden="1">
      <c r="B58" s="17"/>
      <c r="L58" s="17"/>
    </row>
    <row r="59" spans="2:12" ht="10.2" hidden="1">
      <c r="B59" s="17"/>
      <c r="L59" s="17"/>
    </row>
    <row r="60" spans="2:12" ht="10.2" hidden="1">
      <c r="B60" s="17"/>
      <c r="L60" s="17"/>
    </row>
    <row r="61" spans="1:31" s="2" customFormat="1" ht="13.2" hidden="1">
      <c r="A61" s="31"/>
      <c r="B61" s="36"/>
      <c r="C61" s="31"/>
      <c r="D61" s="126" t="s">
        <v>50</v>
      </c>
      <c r="E61" s="127"/>
      <c r="F61" s="128" t="s">
        <v>51</v>
      </c>
      <c r="G61" s="126" t="s">
        <v>50</v>
      </c>
      <c r="H61" s="127"/>
      <c r="I61" s="127"/>
      <c r="J61" s="129" t="s">
        <v>51</v>
      </c>
      <c r="K61" s="12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0.2" hidden="1">
      <c r="B62" s="17"/>
      <c r="L62" s="17"/>
    </row>
    <row r="63" spans="2:12" ht="10.2" hidden="1">
      <c r="B63" s="17"/>
      <c r="L63" s="17"/>
    </row>
    <row r="64" spans="2:12" ht="10.2" hidden="1">
      <c r="B64" s="17"/>
      <c r="L64" s="17"/>
    </row>
    <row r="65" spans="1:31" s="2" customFormat="1" ht="13.2" hidden="1">
      <c r="A65" s="31"/>
      <c r="B65" s="36"/>
      <c r="C65" s="31"/>
      <c r="D65" s="124" t="s">
        <v>52</v>
      </c>
      <c r="E65" s="130"/>
      <c r="F65" s="130"/>
      <c r="G65" s="124" t="s">
        <v>53</v>
      </c>
      <c r="H65" s="130"/>
      <c r="I65" s="130"/>
      <c r="J65" s="130"/>
      <c r="K65" s="130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0.2" hidden="1">
      <c r="B66" s="17"/>
      <c r="L66" s="17"/>
    </row>
    <row r="67" spans="2:12" ht="10.2" hidden="1">
      <c r="B67" s="17"/>
      <c r="L67" s="17"/>
    </row>
    <row r="68" spans="2:12" ht="10.2" hidden="1">
      <c r="B68" s="17"/>
      <c r="L68" s="17"/>
    </row>
    <row r="69" spans="2:12" ht="10.2" hidden="1">
      <c r="B69" s="17"/>
      <c r="L69" s="17"/>
    </row>
    <row r="70" spans="2:12" ht="10.2" hidden="1">
      <c r="B70" s="17"/>
      <c r="L70" s="17"/>
    </row>
    <row r="71" spans="2:12" ht="10.2" hidden="1">
      <c r="B71" s="17"/>
      <c r="L71" s="17"/>
    </row>
    <row r="72" spans="2:12" ht="10.2" hidden="1">
      <c r="B72" s="17"/>
      <c r="L72" s="17"/>
    </row>
    <row r="73" spans="2:12" ht="10.2" hidden="1">
      <c r="B73" s="17"/>
      <c r="L73" s="17"/>
    </row>
    <row r="74" spans="2:12" ht="10.2" hidden="1">
      <c r="B74" s="17"/>
      <c r="L74" s="17"/>
    </row>
    <row r="75" spans="2:12" ht="10.2" hidden="1">
      <c r="B75" s="17"/>
      <c r="L75" s="17"/>
    </row>
    <row r="76" spans="1:31" s="2" customFormat="1" ht="13.2" hidden="1">
      <c r="A76" s="31"/>
      <c r="B76" s="36"/>
      <c r="C76" s="31"/>
      <c r="D76" s="126" t="s">
        <v>50</v>
      </c>
      <c r="E76" s="127"/>
      <c r="F76" s="128" t="s">
        <v>51</v>
      </c>
      <c r="G76" s="126" t="s">
        <v>50</v>
      </c>
      <c r="H76" s="127"/>
      <c r="I76" s="127"/>
      <c r="J76" s="129" t="s">
        <v>51</v>
      </c>
      <c r="K76" s="12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 hidden="1">
      <c r="A77" s="31"/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ht="10.2" hidden="1"/>
    <row r="79" ht="10.2" hidden="1"/>
    <row r="80" ht="10.2" hidden="1"/>
    <row r="81" spans="1:31" s="2" customFormat="1" ht="6.9" customHeight="1">
      <c r="A81" s="31"/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" customHeight="1">
      <c r="A82" s="31"/>
      <c r="B82" s="32"/>
      <c r="C82" s="20" t="s">
        <v>84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28" t="str">
        <f>E7</f>
        <v>MŠ Síbova-oprava rampy</v>
      </c>
      <c r="F85" s="255"/>
      <c r="G85" s="255"/>
      <c r="H85" s="255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6.9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2" customHeight="1">
      <c r="A87" s="31"/>
      <c r="B87" s="32"/>
      <c r="C87" s="26" t="s">
        <v>20</v>
      </c>
      <c r="D87" s="33"/>
      <c r="E87" s="33"/>
      <c r="F87" s="24" t="str">
        <f>F10</f>
        <v xml:space="preserve"> </v>
      </c>
      <c r="G87" s="33"/>
      <c r="H87" s="33"/>
      <c r="I87" s="26" t="s">
        <v>22</v>
      </c>
      <c r="J87" s="63">
        <f>IF(J10="","",J10)</f>
        <v>44230</v>
      </c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5.15" customHeight="1">
      <c r="A89" s="31"/>
      <c r="B89" s="32"/>
      <c r="C89" s="26" t="s">
        <v>23</v>
      </c>
      <c r="D89" s="33"/>
      <c r="E89" s="33"/>
      <c r="F89" s="24" t="str">
        <f>E13</f>
        <v>Město Bílina</v>
      </c>
      <c r="G89" s="33"/>
      <c r="H89" s="33"/>
      <c r="I89" s="26" t="s">
        <v>31</v>
      </c>
      <c r="J89" s="29" t="str">
        <f>E19</f>
        <v xml:space="preserve"> 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5.15" customHeight="1">
      <c r="A90" s="31"/>
      <c r="B90" s="32"/>
      <c r="C90" s="26" t="s">
        <v>29</v>
      </c>
      <c r="D90" s="33"/>
      <c r="E90" s="33"/>
      <c r="F90" s="24" t="str">
        <f>IF(E16="","",E16)</f>
        <v>Vyplň údaj</v>
      </c>
      <c r="G90" s="33"/>
      <c r="H90" s="33"/>
      <c r="I90" s="26" t="s">
        <v>33</v>
      </c>
      <c r="J90" s="29" t="str">
        <f>E22</f>
        <v xml:space="preserve"> 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0.35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9.25" customHeight="1">
      <c r="A92" s="31"/>
      <c r="B92" s="32"/>
      <c r="C92" s="135" t="s">
        <v>85</v>
      </c>
      <c r="D92" s="136"/>
      <c r="E92" s="136"/>
      <c r="F92" s="136"/>
      <c r="G92" s="136"/>
      <c r="H92" s="136"/>
      <c r="I92" s="136"/>
      <c r="J92" s="137" t="s">
        <v>86</v>
      </c>
      <c r="K92" s="136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8" customHeight="1">
      <c r="A94" s="31"/>
      <c r="B94" s="32"/>
      <c r="C94" s="138" t="s">
        <v>87</v>
      </c>
      <c r="D94" s="33"/>
      <c r="E94" s="33"/>
      <c r="F94" s="33"/>
      <c r="G94" s="33"/>
      <c r="H94" s="33"/>
      <c r="I94" s="33"/>
      <c r="J94" s="81">
        <f>J126</f>
        <v>0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4" t="s">
        <v>88</v>
      </c>
    </row>
    <row r="95" spans="2:12" s="9" customFormat="1" ht="24.9" customHeight="1">
      <c r="B95" s="139"/>
      <c r="C95" s="140"/>
      <c r="D95" s="141" t="s">
        <v>89</v>
      </c>
      <c r="E95" s="142"/>
      <c r="F95" s="142"/>
      <c r="G95" s="142"/>
      <c r="H95" s="142"/>
      <c r="I95" s="142"/>
      <c r="J95" s="143">
        <f>J127</f>
        <v>0</v>
      </c>
      <c r="K95" s="140"/>
      <c r="L95" s="144"/>
    </row>
    <row r="96" spans="2:12" s="10" customFormat="1" ht="19.95" customHeight="1">
      <c r="B96" s="145"/>
      <c r="C96" s="146"/>
      <c r="D96" s="147" t="s">
        <v>90</v>
      </c>
      <c r="E96" s="148"/>
      <c r="F96" s="148"/>
      <c r="G96" s="148"/>
      <c r="H96" s="148"/>
      <c r="I96" s="148"/>
      <c r="J96" s="149">
        <f>J128</f>
        <v>0</v>
      </c>
      <c r="K96" s="146"/>
      <c r="L96" s="150"/>
    </row>
    <row r="97" spans="2:12" s="10" customFormat="1" ht="19.95" customHeight="1">
      <c r="B97" s="145"/>
      <c r="C97" s="146"/>
      <c r="D97" s="147" t="s">
        <v>91</v>
      </c>
      <c r="E97" s="148"/>
      <c r="F97" s="148"/>
      <c r="G97" s="148"/>
      <c r="H97" s="148"/>
      <c r="I97" s="148"/>
      <c r="J97" s="149">
        <f>J135</f>
        <v>0</v>
      </c>
      <c r="K97" s="146"/>
      <c r="L97" s="150"/>
    </row>
    <row r="98" spans="2:12" s="10" customFormat="1" ht="19.95" customHeight="1">
      <c r="B98" s="145"/>
      <c r="C98" s="146"/>
      <c r="D98" s="147" t="s">
        <v>92</v>
      </c>
      <c r="E98" s="148"/>
      <c r="F98" s="148"/>
      <c r="G98" s="148"/>
      <c r="H98" s="148"/>
      <c r="I98" s="148"/>
      <c r="J98" s="149">
        <f>J139</f>
        <v>0</v>
      </c>
      <c r="K98" s="146"/>
      <c r="L98" s="150"/>
    </row>
    <row r="99" spans="2:12" s="10" customFormat="1" ht="19.95" customHeight="1">
      <c r="B99" s="145"/>
      <c r="C99" s="146"/>
      <c r="D99" s="147" t="s">
        <v>93</v>
      </c>
      <c r="E99" s="148"/>
      <c r="F99" s="148"/>
      <c r="G99" s="148"/>
      <c r="H99" s="148"/>
      <c r="I99" s="148"/>
      <c r="J99" s="149">
        <f>J141</f>
        <v>0</v>
      </c>
      <c r="K99" s="146"/>
      <c r="L99" s="150"/>
    </row>
    <row r="100" spans="2:12" s="10" customFormat="1" ht="19.95" customHeight="1">
      <c r="B100" s="145"/>
      <c r="C100" s="146"/>
      <c r="D100" s="147" t="s">
        <v>94</v>
      </c>
      <c r="E100" s="148"/>
      <c r="F100" s="148"/>
      <c r="G100" s="148"/>
      <c r="H100" s="148"/>
      <c r="I100" s="148"/>
      <c r="J100" s="149">
        <f>J147</f>
        <v>0</v>
      </c>
      <c r="K100" s="146"/>
      <c r="L100" s="150"/>
    </row>
    <row r="101" spans="2:12" s="10" customFormat="1" ht="19.95" customHeight="1">
      <c r="B101" s="145"/>
      <c r="C101" s="146"/>
      <c r="D101" s="147" t="s">
        <v>95</v>
      </c>
      <c r="E101" s="148"/>
      <c r="F101" s="148"/>
      <c r="G101" s="148"/>
      <c r="H101" s="148"/>
      <c r="I101" s="148"/>
      <c r="J101" s="149">
        <f>J149</f>
        <v>0</v>
      </c>
      <c r="K101" s="146"/>
      <c r="L101" s="150"/>
    </row>
    <row r="102" spans="2:12" s="10" customFormat="1" ht="19.95" customHeight="1">
      <c r="B102" s="145"/>
      <c r="C102" s="146"/>
      <c r="D102" s="147" t="s">
        <v>96</v>
      </c>
      <c r="E102" s="148"/>
      <c r="F102" s="148"/>
      <c r="G102" s="148"/>
      <c r="H102" s="148"/>
      <c r="I102" s="148"/>
      <c r="J102" s="149">
        <f>J153</f>
        <v>0</v>
      </c>
      <c r="K102" s="146"/>
      <c r="L102" s="150"/>
    </row>
    <row r="103" spans="2:12" s="10" customFormat="1" ht="19.95" customHeight="1">
      <c r="B103" s="145"/>
      <c r="C103" s="146"/>
      <c r="D103" s="147" t="s">
        <v>97</v>
      </c>
      <c r="E103" s="148"/>
      <c r="F103" s="148"/>
      <c r="G103" s="148"/>
      <c r="H103" s="148"/>
      <c r="I103" s="148"/>
      <c r="J103" s="149">
        <f>J160</f>
        <v>0</v>
      </c>
      <c r="K103" s="146"/>
      <c r="L103" s="150"/>
    </row>
    <row r="104" spans="2:12" s="10" customFormat="1" ht="19.95" customHeight="1">
      <c r="B104" s="145"/>
      <c r="C104" s="146"/>
      <c r="D104" s="147" t="s">
        <v>98</v>
      </c>
      <c r="E104" s="148"/>
      <c r="F104" s="148"/>
      <c r="G104" s="148"/>
      <c r="H104" s="148"/>
      <c r="I104" s="148"/>
      <c r="J104" s="149">
        <f>J166</f>
        <v>0</v>
      </c>
      <c r="K104" s="146"/>
      <c r="L104" s="150"/>
    </row>
    <row r="105" spans="2:12" s="9" customFormat="1" ht="24.9" customHeight="1">
      <c r="B105" s="139"/>
      <c r="C105" s="140"/>
      <c r="D105" s="141" t="s">
        <v>99</v>
      </c>
      <c r="E105" s="142"/>
      <c r="F105" s="142"/>
      <c r="G105" s="142"/>
      <c r="H105" s="142"/>
      <c r="I105" s="142"/>
      <c r="J105" s="143">
        <f>J168</f>
        <v>0</v>
      </c>
      <c r="K105" s="140"/>
      <c r="L105" s="144"/>
    </row>
    <row r="106" spans="2:12" s="10" customFormat="1" ht="19.95" customHeight="1">
      <c r="B106" s="145"/>
      <c r="C106" s="146"/>
      <c r="D106" s="147" t="s">
        <v>100</v>
      </c>
      <c r="E106" s="148"/>
      <c r="F106" s="148"/>
      <c r="G106" s="148"/>
      <c r="H106" s="148"/>
      <c r="I106" s="148"/>
      <c r="J106" s="149">
        <f>J169</f>
        <v>0</v>
      </c>
      <c r="K106" s="146"/>
      <c r="L106" s="150"/>
    </row>
    <row r="107" spans="2:12" s="9" customFormat="1" ht="24.9" customHeight="1">
      <c r="B107" s="139"/>
      <c r="C107" s="140"/>
      <c r="D107" s="141" t="s">
        <v>101</v>
      </c>
      <c r="E107" s="142"/>
      <c r="F107" s="142"/>
      <c r="G107" s="142"/>
      <c r="H107" s="142"/>
      <c r="I107" s="142"/>
      <c r="J107" s="143">
        <f>J174</f>
        <v>0</v>
      </c>
      <c r="K107" s="140"/>
      <c r="L107" s="144"/>
    </row>
    <row r="108" spans="2:12" s="10" customFormat="1" ht="19.95" customHeight="1">
      <c r="B108" s="145"/>
      <c r="C108" s="146"/>
      <c r="D108" s="147" t="s">
        <v>102</v>
      </c>
      <c r="E108" s="148"/>
      <c r="F108" s="148"/>
      <c r="G108" s="148"/>
      <c r="H108" s="148"/>
      <c r="I108" s="148"/>
      <c r="J108" s="149">
        <f>J175</f>
        <v>0</v>
      </c>
      <c r="K108" s="146"/>
      <c r="L108" s="150"/>
    </row>
    <row r="109" spans="1:31" s="2" customFormat="1" ht="21.75" customHeight="1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48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" customHeight="1">
      <c r="A110" s="31"/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4" spans="1:31" s="2" customFormat="1" ht="6.9" customHeight="1">
      <c r="A114" s="31"/>
      <c r="B114" s="53"/>
      <c r="C114" s="54"/>
      <c r="D114" s="54"/>
      <c r="E114" s="54"/>
      <c r="F114" s="54"/>
      <c r="G114" s="54"/>
      <c r="H114" s="54"/>
      <c r="I114" s="54"/>
      <c r="J114" s="54"/>
      <c r="K114" s="54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24.9" customHeight="1">
      <c r="A115" s="31"/>
      <c r="B115" s="32"/>
      <c r="C115" s="20" t="s">
        <v>103</v>
      </c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6.9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12" customHeight="1">
      <c r="A117" s="31"/>
      <c r="B117" s="32"/>
      <c r="C117" s="26" t="s">
        <v>16</v>
      </c>
      <c r="D117" s="33"/>
      <c r="E117" s="33"/>
      <c r="F117" s="33"/>
      <c r="G117" s="33"/>
      <c r="H117" s="33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6.5" customHeight="1">
      <c r="A118" s="31"/>
      <c r="B118" s="32"/>
      <c r="C118" s="33"/>
      <c r="D118" s="33"/>
      <c r="E118" s="228" t="str">
        <f>E7</f>
        <v>MŠ Síbova-oprava rampy</v>
      </c>
      <c r="F118" s="255"/>
      <c r="G118" s="255"/>
      <c r="H118" s="255"/>
      <c r="I118" s="33"/>
      <c r="J118" s="33"/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6.9" customHeight="1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2" customHeight="1">
      <c r="A120" s="31"/>
      <c r="B120" s="32"/>
      <c r="C120" s="26" t="s">
        <v>20</v>
      </c>
      <c r="D120" s="33"/>
      <c r="E120" s="33"/>
      <c r="F120" s="24" t="str">
        <f>F10</f>
        <v xml:space="preserve"> </v>
      </c>
      <c r="G120" s="33"/>
      <c r="H120" s="33"/>
      <c r="I120" s="26" t="s">
        <v>22</v>
      </c>
      <c r="J120" s="63">
        <f>IF(J10="","",J10)</f>
        <v>44230</v>
      </c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6.9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5.15" customHeight="1">
      <c r="A122" s="31"/>
      <c r="B122" s="32"/>
      <c r="C122" s="26" t="s">
        <v>23</v>
      </c>
      <c r="D122" s="33"/>
      <c r="E122" s="33"/>
      <c r="F122" s="24" t="str">
        <f>E13</f>
        <v>Město Bílina</v>
      </c>
      <c r="G122" s="33"/>
      <c r="H122" s="33"/>
      <c r="I122" s="26" t="s">
        <v>31</v>
      </c>
      <c r="J122" s="29" t="str">
        <f>E19</f>
        <v xml:space="preserve"> </v>
      </c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15.15" customHeight="1">
      <c r="A123" s="31"/>
      <c r="B123" s="32"/>
      <c r="C123" s="26" t="s">
        <v>29</v>
      </c>
      <c r="D123" s="33"/>
      <c r="E123" s="33"/>
      <c r="F123" s="24" t="str">
        <f>IF(E16="","",E16)</f>
        <v>Vyplň údaj</v>
      </c>
      <c r="G123" s="33"/>
      <c r="H123" s="33"/>
      <c r="I123" s="26" t="s">
        <v>33</v>
      </c>
      <c r="J123" s="29" t="str">
        <f>E22</f>
        <v xml:space="preserve"> </v>
      </c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0.35" customHeight="1">
      <c r="A124" s="31"/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11" customFormat="1" ht="29.25" customHeight="1">
      <c r="A125" s="151"/>
      <c r="B125" s="152"/>
      <c r="C125" s="153" t="s">
        <v>104</v>
      </c>
      <c r="D125" s="154" t="s">
        <v>60</v>
      </c>
      <c r="E125" s="154" t="s">
        <v>56</v>
      </c>
      <c r="F125" s="154" t="s">
        <v>57</v>
      </c>
      <c r="G125" s="154" t="s">
        <v>105</v>
      </c>
      <c r="H125" s="154" t="s">
        <v>106</v>
      </c>
      <c r="I125" s="154" t="s">
        <v>107</v>
      </c>
      <c r="J125" s="155" t="s">
        <v>86</v>
      </c>
      <c r="K125" s="156" t="s">
        <v>108</v>
      </c>
      <c r="L125" s="157"/>
      <c r="M125" s="72" t="s">
        <v>1</v>
      </c>
      <c r="N125" s="73" t="s">
        <v>39</v>
      </c>
      <c r="O125" s="73" t="s">
        <v>109</v>
      </c>
      <c r="P125" s="73" t="s">
        <v>110</v>
      </c>
      <c r="Q125" s="73" t="s">
        <v>111</v>
      </c>
      <c r="R125" s="73" t="s">
        <v>112</v>
      </c>
      <c r="S125" s="73" t="s">
        <v>113</v>
      </c>
      <c r="T125" s="74" t="s">
        <v>114</v>
      </c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</row>
    <row r="126" spans="1:63" s="2" customFormat="1" ht="22.8" customHeight="1">
      <c r="A126" s="31"/>
      <c r="B126" s="32"/>
      <c r="C126" s="79" t="s">
        <v>115</v>
      </c>
      <c r="D126" s="33"/>
      <c r="E126" s="33"/>
      <c r="F126" s="33"/>
      <c r="G126" s="33"/>
      <c r="H126" s="33"/>
      <c r="I126" s="33"/>
      <c r="J126" s="158">
        <f>BK126</f>
        <v>0</v>
      </c>
      <c r="K126" s="33"/>
      <c r="L126" s="36"/>
      <c r="M126" s="75"/>
      <c r="N126" s="159"/>
      <c r="O126" s="76"/>
      <c r="P126" s="160">
        <f>P127+P168+P174</f>
        <v>0</v>
      </c>
      <c r="Q126" s="76"/>
      <c r="R126" s="160">
        <f>R127+R168+R174</f>
        <v>32.184326119999994</v>
      </c>
      <c r="S126" s="76"/>
      <c r="T126" s="161">
        <f>T127+T168+T174</f>
        <v>21.037976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4" t="s">
        <v>74</v>
      </c>
      <c r="AU126" s="14" t="s">
        <v>88</v>
      </c>
      <c r="BK126" s="162">
        <f>BK127+BK168+BK174</f>
        <v>0</v>
      </c>
    </row>
    <row r="127" spans="2:63" s="12" customFormat="1" ht="25.95" customHeight="1">
      <c r="B127" s="163"/>
      <c r="C127" s="164"/>
      <c r="D127" s="165" t="s">
        <v>74</v>
      </c>
      <c r="E127" s="166" t="s">
        <v>116</v>
      </c>
      <c r="F127" s="166" t="s">
        <v>117</v>
      </c>
      <c r="G127" s="164"/>
      <c r="H127" s="164"/>
      <c r="I127" s="167"/>
      <c r="J127" s="168">
        <f>BK127</f>
        <v>0</v>
      </c>
      <c r="K127" s="164"/>
      <c r="L127" s="169"/>
      <c r="M127" s="170"/>
      <c r="N127" s="171"/>
      <c r="O127" s="171"/>
      <c r="P127" s="172">
        <f>P128+P135+P139+P141+P147+P149+P153+P160+P166</f>
        <v>0</v>
      </c>
      <c r="Q127" s="171"/>
      <c r="R127" s="172">
        <f>R128+R135+R139+R141+R147+R149+R153+R160+R166</f>
        <v>32.180966119999994</v>
      </c>
      <c r="S127" s="171"/>
      <c r="T127" s="173">
        <f>T128+T135+T139+T141+T147+T149+T153+T160+T166</f>
        <v>20.903576</v>
      </c>
      <c r="AR127" s="174" t="s">
        <v>80</v>
      </c>
      <c r="AT127" s="175" t="s">
        <v>74</v>
      </c>
      <c r="AU127" s="175" t="s">
        <v>75</v>
      </c>
      <c r="AY127" s="174" t="s">
        <v>118</v>
      </c>
      <c r="BK127" s="176">
        <f>BK128+BK135+BK139+BK141+BK147+BK149+BK153+BK160+BK166</f>
        <v>0</v>
      </c>
    </row>
    <row r="128" spans="2:63" s="12" customFormat="1" ht="22.8" customHeight="1">
      <c r="B128" s="163"/>
      <c r="C128" s="164"/>
      <c r="D128" s="165" t="s">
        <v>74</v>
      </c>
      <c r="E128" s="177" t="s">
        <v>80</v>
      </c>
      <c r="F128" s="177" t="s">
        <v>119</v>
      </c>
      <c r="G128" s="164"/>
      <c r="H128" s="164"/>
      <c r="I128" s="167"/>
      <c r="J128" s="178">
        <f>BK128</f>
        <v>0</v>
      </c>
      <c r="K128" s="164"/>
      <c r="L128" s="169"/>
      <c r="M128" s="170"/>
      <c r="N128" s="171"/>
      <c r="O128" s="171"/>
      <c r="P128" s="172">
        <f>SUM(P129:P134)</f>
        <v>0</v>
      </c>
      <c r="Q128" s="171"/>
      <c r="R128" s="172">
        <f>SUM(R129:R134)</f>
        <v>11.981</v>
      </c>
      <c r="S128" s="171"/>
      <c r="T128" s="173">
        <f>SUM(T129:T134)</f>
        <v>0</v>
      </c>
      <c r="AR128" s="174" t="s">
        <v>80</v>
      </c>
      <c r="AT128" s="175" t="s">
        <v>74</v>
      </c>
      <c r="AU128" s="175" t="s">
        <v>80</v>
      </c>
      <c r="AY128" s="174" t="s">
        <v>118</v>
      </c>
      <c r="BK128" s="176">
        <f>SUM(BK129:BK134)</f>
        <v>0</v>
      </c>
    </row>
    <row r="129" spans="1:65" s="2" customFormat="1" ht="21.75" customHeight="1">
      <c r="A129" s="31"/>
      <c r="B129" s="32"/>
      <c r="C129" s="179" t="s">
        <v>80</v>
      </c>
      <c r="D129" s="179" t="s">
        <v>120</v>
      </c>
      <c r="E129" s="180" t="s">
        <v>121</v>
      </c>
      <c r="F129" s="181" t="s">
        <v>122</v>
      </c>
      <c r="G129" s="182" t="s">
        <v>123</v>
      </c>
      <c r="H129" s="183">
        <v>3.36</v>
      </c>
      <c r="I129" s="184"/>
      <c r="J129" s="185">
        <f aca="true" t="shared" si="0" ref="J129:J134">ROUND(I129*H129,2)</f>
        <v>0</v>
      </c>
      <c r="K129" s="186"/>
      <c r="L129" s="36"/>
      <c r="M129" s="187" t="s">
        <v>1</v>
      </c>
      <c r="N129" s="188" t="s">
        <v>40</v>
      </c>
      <c r="O129" s="68"/>
      <c r="P129" s="189">
        <f aca="true" t="shared" si="1" ref="P129:P134">O129*H129</f>
        <v>0</v>
      </c>
      <c r="Q129" s="189">
        <v>0</v>
      </c>
      <c r="R129" s="189">
        <f aca="true" t="shared" si="2" ref="R129:R134">Q129*H129</f>
        <v>0</v>
      </c>
      <c r="S129" s="189">
        <v>0</v>
      </c>
      <c r="T129" s="190">
        <f aca="true" t="shared" si="3" ref="T129:T134"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1" t="s">
        <v>124</v>
      </c>
      <c r="AT129" s="191" t="s">
        <v>120</v>
      </c>
      <c r="AU129" s="191" t="s">
        <v>82</v>
      </c>
      <c r="AY129" s="14" t="s">
        <v>118</v>
      </c>
      <c r="BE129" s="192">
        <f aca="true" t="shared" si="4" ref="BE129:BE134">IF(N129="základní",J129,0)</f>
        <v>0</v>
      </c>
      <c r="BF129" s="192">
        <f aca="true" t="shared" si="5" ref="BF129:BF134">IF(N129="snížená",J129,0)</f>
        <v>0</v>
      </c>
      <c r="BG129" s="192">
        <f aca="true" t="shared" si="6" ref="BG129:BG134">IF(N129="zákl. přenesená",J129,0)</f>
        <v>0</v>
      </c>
      <c r="BH129" s="192">
        <f aca="true" t="shared" si="7" ref="BH129:BH134">IF(N129="sníž. přenesená",J129,0)</f>
        <v>0</v>
      </c>
      <c r="BI129" s="192">
        <f aca="true" t="shared" si="8" ref="BI129:BI134">IF(N129="nulová",J129,0)</f>
        <v>0</v>
      </c>
      <c r="BJ129" s="14" t="s">
        <v>80</v>
      </c>
      <c r="BK129" s="192">
        <f aca="true" t="shared" si="9" ref="BK129:BK134">ROUND(I129*H129,2)</f>
        <v>0</v>
      </c>
      <c r="BL129" s="14" t="s">
        <v>124</v>
      </c>
      <c r="BM129" s="191" t="s">
        <v>125</v>
      </c>
    </row>
    <row r="130" spans="1:65" s="2" customFormat="1" ht="33" customHeight="1">
      <c r="A130" s="31"/>
      <c r="B130" s="32"/>
      <c r="C130" s="179" t="s">
        <v>82</v>
      </c>
      <c r="D130" s="179" t="s">
        <v>120</v>
      </c>
      <c r="E130" s="180" t="s">
        <v>126</v>
      </c>
      <c r="F130" s="181" t="s">
        <v>127</v>
      </c>
      <c r="G130" s="182" t="s">
        <v>123</v>
      </c>
      <c r="H130" s="183">
        <v>3.36</v>
      </c>
      <c r="I130" s="184"/>
      <c r="J130" s="185">
        <f t="shared" si="0"/>
        <v>0</v>
      </c>
      <c r="K130" s="186"/>
      <c r="L130" s="36"/>
      <c r="M130" s="187" t="s">
        <v>1</v>
      </c>
      <c r="N130" s="188" t="s">
        <v>40</v>
      </c>
      <c r="O130" s="68"/>
      <c r="P130" s="189">
        <f t="shared" si="1"/>
        <v>0</v>
      </c>
      <c r="Q130" s="189">
        <v>0</v>
      </c>
      <c r="R130" s="189">
        <f t="shared" si="2"/>
        <v>0</v>
      </c>
      <c r="S130" s="189">
        <v>0</v>
      </c>
      <c r="T130" s="190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1" t="s">
        <v>124</v>
      </c>
      <c r="AT130" s="191" t="s">
        <v>120</v>
      </c>
      <c r="AU130" s="191" t="s">
        <v>82</v>
      </c>
      <c r="AY130" s="14" t="s">
        <v>118</v>
      </c>
      <c r="BE130" s="192">
        <f t="shared" si="4"/>
        <v>0</v>
      </c>
      <c r="BF130" s="192">
        <f t="shared" si="5"/>
        <v>0</v>
      </c>
      <c r="BG130" s="192">
        <f t="shared" si="6"/>
        <v>0</v>
      </c>
      <c r="BH130" s="192">
        <f t="shared" si="7"/>
        <v>0</v>
      </c>
      <c r="BI130" s="192">
        <f t="shared" si="8"/>
        <v>0</v>
      </c>
      <c r="BJ130" s="14" t="s">
        <v>80</v>
      </c>
      <c r="BK130" s="192">
        <f t="shared" si="9"/>
        <v>0</v>
      </c>
      <c r="BL130" s="14" t="s">
        <v>124</v>
      </c>
      <c r="BM130" s="191" t="s">
        <v>128</v>
      </c>
    </row>
    <row r="131" spans="1:65" s="2" customFormat="1" ht="33" customHeight="1">
      <c r="A131" s="31"/>
      <c r="B131" s="32"/>
      <c r="C131" s="179" t="s">
        <v>129</v>
      </c>
      <c r="D131" s="179" t="s">
        <v>120</v>
      </c>
      <c r="E131" s="180" t="s">
        <v>130</v>
      </c>
      <c r="F131" s="181" t="s">
        <v>131</v>
      </c>
      <c r="G131" s="182" t="s">
        <v>123</v>
      </c>
      <c r="H131" s="183">
        <v>3.36</v>
      </c>
      <c r="I131" s="184"/>
      <c r="J131" s="185">
        <f t="shared" si="0"/>
        <v>0</v>
      </c>
      <c r="K131" s="186"/>
      <c r="L131" s="36"/>
      <c r="M131" s="187" t="s">
        <v>1</v>
      </c>
      <c r="N131" s="188" t="s">
        <v>40</v>
      </c>
      <c r="O131" s="68"/>
      <c r="P131" s="189">
        <f t="shared" si="1"/>
        <v>0</v>
      </c>
      <c r="Q131" s="189">
        <v>0</v>
      </c>
      <c r="R131" s="189">
        <f t="shared" si="2"/>
        <v>0</v>
      </c>
      <c r="S131" s="189">
        <v>0</v>
      </c>
      <c r="T131" s="190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1" t="s">
        <v>124</v>
      </c>
      <c r="AT131" s="191" t="s">
        <v>120</v>
      </c>
      <c r="AU131" s="191" t="s">
        <v>82</v>
      </c>
      <c r="AY131" s="14" t="s">
        <v>118</v>
      </c>
      <c r="BE131" s="192">
        <f t="shared" si="4"/>
        <v>0</v>
      </c>
      <c r="BF131" s="192">
        <f t="shared" si="5"/>
        <v>0</v>
      </c>
      <c r="BG131" s="192">
        <f t="shared" si="6"/>
        <v>0</v>
      </c>
      <c r="BH131" s="192">
        <f t="shared" si="7"/>
        <v>0</v>
      </c>
      <c r="BI131" s="192">
        <f t="shared" si="8"/>
        <v>0</v>
      </c>
      <c r="BJ131" s="14" t="s">
        <v>80</v>
      </c>
      <c r="BK131" s="192">
        <f t="shared" si="9"/>
        <v>0</v>
      </c>
      <c r="BL131" s="14" t="s">
        <v>124</v>
      </c>
      <c r="BM131" s="191" t="s">
        <v>132</v>
      </c>
    </row>
    <row r="132" spans="1:65" s="2" customFormat="1" ht="21.75" customHeight="1">
      <c r="A132" s="31"/>
      <c r="B132" s="32"/>
      <c r="C132" s="179" t="s">
        <v>124</v>
      </c>
      <c r="D132" s="179" t="s">
        <v>120</v>
      </c>
      <c r="E132" s="180" t="s">
        <v>133</v>
      </c>
      <c r="F132" s="181" t="s">
        <v>134</v>
      </c>
      <c r="G132" s="182" t="s">
        <v>123</v>
      </c>
      <c r="H132" s="183">
        <v>3.36</v>
      </c>
      <c r="I132" s="184"/>
      <c r="J132" s="185">
        <f t="shared" si="0"/>
        <v>0</v>
      </c>
      <c r="K132" s="186"/>
      <c r="L132" s="36"/>
      <c r="M132" s="187" t="s">
        <v>1</v>
      </c>
      <c r="N132" s="188" t="s">
        <v>40</v>
      </c>
      <c r="O132" s="68"/>
      <c r="P132" s="189">
        <f t="shared" si="1"/>
        <v>0</v>
      </c>
      <c r="Q132" s="189">
        <v>0</v>
      </c>
      <c r="R132" s="189">
        <f t="shared" si="2"/>
        <v>0</v>
      </c>
      <c r="S132" s="189">
        <v>0</v>
      </c>
      <c r="T132" s="190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1" t="s">
        <v>124</v>
      </c>
      <c r="AT132" s="191" t="s">
        <v>120</v>
      </c>
      <c r="AU132" s="191" t="s">
        <v>82</v>
      </c>
      <c r="AY132" s="14" t="s">
        <v>118</v>
      </c>
      <c r="BE132" s="192">
        <f t="shared" si="4"/>
        <v>0</v>
      </c>
      <c r="BF132" s="192">
        <f t="shared" si="5"/>
        <v>0</v>
      </c>
      <c r="BG132" s="192">
        <f t="shared" si="6"/>
        <v>0</v>
      </c>
      <c r="BH132" s="192">
        <f t="shared" si="7"/>
        <v>0</v>
      </c>
      <c r="BI132" s="192">
        <f t="shared" si="8"/>
        <v>0</v>
      </c>
      <c r="BJ132" s="14" t="s">
        <v>80</v>
      </c>
      <c r="BK132" s="192">
        <f t="shared" si="9"/>
        <v>0</v>
      </c>
      <c r="BL132" s="14" t="s">
        <v>124</v>
      </c>
      <c r="BM132" s="191" t="s">
        <v>135</v>
      </c>
    </row>
    <row r="133" spans="1:65" s="2" customFormat="1" ht="21.75" customHeight="1">
      <c r="A133" s="31"/>
      <c r="B133" s="32"/>
      <c r="C133" s="179" t="s">
        <v>136</v>
      </c>
      <c r="D133" s="179" t="s">
        <v>120</v>
      </c>
      <c r="E133" s="180" t="s">
        <v>137</v>
      </c>
      <c r="F133" s="181" t="s">
        <v>138</v>
      </c>
      <c r="G133" s="182" t="s">
        <v>123</v>
      </c>
      <c r="H133" s="183">
        <v>6.656</v>
      </c>
      <c r="I133" s="184"/>
      <c r="J133" s="185">
        <f t="shared" si="0"/>
        <v>0</v>
      </c>
      <c r="K133" s="186"/>
      <c r="L133" s="36"/>
      <c r="M133" s="187" t="s">
        <v>1</v>
      </c>
      <c r="N133" s="188" t="s">
        <v>40</v>
      </c>
      <c r="O133" s="68"/>
      <c r="P133" s="189">
        <f t="shared" si="1"/>
        <v>0</v>
      </c>
      <c r="Q133" s="189">
        <v>0</v>
      </c>
      <c r="R133" s="189">
        <f t="shared" si="2"/>
        <v>0</v>
      </c>
      <c r="S133" s="189">
        <v>0</v>
      </c>
      <c r="T133" s="190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1" t="s">
        <v>124</v>
      </c>
      <c r="AT133" s="191" t="s">
        <v>120</v>
      </c>
      <c r="AU133" s="191" t="s">
        <v>82</v>
      </c>
      <c r="AY133" s="14" t="s">
        <v>118</v>
      </c>
      <c r="BE133" s="192">
        <f t="shared" si="4"/>
        <v>0</v>
      </c>
      <c r="BF133" s="192">
        <f t="shared" si="5"/>
        <v>0</v>
      </c>
      <c r="BG133" s="192">
        <f t="shared" si="6"/>
        <v>0</v>
      </c>
      <c r="BH133" s="192">
        <f t="shared" si="7"/>
        <v>0</v>
      </c>
      <c r="BI133" s="192">
        <f t="shared" si="8"/>
        <v>0</v>
      </c>
      <c r="BJ133" s="14" t="s">
        <v>80</v>
      </c>
      <c r="BK133" s="192">
        <f t="shared" si="9"/>
        <v>0</v>
      </c>
      <c r="BL133" s="14" t="s">
        <v>124</v>
      </c>
      <c r="BM133" s="191" t="s">
        <v>139</v>
      </c>
    </row>
    <row r="134" spans="1:65" s="2" customFormat="1" ht="16.5" customHeight="1">
      <c r="A134" s="31"/>
      <c r="B134" s="32"/>
      <c r="C134" s="193" t="s">
        <v>140</v>
      </c>
      <c r="D134" s="193" t="s">
        <v>141</v>
      </c>
      <c r="E134" s="194" t="s">
        <v>142</v>
      </c>
      <c r="F134" s="195" t="s">
        <v>143</v>
      </c>
      <c r="G134" s="196" t="s">
        <v>144</v>
      </c>
      <c r="H134" s="197">
        <v>11.981</v>
      </c>
      <c r="I134" s="198"/>
      <c r="J134" s="199">
        <f t="shared" si="0"/>
        <v>0</v>
      </c>
      <c r="K134" s="200"/>
      <c r="L134" s="201"/>
      <c r="M134" s="202" t="s">
        <v>1</v>
      </c>
      <c r="N134" s="203" t="s">
        <v>40</v>
      </c>
      <c r="O134" s="68"/>
      <c r="P134" s="189">
        <f t="shared" si="1"/>
        <v>0</v>
      </c>
      <c r="Q134" s="189">
        <v>1</v>
      </c>
      <c r="R134" s="189">
        <f t="shared" si="2"/>
        <v>11.981</v>
      </c>
      <c r="S134" s="189">
        <v>0</v>
      </c>
      <c r="T134" s="190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1" t="s">
        <v>145</v>
      </c>
      <c r="AT134" s="191" t="s">
        <v>141</v>
      </c>
      <c r="AU134" s="191" t="s">
        <v>82</v>
      </c>
      <c r="AY134" s="14" t="s">
        <v>118</v>
      </c>
      <c r="BE134" s="192">
        <f t="shared" si="4"/>
        <v>0</v>
      </c>
      <c r="BF134" s="192">
        <f t="shared" si="5"/>
        <v>0</v>
      </c>
      <c r="BG134" s="192">
        <f t="shared" si="6"/>
        <v>0</v>
      </c>
      <c r="BH134" s="192">
        <f t="shared" si="7"/>
        <v>0</v>
      </c>
      <c r="BI134" s="192">
        <f t="shared" si="8"/>
        <v>0</v>
      </c>
      <c r="BJ134" s="14" t="s">
        <v>80</v>
      </c>
      <c r="BK134" s="192">
        <f t="shared" si="9"/>
        <v>0</v>
      </c>
      <c r="BL134" s="14" t="s">
        <v>124</v>
      </c>
      <c r="BM134" s="191" t="s">
        <v>146</v>
      </c>
    </row>
    <row r="135" spans="2:63" s="12" customFormat="1" ht="22.8" customHeight="1">
      <c r="B135" s="163"/>
      <c r="C135" s="164"/>
      <c r="D135" s="165" t="s">
        <v>74</v>
      </c>
      <c r="E135" s="177" t="s">
        <v>82</v>
      </c>
      <c r="F135" s="177" t="s">
        <v>147</v>
      </c>
      <c r="G135" s="164"/>
      <c r="H135" s="164"/>
      <c r="I135" s="167"/>
      <c r="J135" s="178">
        <f>BK135</f>
        <v>0</v>
      </c>
      <c r="K135" s="164"/>
      <c r="L135" s="169"/>
      <c r="M135" s="170"/>
      <c r="N135" s="171"/>
      <c r="O135" s="171"/>
      <c r="P135" s="172">
        <f>SUM(P136:P138)</f>
        <v>0</v>
      </c>
      <c r="Q135" s="171"/>
      <c r="R135" s="172">
        <f>SUM(R136:R138)</f>
        <v>7.5500532</v>
      </c>
      <c r="S135" s="171"/>
      <c r="T135" s="173">
        <f>SUM(T136:T138)</f>
        <v>0</v>
      </c>
      <c r="AR135" s="174" t="s">
        <v>80</v>
      </c>
      <c r="AT135" s="175" t="s">
        <v>74</v>
      </c>
      <c r="AU135" s="175" t="s">
        <v>80</v>
      </c>
      <c r="AY135" s="174" t="s">
        <v>118</v>
      </c>
      <c r="BK135" s="176">
        <f>SUM(BK136:BK138)</f>
        <v>0</v>
      </c>
    </row>
    <row r="136" spans="1:65" s="2" customFormat="1" ht="21.75" customHeight="1">
      <c r="A136" s="31"/>
      <c r="B136" s="32"/>
      <c r="C136" s="179" t="s">
        <v>148</v>
      </c>
      <c r="D136" s="179" t="s">
        <v>120</v>
      </c>
      <c r="E136" s="180" t="s">
        <v>149</v>
      </c>
      <c r="F136" s="181" t="s">
        <v>150</v>
      </c>
      <c r="G136" s="182" t="s">
        <v>123</v>
      </c>
      <c r="H136" s="183">
        <v>0.42</v>
      </c>
      <c r="I136" s="184"/>
      <c r="J136" s="185">
        <f>ROUND(I136*H136,2)</f>
        <v>0</v>
      </c>
      <c r="K136" s="186"/>
      <c r="L136" s="36"/>
      <c r="M136" s="187" t="s">
        <v>1</v>
      </c>
      <c r="N136" s="188" t="s">
        <v>40</v>
      </c>
      <c r="O136" s="68"/>
      <c r="P136" s="189">
        <f>O136*H136</f>
        <v>0</v>
      </c>
      <c r="Q136" s="189">
        <v>1.98</v>
      </c>
      <c r="R136" s="189">
        <f>Q136*H136</f>
        <v>0.8316</v>
      </c>
      <c r="S136" s="189">
        <v>0</v>
      </c>
      <c r="T136" s="190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1" t="s">
        <v>124</v>
      </c>
      <c r="AT136" s="191" t="s">
        <v>120</v>
      </c>
      <c r="AU136" s="191" t="s">
        <v>82</v>
      </c>
      <c r="AY136" s="14" t="s">
        <v>118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4" t="s">
        <v>80</v>
      </c>
      <c r="BK136" s="192">
        <f>ROUND(I136*H136,2)</f>
        <v>0</v>
      </c>
      <c r="BL136" s="14" t="s">
        <v>124</v>
      </c>
      <c r="BM136" s="191" t="s">
        <v>151</v>
      </c>
    </row>
    <row r="137" spans="1:65" s="2" customFormat="1" ht="16.5" customHeight="1">
      <c r="A137" s="31"/>
      <c r="B137" s="32"/>
      <c r="C137" s="179" t="s">
        <v>145</v>
      </c>
      <c r="D137" s="179" t="s">
        <v>120</v>
      </c>
      <c r="E137" s="180" t="s">
        <v>152</v>
      </c>
      <c r="F137" s="181" t="s">
        <v>153</v>
      </c>
      <c r="G137" s="182" t="s">
        <v>123</v>
      </c>
      <c r="H137" s="183">
        <v>2.94</v>
      </c>
      <c r="I137" s="184"/>
      <c r="J137" s="185">
        <f>ROUND(I137*H137,2)</f>
        <v>0</v>
      </c>
      <c r="K137" s="186"/>
      <c r="L137" s="36"/>
      <c r="M137" s="187" t="s">
        <v>1</v>
      </c>
      <c r="N137" s="188" t="s">
        <v>40</v>
      </c>
      <c r="O137" s="68"/>
      <c r="P137" s="189">
        <f>O137*H137</f>
        <v>0</v>
      </c>
      <c r="Q137" s="189">
        <v>2.25634</v>
      </c>
      <c r="R137" s="189">
        <f>Q137*H137</f>
        <v>6.6336395999999995</v>
      </c>
      <c r="S137" s="189">
        <v>0</v>
      </c>
      <c r="T137" s="190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1" t="s">
        <v>124</v>
      </c>
      <c r="AT137" s="191" t="s">
        <v>120</v>
      </c>
      <c r="AU137" s="191" t="s">
        <v>82</v>
      </c>
      <c r="AY137" s="14" t="s">
        <v>118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4" t="s">
        <v>80</v>
      </c>
      <c r="BK137" s="192">
        <f>ROUND(I137*H137,2)</f>
        <v>0</v>
      </c>
      <c r="BL137" s="14" t="s">
        <v>124</v>
      </c>
      <c r="BM137" s="191" t="s">
        <v>154</v>
      </c>
    </row>
    <row r="138" spans="1:65" s="2" customFormat="1" ht="21.75" customHeight="1">
      <c r="A138" s="31"/>
      <c r="B138" s="32"/>
      <c r="C138" s="179" t="s">
        <v>155</v>
      </c>
      <c r="D138" s="179" t="s">
        <v>120</v>
      </c>
      <c r="E138" s="180" t="s">
        <v>156</v>
      </c>
      <c r="F138" s="181" t="s">
        <v>157</v>
      </c>
      <c r="G138" s="182" t="s">
        <v>144</v>
      </c>
      <c r="H138" s="183">
        <v>0.08</v>
      </c>
      <c r="I138" s="184"/>
      <c r="J138" s="185">
        <f>ROUND(I138*H138,2)</f>
        <v>0</v>
      </c>
      <c r="K138" s="186"/>
      <c r="L138" s="36"/>
      <c r="M138" s="187" t="s">
        <v>1</v>
      </c>
      <c r="N138" s="188" t="s">
        <v>40</v>
      </c>
      <c r="O138" s="68"/>
      <c r="P138" s="189">
        <f>O138*H138</f>
        <v>0</v>
      </c>
      <c r="Q138" s="189">
        <v>1.06017</v>
      </c>
      <c r="R138" s="189">
        <f>Q138*H138</f>
        <v>0.0848136</v>
      </c>
      <c r="S138" s="189">
        <v>0</v>
      </c>
      <c r="T138" s="190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1" t="s">
        <v>124</v>
      </c>
      <c r="AT138" s="191" t="s">
        <v>120</v>
      </c>
      <c r="AU138" s="191" t="s">
        <v>82</v>
      </c>
      <c r="AY138" s="14" t="s">
        <v>118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4" t="s">
        <v>80</v>
      </c>
      <c r="BK138" s="192">
        <f>ROUND(I138*H138,2)</f>
        <v>0</v>
      </c>
      <c r="BL138" s="14" t="s">
        <v>124</v>
      </c>
      <c r="BM138" s="191" t="s">
        <v>158</v>
      </c>
    </row>
    <row r="139" spans="2:63" s="12" customFormat="1" ht="22.8" customHeight="1">
      <c r="B139" s="163"/>
      <c r="C139" s="164"/>
      <c r="D139" s="165" t="s">
        <v>74</v>
      </c>
      <c r="E139" s="177" t="s">
        <v>129</v>
      </c>
      <c r="F139" s="177" t="s">
        <v>159</v>
      </c>
      <c r="G139" s="164"/>
      <c r="H139" s="164"/>
      <c r="I139" s="167"/>
      <c r="J139" s="178">
        <f>BK139</f>
        <v>0</v>
      </c>
      <c r="K139" s="164"/>
      <c r="L139" s="169"/>
      <c r="M139" s="170"/>
      <c r="N139" s="171"/>
      <c r="O139" s="171"/>
      <c r="P139" s="172">
        <f>P140</f>
        <v>0</v>
      </c>
      <c r="Q139" s="171"/>
      <c r="R139" s="172">
        <f>R140</f>
        <v>2.6542848</v>
      </c>
      <c r="S139" s="171"/>
      <c r="T139" s="173">
        <f>T140</f>
        <v>0</v>
      </c>
      <c r="AR139" s="174" t="s">
        <v>80</v>
      </c>
      <c r="AT139" s="175" t="s">
        <v>74</v>
      </c>
      <c r="AU139" s="175" t="s">
        <v>80</v>
      </c>
      <c r="AY139" s="174" t="s">
        <v>118</v>
      </c>
      <c r="BK139" s="176">
        <f>BK140</f>
        <v>0</v>
      </c>
    </row>
    <row r="140" spans="1:65" s="2" customFormat="1" ht="21.75" customHeight="1">
      <c r="A140" s="31"/>
      <c r="B140" s="32"/>
      <c r="C140" s="179" t="s">
        <v>160</v>
      </c>
      <c r="D140" s="179" t="s">
        <v>120</v>
      </c>
      <c r="E140" s="180" t="s">
        <v>161</v>
      </c>
      <c r="F140" s="181" t="s">
        <v>162</v>
      </c>
      <c r="G140" s="182" t="s">
        <v>163</v>
      </c>
      <c r="H140" s="183">
        <v>9.12</v>
      </c>
      <c r="I140" s="184"/>
      <c r="J140" s="185">
        <f>ROUND(I140*H140,2)</f>
        <v>0</v>
      </c>
      <c r="K140" s="186"/>
      <c r="L140" s="36"/>
      <c r="M140" s="187" t="s">
        <v>1</v>
      </c>
      <c r="N140" s="188" t="s">
        <v>40</v>
      </c>
      <c r="O140" s="68"/>
      <c r="P140" s="189">
        <f>O140*H140</f>
        <v>0</v>
      </c>
      <c r="Q140" s="189">
        <v>0.29104</v>
      </c>
      <c r="R140" s="189">
        <f>Q140*H140</f>
        <v>2.6542848</v>
      </c>
      <c r="S140" s="189">
        <v>0</v>
      </c>
      <c r="T140" s="190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1" t="s">
        <v>124</v>
      </c>
      <c r="AT140" s="191" t="s">
        <v>120</v>
      </c>
      <c r="AU140" s="191" t="s">
        <v>82</v>
      </c>
      <c r="AY140" s="14" t="s">
        <v>118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4" t="s">
        <v>80</v>
      </c>
      <c r="BK140" s="192">
        <f>ROUND(I140*H140,2)</f>
        <v>0</v>
      </c>
      <c r="BL140" s="14" t="s">
        <v>124</v>
      </c>
      <c r="BM140" s="191" t="s">
        <v>164</v>
      </c>
    </row>
    <row r="141" spans="2:63" s="12" customFormat="1" ht="22.8" customHeight="1">
      <c r="B141" s="163"/>
      <c r="C141" s="164"/>
      <c r="D141" s="165" t="s">
        <v>74</v>
      </c>
      <c r="E141" s="177" t="s">
        <v>124</v>
      </c>
      <c r="F141" s="177" t="s">
        <v>165</v>
      </c>
      <c r="G141" s="164"/>
      <c r="H141" s="164"/>
      <c r="I141" s="167"/>
      <c r="J141" s="178">
        <f>BK141</f>
        <v>0</v>
      </c>
      <c r="K141" s="164"/>
      <c r="L141" s="169"/>
      <c r="M141" s="170"/>
      <c r="N141" s="171"/>
      <c r="O141" s="171"/>
      <c r="P141" s="172">
        <f>SUM(P142:P146)</f>
        <v>0</v>
      </c>
      <c r="Q141" s="171"/>
      <c r="R141" s="172">
        <f>SUM(R142:R146)</f>
        <v>5.527307669999999</v>
      </c>
      <c r="S141" s="171"/>
      <c r="T141" s="173">
        <f>SUM(T142:T146)</f>
        <v>0</v>
      </c>
      <c r="AR141" s="174" t="s">
        <v>80</v>
      </c>
      <c r="AT141" s="175" t="s">
        <v>74</v>
      </c>
      <c r="AU141" s="175" t="s">
        <v>80</v>
      </c>
      <c r="AY141" s="174" t="s">
        <v>118</v>
      </c>
      <c r="BK141" s="176">
        <f>SUM(BK142:BK146)</f>
        <v>0</v>
      </c>
    </row>
    <row r="142" spans="1:65" s="2" customFormat="1" ht="21.75" customHeight="1">
      <c r="A142" s="31"/>
      <c r="B142" s="32"/>
      <c r="C142" s="179" t="s">
        <v>166</v>
      </c>
      <c r="D142" s="179" t="s">
        <v>120</v>
      </c>
      <c r="E142" s="180" t="s">
        <v>167</v>
      </c>
      <c r="F142" s="181" t="s">
        <v>168</v>
      </c>
      <c r="G142" s="182" t="s">
        <v>123</v>
      </c>
      <c r="H142" s="183">
        <v>1.89</v>
      </c>
      <c r="I142" s="184"/>
      <c r="J142" s="185">
        <f>ROUND(I142*H142,2)</f>
        <v>0</v>
      </c>
      <c r="K142" s="186"/>
      <c r="L142" s="36"/>
      <c r="M142" s="187" t="s">
        <v>1</v>
      </c>
      <c r="N142" s="188" t="s">
        <v>40</v>
      </c>
      <c r="O142" s="68"/>
      <c r="P142" s="189">
        <f>O142*H142</f>
        <v>0</v>
      </c>
      <c r="Q142" s="189">
        <v>2.25642</v>
      </c>
      <c r="R142" s="189">
        <f>Q142*H142</f>
        <v>4.2646337999999995</v>
      </c>
      <c r="S142" s="189">
        <v>0</v>
      </c>
      <c r="T142" s="190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1" t="s">
        <v>124</v>
      </c>
      <c r="AT142" s="191" t="s">
        <v>120</v>
      </c>
      <c r="AU142" s="191" t="s">
        <v>82</v>
      </c>
      <c r="AY142" s="14" t="s">
        <v>118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4" t="s">
        <v>80</v>
      </c>
      <c r="BK142" s="192">
        <f>ROUND(I142*H142,2)</f>
        <v>0</v>
      </c>
      <c r="BL142" s="14" t="s">
        <v>124</v>
      </c>
      <c r="BM142" s="191" t="s">
        <v>169</v>
      </c>
    </row>
    <row r="143" spans="1:65" s="2" customFormat="1" ht="21.75" customHeight="1">
      <c r="A143" s="31"/>
      <c r="B143" s="32"/>
      <c r="C143" s="179" t="s">
        <v>170</v>
      </c>
      <c r="D143" s="179" t="s">
        <v>120</v>
      </c>
      <c r="E143" s="180" t="s">
        <v>171</v>
      </c>
      <c r="F143" s="181" t="s">
        <v>172</v>
      </c>
      <c r="G143" s="182" t="s">
        <v>144</v>
      </c>
      <c r="H143" s="183">
        <v>0.031</v>
      </c>
      <c r="I143" s="184"/>
      <c r="J143" s="185">
        <f>ROUND(I143*H143,2)</f>
        <v>0</v>
      </c>
      <c r="K143" s="186"/>
      <c r="L143" s="36"/>
      <c r="M143" s="187" t="s">
        <v>1</v>
      </c>
      <c r="N143" s="188" t="s">
        <v>40</v>
      </c>
      <c r="O143" s="68"/>
      <c r="P143" s="189">
        <f>O143*H143</f>
        <v>0</v>
      </c>
      <c r="Q143" s="189">
        <v>1.06277</v>
      </c>
      <c r="R143" s="189">
        <f>Q143*H143</f>
        <v>0.03294587</v>
      </c>
      <c r="S143" s="189">
        <v>0</v>
      </c>
      <c r="T143" s="190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1" t="s">
        <v>124</v>
      </c>
      <c r="AT143" s="191" t="s">
        <v>120</v>
      </c>
      <c r="AU143" s="191" t="s">
        <v>82</v>
      </c>
      <c r="AY143" s="14" t="s">
        <v>118</v>
      </c>
      <c r="BE143" s="192">
        <f>IF(N143="základní",J143,0)</f>
        <v>0</v>
      </c>
      <c r="BF143" s="192">
        <f>IF(N143="snížená",J143,0)</f>
        <v>0</v>
      </c>
      <c r="BG143" s="192">
        <f>IF(N143="zákl. přenesená",J143,0)</f>
        <v>0</v>
      </c>
      <c r="BH143" s="192">
        <f>IF(N143="sníž. přenesená",J143,0)</f>
        <v>0</v>
      </c>
      <c r="BI143" s="192">
        <f>IF(N143="nulová",J143,0)</f>
        <v>0</v>
      </c>
      <c r="BJ143" s="14" t="s">
        <v>80</v>
      </c>
      <c r="BK143" s="192">
        <f>ROUND(I143*H143,2)</f>
        <v>0</v>
      </c>
      <c r="BL143" s="14" t="s">
        <v>124</v>
      </c>
      <c r="BM143" s="191" t="s">
        <v>173</v>
      </c>
    </row>
    <row r="144" spans="1:65" s="2" customFormat="1" ht="21.75" customHeight="1">
      <c r="A144" s="31"/>
      <c r="B144" s="32"/>
      <c r="C144" s="179" t="s">
        <v>174</v>
      </c>
      <c r="D144" s="179" t="s">
        <v>120</v>
      </c>
      <c r="E144" s="180" t="s">
        <v>175</v>
      </c>
      <c r="F144" s="181" t="s">
        <v>176</v>
      </c>
      <c r="G144" s="182" t="s">
        <v>177</v>
      </c>
      <c r="H144" s="183">
        <v>12</v>
      </c>
      <c r="I144" s="184"/>
      <c r="J144" s="185">
        <f>ROUND(I144*H144,2)</f>
        <v>0</v>
      </c>
      <c r="K144" s="186"/>
      <c r="L144" s="36"/>
      <c r="M144" s="187" t="s">
        <v>1</v>
      </c>
      <c r="N144" s="188" t="s">
        <v>40</v>
      </c>
      <c r="O144" s="68"/>
      <c r="P144" s="189">
        <f>O144*H144</f>
        <v>0</v>
      </c>
      <c r="Q144" s="189">
        <v>0.1016</v>
      </c>
      <c r="R144" s="189">
        <f>Q144*H144</f>
        <v>1.2191999999999998</v>
      </c>
      <c r="S144" s="189">
        <v>0</v>
      </c>
      <c r="T144" s="190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1" t="s">
        <v>124</v>
      </c>
      <c r="AT144" s="191" t="s">
        <v>120</v>
      </c>
      <c r="AU144" s="191" t="s">
        <v>82</v>
      </c>
      <c r="AY144" s="14" t="s">
        <v>118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4" t="s">
        <v>80</v>
      </c>
      <c r="BK144" s="192">
        <f>ROUND(I144*H144,2)</f>
        <v>0</v>
      </c>
      <c r="BL144" s="14" t="s">
        <v>124</v>
      </c>
      <c r="BM144" s="191" t="s">
        <v>178</v>
      </c>
    </row>
    <row r="145" spans="1:65" s="2" customFormat="1" ht="16.5" customHeight="1">
      <c r="A145" s="31"/>
      <c r="B145" s="32"/>
      <c r="C145" s="179" t="s">
        <v>179</v>
      </c>
      <c r="D145" s="179" t="s">
        <v>120</v>
      </c>
      <c r="E145" s="180" t="s">
        <v>180</v>
      </c>
      <c r="F145" s="181" t="s">
        <v>181</v>
      </c>
      <c r="G145" s="182" t="s">
        <v>163</v>
      </c>
      <c r="H145" s="183">
        <v>1.6</v>
      </c>
      <c r="I145" s="184"/>
      <c r="J145" s="185">
        <f>ROUND(I145*H145,2)</f>
        <v>0</v>
      </c>
      <c r="K145" s="186"/>
      <c r="L145" s="36"/>
      <c r="M145" s="187" t="s">
        <v>1</v>
      </c>
      <c r="N145" s="188" t="s">
        <v>40</v>
      </c>
      <c r="O145" s="68"/>
      <c r="P145" s="189">
        <f>O145*H145</f>
        <v>0</v>
      </c>
      <c r="Q145" s="189">
        <v>0.00658</v>
      </c>
      <c r="R145" s="189">
        <f>Q145*H145</f>
        <v>0.010528000000000001</v>
      </c>
      <c r="S145" s="189">
        <v>0</v>
      </c>
      <c r="T145" s="190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1" t="s">
        <v>124</v>
      </c>
      <c r="AT145" s="191" t="s">
        <v>120</v>
      </c>
      <c r="AU145" s="191" t="s">
        <v>82</v>
      </c>
      <c r="AY145" s="14" t="s">
        <v>118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4" t="s">
        <v>80</v>
      </c>
      <c r="BK145" s="192">
        <f>ROUND(I145*H145,2)</f>
        <v>0</v>
      </c>
      <c r="BL145" s="14" t="s">
        <v>124</v>
      </c>
      <c r="BM145" s="191" t="s">
        <v>182</v>
      </c>
    </row>
    <row r="146" spans="1:65" s="2" customFormat="1" ht="16.5" customHeight="1">
      <c r="A146" s="31"/>
      <c r="B146" s="32"/>
      <c r="C146" s="179" t="s">
        <v>8</v>
      </c>
      <c r="D146" s="179" t="s">
        <v>120</v>
      </c>
      <c r="E146" s="180" t="s">
        <v>183</v>
      </c>
      <c r="F146" s="181" t="s">
        <v>184</v>
      </c>
      <c r="G146" s="182" t="s">
        <v>163</v>
      </c>
      <c r="H146" s="183">
        <v>1.6</v>
      </c>
      <c r="I146" s="184"/>
      <c r="J146" s="185">
        <f>ROUND(I146*H146,2)</f>
        <v>0</v>
      </c>
      <c r="K146" s="186"/>
      <c r="L146" s="36"/>
      <c r="M146" s="187" t="s">
        <v>1</v>
      </c>
      <c r="N146" s="188" t="s">
        <v>40</v>
      </c>
      <c r="O146" s="68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1" t="s">
        <v>124</v>
      </c>
      <c r="AT146" s="191" t="s">
        <v>120</v>
      </c>
      <c r="AU146" s="191" t="s">
        <v>82</v>
      </c>
      <c r="AY146" s="14" t="s">
        <v>118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4" t="s">
        <v>80</v>
      </c>
      <c r="BK146" s="192">
        <f>ROUND(I146*H146,2)</f>
        <v>0</v>
      </c>
      <c r="BL146" s="14" t="s">
        <v>124</v>
      </c>
      <c r="BM146" s="191" t="s">
        <v>185</v>
      </c>
    </row>
    <row r="147" spans="2:63" s="12" customFormat="1" ht="22.8" customHeight="1">
      <c r="B147" s="163"/>
      <c r="C147" s="164"/>
      <c r="D147" s="165" t="s">
        <v>74</v>
      </c>
      <c r="E147" s="177" t="s">
        <v>136</v>
      </c>
      <c r="F147" s="177" t="s">
        <v>186</v>
      </c>
      <c r="G147" s="164"/>
      <c r="H147" s="164"/>
      <c r="I147" s="167"/>
      <c r="J147" s="178">
        <f>BK147</f>
        <v>0</v>
      </c>
      <c r="K147" s="164"/>
      <c r="L147" s="169"/>
      <c r="M147" s="170"/>
      <c r="N147" s="171"/>
      <c r="O147" s="171"/>
      <c r="P147" s="172">
        <f>P148</f>
        <v>0</v>
      </c>
      <c r="Q147" s="171"/>
      <c r="R147" s="172">
        <f>R148</f>
        <v>0.004032</v>
      </c>
      <c r="S147" s="171"/>
      <c r="T147" s="173">
        <f>T148</f>
        <v>0</v>
      </c>
      <c r="AR147" s="174" t="s">
        <v>80</v>
      </c>
      <c r="AT147" s="175" t="s">
        <v>74</v>
      </c>
      <c r="AU147" s="175" t="s">
        <v>80</v>
      </c>
      <c r="AY147" s="174" t="s">
        <v>118</v>
      </c>
      <c r="BK147" s="176">
        <f>BK148</f>
        <v>0</v>
      </c>
    </row>
    <row r="148" spans="1:65" s="2" customFormat="1" ht="16.5" customHeight="1">
      <c r="A148" s="31"/>
      <c r="B148" s="32"/>
      <c r="C148" s="179" t="s">
        <v>187</v>
      </c>
      <c r="D148" s="179" t="s">
        <v>120</v>
      </c>
      <c r="E148" s="180" t="s">
        <v>188</v>
      </c>
      <c r="F148" s="181" t="s">
        <v>189</v>
      </c>
      <c r="G148" s="182" t="s">
        <v>163</v>
      </c>
      <c r="H148" s="183">
        <v>20.16</v>
      </c>
      <c r="I148" s="184"/>
      <c r="J148" s="185">
        <f>ROUND(I148*H148,2)</f>
        <v>0</v>
      </c>
      <c r="K148" s="186"/>
      <c r="L148" s="36"/>
      <c r="M148" s="187" t="s">
        <v>1</v>
      </c>
      <c r="N148" s="188" t="s">
        <v>40</v>
      </c>
      <c r="O148" s="68"/>
      <c r="P148" s="189">
        <f>O148*H148</f>
        <v>0</v>
      </c>
      <c r="Q148" s="189">
        <v>0.0002</v>
      </c>
      <c r="R148" s="189">
        <f>Q148*H148</f>
        <v>0.004032</v>
      </c>
      <c r="S148" s="189">
        <v>0</v>
      </c>
      <c r="T148" s="190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1" t="s">
        <v>124</v>
      </c>
      <c r="AT148" s="191" t="s">
        <v>120</v>
      </c>
      <c r="AU148" s="191" t="s">
        <v>82</v>
      </c>
      <c r="AY148" s="14" t="s">
        <v>118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4" t="s">
        <v>80</v>
      </c>
      <c r="BK148" s="192">
        <f>ROUND(I148*H148,2)</f>
        <v>0</v>
      </c>
      <c r="BL148" s="14" t="s">
        <v>124</v>
      </c>
      <c r="BM148" s="191" t="s">
        <v>190</v>
      </c>
    </row>
    <row r="149" spans="2:63" s="12" customFormat="1" ht="22.8" customHeight="1">
      <c r="B149" s="163"/>
      <c r="C149" s="164"/>
      <c r="D149" s="165" t="s">
        <v>74</v>
      </c>
      <c r="E149" s="177" t="s">
        <v>140</v>
      </c>
      <c r="F149" s="177" t="s">
        <v>191</v>
      </c>
      <c r="G149" s="164"/>
      <c r="H149" s="164"/>
      <c r="I149" s="167"/>
      <c r="J149" s="178">
        <f>BK149</f>
        <v>0</v>
      </c>
      <c r="K149" s="164"/>
      <c r="L149" s="169"/>
      <c r="M149" s="170"/>
      <c r="N149" s="171"/>
      <c r="O149" s="171"/>
      <c r="P149" s="172">
        <f>SUM(P150:P152)</f>
        <v>0</v>
      </c>
      <c r="Q149" s="171"/>
      <c r="R149" s="172">
        <f>SUM(R150:R152)</f>
        <v>4.46428845</v>
      </c>
      <c r="S149" s="171"/>
      <c r="T149" s="173">
        <f>SUM(T150:T152)</f>
        <v>0</v>
      </c>
      <c r="AR149" s="174" t="s">
        <v>80</v>
      </c>
      <c r="AT149" s="175" t="s">
        <v>74</v>
      </c>
      <c r="AU149" s="175" t="s">
        <v>80</v>
      </c>
      <c r="AY149" s="174" t="s">
        <v>118</v>
      </c>
      <c r="BK149" s="176">
        <f>SUM(BK150:BK152)</f>
        <v>0</v>
      </c>
    </row>
    <row r="150" spans="1:65" s="2" customFormat="1" ht="21.75" customHeight="1">
      <c r="A150" s="31"/>
      <c r="B150" s="32"/>
      <c r="C150" s="179" t="s">
        <v>192</v>
      </c>
      <c r="D150" s="179" t="s">
        <v>120</v>
      </c>
      <c r="E150" s="180" t="s">
        <v>193</v>
      </c>
      <c r="F150" s="181" t="s">
        <v>194</v>
      </c>
      <c r="G150" s="182" t="s">
        <v>123</v>
      </c>
      <c r="H150" s="183">
        <v>1.805</v>
      </c>
      <c r="I150" s="184"/>
      <c r="J150" s="185">
        <f>ROUND(I150*H150,2)</f>
        <v>0</v>
      </c>
      <c r="K150" s="186"/>
      <c r="L150" s="36"/>
      <c r="M150" s="187" t="s">
        <v>1</v>
      </c>
      <c r="N150" s="188" t="s">
        <v>40</v>
      </c>
      <c r="O150" s="68"/>
      <c r="P150" s="189">
        <f>O150*H150</f>
        <v>0</v>
      </c>
      <c r="Q150" s="189">
        <v>2.45329</v>
      </c>
      <c r="R150" s="189">
        <f>Q150*H150</f>
        <v>4.4281884499999995</v>
      </c>
      <c r="S150" s="189">
        <v>0</v>
      </c>
      <c r="T150" s="190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1" t="s">
        <v>124</v>
      </c>
      <c r="AT150" s="191" t="s">
        <v>120</v>
      </c>
      <c r="AU150" s="191" t="s">
        <v>82</v>
      </c>
      <c r="AY150" s="14" t="s">
        <v>118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4" t="s">
        <v>80</v>
      </c>
      <c r="BK150" s="192">
        <f>ROUND(I150*H150,2)</f>
        <v>0</v>
      </c>
      <c r="BL150" s="14" t="s">
        <v>124</v>
      </c>
      <c r="BM150" s="191" t="s">
        <v>195</v>
      </c>
    </row>
    <row r="151" spans="1:65" s="2" customFormat="1" ht="21.75" customHeight="1">
      <c r="A151" s="31"/>
      <c r="B151" s="32"/>
      <c r="C151" s="179" t="s">
        <v>196</v>
      </c>
      <c r="D151" s="179" t="s">
        <v>120</v>
      </c>
      <c r="E151" s="180" t="s">
        <v>197</v>
      </c>
      <c r="F151" s="181" t="s">
        <v>198</v>
      </c>
      <c r="G151" s="182" t="s">
        <v>123</v>
      </c>
      <c r="H151" s="183">
        <v>1.805</v>
      </c>
      <c r="I151" s="184"/>
      <c r="J151" s="185">
        <f>ROUND(I151*H151,2)</f>
        <v>0</v>
      </c>
      <c r="K151" s="186"/>
      <c r="L151" s="36"/>
      <c r="M151" s="187" t="s">
        <v>1</v>
      </c>
      <c r="N151" s="188" t="s">
        <v>40</v>
      </c>
      <c r="O151" s="68"/>
      <c r="P151" s="189">
        <f>O151*H151</f>
        <v>0</v>
      </c>
      <c r="Q151" s="189">
        <v>0.02</v>
      </c>
      <c r="R151" s="189">
        <f>Q151*H151</f>
        <v>0.0361</v>
      </c>
      <c r="S151" s="189">
        <v>0</v>
      </c>
      <c r="T151" s="190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191" t="s">
        <v>124</v>
      </c>
      <c r="AT151" s="191" t="s">
        <v>120</v>
      </c>
      <c r="AU151" s="191" t="s">
        <v>82</v>
      </c>
      <c r="AY151" s="14" t="s">
        <v>118</v>
      </c>
      <c r="BE151" s="192">
        <f>IF(N151="základní",J151,0)</f>
        <v>0</v>
      </c>
      <c r="BF151" s="192">
        <f>IF(N151="snížená",J151,0)</f>
        <v>0</v>
      </c>
      <c r="BG151" s="192">
        <f>IF(N151="zákl. přenesená",J151,0)</f>
        <v>0</v>
      </c>
      <c r="BH151" s="192">
        <f>IF(N151="sníž. přenesená",J151,0)</f>
        <v>0</v>
      </c>
      <c r="BI151" s="192">
        <f>IF(N151="nulová",J151,0)</f>
        <v>0</v>
      </c>
      <c r="BJ151" s="14" t="s">
        <v>80</v>
      </c>
      <c r="BK151" s="192">
        <f>ROUND(I151*H151,2)</f>
        <v>0</v>
      </c>
      <c r="BL151" s="14" t="s">
        <v>124</v>
      </c>
      <c r="BM151" s="191" t="s">
        <v>199</v>
      </c>
    </row>
    <row r="152" spans="1:65" s="2" customFormat="1" ht="21.75" customHeight="1">
      <c r="A152" s="31"/>
      <c r="B152" s="32"/>
      <c r="C152" s="179" t="s">
        <v>200</v>
      </c>
      <c r="D152" s="179" t="s">
        <v>120</v>
      </c>
      <c r="E152" s="180" t="s">
        <v>201</v>
      </c>
      <c r="F152" s="181" t="s">
        <v>202</v>
      </c>
      <c r="G152" s="182" t="s">
        <v>123</v>
      </c>
      <c r="H152" s="183">
        <v>1.469</v>
      </c>
      <c r="I152" s="184"/>
      <c r="J152" s="185">
        <f>ROUND(I152*H152,2)</f>
        <v>0</v>
      </c>
      <c r="K152" s="186"/>
      <c r="L152" s="36"/>
      <c r="M152" s="187" t="s">
        <v>1</v>
      </c>
      <c r="N152" s="188" t="s">
        <v>40</v>
      </c>
      <c r="O152" s="68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1" t="s">
        <v>124</v>
      </c>
      <c r="AT152" s="191" t="s">
        <v>120</v>
      </c>
      <c r="AU152" s="191" t="s">
        <v>82</v>
      </c>
      <c r="AY152" s="14" t="s">
        <v>118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4" t="s">
        <v>80</v>
      </c>
      <c r="BK152" s="192">
        <f>ROUND(I152*H152,2)</f>
        <v>0</v>
      </c>
      <c r="BL152" s="14" t="s">
        <v>124</v>
      </c>
      <c r="BM152" s="191" t="s">
        <v>203</v>
      </c>
    </row>
    <row r="153" spans="2:63" s="12" customFormat="1" ht="22.8" customHeight="1">
      <c r="B153" s="163"/>
      <c r="C153" s="164"/>
      <c r="D153" s="165" t="s">
        <v>74</v>
      </c>
      <c r="E153" s="177" t="s">
        <v>155</v>
      </c>
      <c r="F153" s="177" t="s">
        <v>204</v>
      </c>
      <c r="G153" s="164"/>
      <c r="H153" s="164"/>
      <c r="I153" s="167"/>
      <c r="J153" s="178">
        <f>BK153</f>
        <v>0</v>
      </c>
      <c r="K153" s="164"/>
      <c r="L153" s="169"/>
      <c r="M153" s="170"/>
      <c r="N153" s="171"/>
      <c r="O153" s="171"/>
      <c r="P153" s="172">
        <f>SUM(P154:P159)</f>
        <v>0</v>
      </c>
      <c r="Q153" s="171"/>
      <c r="R153" s="172">
        <f>SUM(R154:R159)</f>
        <v>0</v>
      </c>
      <c r="S153" s="171"/>
      <c r="T153" s="173">
        <f>SUM(T154:T159)</f>
        <v>20.903576</v>
      </c>
      <c r="AR153" s="174" t="s">
        <v>80</v>
      </c>
      <c r="AT153" s="175" t="s">
        <v>74</v>
      </c>
      <c r="AU153" s="175" t="s">
        <v>80</v>
      </c>
      <c r="AY153" s="174" t="s">
        <v>118</v>
      </c>
      <c r="BK153" s="176">
        <f>SUM(BK154:BK159)</f>
        <v>0</v>
      </c>
    </row>
    <row r="154" spans="1:65" s="2" customFormat="1" ht="16.5" customHeight="1">
      <c r="A154" s="31"/>
      <c r="B154" s="32"/>
      <c r="C154" s="179" t="s">
        <v>205</v>
      </c>
      <c r="D154" s="179" t="s">
        <v>120</v>
      </c>
      <c r="E154" s="180" t="s">
        <v>206</v>
      </c>
      <c r="F154" s="181" t="s">
        <v>207</v>
      </c>
      <c r="G154" s="182" t="s">
        <v>123</v>
      </c>
      <c r="H154" s="183">
        <v>2.52</v>
      </c>
      <c r="I154" s="184"/>
      <c r="J154" s="185">
        <f aca="true" t="shared" si="10" ref="J154:J159">ROUND(I154*H154,2)</f>
        <v>0</v>
      </c>
      <c r="K154" s="186"/>
      <c r="L154" s="36"/>
      <c r="M154" s="187" t="s">
        <v>1</v>
      </c>
      <c r="N154" s="188" t="s">
        <v>40</v>
      </c>
      <c r="O154" s="68"/>
      <c r="P154" s="189">
        <f aca="true" t="shared" si="11" ref="P154:P159">O154*H154</f>
        <v>0</v>
      </c>
      <c r="Q154" s="189">
        <v>0</v>
      </c>
      <c r="R154" s="189">
        <f aca="true" t="shared" si="12" ref="R154:R159">Q154*H154</f>
        <v>0</v>
      </c>
      <c r="S154" s="189">
        <v>2</v>
      </c>
      <c r="T154" s="190">
        <f aca="true" t="shared" si="13" ref="T154:T159">S154*H154</f>
        <v>5.04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1" t="s">
        <v>124</v>
      </c>
      <c r="AT154" s="191" t="s">
        <v>120</v>
      </c>
      <c r="AU154" s="191" t="s">
        <v>82</v>
      </c>
      <c r="AY154" s="14" t="s">
        <v>118</v>
      </c>
      <c r="BE154" s="192">
        <f aca="true" t="shared" si="14" ref="BE154:BE159">IF(N154="základní",J154,0)</f>
        <v>0</v>
      </c>
      <c r="BF154" s="192">
        <f aca="true" t="shared" si="15" ref="BF154:BF159">IF(N154="snížená",J154,0)</f>
        <v>0</v>
      </c>
      <c r="BG154" s="192">
        <f aca="true" t="shared" si="16" ref="BG154:BG159">IF(N154="zákl. přenesená",J154,0)</f>
        <v>0</v>
      </c>
      <c r="BH154" s="192">
        <f aca="true" t="shared" si="17" ref="BH154:BH159">IF(N154="sníž. přenesená",J154,0)</f>
        <v>0</v>
      </c>
      <c r="BI154" s="192">
        <f aca="true" t="shared" si="18" ref="BI154:BI159">IF(N154="nulová",J154,0)</f>
        <v>0</v>
      </c>
      <c r="BJ154" s="14" t="s">
        <v>80</v>
      </c>
      <c r="BK154" s="192">
        <f aca="true" t="shared" si="19" ref="BK154:BK159">ROUND(I154*H154,2)</f>
        <v>0</v>
      </c>
      <c r="BL154" s="14" t="s">
        <v>124</v>
      </c>
      <c r="BM154" s="191" t="s">
        <v>208</v>
      </c>
    </row>
    <row r="155" spans="1:65" s="2" customFormat="1" ht="33" customHeight="1">
      <c r="A155" s="31"/>
      <c r="B155" s="32"/>
      <c r="C155" s="179" t="s">
        <v>209</v>
      </c>
      <c r="D155" s="179" t="s">
        <v>120</v>
      </c>
      <c r="E155" s="180" t="s">
        <v>210</v>
      </c>
      <c r="F155" s="181" t="s">
        <v>211</v>
      </c>
      <c r="G155" s="182" t="s">
        <v>123</v>
      </c>
      <c r="H155" s="183">
        <v>1.555</v>
      </c>
      <c r="I155" s="184"/>
      <c r="J155" s="185">
        <f t="shared" si="10"/>
        <v>0</v>
      </c>
      <c r="K155" s="186"/>
      <c r="L155" s="36"/>
      <c r="M155" s="187" t="s">
        <v>1</v>
      </c>
      <c r="N155" s="188" t="s">
        <v>40</v>
      </c>
      <c r="O155" s="68"/>
      <c r="P155" s="189">
        <f t="shared" si="11"/>
        <v>0</v>
      </c>
      <c r="Q155" s="189">
        <v>0</v>
      </c>
      <c r="R155" s="189">
        <f t="shared" si="12"/>
        <v>0</v>
      </c>
      <c r="S155" s="189">
        <v>1.8</v>
      </c>
      <c r="T155" s="190">
        <f t="shared" si="13"/>
        <v>2.799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1" t="s">
        <v>124</v>
      </c>
      <c r="AT155" s="191" t="s">
        <v>120</v>
      </c>
      <c r="AU155" s="191" t="s">
        <v>82</v>
      </c>
      <c r="AY155" s="14" t="s">
        <v>118</v>
      </c>
      <c r="BE155" s="192">
        <f t="shared" si="14"/>
        <v>0</v>
      </c>
      <c r="BF155" s="192">
        <f t="shared" si="15"/>
        <v>0</v>
      </c>
      <c r="BG155" s="192">
        <f t="shared" si="16"/>
        <v>0</v>
      </c>
      <c r="BH155" s="192">
        <f t="shared" si="17"/>
        <v>0</v>
      </c>
      <c r="BI155" s="192">
        <f t="shared" si="18"/>
        <v>0</v>
      </c>
      <c r="BJ155" s="14" t="s">
        <v>80</v>
      </c>
      <c r="BK155" s="192">
        <f t="shared" si="19"/>
        <v>0</v>
      </c>
      <c r="BL155" s="14" t="s">
        <v>124</v>
      </c>
      <c r="BM155" s="191" t="s">
        <v>212</v>
      </c>
    </row>
    <row r="156" spans="1:65" s="2" customFormat="1" ht="21.75" customHeight="1">
      <c r="A156" s="31"/>
      <c r="B156" s="32"/>
      <c r="C156" s="179" t="s">
        <v>213</v>
      </c>
      <c r="D156" s="179" t="s">
        <v>120</v>
      </c>
      <c r="E156" s="180" t="s">
        <v>214</v>
      </c>
      <c r="F156" s="181" t="s">
        <v>215</v>
      </c>
      <c r="G156" s="182" t="s">
        <v>177</v>
      </c>
      <c r="H156" s="183">
        <v>12.24</v>
      </c>
      <c r="I156" s="184"/>
      <c r="J156" s="185">
        <f t="shared" si="10"/>
        <v>0</v>
      </c>
      <c r="K156" s="186"/>
      <c r="L156" s="36"/>
      <c r="M156" s="187" t="s">
        <v>1</v>
      </c>
      <c r="N156" s="188" t="s">
        <v>40</v>
      </c>
      <c r="O156" s="68"/>
      <c r="P156" s="189">
        <f t="shared" si="11"/>
        <v>0</v>
      </c>
      <c r="Q156" s="189">
        <v>0</v>
      </c>
      <c r="R156" s="189">
        <f t="shared" si="12"/>
        <v>0</v>
      </c>
      <c r="S156" s="189">
        <v>0.07</v>
      </c>
      <c r="T156" s="190">
        <f t="shared" si="13"/>
        <v>0.8568000000000001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1" t="s">
        <v>124</v>
      </c>
      <c r="AT156" s="191" t="s">
        <v>120</v>
      </c>
      <c r="AU156" s="191" t="s">
        <v>82</v>
      </c>
      <c r="AY156" s="14" t="s">
        <v>118</v>
      </c>
      <c r="BE156" s="192">
        <f t="shared" si="14"/>
        <v>0</v>
      </c>
      <c r="BF156" s="192">
        <f t="shared" si="15"/>
        <v>0</v>
      </c>
      <c r="BG156" s="192">
        <f t="shared" si="16"/>
        <v>0</v>
      </c>
      <c r="BH156" s="192">
        <f t="shared" si="17"/>
        <v>0</v>
      </c>
      <c r="BI156" s="192">
        <f t="shared" si="18"/>
        <v>0</v>
      </c>
      <c r="BJ156" s="14" t="s">
        <v>80</v>
      </c>
      <c r="BK156" s="192">
        <f t="shared" si="19"/>
        <v>0</v>
      </c>
      <c r="BL156" s="14" t="s">
        <v>124</v>
      </c>
      <c r="BM156" s="191" t="s">
        <v>216</v>
      </c>
    </row>
    <row r="157" spans="1:65" s="2" customFormat="1" ht="16.5" customHeight="1">
      <c r="A157" s="31"/>
      <c r="B157" s="32"/>
      <c r="C157" s="179" t="s">
        <v>217</v>
      </c>
      <c r="D157" s="179" t="s">
        <v>120</v>
      </c>
      <c r="E157" s="180" t="s">
        <v>218</v>
      </c>
      <c r="F157" s="181" t="s">
        <v>219</v>
      </c>
      <c r="G157" s="182" t="s">
        <v>123</v>
      </c>
      <c r="H157" s="183">
        <v>1.175</v>
      </c>
      <c r="I157" s="184"/>
      <c r="J157" s="185">
        <f t="shared" si="10"/>
        <v>0</v>
      </c>
      <c r="K157" s="186"/>
      <c r="L157" s="36"/>
      <c r="M157" s="187" t="s">
        <v>1</v>
      </c>
      <c r="N157" s="188" t="s">
        <v>40</v>
      </c>
      <c r="O157" s="68"/>
      <c r="P157" s="189">
        <f t="shared" si="11"/>
        <v>0</v>
      </c>
      <c r="Q157" s="189">
        <v>0</v>
      </c>
      <c r="R157" s="189">
        <f t="shared" si="12"/>
        <v>0</v>
      </c>
      <c r="S157" s="189">
        <v>2.4</v>
      </c>
      <c r="T157" s="190">
        <f t="shared" si="13"/>
        <v>2.82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1" t="s">
        <v>124</v>
      </c>
      <c r="AT157" s="191" t="s">
        <v>120</v>
      </c>
      <c r="AU157" s="191" t="s">
        <v>82</v>
      </c>
      <c r="AY157" s="14" t="s">
        <v>118</v>
      </c>
      <c r="BE157" s="192">
        <f t="shared" si="14"/>
        <v>0</v>
      </c>
      <c r="BF157" s="192">
        <f t="shared" si="15"/>
        <v>0</v>
      </c>
      <c r="BG157" s="192">
        <f t="shared" si="16"/>
        <v>0</v>
      </c>
      <c r="BH157" s="192">
        <f t="shared" si="17"/>
        <v>0</v>
      </c>
      <c r="BI157" s="192">
        <f t="shared" si="18"/>
        <v>0</v>
      </c>
      <c r="BJ157" s="14" t="s">
        <v>80</v>
      </c>
      <c r="BK157" s="192">
        <f t="shared" si="19"/>
        <v>0</v>
      </c>
      <c r="BL157" s="14" t="s">
        <v>124</v>
      </c>
      <c r="BM157" s="191" t="s">
        <v>220</v>
      </c>
    </row>
    <row r="158" spans="1:65" s="2" customFormat="1" ht="21.75" customHeight="1">
      <c r="A158" s="31"/>
      <c r="B158" s="32"/>
      <c r="C158" s="179" t="s">
        <v>221</v>
      </c>
      <c r="D158" s="179" t="s">
        <v>120</v>
      </c>
      <c r="E158" s="180" t="s">
        <v>222</v>
      </c>
      <c r="F158" s="181" t="s">
        <v>223</v>
      </c>
      <c r="G158" s="182" t="s">
        <v>123</v>
      </c>
      <c r="H158" s="183">
        <v>6.376</v>
      </c>
      <c r="I158" s="184"/>
      <c r="J158" s="185">
        <f t="shared" si="10"/>
        <v>0</v>
      </c>
      <c r="K158" s="186"/>
      <c r="L158" s="36"/>
      <c r="M158" s="187" t="s">
        <v>1</v>
      </c>
      <c r="N158" s="188" t="s">
        <v>40</v>
      </c>
      <c r="O158" s="68"/>
      <c r="P158" s="189">
        <f t="shared" si="11"/>
        <v>0</v>
      </c>
      <c r="Q158" s="189">
        <v>0</v>
      </c>
      <c r="R158" s="189">
        <f t="shared" si="12"/>
        <v>0</v>
      </c>
      <c r="S158" s="189">
        <v>1.4</v>
      </c>
      <c r="T158" s="190">
        <f t="shared" si="13"/>
        <v>8.9264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1" t="s">
        <v>124</v>
      </c>
      <c r="AT158" s="191" t="s">
        <v>120</v>
      </c>
      <c r="AU158" s="191" t="s">
        <v>82</v>
      </c>
      <c r="AY158" s="14" t="s">
        <v>118</v>
      </c>
      <c r="BE158" s="192">
        <f t="shared" si="14"/>
        <v>0</v>
      </c>
      <c r="BF158" s="192">
        <f t="shared" si="15"/>
        <v>0</v>
      </c>
      <c r="BG158" s="192">
        <f t="shared" si="16"/>
        <v>0</v>
      </c>
      <c r="BH158" s="192">
        <f t="shared" si="17"/>
        <v>0</v>
      </c>
      <c r="BI158" s="192">
        <f t="shared" si="18"/>
        <v>0</v>
      </c>
      <c r="BJ158" s="14" t="s">
        <v>80</v>
      </c>
      <c r="BK158" s="192">
        <f t="shared" si="19"/>
        <v>0</v>
      </c>
      <c r="BL158" s="14" t="s">
        <v>124</v>
      </c>
      <c r="BM158" s="191" t="s">
        <v>224</v>
      </c>
    </row>
    <row r="159" spans="1:65" s="2" customFormat="1" ht="21.75" customHeight="1">
      <c r="A159" s="31"/>
      <c r="B159" s="32"/>
      <c r="C159" s="179" t="s">
        <v>225</v>
      </c>
      <c r="D159" s="179" t="s">
        <v>120</v>
      </c>
      <c r="E159" s="180" t="s">
        <v>226</v>
      </c>
      <c r="F159" s="181" t="s">
        <v>227</v>
      </c>
      <c r="G159" s="182" t="s">
        <v>163</v>
      </c>
      <c r="H159" s="183">
        <v>5.184</v>
      </c>
      <c r="I159" s="184"/>
      <c r="J159" s="185">
        <f t="shared" si="10"/>
        <v>0</v>
      </c>
      <c r="K159" s="186"/>
      <c r="L159" s="36"/>
      <c r="M159" s="187" t="s">
        <v>1</v>
      </c>
      <c r="N159" s="188" t="s">
        <v>40</v>
      </c>
      <c r="O159" s="68"/>
      <c r="P159" s="189">
        <f t="shared" si="11"/>
        <v>0</v>
      </c>
      <c r="Q159" s="189">
        <v>0</v>
      </c>
      <c r="R159" s="189">
        <f t="shared" si="12"/>
        <v>0</v>
      </c>
      <c r="S159" s="189">
        <v>0.089</v>
      </c>
      <c r="T159" s="190">
        <f t="shared" si="13"/>
        <v>0.461376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1" t="s">
        <v>124</v>
      </c>
      <c r="AT159" s="191" t="s">
        <v>120</v>
      </c>
      <c r="AU159" s="191" t="s">
        <v>82</v>
      </c>
      <c r="AY159" s="14" t="s">
        <v>118</v>
      </c>
      <c r="BE159" s="192">
        <f t="shared" si="14"/>
        <v>0</v>
      </c>
      <c r="BF159" s="192">
        <f t="shared" si="15"/>
        <v>0</v>
      </c>
      <c r="BG159" s="192">
        <f t="shared" si="16"/>
        <v>0</v>
      </c>
      <c r="BH159" s="192">
        <f t="shared" si="17"/>
        <v>0</v>
      </c>
      <c r="BI159" s="192">
        <f t="shared" si="18"/>
        <v>0</v>
      </c>
      <c r="BJ159" s="14" t="s">
        <v>80</v>
      </c>
      <c r="BK159" s="192">
        <f t="shared" si="19"/>
        <v>0</v>
      </c>
      <c r="BL159" s="14" t="s">
        <v>124</v>
      </c>
      <c r="BM159" s="191" t="s">
        <v>228</v>
      </c>
    </row>
    <row r="160" spans="2:63" s="12" customFormat="1" ht="22.8" customHeight="1">
      <c r="B160" s="163"/>
      <c r="C160" s="164"/>
      <c r="D160" s="165" t="s">
        <v>74</v>
      </c>
      <c r="E160" s="177" t="s">
        <v>229</v>
      </c>
      <c r="F160" s="177" t="s">
        <v>230</v>
      </c>
      <c r="G160" s="164"/>
      <c r="H160" s="164"/>
      <c r="I160" s="167"/>
      <c r="J160" s="178">
        <f>BK160</f>
        <v>0</v>
      </c>
      <c r="K160" s="164"/>
      <c r="L160" s="169"/>
      <c r="M160" s="170"/>
      <c r="N160" s="171"/>
      <c r="O160" s="171"/>
      <c r="P160" s="172">
        <f>SUM(P161:P165)</f>
        <v>0</v>
      </c>
      <c r="Q160" s="171"/>
      <c r="R160" s="172">
        <f>SUM(R161:R165)</f>
        <v>0</v>
      </c>
      <c r="S160" s="171"/>
      <c r="T160" s="173">
        <f>SUM(T161:T165)</f>
        <v>0</v>
      </c>
      <c r="AR160" s="174" t="s">
        <v>80</v>
      </c>
      <c r="AT160" s="175" t="s">
        <v>74</v>
      </c>
      <c r="AU160" s="175" t="s">
        <v>80</v>
      </c>
      <c r="AY160" s="174" t="s">
        <v>118</v>
      </c>
      <c r="BK160" s="176">
        <f>SUM(BK161:BK165)</f>
        <v>0</v>
      </c>
    </row>
    <row r="161" spans="1:65" s="2" customFormat="1" ht="21.75" customHeight="1">
      <c r="A161" s="31"/>
      <c r="B161" s="32"/>
      <c r="C161" s="179" t="s">
        <v>231</v>
      </c>
      <c r="D161" s="179" t="s">
        <v>120</v>
      </c>
      <c r="E161" s="180" t="s">
        <v>232</v>
      </c>
      <c r="F161" s="181" t="s">
        <v>233</v>
      </c>
      <c r="G161" s="182" t="s">
        <v>144</v>
      </c>
      <c r="H161" s="183">
        <v>21.038</v>
      </c>
      <c r="I161" s="184"/>
      <c r="J161" s="185">
        <f>ROUND(I161*H161,2)</f>
        <v>0</v>
      </c>
      <c r="K161" s="186"/>
      <c r="L161" s="36"/>
      <c r="M161" s="187" t="s">
        <v>1</v>
      </c>
      <c r="N161" s="188" t="s">
        <v>40</v>
      </c>
      <c r="O161" s="68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191" t="s">
        <v>124</v>
      </c>
      <c r="AT161" s="191" t="s">
        <v>120</v>
      </c>
      <c r="AU161" s="191" t="s">
        <v>82</v>
      </c>
      <c r="AY161" s="14" t="s">
        <v>118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4" t="s">
        <v>80</v>
      </c>
      <c r="BK161" s="192">
        <f>ROUND(I161*H161,2)</f>
        <v>0</v>
      </c>
      <c r="BL161" s="14" t="s">
        <v>124</v>
      </c>
      <c r="BM161" s="191" t="s">
        <v>234</v>
      </c>
    </row>
    <row r="162" spans="1:65" s="2" customFormat="1" ht="33" customHeight="1">
      <c r="A162" s="31"/>
      <c r="B162" s="32"/>
      <c r="C162" s="179" t="s">
        <v>235</v>
      </c>
      <c r="D162" s="179" t="s">
        <v>120</v>
      </c>
      <c r="E162" s="180" t="s">
        <v>236</v>
      </c>
      <c r="F162" s="181" t="s">
        <v>237</v>
      </c>
      <c r="G162" s="182" t="s">
        <v>144</v>
      </c>
      <c r="H162" s="183">
        <v>21.038</v>
      </c>
      <c r="I162" s="184"/>
      <c r="J162" s="185">
        <f>ROUND(I162*H162,2)</f>
        <v>0</v>
      </c>
      <c r="K162" s="186"/>
      <c r="L162" s="36"/>
      <c r="M162" s="187" t="s">
        <v>1</v>
      </c>
      <c r="N162" s="188" t="s">
        <v>40</v>
      </c>
      <c r="O162" s="68"/>
      <c r="P162" s="189">
        <f>O162*H162</f>
        <v>0</v>
      </c>
      <c r="Q162" s="189">
        <v>0</v>
      </c>
      <c r="R162" s="189">
        <f>Q162*H162</f>
        <v>0</v>
      </c>
      <c r="S162" s="189">
        <v>0</v>
      </c>
      <c r="T162" s="190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1" t="s">
        <v>124</v>
      </c>
      <c r="AT162" s="191" t="s">
        <v>120</v>
      </c>
      <c r="AU162" s="191" t="s">
        <v>82</v>
      </c>
      <c r="AY162" s="14" t="s">
        <v>118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4" t="s">
        <v>80</v>
      </c>
      <c r="BK162" s="192">
        <f>ROUND(I162*H162,2)</f>
        <v>0</v>
      </c>
      <c r="BL162" s="14" t="s">
        <v>124</v>
      </c>
      <c r="BM162" s="191" t="s">
        <v>238</v>
      </c>
    </row>
    <row r="163" spans="1:65" s="2" customFormat="1" ht="21.75" customHeight="1">
      <c r="A163" s="31"/>
      <c r="B163" s="32"/>
      <c r="C163" s="179" t="s">
        <v>239</v>
      </c>
      <c r="D163" s="179" t="s">
        <v>120</v>
      </c>
      <c r="E163" s="180" t="s">
        <v>240</v>
      </c>
      <c r="F163" s="181" t="s">
        <v>241</v>
      </c>
      <c r="G163" s="182" t="s">
        <v>144</v>
      </c>
      <c r="H163" s="183">
        <v>21.038</v>
      </c>
      <c r="I163" s="184"/>
      <c r="J163" s="185">
        <f>ROUND(I163*H163,2)</f>
        <v>0</v>
      </c>
      <c r="K163" s="186"/>
      <c r="L163" s="36"/>
      <c r="M163" s="187" t="s">
        <v>1</v>
      </c>
      <c r="N163" s="188" t="s">
        <v>40</v>
      </c>
      <c r="O163" s="68"/>
      <c r="P163" s="189">
        <f>O163*H163</f>
        <v>0</v>
      </c>
      <c r="Q163" s="189">
        <v>0</v>
      </c>
      <c r="R163" s="189">
        <f>Q163*H163</f>
        <v>0</v>
      </c>
      <c r="S163" s="189">
        <v>0</v>
      </c>
      <c r="T163" s="190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91" t="s">
        <v>124</v>
      </c>
      <c r="AT163" s="191" t="s">
        <v>120</v>
      </c>
      <c r="AU163" s="191" t="s">
        <v>82</v>
      </c>
      <c r="AY163" s="14" t="s">
        <v>118</v>
      </c>
      <c r="BE163" s="192">
        <f>IF(N163="základní",J163,0)</f>
        <v>0</v>
      </c>
      <c r="BF163" s="192">
        <f>IF(N163="snížená",J163,0)</f>
        <v>0</v>
      </c>
      <c r="BG163" s="192">
        <f>IF(N163="zákl. přenesená",J163,0)</f>
        <v>0</v>
      </c>
      <c r="BH163" s="192">
        <f>IF(N163="sníž. přenesená",J163,0)</f>
        <v>0</v>
      </c>
      <c r="BI163" s="192">
        <f>IF(N163="nulová",J163,0)</f>
        <v>0</v>
      </c>
      <c r="BJ163" s="14" t="s">
        <v>80</v>
      </c>
      <c r="BK163" s="192">
        <f>ROUND(I163*H163,2)</f>
        <v>0</v>
      </c>
      <c r="BL163" s="14" t="s">
        <v>124</v>
      </c>
      <c r="BM163" s="191" t="s">
        <v>242</v>
      </c>
    </row>
    <row r="164" spans="1:65" s="2" customFormat="1" ht="21.75" customHeight="1">
      <c r="A164" s="31"/>
      <c r="B164" s="32"/>
      <c r="C164" s="179" t="s">
        <v>243</v>
      </c>
      <c r="D164" s="179" t="s">
        <v>120</v>
      </c>
      <c r="E164" s="180" t="s">
        <v>244</v>
      </c>
      <c r="F164" s="181" t="s">
        <v>245</v>
      </c>
      <c r="G164" s="182" t="s">
        <v>144</v>
      </c>
      <c r="H164" s="183">
        <v>248.268</v>
      </c>
      <c r="I164" s="184"/>
      <c r="J164" s="185">
        <f>ROUND(I164*H164,2)</f>
        <v>0</v>
      </c>
      <c r="K164" s="186"/>
      <c r="L164" s="36"/>
      <c r="M164" s="187" t="s">
        <v>1</v>
      </c>
      <c r="N164" s="188" t="s">
        <v>40</v>
      </c>
      <c r="O164" s="68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1" t="s">
        <v>124</v>
      </c>
      <c r="AT164" s="191" t="s">
        <v>120</v>
      </c>
      <c r="AU164" s="191" t="s">
        <v>82</v>
      </c>
      <c r="AY164" s="14" t="s">
        <v>118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4" t="s">
        <v>80</v>
      </c>
      <c r="BK164" s="192">
        <f>ROUND(I164*H164,2)</f>
        <v>0</v>
      </c>
      <c r="BL164" s="14" t="s">
        <v>124</v>
      </c>
      <c r="BM164" s="191" t="s">
        <v>246</v>
      </c>
    </row>
    <row r="165" spans="1:65" s="2" customFormat="1" ht="44.25" customHeight="1">
      <c r="A165" s="31"/>
      <c r="B165" s="32"/>
      <c r="C165" s="179" t="s">
        <v>247</v>
      </c>
      <c r="D165" s="179" t="s">
        <v>120</v>
      </c>
      <c r="E165" s="180" t="s">
        <v>248</v>
      </c>
      <c r="F165" s="181" t="s">
        <v>249</v>
      </c>
      <c r="G165" s="182" t="s">
        <v>144</v>
      </c>
      <c r="H165" s="183">
        <v>21.038</v>
      </c>
      <c r="I165" s="184"/>
      <c r="J165" s="185">
        <f>ROUND(I165*H165,2)</f>
        <v>0</v>
      </c>
      <c r="K165" s="186"/>
      <c r="L165" s="36"/>
      <c r="M165" s="187" t="s">
        <v>1</v>
      </c>
      <c r="N165" s="188" t="s">
        <v>40</v>
      </c>
      <c r="O165" s="68"/>
      <c r="P165" s="189">
        <f>O165*H165</f>
        <v>0</v>
      </c>
      <c r="Q165" s="189">
        <v>0</v>
      </c>
      <c r="R165" s="189">
        <f>Q165*H165</f>
        <v>0</v>
      </c>
      <c r="S165" s="189">
        <v>0</v>
      </c>
      <c r="T165" s="190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1" t="s">
        <v>124</v>
      </c>
      <c r="AT165" s="191" t="s">
        <v>120</v>
      </c>
      <c r="AU165" s="191" t="s">
        <v>82</v>
      </c>
      <c r="AY165" s="14" t="s">
        <v>118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4" t="s">
        <v>80</v>
      </c>
      <c r="BK165" s="192">
        <f>ROUND(I165*H165,2)</f>
        <v>0</v>
      </c>
      <c r="BL165" s="14" t="s">
        <v>124</v>
      </c>
      <c r="BM165" s="191" t="s">
        <v>250</v>
      </c>
    </row>
    <row r="166" spans="2:63" s="12" customFormat="1" ht="22.8" customHeight="1">
      <c r="B166" s="163"/>
      <c r="C166" s="164"/>
      <c r="D166" s="165" t="s">
        <v>74</v>
      </c>
      <c r="E166" s="177" t="s">
        <v>251</v>
      </c>
      <c r="F166" s="177" t="s">
        <v>252</v>
      </c>
      <c r="G166" s="164"/>
      <c r="H166" s="164"/>
      <c r="I166" s="167"/>
      <c r="J166" s="178">
        <f>BK166</f>
        <v>0</v>
      </c>
      <c r="K166" s="164"/>
      <c r="L166" s="169"/>
      <c r="M166" s="170"/>
      <c r="N166" s="171"/>
      <c r="O166" s="171"/>
      <c r="P166" s="172">
        <f>P167</f>
        <v>0</v>
      </c>
      <c r="Q166" s="171"/>
      <c r="R166" s="172">
        <f>R167</f>
        <v>0</v>
      </c>
      <c r="S166" s="171"/>
      <c r="T166" s="173">
        <f>T167</f>
        <v>0</v>
      </c>
      <c r="AR166" s="174" t="s">
        <v>80</v>
      </c>
      <c r="AT166" s="175" t="s">
        <v>74</v>
      </c>
      <c r="AU166" s="175" t="s">
        <v>80</v>
      </c>
      <c r="AY166" s="174" t="s">
        <v>118</v>
      </c>
      <c r="BK166" s="176">
        <f>BK167</f>
        <v>0</v>
      </c>
    </row>
    <row r="167" spans="1:65" s="2" customFormat="1" ht="16.5" customHeight="1">
      <c r="A167" s="31"/>
      <c r="B167" s="32"/>
      <c r="C167" s="179" t="s">
        <v>253</v>
      </c>
      <c r="D167" s="179" t="s">
        <v>120</v>
      </c>
      <c r="E167" s="180" t="s">
        <v>254</v>
      </c>
      <c r="F167" s="181" t="s">
        <v>255</v>
      </c>
      <c r="G167" s="182" t="s">
        <v>144</v>
      </c>
      <c r="H167" s="183">
        <v>32.181</v>
      </c>
      <c r="I167" s="184"/>
      <c r="J167" s="185">
        <f>ROUND(I167*H167,2)</f>
        <v>0</v>
      </c>
      <c r="K167" s="186"/>
      <c r="L167" s="36"/>
      <c r="M167" s="187" t="s">
        <v>1</v>
      </c>
      <c r="N167" s="188" t="s">
        <v>40</v>
      </c>
      <c r="O167" s="68"/>
      <c r="P167" s="189">
        <f>O167*H167</f>
        <v>0</v>
      </c>
      <c r="Q167" s="189">
        <v>0</v>
      </c>
      <c r="R167" s="189">
        <f>Q167*H167</f>
        <v>0</v>
      </c>
      <c r="S167" s="189">
        <v>0</v>
      </c>
      <c r="T167" s="190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1" t="s">
        <v>124</v>
      </c>
      <c r="AT167" s="191" t="s">
        <v>120</v>
      </c>
      <c r="AU167" s="191" t="s">
        <v>82</v>
      </c>
      <c r="AY167" s="14" t="s">
        <v>118</v>
      </c>
      <c r="BE167" s="192">
        <f>IF(N167="základní",J167,0)</f>
        <v>0</v>
      </c>
      <c r="BF167" s="192">
        <f>IF(N167="snížená",J167,0)</f>
        <v>0</v>
      </c>
      <c r="BG167" s="192">
        <f>IF(N167="zákl. přenesená",J167,0)</f>
        <v>0</v>
      </c>
      <c r="BH167" s="192">
        <f>IF(N167="sníž. přenesená",J167,0)</f>
        <v>0</v>
      </c>
      <c r="BI167" s="192">
        <f>IF(N167="nulová",J167,0)</f>
        <v>0</v>
      </c>
      <c r="BJ167" s="14" t="s">
        <v>80</v>
      </c>
      <c r="BK167" s="192">
        <f>ROUND(I167*H167,2)</f>
        <v>0</v>
      </c>
      <c r="BL167" s="14" t="s">
        <v>124</v>
      </c>
      <c r="BM167" s="191" t="s">
        <v>256</v>
      </c>
    </row>
    <row r="168" spans="2:63" s="12" customFormat="1" ht="25.95" customHeight="1">
      <c r="B168" s="163"/>
      <c r="C168" s="164"/>
      <c r="D168" s="165" t="s">
        <v>74</v>
      </c>
      <c r="E168" s="166" t="s">
        <v>257</v>
      </c>
      <c r="F168" s="166" t="s">
        <v>258</v>
      </c>
      <c r="G168" s="164"/>
      <c r="H168" s="164"/>
      <c r="I168" s="167"/>
      <c r="J168" s="168">
        <f>BK168</f>
        <v>0</v>
      </c>
      <c r="K168" s="164"/>
      <c r="L168" s="169"/>
      <c r="M168" s="170"/>
      <c r="N168" s="171"/>
      <c r="O168" s="171"/>
      <c r="P168" s="172">
        <f>P169</f>
        <v>0</v>
      </c>
      <c r="Q168" s="171"/>
      <c r="R168" s="172">
        <f>R169</f>
        <v>0.00336</v>
      </c>
      <c r="S168" s="171"/>
      <c r="T168" s="173">
        <f>T169</f>
        <v>0.13440000000000002</v>
      </c>
      <c r="AR168" s="174" t="s">
        <v>82</v>
      </c>
      <c r="AT168" s="175" t="s">
        <v>74</v>
      </c>
      <c r="AU168" s="175" t="s">
        <v>75</v>
      </c>
      <c r="AY168" s="174" t="s">
        <v>118</v>
      </c>
      <c r="BK168" s="176">
        <f>BK169</f>
        <v>0</v>
      </c>
    </row>
    <row r="169" spans="2:63" s="12" customFormat="1" ht="22.8" customHeight="1">
      <c r="B169" s="163"/>
      <c r="C169" s="164"/>
      <c r="D169" s="165" t="s">
        <v>74</v>
      </c>
      <c r="E169" s="177" t="s">
        <v>259</v>
      </c>
      <c r="F169" s="177" t="s">
        <v>260</v>
      </c>
      <c r="G169" s="164"/>
      <c r="H169" s="164"/>
      <c r="I169" s="167"/>
      <c r="J169" s="178">
        <f>BK169</f>
        <v>0</v>
      </c>
      <c r="K169" s="164"/>
      <c r="L169" s="169"/>
      <c r="M169" s="170"/>
      <c r="N169" s="171"/>
      <c r="O169" s="171"/>
      <c r="P169" s="172">
        <f>SUM(P170:P173)</f>
        <v>0</v>
      </c>
      <c r="Q169" s="171"/>
      <c r="R169" s="172">
        <f>SUM(R170:R173)</f>
        <v>0.00336</v>
      </c>
      <c r="S169" s="171"/>
      <c r="T169" s="173">
        <f>SUM(T170:T173)</f>
        <v>0.13440000000000002</v>
      </c>
      <c r="AR169" s="174" t="s">
        <v>82</v>
      </c>
      <c r="AT169" s="175" t="s">
        <v>74</v>
      </c>
      <c r="AU169" s="175" t="s">
        <v>80</v>
      </c>
      <c r="AY169" s="174" t="s">
        <v>118</v>
      </c>
      <c r="BK169" s="176">
        <f>SUM(BK170:BK173)</f>
        <v>0</v>
      </c>
    </row>
    <row r="170" spans="1:65" s="2" customFormat="1" ht="21.75" customHeight="1">
      <c r="A170" s="31"/>
      <c r="B170" s="32"/>
      <c r="C170" s="179" t="s">
        <v>261</v>
      </c>
      <c r="D170" s="179" t="s">
        <v>120</v>
      </c>
      <c r="E170" s="180" t="s">
        <v>262</v>
      </c>
      <c r="F170" s="181" t="s">
        <v>263</v>
      </c>
      <c r="G170" s="182" t="s">
        <v>177</v>
      </c>
      <c r="H170" s="183">
        <v>8.4</v>
      </c>
      <c r="I170" s="184"/>
      <c r="J170" s="185">
        <f>ROUND(I170*H170,2)</f>
        <v>0</v>
      </c>
      <c r="K170" s="186"/>
      <c r="L170" s="36"/>
      <c r="M170" s="187" t="s">
        <v>1</v>
      </c>
      <c r="N170" s="188" t="s">
        <v>40</v>
      </c>
      <c r="O170" s="68"/>
      <c r="P170" s="189">
        <f>O170*H170</f>
        <v>0</v>
      </c>
      <c r="Q170" s="189">
        <v>0</v>
      </c>
      <c r="R170" s="189">
        <f>Q170*H170</f>
        <v>0</v>
      </c>
      <c r="S170" s="189">
        <v>0.016</v>
      </c>
      <c r="T170" s="190">
        <f>S170*H170</f>
        <v>0.13440000000000002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1" t="s">
        <v>187</v>
      </c>
      <c r="AT170" s="191" t="s">
        <v>120</v>
      </c>
      <c r="AU170" s="191" t="s">
        <v>82</v>
      </c>
      <c r="AY170" s="14" t="s">
        <v>118</v>
      </c>
      <c r="BE170" s="192">
        <f>IF(N170="základní",J170,0)</f>
        <v>0</v>
      </c>
      <c r="BF170" s="192">
        <f>IF(N170="snížená",J170,0)</f>
        <v>0</v>
      </c>
      <c r="BG170" s="192">
        <f>IF(N170="zákl. přenesená",J170,0)</f>
        <v>0</v>
      </c>
      <c r="BH170" s="192">
        <f>IF(N170="sníž. přenesená",J170,0)</f>
        <v>0</v>
      </c>
      <c r="BI170" s="192">
        <f>IF(N170="nulová",J170,0)</f>
        <v>0</v>
      </c>
      <c r="BJ170" s="14" t="s">
        <v>80</v>
      </c>
      <c r="BK170" s="192">
        <f>ROUND(I170*H170,2)</f>
        <v>0</v>
      </c>
      <c r="BL170" s="14" t="s">
        <v>187</v>
      </c>
      <c r="BM170" s="191" t="s">
        <v>264</v>
      </c>
    </row>
    <row r="171" spans="1:65" s="2" customFormat="1" ht="21.75" customHeight="1">
      <c r="A171" s="31"/>
      <c r="B171" s="32"/>
      <c r="C171" s="179" t="s">
        <v>265</v>
      </c>
      <c r="D171" s="179" t="s">
        <v>120</v>
      </c>
      <c r="E171" s="180" t="s">
        <v>266</v>
      </c>
      <c r="F171" s="181" t="s">
        <v>267</v>
      </c>
      <c r="G171" s="182" t="s">
        <v>177</v>
      </c>
      <c r="H171" s="183">
        <v>6.4</v>
      </c>
      <c r="I171" s="184"/>
      <c r="J171" s="185">
        <f>ROUND(I171*H171,2)</f>
        <v>0</v>
      </c>
      <c r="K171" s="186"/>
      <c r="L171" s="36"/>
      <c r="M171" s="187" t="s">
        <v>1</v>
      </c>
      <c r="N171" s="188" t="s">
        <v>40</v>
      </c>
      <c r="O171" s="68"/>
      <c r="P171" s="189">
        <f>O171*H171</f>
        <v>0</v>
      </c>
      <c r="Q171" s="189">
        <v>0.0004</v>
      </c>
      <c r="R171" s="189">
        <f>Q171*H171</f>
        <v>0.00256</v>
      </c>
      <c r="S171" s="189">
        <v>0</v>
      </c>
      <c r="T171" s="190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1" t="s">
        <v>187</v>
      </c>
      <c r="AT171" s="191" t="s">
        <v>120</v>
      </c>
      <c r="AU171" s="191" t="s">
        <v>82</v>
      </c>
      <c r="AY171" s="14" t="s">
        <v>118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4" t="s">
        <v>80</v>
      </c>
      <c r="BK171" s="192">
        <f>ROUND(I171*H171,2)</f>
        <v>0</v>
      </c>
      <c r="BL171" s="14" t="s">
        <v>187</v>
      </c>
      <c r="BM171" s="191" t="s">
        <v>268</v>
      </c>
    </row>
    <row r="172" spans="1:65" s="2" customFormat="1" ht="21.75" customHeight="1">
      <c r="A172" s="31"/>
      <c r="B172" s="32"/>
      <c r="C172" s="193" t="s">
        <v>269</v>
      </c>
      <c r="D172" s="193" t="s">
        <v>141</v>
      </c>
      <c r="E172" s="194" t="s">
        <v>270</v>
      </c>
      <c r="F172" s="195" t="s">
        <v>271</v>
      </c>
      <c r="G172" s="196" t="s">
        <v>177</v>
      </c>
      <c r="H172" s="197">
        <v>8.4</v>
      </c>
      <c r="I172" s="198"/>
      <c r="J172" s="199">
        <f>ROUND(I172*H172,2)</f>
        <v>0</v>
      </c>
      <c r="K172" s="200"/>
      <c r="L172" s="201"/>
      <c r="M172" s="202" t="s">
        <v>1</v>
      </c>
      <c r="N172" s="203" t="s">
        <v>40</v>
      </c>
      <c r="O172" s="68"/>
      <c r="P172" s="189">
        <f>O172*H172</f>
        <v>0</v>
      </c>
      <c r="Q172" s="189">
        <v>0</v>
      </c>
      <c r="R172" s="189">
        <f>Q172*H172</f>
        <v>0</v>
      </c>
      <c r="S172" s="189">
        <v>0</v>
      </c>
      <c r="T172" s="190">
        <f>S172*H172</f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1" t="s">
        <v>247</v>
      </c>
      <c r="AT172" s="191" t="s">
        <v>141</v>
      </c>
      <c r="AU172" s="191" t="s">
        <v>82</v>
      </c>
      <c r="AY172" s="14" t="s">
        <v>118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4" t="s">
        <v>80</v>
      </c>
      <c r="BK172" s="192">
        <f>ROUND(I172*H172,2)</f>
        <v>0</v>
      </c>
      <c r="BL172" s="14" t="s">
        <v>187</v>
      </c>
      <c r="BM172" s="191" t="s">
        <v>272</v>
      </c>
    </row>
    <row r="173" spans="1:65" s="2" customFormat="1" ht="21.75" customHeight="1">
      <c r="A173" s="31"/>
      <c r="B173" s="32"/>
      <c r="C173" s="179" t="s">
        <v>273</v>
      </c>
      <c r="D173" s="179" t="s">
        <v>120</v>
      </c>
      <c r="E173" s="180" t="s">
        <v>274</v>
      </c>
      <c r="F173" s="181" t="s">
        <v>275</v>
      </c>
      <c r="G173" s="182" t="s">
        <v>177</v>
      </c>
      <c r="H173" s="183">
        <v>2</v>
      </c>
      <c r="I173" s="184"/>
      <c r="J173" s="185">
        <f>ROUND(I173*H173,2)</f>
        <v>0</v>
      </c>
      <c r="K173" s="186"/>
      <c r="L173" s="36"/>
      <c r="M173" s="187" t="s">
        <v>1</v>
      </c>
      <c r="N173" s="188" t="s">
        <v>40</v>
      </c>
      <c r="O173" s="68"/>
      <c r="P173" s="189">
        <f>O173*H173</f>
        <v>0</v>
      </c>
      <c r="Q173" s="189">
        <v>0.0004</v>
      </c>
      <c r="R173" s="189">
        <f>Q173*H173</f>
        <v>0.0008</v>
      </c>
      <c r="S173" s="189">
        <v>0</v>
      </c>
      <c r="T173" s="190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1" t="s">
        <v>187</v>
      </c>
      <c r="AT173" s="191" t="s">
        <v>120</v>
      </c>
      <c r="AU173" s="191" t="s">
        <v>82</v>
      </c>
      <c r="AY173" s="14" t="s">
        <v>118</v>
      </c>
      <c r="BE173" s="192">
        <f>IF(N173="základní",J173,0)</f>
        <v>0</v>
      </c>
      <c r="BF173" s="192">
        <f>IF(N173="snížená",J173,0)</f>
        <v>0</v>
      </c>
      <c r="BG173" s="192">
        <f>IF(N173="zákl. přenesená",J173,0)</f>
        <v>0</v>
      </c>
      <c r="BH173" s="192">
        <f>IF(N173="sníž. přenesená",J173,0)</f>
        <v>0</v>
      </c>
      <c r="BI173" s="192">
        <f>IF(N173="nulová",J173,0)</f>
        <v>0</v>
      </c>
      <c r="BJ173" s="14" t="s">
        <v>80</v>
      </c>
      <c r="BK173" s="192">
        <f>ROUND(I173*H173,2)</f>
        <v>0</v>
      </c>
      <c r="BL173" s="14" t="s">
        <v>187</v>
      </c>
      <c r="BM173" s="191" t="s">
        <v>276</v>
      </c>
    </row>
    <row r="174" spans="2:63" s="12" customFormat="1" ht="25.95" customHeight="1">
      <c r="B174" s="163"/>
      <c r="C174" s="164"/>
      <c r="D174" s="165" t="s">
        <v>74</v>
      </c>
      <c r="E174" s="166" t="s">
        <v>277</v>
      </c>
      <c r="F174" s="166" t="s">
        <v>278</v>
      </c>
      <c r="G174" s="164"/>
      <c r="H174" s="164"/>
      <c r="I174" s="167"/>
      <c r="J174" s="168">
        <f>BK174</f>
        <v>0</v>
      </c>
      <c r="K174" s="164"/>
      <c r="L174" s="169"/>
      <c r="M174" s="170"/>
      <c r="N174" s="171"/>
      <c r="O174" s="171"/>
      <c r="P174" s="172">
        <f>P175</f>
        <v>0</v>
      </c>
      <c r="Q174" s="171"/>
      <c r="R174" s="172">
        <f>R175</f>
        <v>0</v>
      </c>
      <c r="S174" s="171"/>
      <c r="T174" s="173">
        <f>T175</f>
        <v>0</v>
      </c>
      <c r="AR174" s="174" t="s">
        <v>136</v>
      </c>
      <c r="AT174" s="175" t="s">
        <v>74</v>
      </c>
      <c r="AU174" s="175" t="s">
        <v>75</v>
      </c>
      <c r="AY174" s="174" t="s">
        <v>118</v>
      </c>
      <c r="BK174" s="176">
        <f>BK175</f>
        <v>0</v>
      </c>
    </row>
    <row r="175" spans="2:63" s="12" customFormat="1" ht="22.8" customHeight="1">
      <c r="B175" s="163"/>
      <c r="C175" s="164"/>
      <c r="D175" s="165" t="s">
        <v>74</v>
      </c>
      <c r="E175" s="177" t="s">
        <v>279</v>
      </c>
      <c r="F175" s="177" t="s">
        <v>280</v>
      </c>
      <c r="G175" s="164"/>
      <c r="H175" s="164"/>
      <c r="I175" s="167"/>
      <c r="J175" s="178">
        <f>BK175</f>
        <v>0</v>
      </c>
      <c r="K175" s="164"/>
      <c r="L175" s="169"/>
      <c r="M175" s="170"/>
      <c r="N175" s="171"/>
      <c r="O175" s="171"/>
      <c r="P175" s="172">
        <f>P176</f>
        <v>0</v>
      </c>
      <c r="Q175" s="171"/>
      <c r="R175" s="172">
        <f>R176</f>
        <v>0</v>
      </c>
      <c r="S175" s="171"/>
      <c r="T175" s="173">
        <f>T176</f>
        <v>0</v>
      </c>
      <c r="AR175" s="174" t="s">
        <v>136</v>
      </c>
      <c r="AT175" s="175" t="s">
        <v>74</v>
      </c>
      <c r="AU175" s="175" t="s">
        <v>80</v>
      </c>
      <c r="AY175" s="174" t="s">
        <v>118</v>
      </c>
      <c r="BK175" s="176">
        <f>BK176</f>
        <v>0</v>
      </c>
    </row>
    <row r="176" spans="1:65" s="2" customFormat="1" ht="16.5" customHeight="1">
      <c r="A176" s="31"/>
      <c r="B176" s="32"/>
      <c r="C176" s="179" t="s">
        <v>281</v>
      </c>
      <c r="D176" s="179" t="s">
        <v>120</v>
      </c>
      <c r="E176" s="180" t="s">
        <v>282</v>
      </c>
      <c r="F176" s="181" t="s">
        <v>280</v>
      </c>
      <c r="G176" s="182" t="s">
        <v>283</v>
      </c>
      <c r="H176" s="183">
        <v>1</v>
      </c>
      <c r="I176" s="184"/>
      <c r="J176" s="185">
        <f>ROUND(I176*H176,2)</f>
        <v>0</v>
      </c>
      <c r="K176" s="186"/>
      <c r="L176" s="36"/>
      <c r="M176" s="204" t="s">
        <v>1</v>
      </c>
      <c r="N176" s="205" t="s">
        <v>40</v>
      </c>
      <c r="O176" s="206"/>
      <c r="P176" s="207">
        <f>O176*H176</f>
        <v>0</v>
      </c>
      <c r="Q176" s="207">
        <v>0</v>
      </c>
      <c r="R176" s="207">
        <f>Q176*H176</f>
        <v>0</v>
      </c>
      <c r="S176" s="207">
        <v>0</v>
      </c>
      <c r="T176" s="208">
        <f>S176*H176</f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1" t="s">
        <v>284</v>
      </c>
      <c r="AT176" s="191" t="s">
        <v>120</v>
      </c>
      <c r="AU176" s="191" t="s">
        <v>82</v>
      </c>
      <c r="AY176" s="14" t="s">
        <v>118</v>
      </c>
      <c r="BE176" s="192">
        <f>IF(N176="základní",J176,0)</f>
        <v>0</v>
      </c>
      <c r="BF176" s="192">
        <f>IF(N176="snížená",J176,0)</f>
        <v>0</v>
      </c>
      <c r="BG176" s="192">
        <f>IF(N176="zákl. přenesená",J176,0)</f>
        <v>0</v>
      </c>
      <c r="BH176" s="192">
        <f>IF(N176="sníž. přenesená",J176,0)</f>
        <v>0</v>
      </c>
      <c r="BI176" s="192">
        <f>IF(N176="nulová",J176,0)</f>
        <v>0</v>
      </c>
      <c r="BJ176" s="14" t="s">
        <v>80</v>
      </c>
      <c r="BK176" s="192">
        <f>ROUND(I176*H176,2)</f>
        <v>0</v>
      </c>
      <c r="BL176" s="14" t="s">
        <v>284</v>
      </c>
      <c r="BM176" s="191" t="s">
        <v>285</v>
      </c>
    </row>
    <row r="177" spans="1:31" s="2" customFormat="1" ht="6.9" customHeight="1">
      <c r="A177" s="31"/>
      <c r="B177" s="51"/>
      <c r="C177" s="52"/>
      <c r="D177" s="52"/>
      <c r="E177" s="52"/>
      <c r="F177" s="52"/>
      <c r="G177" s="52"/>
      <c r="H177" s="52"/>
      <c r="I177" s="52"/>
      <c r="J177" s="52"/>
      <c r="K177" s="52"/>
      <c r="L177" s="36"/>
      <c r="M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</row>
  </sheetData>
  <sheetProtection algorithmName="SHA-512" hashValue="IZMYeWevnPAsqOjF6xER6kOwY+sIlyOUXn1xBO9Y6E2iaWnDvqduww69kR1hJNbfEwPdtui7UkIGJGsNZ5j16Q==" saltValue="2YY4CcWZTykg9uzktXb9DIYzxVrVHMIF9+MHUcAor6A5oh3alTpjotO5oY0/SKGKfLccTa4m6XlI+K9rtaq0qg==" spinCount="100000" sheet="1" objects="1" scenarios="1" formatColumns="0" formatRows="0" autoFilter="0"/>
  <autoFilter ref="C125:K176"/>
  <mergeCells count="6">
    <mergeCell ref="L2:V2"/>
    <mergeCell ref="E7:H7"/>
    <mergeCell ref="E16:H16"/>
    <mergeCell ref="E25:H25"/>
    <mergeCell ref="E85:H85"/>
    <mergeCell ref="E118:H118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Bořivoj - Raeder&amp;Falge</dc:creator>
  <cp:keywords/>
  <dc:description/>
  <cp:lastModifiedBy>Kučera Bořivoj - Raeder&amp;Falge</cp:lastModifiedBy>
  <dcterms:created xsi:type="dcterms:W3CDTF">2021-02-04T11:03:42Z</dcterms:created>
  <dcterms:modified xsi:type="dcterms:W3CDTF">2021-02-04T11:05:53Z</dcterms:modified>
  <cp:category/>
  <cp:version/>
  <cp:contentType/>
  <cp:contentStatus/>
</cp:coreProperties>
</file>