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4240" windowHeight="13740" activeTab="1"/>
  </bookViews>
  <sheets>
    <sheet name="Pokyny pro vyplnění" sheetId="11" r:id="rId1"/>
    <sheet name="Stavba" sheetId="1" r:id="rId2"/>
    <sheet name="VzorPolozky" sheetId="10" state="hidden" r:id="rId3"/>
    <sheet name="1 3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3 Pol'!$A$1:$X$148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90" i="12"/>
  <c r="BA87"/>
  <c r="BA19"/>
  <c r="BA16"/>
  <c r="G9"/>
  <c r="I9"/>
  <c r="K9"/>
  <c r="M9"/>
  <c r="O9"/>
  <c r="Q9"/>
  <c r="V9"/>
  <c r="G12"/>
  <c r="M12" s="1"/>
  <c r="I12"/>
  <c r="K12"/>
  <c r="O12"/>
  <c r="Q12"/>
  <c r="V12"/>
  <c r="G15"/>
  <c r="M15" s="1"/>
  <c r="I15"/>
  <c r="K15"/>
  <c r="O15"/>
  <c r="Q15"/>
  <c r="V15"/>
  <c r="G18"/>
  <c r="M18" s="1"/>
  <c r="I18"/>
  <c r="K18"/>
  <c r="O18"/>
  <c r="Q18"/>
  <c r="V18"/>
  <c r="G22"/>
  <c r="I22"/>
  <c r="K22"/>
  <c r="M22"/>
  <c r="O22"/>
  <c r="Q22"/>
  <c r="V22"/>
  <c r="G26"/>
  <c r="M26" s="1"/>
  <c r="I26"/>
  <c r="K26"/>
  <c r="O26"/>
  <c r="Q26"/>
  <c r="V26"/>
  <c r="G29"/>
  <c r="I29"/>
  <c r="K29"/>
  <c r="M29"/>
  <c r="O29"/>
  <c r="Q29"/>
  <c r="V29"/>
  <c r="G32"/>
  <c r="M32" s="1"/>
  <c r="I32"/>
  <c r="K32"/>
  <c r="O32"/>
  <c r="Q32"/>
  <c r="V32"/>
  <c r="G34"/>
  <c r="I34"/>
  <c r="K34"/>
  <c r="M34"/>
  <c r="O34"/>
  <c r="Q34"/>
  <c r="V34"/>
  <c r="G36"/>
  <c r="M36" s="1"/>
  <c r="I36"/>
  <c r="K36"/>
  <c r="O36"/>
  <c r="Q36"/>
  <c r="V36"/>
  <c r="G38"/>
  <c r="I38"/>
  <c r="K38"/>
  <c r="M38"/>
  <c r="O38"/>
  <c r="Q38"/>
  <c r="V38"/>
  <c r="G41"/>
  <c r="M41" s="1"/>
  <c r="I41"/>
  <c r="K41"/>
  <c r="O41"/>
  <c r="Q41"/>
  <c r="V41"/>
  <c r="G43"/>
  <c r="I43"/>
  <c r="K43"/>
  <c r="M43"/>
  <c r="O43"/>
  <c r="Q43"/>
  <c r="V43"/>
  <c r="G45"/>
  <c r="M45" s="1"/>
  <c r="I45"/>
  <c r="K45"/>
  <c r="O45"/>
  <c r="Q45"/>
  <c r="V45"/>
  <c r="G48"/>
  <c r="I48"/>
  <c r="K48"/>
  <c r="M48"/>
  <c r="O48"/>
  <c r="Q48"/>
  <c r="V48"/>
  <c r="G50"/>
  <c r="M50" s="1"/>
  <c r="I50"/>
  <c r="K50"/>
  <c r="O50"/>
  <c r="Q50"/>
  <c r="V50"/>
  <c r="G53"/>
  <c r="I53"/>
  <c r="K53"/>
  <c r="M53"/>
  <c r="O53"/>
  <c r="Q53"/>
  <c r="V53"/>
  <c r="G56"/>
  <c r="I56"/>
  <c r="K56"/>
  <c r="M56"/>
  <c r="O56"/>
  <c r="Q56"/>
  <c r="V56"/>
  <c r="G60"/>
  <c r="M60" s="1"/>
  <c r="I60"/>
  <c r="K60"/>
  <c r="O60"/>
  <c r="Q60"/>
  <c r="V60"/>
  <c r="G64"/>
  <c r="I64"/>
  <c r="K64"/>
  <c r="M64"/>
  <c r="O64"/>
  <c r="Q64"/>
  <c r="V64"/>
  <c r="G67"/>
  <c r="M67" s="1"/>
  <c r="I67"/>
  <c r="K67"/>
  <c r="O67"/>
  <c r="Q67"/>
  <c r="V67"/>
  <c r="G70"/>
  <c r="I70"/>
  <c r="K70"/>
  <c r="M70"/>
  <c r="O70"/>
  <c r="Q70"/>
  <c r="V70"/>
  <c r="G74"/>
  <c r="M74" s="1"/>
  <c r="I74"/>
  <c r="K74"/>
  <c r="O74"/>
  <c r="Q74"/>
  <c r="V74"/>
  <c r="G78"/>
  <c r="M78" s="1"/>
  <c r="I78"/>
  <c r="K78"/>
  <c r="O78"/>
  <c r="Q78"/>
  <c r="V78"/>
  <c r="G83"/>
  <c r="M83" s="1"/>
  <c r="I83"/>
  <c r="K83"/>
  <c r="O83"/>
  <c r="Q83"/>
  <c r="V83"/>
  <c r="G86"/>
  <c r="M86" s="1"/>
  <c r="I86"/>
  <c r="K86"/>
  <c r="O86"/>
  <c r="Q86"/>
  <c r="V86"/>
  <c r="G89"/>
  <c r="M89" s="1"/>
  <c r="I89"/>
  <c r="K89"/>
  <c r="O89"/>
  <c r="Q89"/>
  <c r="V89"/>
  <c r="G92"/>
  <c r="M92" s="1"/>
  <c r="I92"/>
  <c r="K92"/>
  <c r="O92"/>
  <c r="Q92"/>
  <c r="V92"/>
  <c r="G95"/>
  <c r="I95"/>
  <c r="K95"/>
  <c r="M95"/>
  <c r="O95"/>
  <c r="Q95"/>
  <c r="V95"/>
  <c r="G98"/>
  <c r="M98" s="1"/>
  <c r="I98"/>
  <c r="K98"/>
  <c r="O98"/>
  <c r="Q98"/>
  <c r="V98"/>
  <c r="G102"/>
  <c r="I102"/>
  <c r="K102"/>
  <c r="M102"/>
  <c r="O102"/>
  <c r="Q102"/>
  <c r="V102"/>
  <c r="G106"/>
  <c r="M106" s="1"/>
  <c r="I106"/>
  <c r="K106"/>
  <c r="O106"/>
  <c r="Q106"/>
  <c r="V106"/>
  <c r="G110"/>
  <c r="I110"/>
  <c r="K110"/>
  <c r="O110"/>
  <c r="Q110"/>
  <c r="V110"/>
  <c r="G112"/>
  <c r="M112" s="1"/>
  <c r="I112"/>
  <c r="K112"/>
  <c r="O112"/>
  <c r="Q112"/>
  <c r="V112"/>
  <c r="G115"/>
  <c r="M115" s="1"/>
  <c r="I115"/>
  <c r="K115"/>
  <c r="O115"/>
  <c r="Q115"/>
  <c r="V115"/>
  <c r="G118"/>
  <c r="I118"/>
  <c r="K118"/>
  <c r="M118"/>
  <c r="O118"/>
  <c r="Q118"/>
  <c r="V118"/>
  <c r="G120"/>
  <c r="M120" s="1"/>
  <c r="I120"/>
  <c r="K120"/>
  <c r="O120"/>
  <c r="Q120"/>
  <c r="V120"/>
  <c r="G122"/>
  <c r="M122" s="1"/>
  <c r="I122"/>
  <c r="K122"/>
  <c r="O122"/>
  <c r="Q122"/>
  <c r="V122"/>
  <c r="G124"/>
  <c r="M124" s="1"/>
  <c r="I124"/>
  <c r="K124"/>
  <c r="O124"/>
  <c r="Q124"/>
  <c r="V124"/>
  <c r="G126"/>
  <c r="I126"/>
  <c r="K126"/>
  <c r="M126"/>
  <c r="O126"/>
  <c r="Q126"/>
  <c r="V126"/>
  <c r="G129"/>
  <c r="M129" s="1"/>
  <c r="I129"/>
  <c r="K129"/>
  <c r="O129"/>
  <c r="Q129"/>
  <c r="V129"/>
  <c r="I131"/>
  <c r="G132"/>
  <c r="G131" s="1"/>
  <c r="I54" i="1" s="1"/>
  <c r="I132" i="12"/>
  <c r="K132"/>
  <c r="K131" s="1"/>
  <c r="O132"/>
  <c r="O131" s="1"/>
  <c r="Q132"/>
  <c r="Q131" s="1"/>
  <c r="V132"/>
  <c r="V131" s="1"/>
  <c r="I135"/>
  <c r="G136"/>
  <c r="G135" s="1"/>
  <c r="I55" i="1" s="1"/>
  <c r="I18" s="1"/>
  <c r="I136" i="12"/>
  <c r="K136"/>
  <c r="K135" s="1"/>
  <c r="O136"/>
  <c r="O135" s="1"/>
  <c r="Q136"/>
  <c r="Q135" s="1"/>
  <c r="V136"/>
  <c r="V135" s="1"/>
  <c r="G139"/>
  <c r="I139"/>
  <c r="K139"/>
  <c r="O139"/>
  <c r="Q139"/>
  <c r="V139"/>
  <c r="G141"/>
  <c r="M141" s="1"/>
  <c r="I141"/>
  <c r="K141"/>
  <c r="O141"/>
  <c r="Q141"/>
  <c r="V141"/>
  <c r="G144"/>
  <c r="M144" s="1"/>
  <c r="I144"/>
  <c r="K144"/>
  <c r="O144"/>
  <c r="Q144"/>
  <c r="V144"/>
  <c r="AE147"/>
  <c r="F42" i="1" s="1"/>
  <c r="I20"/>
  <c r="I19"/>
  <c r="I17"/>
  <c r="H43"/>
  <c r="I40"/>
  <c r="AF147" i="12" l="1"/>
  <c r="G42" i="1" s="1"/>
  <c r="I42" s="1"/>
  <c r="K138" i="12"/>
  <c r="Q138"/>
  <c r="I138"/>
  <c r="V138"/>
  <c r="O138"/>
  <c r="Q109"/>
  <c r="I109"/>
  <c r="V109"/>
  <c r="O109"/>
  <c r="V73"/>
  <c r="O73"/>
  <c r="K55"/>
  <c r="Q55"/>
  <c r="I55"/>
  <c r="V8"/>
  <c r="O8"/>
  <c r="G138"/>
  <c r="I56" i="1" s="1"/>
  <c r="K109" i="12"/>
  <c r="G109"/>
  <c r="I53" i="1" s="1"/>
  <c r="K73" i="12"/>
  <c r="Q73"/>
  <c r="I73"/>
  <c r="V55"/>
  <c r="O55"/>
  <c r="K8"/>
  <c r="Q8"/>
  <c r="I8"/>
  <c r="F39" i="1"/>
  <c r="F43" s="1"/>
  <c r="G23" s="1"/>
  <c r="F41"/>
  <c r="M55" i="12"/>
  <c r="M73"/>
  <c r="M8"/>
  <c r="G73"/>
  <c r="G55"/>
  <c r="I51" i="1" s="1"/>
  <c r="G8" i="12"/>
  <c r="I50" i="1" s="1"/>
  <c r="M139" i="12"/>
  <c r="M138" s="1"/>
  <c r="M136"/>
  <c r="M135" s="1"/>
  <c r="M132"/>
  <c r="M131" s="1"/>
  <c r="M110"/>
  <c r="M109" s="1"/>
  <c r="J28" i="1"/>
  <c r="J26"/>
  <c r="G38"/>
  <c r="F38"/>
  <c r="J23"/>
  <c r="J24"/>
  <c r="J25"/>
  <c r="J27"/>
  <c r="E24"/>
  <c r="G24"/>
  <c r="E26"/>
  <c r="G26"/>
  <c r="G41" l="1"/>
  <c r="G39"/>
  <c r="G43" s="1"/>
  <c r="G25" s="1"/>
  <c r="A27" s="1"/>
  <c r="A28" s="1"/>
  <c r="I41"/>
  <c r="G147" i="12"/>
  <c r="I52" i="1"/>
  <c r="G28" l="1"/>
  <c r="G27" s="1"/>
  <c r="G29" s="1"/>
  <c r="I39"/>
  <c r="I43" s="1"/>
  <c r="J42" s="1"/>
  <c r="I57"/>
  <c r="I16"/>
  <c r="I21" s="1"/>
  <c r="J40" l="1"/>
  <c r="J39"/>
  <c r="J43" s="1"/>
  <c r="J41"/>
  <c r="J56"/>
  <c r="J53"/>
  <c r="J55"/>
  <c r="J51"/>
  <c r="J50"/>
  <c r="J54"/>
  <c r="J52"/>
  <c r="J57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Marcela Lagnerová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<sst xmlns="http://schemas.openxmlformats.org/spreadsheetml/2006/main" count="641" uniqueCount="261">
  <si>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</si>
  <si>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</si>
  <si>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</si>
  <si>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</si>
  <si>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</si>
  <si>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</si>
  <si>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</si>
  <si>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</si>
  <si>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</si>
  <si>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</si>
  <si>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</si>
  <si>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</si>
  <si>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</si>
  <si>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</si>
  <si>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</si>
  <si>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</si>
  <si>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</si>
  <si>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</si>
  <si>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</si>
  <si>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</si>
  <si>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</si>
  <si>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</si>
  <si>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</si>
  <si>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</si>
  <si>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</si>
  <si>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</si>
  <si>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</si>
  <si>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</si>
  <si>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</si>
  <si>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</si>
  <si>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</si>
  <si>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</si>
  <si>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</si>
  <si>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</si>
  <si>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</si>
  <si>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</si>
  <si>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</si>
  <si>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</si>
  <si>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</si>
  <si>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</si>
  <si>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</si>
  <si>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</si>
  <si>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</si>
  <si>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3</t>
  </si>
  <si>
    <t>Rozšíření parkoviště pro OA aktualizace PD (CÚ 2021/II)</t>
  </si>
  <si>
    <t>1</t>
  </si>
  <si>
    <t>Rozšíření parkoviště pro OA</t>
  </si>
  <si>
    <t>Objekt:</t>
  </si>
  <si>
    <t>Rozpočet:</t>
  </si>
  <si>
    <t>21 002</t>
  </si>
  <si>
    <t>Rozšíření parkoviště pro OA v areálu HNsP, Bílina</t>
  </si>
  <si>
    <t>Stavba</t>
  </si>
  <si>
    <t>Stavební objekt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</si>
  <si>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</si>
  <si>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</si>
  <si>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</si>
  <si>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</si>
  <si>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</si>
  <si>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</si>
  <si>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</si>
  <si>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5</t>
  </si>
  <si>
    <t>Komunikace</t>
  </si>
  <si>
    <t>91</t>
  </si>
  <si>
    <t>Doplňující práce na komunikaci</t>
  </si>
  <si>
    <t>99</t>
  </si>
  <si>
    <t>Staveništní přesun hmot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</si>
  <si>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</si>
  <si>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</si>
  <si>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</si>
  <si>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</si>
  <si>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</si>
  <si>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</si>
  <si>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</si>
  <si>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</si>
  <si>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</si>
  <si>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</si>
  <si>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</si>
  <si>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</si>
  <si>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</si>
  <si>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</si>
  <si>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</si>
  <si>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</si>
  <si>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</si>
  <si>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</si>
  <si>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</si>
  <si>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</si>
  <si>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</si>
  <si>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</si>
  <si>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</si>
  <si>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</si>
  <si>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</si>
  <si>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</si>
  <si>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</si>
  <si>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</si>
  <si>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</si>
  <si>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</si>
  <si>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</si>
  <si>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</si>
  <si>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</si>
  <si>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</si>
  <si>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</si>
  <si>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113106231R00</t>
  </si>
  <si>
    <t>Rozebrání vozovek a ploch s jakoukoliv výplní spár _x000D_
 v jakékoliv ploše, ze zámkové dlažky, kladených do lože z kameniva</t>
  </si>
  <si>
    <t>m2</t>
  </si>
  <si>
    <t>822-1</t>
  </si>
  <si>
    <t>RTS 21/ II</t>
  </si>
  <si>
    <t>Práce</t>
  </si>
  <si>
    <t>POL1_1</t>
  </si>
  <si>
    <t>s přemístěním hmot na skládku na vzdálenost do 3 m nebo s naložením na dopravní prostředek</t>
  </si>
  <si>
    <t>SPI</t>
  </si>
  <si>
    <t>SPU</t>
  </si>
  <si>
    <t>113107530R00</t>
  </si>
  <si>
    <t>Odstranění podkladů nebo krytů z kameniva hrubého drceného, v ploše jednotlivě do 50 m2, tloušťka vrstvy 300 mm</t>
  </si>
  <si>
    <t>22*2</t>
  </si>
  <si>
    <t>VV</t>
  </si>
  <si>
    <t>113202111R00</t>
  </si>
  <si>
    <t>Vytrhání obrub z krajníků nebo obrubníků stojatých</t>
  </si>
  <si>
    <t>m</t>
  </si>
  <si>
    <t>POL1_</t>
  </si>
  <si>
    <t>s vybouráním lože, s přemístěním hmot na skládku na vzdálenost do 3 m nebo naložením na dopravní prostředek</t>
  </si>
  <si>
    <t>121101102R00</t>
  </si>
  <si>
    <t>Sejmutí ornice s přemístěním na vzdálenost přes 50 do 100 m</t>
  </si>
  <si>
    <t>m3</t>
  </si>
  <si>
    <t>800-1</t>
  </si>
  <si>
    <t>nebo lesní půdy, s vodorovným přemístěním na hromady v místě upotřebení nebo na dočasné či trvalé skládky se složením</t>
  </si>
  <si>
    <t>(1000+20*5)*0,1</t>
  </si>
  <si>
    <t>122301102R00</t>
  </si>
  <si>
    <t>Odkopávky a  prokopávky nezapažené v hornině 4 přes 100 do 1 000 m3</t>
  </si>
  <si>
    <t>s přehozením výkopku na vzdálenost do 3 m nebo s naložením na dopravní prostředek,</t>
  </si>
  <si>
    <t>986*0,622+20,15*5*1,4+22*0,7</t>
  </si>
  <si>
    <t>122301109R00</t>
  </si>
  <si>
    <t>Odkopávky a  prokopávky nezapažené v hornině 4 příplatek k cenám za lepivost horniny</t>
  </si>
  <si>
    <t>162601102R00</t>
  </si>
  <si>
    <t>Vodorovné přemístění výkopku z horniny 1 až 4, na vzdálenost přes 4 000  do 5 000 m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</si>
  <si>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</si>
  <si>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</si>
  <si>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</si>
  <si>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</si>
  <si>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</si>
  <si>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162701105R00</t>
  </si>
  <si>
    <t>162701109R00</t>
  </si>
  <si>
    <t>769,74*10</t>
  </si>
  <si>
    <t>180402111R00</t>
  </si>
  <si>
    <t>181101102R00</t>
  </si>
  <si>
    <t>181301102R00</t>
  </si>
  <si>
    <t>10/0,1</t>
  </si>
  <si>
    <t>184201119</t>
  </si>
  <si>
    <t>Výsadba stromu při výšce kmene do 2,5 m, v rovině (vč. vykopání pův. dřevin a jejich přesunu)</t>
  </si>
  <si>
    <t>kus</t>
  </si>
  <si>
    <t>Vlastní</t>
  </si>
  <si>
    <t>Indiv</t>
  </si>
  <si>
    <t>00572400R</t>
  </si>
  <si>
    <t>směs travní parková, pro běžnou zátěž</t>
  </si>
  <si>
    <t>kg</t>
  </si>
  <si>
    <t>SPCM</t>
  </si>
  <si>
    <t>Specifikace</t>
  </si>
  <si>
    <t>POL3_1</t>
  </si>
  <si>
    <t>230*0,03</t>
  </si>
  <si>
    <t>05217230R</t>
  </si>
  <si>
    <t>tyč jehličnatá; 100 až 120 mm; jakost 4; tř. 3</t>
  </si>
  <si>
    <t>POL3_</t>
  </si>
  <si>
    <t>211531111R00</t>
  </si>
  <si>
    <t>800-2</t>
  </si>
  <si>
    <t>POL1_0</t>
  </si>
  <si>
    <t>do rýh bez zhutnění s úpravou povrchu výplně, s vytvořením průduchů z lomového kamene</t>
  </si>
  <si>
    <t>20,15*5*1,3</t>
  </si>
  <si>
    <t>289970111R00</t>
  </si>
  <si>
    <t>986+44</t>
  </si>
  <si>
    <t>986</t>
  </si>
  <si>
    <t>211971110R00</t>
  </si>
  <si>
    <t>(20,15*5*2+20,15*1,3*2+5*1,3*2+32,61*0,65*2+31,95*0,65*2+6,33*0,65*4)</t>
  </si>
  <si>
    <t>215901101R00</t>
  </si>
  <si>
    <t>986+100,75+44</t>
  </si>
  <si>
    <t>69366055R</t>
  </si>
  <si>
    <t>geotextilie PP; funkce drenážní, separační, výztužná, filtrační; plošná hmotnost 300 g/m2; tl. při 2 kPa 3,90 mm</t>
  </si>
  <si>
    <t>(20,15*5*2+20,15*1,3*2+5*1,3*2+32,61*0,65*2+31,95*0,65*2+6,33*0,65*4)*1,2</t>
  </si>
  <si>
    <t>564751111R00</t>
  </si>
  <si>
    <t>Podklad nebo kryt z kameniva hrubého drceného tloušťka po zhutnění 150 mm</t>
  </si>
  <si>
    <t>velikost 32 - 63 mm s rozprostřením a zhutněním</t>
  </si>
  <si>
    <t>564761111R00</t>
  </si>
  <si>
    <t>Podklad nebo kryt z kameniva hrubého drceného tloušťka po zhutnění 200 mm</t>
  </si>
  <si>
    <t>44</t>
  </si>
  <si>
    <t>564861111RT2</t>
  </si>
  <si>
    <t>Podklad ze štěrkodrti s rozprostřením a zhutněním frakce 0-32 mm, tloušťka po zhutnění 200 mm</t>
  </si>
  <si>
    <t>596215041R00</t>
  </si>
  <si>
    <t>s provedením lože z kameniva drceného, s vyplněním spár, s dvojitým hutněním a se smetením přebytečného materiálu na krajnici. S dodáním hmot pro lože a výplň spár.</t>
  </si>
  <si>
    <t>596215028R00</t>
  </si>
  <si>
    <t>596215941</t>
  </si>
  <si>
    <t>Kladení drenážní dlažby tl. do 5 cm do drtě tl. 5 cm frakce 4-8 mm, vč. pokládky plastových dílců a hutnění povrchu</t>
  </si>
  <si>
    <t>5924525990</t>
  </si>
  <si>
    <t>Drenážní dlažba ECORASTER BLOXX, černá</t>
  </si>
  <si>
    <t xml:space="preserve">ks    </t>
  </si>
  <si>
    <t>986*9*1,05</t>
  </si>
  <si>
    <t>5924525991</t>
  </si>
  <si>
    <t>Drenážní dlažba ECORASTER - betonová výplň 14,2 x 14,2 x 4,5, přírodní</t>
  </si>
  <si>
    <t>986*1,1</t>
  </si>
  <si>
    <t>-48,4</t>
  </si>
  <si>
    <t>5924525992</t>
  </si>
  <si>
    <t>Drenážní dlažba ECORASTER - betonová výplň 14,2 x 14,2 x 4,5, červená</t>
  </si>
  <si>
    <t>0,142*5*(10+9*2+7)*1,1</t>
  </si>
  <si>
    <t>0,142*(31,65+23,73+3+25,55*3)*1,1</t>
  </si>
  <si>
    <t>592452655R</t>
  </si>
  <si>
    <t>dlažba betonová dvouvrstvá; obdélník; šedá; l = 200 mm; š = 100 mm; tl. 80,0 mm</t>
  </si>
  <si>
    <t>44*1,1</t>
  </si>
  <si>
    <t>915721111RT1</t>
  </si>
  <si>
    <t>915791112R00</t>
  </si>
  <si>
    <t xml:space="preserve">Předznačení pro vodorovné značení pro stopčáry, zebry,stíny, šipky, nápisy, přechody </t>
  </si>
  <si>
    <t>stříkané barvou nebo prováděné z nátěrových hmot</t>
  </si>
  <si>
    <t>917862111RT7</t>
  </si>
  <si>
    <t>Osazení silničního nebo chodníkového betonového obrubníku včetně dodávky obrubníku_x000D_
 stojatého, rozměru 1000/150/250 mm, s boční opěrou z betonu prostého, do lože z betonu prostého C 12/15</t>
  </si>
  <si>
    <t>S dodáním hmot pro lože tl. 80-100 mm.</t>
  </si>
  <si>
    <t>914001111R00</t>
  </si>
  <si>
    <t>919735199</t>
  </si>
  <si>
    <t>DIO - dopravně inženýrské opatření, (dočasné značení)</t>
  </si>
  <si>
    <t>kpl</t>
  </si>
  <si>
    <t>919735299</t>
  </si>
  <si>
    <t>Vytyčení inženýrských sítí</t>
  </si>
  <si>
    <t>919735399</t>
  </si>
  <si>
    <t>Geotechnická zkouška</t>
  </si>
  <si>
    <t>kompl</t>
  </si>
  <si>
    <t>988994119</t>
  </si>
  <si>
    <t>Uložení kabelu do PVC kabel chráničky, výkop, zásyp</t>
  </si>
  <si>
    <t>Včetně spojovacího materiálu.</t>
  </si>
  <si>
    <t>POP</t>
  </si>
  <si>
    <t>40445050.A</t>
  </si>
  <si>
    <t>998223011R00</t>
  </si>
  <si>
    <t>Přesun hmot pozemních komunikací, kryt dlážděný jakékoliv délky objektu</t>
  </si>
  <si>
    <t>t</t>
  </si>
  <si>
    <t>Přesun hmot</t>
  </si>
  <si>
    <t>POL7_</t>
  </si>
  <si>
    <t>vodorovně do 200 m</t>
  </si>
  <si>
    <t>460030081R00</t>
  </si>
  <si>
    <t>Řezání spáry v asfaltu nebo betonu</t>
  </si>
  <si>
    <t>979990107R00</t>
  </si>
  <si>
    <t>Poplatek za skládku směs betonu,cihel a dřeva, skupina 17 01 01, 17 01 02 a 17 02 01 z Katalogu odpadů</t>
  </si>
  <si>
    <t>801-3</t>
  </si>
  <si>
    <t>Přesun suti</t>
  </si>
  <si>
    <t>POL8_</t>
  </si>
  <si>
    <t>979081111R00</t>
  </si>
  <si>
    <t>Včetně naložení na dopravní prostředek a složení na skládku, bez poplatku za skládku.</t>
  </si>
  <si>
    <t>979081121R00</t>
  </si>
  <si>
    <t>SUM</t>
  </si>
  <si>
    <t>END</t>
  </si>
  <si>
    <t>Vodorovné přemístění výkopku z horniny 1 až 4, na vzdálenost přes 9 000  do 10 000 m</t>
  </si>
  <si>
    <t>Příplatek k vodorovnému přemístění z horniny 1 až 4</t>
  </si>
  <si>
    <t>Založení parkový trávník, výsevem, v rovině nebo na svahu do 1:5</t>
  </si>
  <si>
    <t>Úprava pláně v zářezech v hornině 1 až 4, se zhutněním</t>
  </si>
  <si>
    <t>Rozprostření ornice v rovině v souvislé ploše do 500 m2, tloušťka vrstvy přes 100 do 150 mm</t>
  </si>
  <si>
    <t>Výplň odvodňovacích žeber kamenivem hrubým drceným frakce 32 - 63 mm</t>
  </si>
  <si>
    <t>Geotextílie separační, filtrační, zpevňující polypropylén, 300 g/m2 - dodávka a práce</t>
  </si>
  <si>
    <t>Opláštění žeber z geotextilie</t>
  </si>
  <si>
    <t>Zhutnění podloží z rostlé horniny 1 až 4 pod násypy z hornin soudržných do 92% PS a nesoudržných  sypkých relativní ulehlosti l(d) do 0,8</t>
  </si>
  <si>
    <t>Příplatek za více barev dlažby tloušťky do 60 mm</t>
  </si>
  <si>
    <t>s provedením lože z kameniva drceného</t>
  </si>
  <si>
    <t>Vodorovné značení krytů stříkané barvou, bílou, stopčar, zeber, stínů, šipek, nápisů, přechodů apod.  - V10f</t>
  </si>
  <si>
    <t>Osazení sloupků, montáž svislých dopravních značek vč. výkopu, zabetonování a osazení sloupku do betonového základu</t>
  </si>
  <si>
    <t>značka dopravní silniční svislá; informativní provozní IP12 + dodatková ZTP vč. sloupku a spoj. materiálu; tvar obdélník svislý; 500x700 mm; štít z pozink.plechu s dvoj.ohybem,retroref.fol...</t>
  </si>
  <si>
    <t>Odvoz suti a vybouraných hmot na skládku do 1 km</t>
  </si>
  <si>
    <t>Příplatek k odvozu za každý další 1 km</t>
  </si>
  <si>
    <t>Kladení zámkové dlažby do drtě tloušťka dlažby 80 mm, tloušťka lože 50 mm, vč. řezání dlažby</t>
  </si>
  <si>
    <t>s provedením lože z kameniva drceného, vč. dodání hmot pro lože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</si>
</sst>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18" xfId="0" applyNumberFormat="1" applyFont="1" applyBorder="1" applyAlignment="1">
      <alignment vertical="top" wrapText="1"/>
    </xf>
    <xf numFmtId="49" fontId="17" fillId="0" borderId="18" xfId="0" applyNumberFormat="1" applyFont="1" applyBorder="1" applyAlignment="1">
      <alignment horizontal="left" vertical="top" wrapText="1"/>
    </xf>
    <xf numFmtId="0" fontId="17" fillId="0" borderId="18" xfId="0" applyFont="1" applyBorder="1" applyAlignment="1">
      <alignment horizontal="center" vertical="top" shrinkToFit="1"/>
    </xf>
    <xf numFmtId="164" fontId="17" fillId="0" borderId="18" xfId="0" applyNumberFormat="1" applyFont="1" applyBorder="1" applyAlignment="1">
      <alignment vertical="top" shrinkToFit="1"/>
    </xf>
    <xf numFmtId="4" fontId="17" fillId="4" borderId="18" xfId="0" applyNumberFormat="1" applyFont="1" applyFill="1" applyBorder="1" applyAlignment="1" applyProtection="1">
      <alignment vertical="top" shrinkToFit="1"/>
      <protection locked="0"/>
    </xf>
    <xf numFmtId="4" fontId="17" fillId="0" borderId="18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193" t="s">
        <v>39</v>
      </c>
      <c r="B2" s="193"/>
      <c r="C2" s="193"/>
      <c r="D2" s="193"/>
      <c r="E2" s="193"/>
      <c r="F2" s="193"/>
      <c r="G2" s="193"/>
    </row>
  </sheetData>
  <sheetProtection password="C613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0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194" t="s">
        <v>41</v>
      </c>
      <c r="C1" s="195"/>
      <c r="D1" s="195"/>
      <c r="E1" s="195"/>
      <c r="F1" s="195"/>
      <c r="G1" s="195"/>
      <c r="H1" s="195"/>
      <c r="I1" s="195"/>
      <c r="J1" s="196"/>
    </row>
    <row r="2" spans="1:15" ht="36" customHeight="1">
      <c r="A2" s="2"/>
      <c r="B2" s="77" t="s">
        <v>22</v>
      </c>
      <c r="C2" s="78"/>
      <c r="D2" s="79" t="s">
        <v>49</v>
      </c>
      <c r="E2" s="203" t="s">
        <v>50</v>
      </c>
      <c r="F2" s="204"/>
      <c r="G2" s="204"/>
      <c r="H2" s="204"/>
      <c r="I2" s="204"/>
      <c r="J2" s="205"/>
      <c r="O2" s="1"/>
    </row>
    <row r="3" spans="1:15" ht="27" customHeight="1">
      <c r="A3" s="2"/>
      <c r="B3" s="80" t="s">
        <v>47</v>
      </c>
      <c r="C3" s="78"/>
      <c r="D3" s="81" t="s">
        <v>45</v>
      </c>
      <c r="E3" s="206" t="s">
        <v>46</v>
      </c>
      <c r="F3" s="207"/>
      <c r="G3" s="207"/>
      <c r="H3" s="207"/>
      <c r="I3" s="207"/>
      <c r="J3" s="208"/>
    </row>
    <row r="4" spans="1:15" ht="23.25" customHeight="1">
      <c r="A4" s="76">
        <v>231</v>
      </c>
      <c r="B4" s="82" t="s">
        <v>48</v>
      </c>
      <c r="C4" s="83"/>
      <c r="D4" s="84" t="s">
        <v>43</v>
      </c>
      <c r="E4" s="216" t="s">
        <v>44</v>
      </c>
      <c r="F4" s="217"/>
      <c r="G4" s="217"/>
      <c r="H4" s="217"/>
      <c r="I4" s="217"/>
      <c r="J4" s="218"/>
    </row>
    <row r="5" spans="1:15" ht="24" customHeight="1">
      <c r="A5" s="2"/>
      <c r="B5" s="31" t="s">
        <v>42</v>
      </c>
      <c r="D5" s="221"/>
      <c r="E5" s="222"/>
      <c r="F5" s="222"/>
      <c r="G5" s="222"/>
      <c r="H5" s="18" t="s">
        <v>40</v>
      </c>
      <c r="I5" s="22"/>
      <c r="J5" s="8"/>
    </row>
    <row r="6" spans="1:15" ht="15.75" customHeight="1">
      <c r="A6" s="2"/>
      <c r="B6" s="28"/>
      <c r="C6" s="55"/>
      <c r="D6" s="223"/>
      <c r="E6" s="224"/>
      <c r="F6" s="224"/>
      <c r="G6" s="224"/>
      <c r="H6" s="18" t="s">
        <v>34</v>
      </c>
      <c r="I6" s="22"/>
      <c r="J6" s="8"/>
    </row>
    <row r="7" spans="1:15" ht="15.75" customHeight="1">
      <c r="A7" s="2"/>
      <c r="B7" s="29"/>
      <c r="C7" s="56"/>
      <c r="D7" s="53"/>
      <c r="E7" s="225"/>
      <c r="F7" s="226"/>
      <c r="G7" s="226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210"/>
      <c r="E11" s="210"/>
      <c r="F11" s="210"/>
      <c r="G11" s="210"/>
      <c r="H11" s="18" t="s">
        <v>40</v>
      </c>
      <c r="I11" s="86"/>
      <c r="J11" s="8"/>
    </row>
    <row r="12" spans="1:15" ht="15.75" customHeight="1">
      <c r="A12" s="2"/>
      <c r="B12" s="28"/>
      <c r="C12" s="55"/>
      <c r="D12" s="215"/>
      <c r="E12" s="215"/>
      <c r="F12" s="215"/>
      <c r="G12" s="215"/>
      <c r="H12" s="18" t="s">
        <v>34</v>
      </c>
      <c r="I12" s="86"/>
      <c r="J12" s="8"/>
    </row>
    <row r="13" spans="1:15" ht="15.75" customHeight="1">
      <c r="A13" s="2"/>
      <c r="B13" s="29"/>
      <c r="C13" s="56"/>
      <c r="D13" s="85"/>
      <c r="E13" s="219"/>
      <c r="F13" s="220"/>
      <c r="G13" s="220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209"/>
      <c r="F15" s="209"/>
      <c r="G15" s="211"/>
      <c r="H15" s="211"/>
      <c r="I15" s="211" t="s">
        <v>29</v>
      </c>
      <c r="J15" s="212"/>
    </row>
    <row r="16" spans="1:15" ht="23.25" customHeight="1">
      <c r="A16" s="143" t="s">
        <v>24</v>
      </c>
      <c r="B16" s="38" t="s">
        <v>24</v>
      </c>
      <c r="C16" s="62"/>
      <c r="D16" s="63"/>
      <c r="E16" s="200"/>
      <c r="F16" s="201"/>
      <c r="G16" s="200"/>
      <c r="H16" s="201"/>
      <c r="I16" s="200">
        <f>SUMIF(F50:F56,A16,I50:I56)+SUMIF(F50:F56,"PSU",I50:I56)</f>
        <v>0</v>
      </c>
      <c r="J16" s="202"/>
    </row>
    <row r="17" spans="1:10" ht="23.25" customHeight="1">
      <c r="A17" s="143" t="s">
        <v>25</v>
      </c>
      <c r="B17" s="38" t="s">
        <v>25</v>
      </c>
      <c r="C17" s="62"/>
      <c r="D17" s="63"/>
      <c r="E17" s="200"/>
      <c r="F17" s="201"/>
      <c r="G17" s="200"/>
      <c r="H17" s="201"/>
      <c r="I17" s="200">
        <f>SUMIF(F50:F56,A17,I50:I56)</f>
        <v>0</v>
      </c>
      <c r="J17" s="202"/>
    </row>
    <row r="18" spans="1:10" ht="23.25" customHeight="1">
      <c r="A18" s="143" t="s">
        <v>26</v>
      </c>
      <c r="B18" s="38" t="s">
        <v>26</v>
      </c>
      <c r="C18" s="62"/>
      <c r="D18" s="63"/>
      <c r="E18" s="200"/>
      <c r="F18" s="201"/>
      <c r="G18" s="200"/>
      <c r="H18" s="201"/>
      <c r="I18" s="200">
        <f>SUMIF(F50:F56,A18,I50:I56)</f>
        <v>0</v>
      </c>
      <c r="J18" s="202"/>
    </row>
    <row r="19" spans="1:10" ht="23.25" customHeight="1">
      <c r="A19" s="143" t="s">
        <v>71</v>
      </c>
      <c r="B19" s="38" t="s">
        <v>27</v>
      </c>
      <c r="C19" s="62"/>
      <c r="D19" s="63"/>
      <c r="E19" s="200"/>
      <c r="F19" s="201"/>
      <c r="G19" s="200"/>
      <c r="H19" s="201"/>
      <c r="I19" s="200">
        <f>SUMIF(F50:F56,A19,I50:I56)</f>
        <v>0</v>
      </c>
      <c r="J19" s="202"/>
    </row>
    <row r="20" spans="1:10" ht="23.25" customHeight="1">
      <c r="A20" s="143" t="s">
        <v>72</v>
      </c>
      <c r="B20" s="38" t="s">
        <v>28</v>
      </c>
      <c r="C20" s="62"/>
      <c r="D20" s="63"/>
      <c r="E20" s="200"/>
      <c r="F20" s="201"/>
      <c r="G20" s="200"/>
      <c r="H20" s="201"/>
      <c r="I20" s="200">
        <f>SUMIF(F50:F56,A20,I50:I56)</f>
        <v>0</v>
      </c>
      <c r="J20" s="202"/>
    </row>
    <row r="21" spans="1:10" ht="23.25" customHeight="1">
      <c r="A21" s="2"/>
      <c r="B21" s="48" t="s">
        <v>29</v>
      </c>
      <c r="C21" s="64"/>
      <c r="D21" s="65"/>
      <c r="E21" s="213"/>
      <c r="F21" s="214"/>
      <c r="G21" s="213"/>
      <c r="H21" s="214"/>
      <c r="I21" s="213">
        <f>SUM(I16:J20)</f>
        <v>0</v>
      </c>
      <c r="J21" s="232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12</v>
      </c>
      <c r="C23" s="62"/>
      <c r="D23" s="63"/>
      <c r="E23" s="67">
        <v>15</v>
      </c>
      <c r="F23" s="39" t="s">
        <v>0</v>
      </c>
      <c r="G23" s="230">
        <f>ZakladDPHSniVypocet</f>
        <v>0</v>
      </c>
      <c r="H23" s="231"/>
      <c r="I23" s="231"/>
      <c r="J23" s="40" t="str">
        <f t="shared" ref="J23:J28" si="0">Mena</f>
        <v>CZK</v>
      </c>
    </row>
    <row r="24" spans="1:10" ht="23.25" hidden="1" customHeight="1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28">
        <f>I23*E23/100</f>
        <v>0</v>
      </c>
      <c r="H24" s="229"/>
      <c r="I24" s="229"/>
      <c r="J24" s="40" t="str">
        <f t="shared" si="0"/>
        <v>CZK</v>
      </c>
    </row>
    <row r="25" spans="1:10" ht="23.25" customHeight="1">
      <c r="A25" s="2"/>
      <c r="B25" s="38" t="s">
        <v>14</v>
      </c>
      <c r="C25" s="62"/>
      <c r="D25" s="63"/>
      <c r="E25" s="67">
        <v>21</v>
      </c>
      <c r="F25" s="39" t="s">
        <v>0</v>
      </c>
      <c r="G25" s="230">
        <f>ZakladDPHZaklVypocet</f>
        <v>0</v>
      </c>
      <c r="H25" s="231"/>
      <c r="I25" s="231"/>
      <c r="J25" s="40" t="str">
        <f t="shared" si="0"/>
        <v>CZK</v>
      </c>
    </row>
    <row r="26" spans="1:10" ht="23.25" hidden="1" customHeight="1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197">
        <f>I25*E25/100</f>
        <v>0</v>
      </c>
      <c r="H26" s="198"/>
      <c r="I26" s="198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199">
        <f>CenaCelkemBezDPH-(ZakladDPHSni+ZakladDPHZakl)</f>
        <v>0</v>
      </c>
      <c r="H27" s="199"/>
      <c r="I27" s="199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17" t="s">
        <v>23</v>
      </c>
      <c r="C28" s="118"/>
      <c r="D28" s="118"/>
      <c r="E28" s="119"/>
      <c r="F28" s="120"/>
      <c r="G28" s="234">
        <f>A27</f>
        <v>0</v>
      </c>
      <c r="H28" s="234"/>
      <c r="I28" s="234"/>
      <c r="J28" s="121" t="str">
        <f t="shared" si="0"/>
        <v>CZK</v>
      </c>
    </row>
    <row r="29" spans="1:10" ht="27.75" hidden="1" customHeight="1" thickBot="1">
      <c r="A29" s="2"/>
      <c r="B29" s="117" t="s">
        <v>35</v>
      </c>
      <c r="C29" s="122"/>
      <c r="D29" s="122"/>
      <c r="E29" s="122"/>
      <c r="F29" s="123"/>
      <c r="G29" s="233">
        <f>ZakladDPHSni+DPHSni+ZakladDPHZakl+DPHZakl+Zaokrouhleni</f>
        <v>0</v>
      </c>
      <c r="H29" s="233"/>
      <c r="I29" s="233"/>
      <c r="J29" s="124" t="s">
        <v>54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35"/>
      <c r="E34" s="236"/>
      <c r="G34" s="237"/>
      <c r="H34" s="238"/>
      <c r="I34" s="238"/>
      <c r="J34" s="25"/>
    </row>
    <row r="35" spans="1:10" ht="12.75" customHeight="1">
      <c r="A35" s="2"/>
      <c r="B35" s="2"/>
      <c r="D35" s="227" t="s">
        <v>2</v>
      </c>
      <c r="E35" s="227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8" t="s">
        <v>1</v>
      </c>
      <c r="J38" s="99" t="s">
        <v>0</v>
      </c>
    </row>
    <row r="39" spans="1:10" ht="25.5" hidden="1" customHeight="1">
      <c r="A39" s="89">
        <v>1</v>
      </c>
      <c r="B39" s="100" t="s">
        <v>51</v>
      </c>
      <c r="C39" s="239"/>
      <c r="D39" s="239"/>
      <c r="E39" s="239"/>
      <c r="F39" s="101">
        <f>'1 3 Pol'!AE147</f>
        <v>0</v>
      </c>
      <c r="G39" s="102">
        <f>'1 3 Pol'!AF147</f>
        <v>0</v>
      </c>
      <c r="H39" s="103"/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>
      <c r="A40" s="89">
        <v>2</v>
      </c>
      <c r="B40" s="106"/>
      <c r="C40" s="240" t="s">
        <v>52</v>
      </c>
      <c r="D40" s="240"/>
      <c r="E40" s="240"/>
      <c r="F40" s="107"/>
      <c r="G40" s="108"/>
      <c r="H40" s="108"/>
      <c r="I40" s="109">
        <f>F40+G40+H40</f>
        <v>0</v>
      </c>
      <c r="J40" s="110" t="str">
        <f>IF(CenaCelkemVypocet=0,"",I40/CenaCelkemVypocet*100)</f>
        <v/>
      </c>
    </row>
    <row r="41" spans="1:10" ht="25.5" hidden="1" customHeight="1">
      <c r="A41" s="89">
        <v>2</v>
      </c>
      <c r="B41" s="106" t="s">
        <v>45</v>
      </c>
      <c r="C41" s="240" t="s">
        <v>46</v>
      </c>
      <c r="D41" s="240"/>
      <c r="E41" s="240"/>
      <c r="F41" s="107">
        <f>'1 3 Pol'!AE147</f>
        <v>0</v>
      </c>
      <c r="G41" s="108">
        <f>'1 3 Pol'!AF147</f>
        <v>0</v>
      </c>
      <c r="H41" s="108"/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>
      <c r="A42" s="89">
        <v>3</v>
      </c>
      <c r="B42" s="111" t="s">
        <v>43</v>
      </c>
      <c r="C42" s="239" t="s">
        <v>44</v>
      </c>
      <c r="D42" s="239"/>
      <c r="E42" s="239"/>
      <c r="F42" s="112">
        <f>'1 3 Pol'!AE147</f>
        <v>0</v>
      </c>
      <c r="G42" s="103">
        <f>'1 3 Pol'!AF147</f>
        <v>0</v>
      </c>
      <c r="H42" s="103"/>
      <c r="I42" s="104">
        <f>F42+G42+H42</f>
        <v>0</v>
      </c>
      <c r="J42" s="105" t="str">
        <f>IF(CenaCelkemVypocet=0,"",I42/CenaCelkemVypocet*100)</f>
        <v/>
      </c>
    </row>
    <row r="43" spans="1:10" ht="25.5" hidden="1" customHeight="1">
      <c r="A43" s="89"/>
      <c r="B43" s="241" t="s">
        <v>53</v>
      </c>
      <c r="C43" s="242"/>
      <c r="D43" s="242"/>
      <c r="E43" s="242"/>
      <c r="F43" s="113">
        <f>SUMIF(A39:A42,"=1",F39:F42)</f>
        <v>0</v>
      </c>
      <c r="G43" s="114">
        <f>SUMIF(A39:A42,"=1",G39:G42)</f>
        <v>0</v>
      </c>
      <c r="H43" s="114">
        <f>SUMIF(A39:A42,"=1",H39:H42)</f>
        <v>0</v>
      </c>
      <c r="I43" s="115">
        <f>SUMIF(A39:A42,"=1",I39:I42)</f>
        <v>0</v>
      </c>
      <c r="J43" s="116">
        <f>SUMIF(A39:A42,"=1",J39:J42)</f>
        <v>0</v>
      </c>
    </row>
    <row r="47" spans="1:10" ht="15.75">
      <c r="B47" s="125" t="s">
        <v>55</v>
      </c>
    </row>
    <row r="49" spans="1:10" ht="25.5" customHeight="1">
      <c r="A49" s="127"/>
      <c r="B49" s="130" t="s">
        <v>17</v>
      </c>
      <c r="C49" s="130" t="s">
        <v>5</v>
      </c>
      <c r="D49" s="131"/>
      <c r="E49" s="131"/>
      <c r="F49" s="132" t="s">
        <v>56</v>
      </c>
      <c r="G49" s="132"/>
      <c r="H49" s="132"/>
      <c r="I49" s="132" t="s">
        <v>29</v>
      </c>
      <c r="J49" s="132" t="s">
        <v>0</v>
      </c>
    </row>
    <row r="50" spans="1:10" ht="36.75" customHeight="1">
      <c r="A50" s="128"/>
      <c r="B50" s="133" t="s">
        <v>45</v>
      </c>
      <c r="C50" s="243" t="s">
        <v>57</v>
      </c>
      <c r="D50" s="244"/>
      <c r="E50" s="244"/>
      <c r="F50" s="139" t="s">
        <v>24</v>
      </c>
      <c r="G50" s="140"/>
      <c r="H50" s="140"/>
      <c r="I50" s="140">
        <f>'1 3 Pol'!G8</f>
        <v>0</v>
      </c>
      <c r="J50" s="137" t="str">
        <f>IF(I57=0,"",I50/I57*100)</f>
        <v/>
      </c>
    </row>
    <row r="51" spans="1:10" ht="36.75" customHeight="1">
      <c r="A51" s="128"/>
      <c r="B51" s="133" t="s">
        <v>58</v>
      </c>
      <c r="C51" s="243" t="s">
        <v>59</v>
      </c>
      <c r="D51" s="244"/>
      <c r="E51" s="244"/>
      <c r="F51" s="139" t="s">
        <v>24</v>
      </c>
      <c r="G51" s="140"/>
      <c r="H51" s="140"/>
      <c r="I51" s="140">
        <f>'1 3 Pol'!G55</f>
        <v>0</v>
      </c>
      <c r="J51" s="137" t="str">
        <f>IF(I57=0,"",I51/I57*100)</f>
        <v/>
      </c>
    </row>
    <row r="52" spans="1:10" ht="36.75" customHeight="1">
      <c r="A52" s="128"/>
      <c r="B52" s="133" t="s">
        <v>60</v>
      </c>
      <c r="C52" s="243" t="s">
        <v>61</v>
      </c>
      <c r="D52" s="244"/>
      <c r="E52" s="244"/>
      <c r="F52" s="139" t="s">
        <v>24</v>
      </c>
      <c r="G52" s="140"/>
      <c r="H52" s="140"/>
      <c r="I52" s="140">
        <f>'1 3 Pol'!G73</f>
        <v>0</v>
      </c>
      <c r="J52" s="137" t="str">
        <f>IF(I57=0,"",I52/I57*100)</f>
        <v/>
      </c>
    </row>
    <row r="53" spans="1:10" ht="36.75" customHeight="1">
      <c r="A53" s="128"/>
      <c r="B53" s="133" t="s">
        <v>62</v>
      </c>
      <c r="C53" s="243" t="s">
        <v>63</v>
      </c>
      <c r="D53" s="244"/>
      <c r="E53" s="244"/>
      <c r="F53" s="139" t="s">
        <v>24</v>
      </c>
      <c r="G53" s="140"/>
      <c r="H53" s="140"/>
      <c r="I53" s="140">
        <f>'1 3 Pol'!G109</f>
        <v>0</v>
      </c>
      <c r="J53" s="137" t="str">
        <f>IF(I57=0,"",I53/I57*100)</f>
        <v/>
      </c>
    </row>
    <row r="54" spans="1:10" ht="36.75" customHeight="1">
      <c r="A54" s="128"/>
      <c r="B54" s="133" t="s">
        <v>64</v>
      </c>
      <c r="C54" s="243" t="s">
        <v>65</v>
      </c>
      <c r="D54" s="244"/>
      <c r="E54" s="244"/>
      <c r="F54" s="139" t="s">
        <v>24</v>
      </c>
      <c r="G54" s="140"/>
      <c r="H54" s="140"/>
      <c r="I54" s="140">
        <f>'1 3 Pol'!G131</f>
        <v>0</v>
      </c>
      <c r="J54" s="137" t="str">
        <f>IF(I57=0,"",I54/I57*100)</f>
        <v/>
      </c>
    </row>
    <row r="55" spans="1:10" ht="36.75" customHeight="1">
      <c r="A55" s="128"/>
      <c r="B55" s="133" t="s">
        <v>66</v>
      </c>
      <c r="C55" s="243" t="s">
        <v>67</v>
      </c>
      <c r="D55" s="244"/>
      <c r="E55" s="244"/>
      <c r="F55" s="139" t="s">
        <v>26</v>
      </c>
      <c r="G55" s="140"/>
      <c r="H55" s="140"/>
      <c r="I55" s="140">
        <f>'1 3 Pol'!G135</f>
        <v>0</v>
      </c>
      <c r="J55" s="137" t="str">
        <f>IF(I57=0,"",I55/I57*100)</f>
        <v/>
      </c>
    </row>
    <row r="56" spans="1:10" ht="36.75" customHeight="1">
      <c r="A56" s="128"/>
      <c r="B56" s="133" t="s">
        <v>68</v>
      </c>
      <c r="C56" s="243" t="s">
        <v>69</v>
      </c>
      <c r="D56" s="244"/>
      <c r="E56" s="244"/>
      <c r="F56" s="139" t="s">
        <v>70</v>
      </c>
      <c r="G56" s="140"/>
      <c r="H56" s="140"/>
      <c r="I56" s="140">
        <f>'1 3 Pol'!G138</f>
        <v>0</v>
      </c>
      <c r="J56" s="137" t="str">
        <f>IF(I57=0,"",I56/I57*100)</f>
        <v/>
      </c>
    </row>
    <row r="57" spans="1:10" ht="25.5" customHeight="1">
      <c r="A57" s="129"/>
      <c r="B57" s="134" t="s">
        <v>1</v>
      </c>
      <c r="C57" s="135"/>
      <c r="D57" s="136"/>
      <c r="E57" s="136"/>
      <c r="F57" s="141"/>
      <c r="G57" s="142"/>
      <c r="H57" s="142"/>
      <c r="I57" s="142">
        <f>SUM(I50:I56)</f>
        <v>0</v>
      </c>
      <c r="J57" s="138">
        <f>SUM(J50:J56)</f>
        <v>0</v>
      </c>
    </row>
    <row r="58" spans="1:10">
      <c r="F58" s="87"/>
      <c r="G58" s="87"/>
      <c r="H58" s="87"/>
      <c r="I58" s="87"/>
      <c r="J58" s="88"/>
    </row>
    <row r="59" spans="1:10">
      <c r="F59" s="87"/>
      <c r="G59" s="87"/>
      <c r="H59" s="87"/>
      <c r="I59" s="87"/>
      <c r="J59" s="88"/>
    </row>
    <row r="60" spans="1:10">
      <c r="F60" s="87"/>
      <c r="G60" s="87"/>
      <c r="H60" s="87"/>
      <c r="I60" s="87"/>
      <c r="J60" s="88"/>
    </row>
  </sheetData>
  <sheetProtection password="C61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5:E55"/>
    <mergeCell ref="C56:E56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>
      <c r="A2" s="50" t="s">
        <v>7</v>
      </c>
      <c r="B2" s="49"/>
      <c r="C2" s="247"/>
      <c r="D2" s="247"/>
      <c r="E2" s="247"/>
      <c r="F2" s="247"/>
      <c r="G2" s="248"/>
    </row>
    <row r="3" spans="1:7" ht="24.95" customHeight="1">
      <c r="A3" s="50" t="s">
        <v>8</v>
      </c>
      <c r="B3" s="49"/>
      <c r="C3" s="247"/>
      <c r="D3" s="247"/>
      <c r="E3" s="247"/>
      <c r="F3" s="247"/>
      <c r="G3" s="248"/>
    </row>
    <row r="4" spans="1:7" ht="24.95" customHeight="1">
      <c r="A4" s="50" t="s">
        <v>9</v>
      </c>
      <c r="B4" s="49"/>
      <c r="C4" s="247"/>
      <c r="D4" s="247"/>
      <c r="E4" s="247"/>
      <c r="F4" s="247"/>
      <c r="G4" s="248"/>
    </row>
    <row r="5" spans="1:7">
      <c r="B5" s="4"/>
      <c r="C5" s="5"/>
      <c r="D5" s="6"/>
    </row>
  </sheetData>
  <sheetProtection password="C61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1"/>
  <sheetViews>
    <sheetView zoomScaleNormal="100" workbookViewId="0">
      <pane ySplit="7" topLeftCell="A8" activePane="bottomLeft" state="frozen"/>
      <selection pane="bottomLeft" activeCell="AB93" sqref="AB93"/>
    </sheetView>
  </sheetViews>
  <sheetFormatPr defaultRowHeight="12.75" outlineLevelRow="1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1" t="s">
        <v>73</v>
      </c>
      <c r="B1" s="251"/>
      <c r="C1" s="251"/>
      <c r="D1" s="251"/>
      <c r="E1" s="251"/>
      <c r="F1" s="251"/>
      <c r="G1" s="251"/>
      <c r="AG1" t="s">
        <v>74</v>
      </c>
    </row>
    <row r="2" spans="1:60" ht="24.95" customHeight="1">
      <c r="A2" s="144" t="s">
        <v>7</v>
      </c>
      <c r="B2" s="49" t="s">
        <v>49</v>
      </c>
      <c r="C2" s="252" t="s">
        <v>50</v>
      </c>
      <c r="D2" s="253"/>
      <c r="E2" s="253"/>
      <c r="F2" s="253"/>
      <c r="G2" s="254"/>
      <c r="AG2" t="s">
        <v>75</v>
      </c>
    </row>
    <row r="3" spans="1:60" ht="24.95" customHeight="1">
      <c r="A3" s="144" t="s">
        <v>8</v>
      </c>
      <c r="B3" s="49" t="s">
        <v>45</v>
      </c>
      <c r="C3" s="252" t="s">
        <v>46</v>
      </c>
      <c r="D3" s="253"/>
      <c r="E3" s="253"/>
      <c r="F3" s="253"/>
      <c r="G3" s="254"/>
      <c r="AC3" s="126" t="s">
        <v>75</v>
      </c>
      <c r="AG3" t="s">
        <v>76</v>
      </c>
    </row>
    <row r="4" spans="1:60" ht="24.95" customHeight="1">
      <c r="A4" s="145" t="s">
        <v>9</v>
      </c>
      <c r="B4" s="146" t="s">
        <v>43</v>
      </c>
      <c r="C4" s="255" t="s">
        <v>44</v>
      </c>
      <c r="D4" s="256"/>
      <c r="E4" s="256"/>
      <c r="F4" s="256"/>
      <c r="G4" s="257"/>
      <c r="AG4" t="s">
        <v>77</v>
      </c>
    </row>
    <row r="5" spans="1:60">
      <c r="D5" s="10"/>
    </row>
    <row r="6" spans="1:60" ht="38.25">
      <c r="A6" s="148" t="s">
        <v>78</v>
      </c>
      <c r="B6" s="150" t="s">
        <v>79</v>
      </c>
      <c r="C6" s="150" t="s">
        <v>80</v>
      </c>
      <c r="D6" s="149" t="s">
        <v>81</v>
      </c>
      <c r="E6" s="148" t="s">
        <v>82</v>
      </c>
      <c r="F6" s="147" t="s">
        <v>83</v>
      </c>
      <c r="G6" s="148" t="s">
        <v>29</v>
      </c>
      <c r="H6" s="151" t="s">
        <v>30</v>
      </c>
      <c r="I6" s="151" t="s">
        <v>84</v>
      </c>
      <c r="J6" s="151" t="s">
        <v>31</v>
      </c>
      <c r="K6" s="151" t="s">
        <v>85</v>
      </c>
      <c r="L6" s="151" t="s">
        <v>86</v>
      </c>
      <c r="M6" s="151" t="s">
        <v>87</v>
      </c>
      <c r="N6" s="151" t="s">
        <v>88</v>
      </c>
      <c r="O6" s="151" t="s">
        <v>89</v>
      </c>
      <c r="P6" s="151" t="s">
        <v>90</v>
      </c>
      <c r="Q6" s="151" t="s">
        <v>91</v>
      </c>
      <c r="R6" s="151" t="s">
        <v>92</v>
      </c>
      <c r="S6" s="151" t="s">
        <v>93</v>
      </c>
      <c r="T6" s="151" t="s">
        <v>94</v>
      </c>
      <c r="U6" s="151" t="s">
        <v>95</v>
      </c>
      <c r="V6" s="151" t="s">
        <v>96</v>
      </c>
      <c r="W6" s="151" t="s">
        <v>97</v>
      </c>
      <c r="X6" s="151" t="s">
        <v>98</v>
      </c>
    </row>
    <row r="7" spans="1:60" hidden="1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>
      <c r="A8" s="165" t="s">
        <v>99</v>
      </c>
      <c r="B8" s="166" t="s">
        <v>45</v>
      </c>
      <c r="C8" s="180" t="s">
        <v>57</v>
      </c>
      <c r="D8" s="167"/>
      <c r="E8" s="168"/>
      <c r="F8" s="169"/>
      <c r="G8" s="169">
        <f>SUMIF(AG9:AG54,"&lt;&gt;NOR",G9:G54)</f>
        <v>0</v>
      </c>
      <c r="H8" s="169"/>
      <c r="I8" s="169">
        <f>SUM(I9:I54)</f>
        <v>0</v>
      </c>
      <c r="J8" s="169"/>
      <c r="K8" s="169">
        <f>SUM(K9:K54)</f>
        <v>0</v>
      </c>
      <c r="L8" s="169"/>
      <c r="M8" s="169">
        <f>SUM(M9:M54)</f>
        <v>0</v>
      </c>
      <c r="N8" s="169"/>
      <c r="O8" s="169">
        <f>SUM(O9:O54)</f>
        <v>0.37</v>
      </c>
      <c r="P8" s="169"/>
      <c r="Q8" s="169">
        <f>SUM(Q9:Q54)</f>
        <v>38.85</v>
      </c>
      <c r="R8" s="169"/>
      <c r="S8" s="169"/>
      <c r="T8" s="170"/>
      <c r="U8" s="164"/>
      <c r="V8" s="164">
        <f>SUM(V9:V54)</f>
        <v>393.87000000000006</v>
      </c>
      <c r="W8" s="164"/>
      <c r="X8" s="164"/>
      <c r="AG8" t="s">
        <v>100</v>
      </c>
    </row>
    <row r="9" spans="1:60" ht="22.5" outlineLevel="1">
      <c r="A9" s="171">
        <v>1</v>
      </c>
      <c r="B9" s="172" t="s">
        <v>101</v>
      </c>
      <c r="C9" s="181" t="s">
        <v>102</v>
      </c>
      <c r="D9" s="173" t="s">
        <v>103</v>
      </c>
      <c r="E9" s="174">
        <v>22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0.22500000000000001</v>
      </c>
      <c r="Q9" s="176">
        <f>ROUND(E9*P9,2)</f>
        <v>4.95</v>
      </c>
      <c r="R9" s="176" t="s">
        <v>104</v>
      </c>
      <c r="S9" s="176" t="s">
        <v>105</v>
      </c>
      <c r="T9" s="177" t="s">
        <v>105</v>
      </c>
      <c r="U9" s="161">
        <v>0.14199999999999999</v>
      </c>
      <c r="V9" s="161">
        <f>ROUND(E9*U9,2)</f>
        <v>3.12</v>
      </c>
      <c r="W9" s="161"/>
      <c r="X9" s="161" t="s">
        <v>106</v>
      </c>
      <c r="Y9" s="152"/>
      <c r="Z9" s="152"/>
      <c r="AA9" s="152"/>
      <c r="AB9" s="152"/>
      <c r="AC9" s="152"/>
      <c r="AD9" s="152"/>
      <c r="AE9" s="152"/>
      <c r="AF9" s="152"/>
      <c r="AG9" s="152" t="s">
        <v>107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>
      <c r="A10" s="159"/>
      <c r="B10" s="160"/>
      <c r="C10" s="258" t="s">
        <v>108</v>
      </c>
      <c r="D10" s="259"/>
      <c r="E10" s="259"/>
      <c r="F10" s="259"/>
      <c r="G10" s="259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2"/>
      <c r="Z10" s="152"/>
      <c r="AA10" s="152"/>
      <c r="AB10" s="152"/>
      <c r="AC10" s="152"/>
      <c r="AD10" s="152"/>
      <c r="AE10" s="152"/>
      <c r="AF10" s="152"/>
      <c r="AG10" s="152" t="s">
        <v>109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>
      <c r="A11" s="159"/>
      <c r="B11" s="160"/>
      <c r="C11" s="249"/>
      <c r="D11" s="250"/>
      <c r="E11" s="250"/>
      <c r="F11" s="250"/>
      <c r="G11" s="250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52"/>
      <c r="Z11" s="152"/>
      <c r="AA11" s="152"/>
      <c r="AB11" s="152"/>
      <c r="AC11" s="152"/>
      <c r="AD11" s="152"/>
      <c r="AE11" s="152"/>
      <c r="AF11" s="152"/>
      <c r="AG11" s="152" t="s">
        <v>110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>
      <c r="A12" s="171">
        <v>2</v>
      </c>
      <c r="B12" s="172" t="s">
        <v>111</v>
      </c>
      <c r="C12" s="181" t="s">
        <v>112</v>
      </c>
      <c r="D12" s="173" t="s">
        <v>103</v>
      </c>
      <c r="E12" s="174">
        <v>44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0.66</v>
      </c>
      <c r="Q12" s="176">
        <f>ROUND(E12*P12,2)</f>
        <v>29.04</v>
      </c>
      <c r="R12" s="176" t="s">
        <v>104</v>
      </c>
      <c r="S12" s="176" t="s">
        <v>105</v>
      </c>
      <c r="T12" s="177" t="s">
        <v>105</v>
      </c>
      <c r="U12" s="161">
        <v>1.0529999999999999</v>
      </c>
      <c r="V12" s="161">
        <f>ROUND(E12*U12,2)</f>
        <v>46.33</v>
      </c>
      <c r="W12" s="161"/>
      <c r="X12" s="161" t="s">
        <v>106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107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>
      <c r="A13" s="159"/>
      <c r="B13" s="160"/>
      <c r="C13" s="182" t="s">
        <v>113</v>
      </c>
      <c r="D13" s="162"/>
      <c r="E13" s="163">
        <v>44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52"/>
      <c r="Z13" s="152"/>
      <c r="AA13" s="152"/>
      <c r="AB13" s="152"/>
      <c r="AC13" s="152"/>
      <c r="AD13" s="152"/>
      <c r="AE13" s="152"/>
      <c r="AF13" s="152"/>
      <c r="AG13" s="152" t="s">
        <v>114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>
      <c r="A14" s="159"/>
      <c r="B14" s="160"/>
      <c r="C14" s="249"/>
      <c r="D14" s="250"/>
      <c r="E14" s="250"/>
      <c r="F14" s="250"/>
      <c r="G14" s="250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52"/>
      <c r="Z14" s="152"/>
      <c r="AA14" s="152"/>
      <c r="AB14" s="152"/>
      <c r="AC14" s="152"/>
      <c r="AD14" s="152"/>
      <c r="AE14" s="152"/>
      <c r="AF14" s="152"/>
      <c r="AG14" s="152" t="s">
        <v>110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>
      <c r="A15" s="171">
        <v>3</v>
      </c>
      <c r="B15" s="172" t="s">
        <v>115</v>
      </c>
      <c r="C15" s="181" t="s">
        <v>116</v>
      </c>
      <c r="D15" s="173" t="s">
        <v>117</v>
      </c>
      <c r="E15" s="174">
        <v>18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0.27</v>
      </c>
      <c r="Q15" s="176">
        <f>ROUND(E15*P15,2)</f>
        <v>4.8600000000000003</v>
      </c>
      <c r="R15" s="176" t="s">
        <v>104</v>
      </c>
      <c r="S15" s="176" t="s">
        <v>105</v>
      </c>
      <c r="T15" s="177" t="s">
        <v>105</v>
      </c>
      <c r="U15" s="161">
        <v>0.123</v>
      </c>
      <c r="V15" s="161">
        <f>ROUND(E15*U15,2)</f>
        <v>2.21</v>
      </c>
      <c r="W15" s="161"/>
      <c r="X15" s="161" t="s">
        <v>106</v>
      </c>
      <c r="Y15" s="152"/>
      <c r="Z15" s="152"/>
      <c r="AA15" s="152"/>
      <c r="AB15" s="152"/>
      <c r="AC15" s="152"/>
      <c r="AD15" s="152"/>
      <c r="AE15" s="152"/>
      <c r="AF15" s="152"/>
      <c r="AG15" s="152" t="s">
        <v>118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>
      <c r="A16" s="159"/>
      <c r="B16" s="160"/>
      <c r="C16" s="258" t="s">
        <v>119</v>
      </c>
      <c r="D16" s="259"/>
      <c r="E16" s="259"/>
      <c r="F16" s="259"/>
      <c r="G16" s="259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52"/>
      <c r="Z16" s="152"/>
      <c r="AA16" s="152"/>
      <c r="AB16" s="152"/>
      <c r="AC16" s="152"/>
      <c r="AD16" s="152"/>
      <c r="AE16" s="152"/>
      <c r="AF16" s="152"/>
      <c r="AG16" s="152" t="s">
        <v>109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78" t="str">
        <f>C16</f>
        <v>s vybouráním lože, s přemístěním hmot na skládku na vzdálenost do 3 m nebo naložením na dopravní prostředek</v>
      </c>
      <c r="BB16" s="152"/>
      <c r="BC16" s="152"/>
      <c r="BD16" s="152"/>
      <c r="BE16" s="152"/>
      <c r="BF16" s="152"/>
      <c r="BG16" s="152"/>
      <c r="BH16" s="152"/>
    </row>
    <row r="17" spans="1:60" outlineLevel="1">
      <c r="A17" s="159"/>
      <c r="B17" s="160"/>
      <c r="C17" s="249"/>
      <c r="D17" s="250"/>
      <c r="E17" s="250"/>
      <c r="F17" s="250"/>
      <c r="G17" s="250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52"/>
      <c r="Z17" s="152"/>
      <c r="AA17" s="152"/>
      <c r="AB17" s="152"/>
      <c r="AC17" s="152"/>
      <c r="AD17" s="152"/>
      <c r="AE17" s="152"/>
      <c r="AF17" s="152"/>
      <c r="AG17" s="152" t="s">
        <v>110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>
      <c r="A18" s="171">
        <v>4</v>
      </c>
      <c r="B18" s="172" t="s">
        <v>120</v>
      </c>
      <c r="C18" s="181" t="s">
        <v>121</v>
      </c>
      <c r="D18" s="173" t="s">
        <v>122</v>
      </c>
      <c r="E18" s="174">
        <v>110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6" t="s">
        <v>123</v>
      </c>
      <c r="S18" s="176" t="s">
        <v>105</v>
      </c>
      <c r="T18" s="177" t="s">
        <v>105</v>
      </c>
      <c r="U18" s="161">
        <v>3.2000000000000001E-2</v>
      </c>
      <c r="V18" s="161">
        <f>ROUND(E18*U18,2)</f>
        <v>3.52</v>
      </c>
      <c r="W18" s="161"/>
      <c r="X18" s="161" t="s">
        <v>106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107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>
      <c r="A19" s="159"/>
      <c r="B19" s="160"/>
      <c r="C19" s="258" t="s">
        <v>124</v>
      </c>
      <c r="D19" s="259"/>
      <c r="E19" s="259"/>
      <c r="F19" s="259"/>
      <c r="G19" s="259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52"/>
      <c r="Z19" s="152"/>
      <c r="AA19" s="152"/>
      <c r="AB19" s="152"/>
      <c r="AC19" s="152"/>
      <c r="AD19" s="152"/>
      <c r="AE19" s="152"/>
      <c r="AF19" s="152"/>
      <c r="AG19" s="152" t="s">
        <v>109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78" t="str">
        <f>C19</f>
        <v>nebo lesní půdy, s vodorovným přemístěním na hromady v místě upotřebení nebo na dočasné či trvalé skládky se složením</v>
      </c>
      <c r="BB19" s="152"/>
      <c r="BC19" s="152"/>
      <c r="BD19" s="152"/>
      <c r="BE19" s="152"/>
      <c r="BF19" s="152"/>
      <c r="BG19" s="152"/>
      <c r="BH19" s="152"/>
    </row>
    <row r="20" spans="1:60" outlineLevel="1">
      <c r="A20" s="159"/>
      <c r="B20" s="160"/>
      <c r="C20" s="182" t="s">
        <v>125</v>
      </c>
      <c r="D20" s="162"/>
      <c r="E20" s="163">
        <v>110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52"/>
      <c r="Z20" s="152"/>
      <c r="AA20" s="152"/>
      <c r="AB20" s="152"/>
      <c r="AC20" s="152"/>
      <c r="AD20" s="152"/>
      <c r="AE20" s="152"/>
      <c r="AF20" s="152"/>
      <c r="AG20" s="152" t="s">
        <v>114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>
      <c r="A21" s="159"/>
      <c r="B21" s="160"/>
      <c r="C21" s="249"/>
      <c r="D21" s="250"/>
      <c r="E21" s="250"/>
      <c r="F21" s="250"/>
      <c r="G21" s="250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52"/>
      <c r="Z21" s="152"/>
      <c r="AA21" s="152"/>
      <c r="AB21" s="152"/>
      <c r="AC21" s="152"/>
      <c r="AD21" s="152"/>
      <c r="AE21" s="152"/>
      <c r="AF21" s="152"/>
      <c r="AG21" s="152" t="s">
        <v>110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>
      <c r="A22" s="171">
        <v>5</v>
      </c>
      <c r="B22" s="172" t="s">
        <v>126</v>
      </c>
      <c r="C22" s="181" t="s">
        <v>127</v>
      </c>
      <c r="D22" s="173" t="s">
        <v>122</v>
      </c>
      <c r="E22" s="174">
        <v>769.74199999999996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6" t="s">
        <v>123</v>
      </c>
      <c r="S22" s="176" t="s">
        <v>105</v>
      </c>
      <c r="T22" s="177" t="s">
        <v>105</v>
      </c>
      <c r="U22" s="161">
        <v>0.29399999999999998</v>
      </c>
      <c r="V22" s="161">
        <f>ROUND(E22*U22,2)</f>
        <v>226.3</v>
      </c>
      <c r="W22" s="161"/>
      <c r="X22" s="161" t="s">
        <v>106</v>
      </c>
      <c r="Y22" s="152"/>
      <c r="Z22" s="152"/>
      <c r="AA22" s="152"/>
      <c r="AB22" s="152"/>
      <c r="AC22" s="152"/>
      <c r="AD22" s="152"/>
      <c r="AE22" s="152"/>
      <c r="AF22" s="152"/>
      <c r="AG22" s="152" t="s">
        <v>118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>
      <c r="A23" s="159"/>
      <c r="B23" s="160"/>
      <c r="C23" s="258" t="s">
        <v>128</v>
      </c>
      <c r="D23" s="259"/>
      <c r="E23" s="259"/>
      <c r="F23" s="259"/>
      <c r="G23" s="259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52"/>
      <c r="Z23" s="152"/>
      <c r="AA23" s="152"/>
      <c r="AB23" s="152"/>
      <c r="AC23" s="152"/>
      <c r="AD23" s="152"/>
      <c r="AE23" s="152"/>
      <c r="AF23" s="152"/>
      <c r="AG23" s="152" t="s">
        <v>109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>
      <c r="A24" s="159"/>
      <c r="B24" s="160"/>
      <c r="C24" s="182" t="s">
        <v>129</v>
      </c>
      <c r="D24" s="162"/>
      <c r="E24" s="163">
        <v>769.74199999999996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52"/>
      <c r="Z24" s="152"/>
      <c r="AA24" s="152"/>
      <c r="AB24" s="152"/>
      <c r="AC24" s="152"/>
      <c r="AD24" s="152"/>
      <c r="AE24" s="152"/>
      <c r="AF24" s="152"/>
      <c r="AG24" s="152" t="s">
        <v>114</v>
      </c>
      <c r="AH24" s="152">
        <v>0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>
      <c r="A25" s="159"/>
      <c r="B25" s="160"/>
      <c r="C25" s="249"/>
      <c r="D25" s="250"/>
      <c r="E25" s="250"/>
      <c r="F25" s="250"/>
      <c r="G25" s="250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52"/>
      <c r="Z25" s="152"/>
      <c r="AA25" s="152"/>
      <c r="AB25" s="152"/>
      <c r="AC25" s="152"/>
      <c r="AD25" s="152"/>
      <c r="AE25" s="152"/>
      <c r="AF25" s="152"/>
      <c r="AG25" s="152" t="s">
        <v>110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ht="22.5" outlineLevel="1">
      <c r="A26" s="171">
        <v>6</v>
      </c>
      <c r="B26" s="172" t="s">
        <v>130</v>
      </c>
      <c r="C26" s="181" t="s">
        <v>131</v>
      </c>
      <c r="D26" s="173" t="s">
        <v>122</v>
      </c>
      <c r="E26" s="174">
        <v>769.74199999999996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6" t="s">
        <v>123</v>
      </c>
      <c r="S26" s="176" t="s">
        <v>105</v>
      </c>
      <c r="T26" s="177" t="s">
        <v>105</v>
      </c>
      <c r="U26" s="161">
        <v>8.1000000000000003E-2</v>
      </c>
      <c r="V26" s="161">
        <f>ROUND(E26*U26,2)</f>
        <v>62.35</v>
      </c>
      <c r="W26" s="161"/>
      <c r="X26" s="161" t="s">
        <v>106</v>
      </c>
      <c r="Y26" s="152"/>
      <c r="Z26" s="152"/>
      <c r="AA26" s="152"/>
      <c r="AB26" s="152"/>
      <c r="AC26" s="152"/>
      <c r="AD26" s="152"/>
      <c r="AE26" s="152"/>
      <c r="AF26" s="152"/>
      <c r="AG26" s="152" t="s">
        <v>118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>
      <c r="A27" s="159"/>
      <c r="B27" s="160"/>
      <c r="C27" s="258" t="s">
        <v>128</v>
      </c>
      <c r="D27" s="259"/>
      <c r="E27" s="259"/>
      <c r="F27" s="259"/>
      <c r="G27" s="259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52"/>
      <c r="Z27" s="152"/>
      <c r="AA27" s="152"/>
      <c r="AB27" s="152"/>
      <c r="AC27" s="152"/>
      <c r="AD27" s="152"/>
      <c r="AE27" s="152"/>
      <c r="AF27" s="152"/>
      <c r="AG27" s="152" t="s">
        <v>109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>
      <c r="A28" s="159"/>
      <c r="B28" s="160"/>
      <c r="C28" s="249"/>
      <c r="D28" s="250"/>
      <c r="E28" s="250"/>
      <c r="F28" s="250"/>
      <c r="G28" s="250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52"/>
      <c r="Z28" s="152"/>
      <c r="AA28" s="152"/>
      <c r="AB28" s="152"/>
      <c r="AC28" s="152"/>
      <c r="AD28" s="152"/>
      <c r="AE28" s="152"/>
      <c r="AF28" s="152"/>
      <c r="AG28" s="152" t="s">
        <v>110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>
      <c r="A29" s="171">
        <v>7</v>
      </c>
      <c r="B29" s="172" t="s">
        <v>132</v>
      </c>
      <c r="C29" s="181" t="s">
        <v>133</v>
      </c>
      <c r="D29" s="173" t="s">
        <v>122</v>
      </c>
      <c r="E29" s="174">
        <v>100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 t="s">
        <v>123</v>
      </c>
      <c r="S29" s="176" t="s">
        <v>105</v>
      </c>
      <c r="T29" s="177" t="s">
        <v>105</v>
      </c>
      <c r="U29" s="161">
        <v>1.0999999999999999E-2</v>
      </c>
      <c r="V29" s="161">
        <f>ROUND(E29*U29,2)</f>
        <v>1.1000000000000001</v>
      </c>
      <c r="W29" s="161"/>
      <c r="X29" s="161" t="s">
        <v>106</v>
      </c>
      <c r="Y29" s="152"/>
      <c r="Z29" s="152"/>
      <c r="AA29" s="152"/>
      <c r="AB29" s="152"/>
      <c r="AC29" s="152"/>
      <c r="AD29" s="152"/>
      <c r="AE29" s="152"/>
      <c r="AF29" s="152"/>
      <c r="AG29" s="152" t="s">
        <v>118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>
      <c r="A30" s="159"/>
      <c r="B30" s="160"/>
      <c r="C30" s="258" t="s">
        <v>134</v>
      </c>
      <c r="D30" s="259"/>
      <c r="E30" s="259"/>
      <c r="F30" s="259"/>
      <c r="G30" s="259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52"/>
      <c r="Z30" s="152"/>
      <c r="AA30" s="152"/>
      <c r="AB30" s="152"/>
      <c r="AC30" s="152"/>
      <c r="AD30" s="152"/>
      <c r="AE30" s="152"/>
      <c r="AF30" s="152"/>
      <c r="AG30" s="152" t="s">
        <v>109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>
      <c r="A31" s="159"/>
      <c r="B31" s="160"/>
      <c r="C31" s="249"/>
      <c r="D31" s="250"/>
      <c r="E31" s="250"/>
      <c r="F31" s="250"/>
      <c r="G31" s="250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52"/>
      <c r="Z31" s="152"/>
      <c r="AA31" s="152"/>
      <c r="AB31" s="152"/>
      <c r="AC31" s="152"/>
      <c r="AD31" s="152"/>
      <c r="AE31" s="152"/>
      <c r="AF31" s="152"/>
      <c r="AG31" s="152" t="s">
        <v>110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ht="22.5" outlineLevel="1">
      <c r="A32" s="171">
        <v>8</v>
      </c>
      <c r="B32" s="172" t="s">
        <v>135</v>
      </c>
      <c r="C32" s="181" t="s">
        <v>136</v>
      </c>
      <c r="D32" s="173" t="s">
        <v>122</v>
      </c>
      <c r="E32" s="174">
        <v>100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6" t="s">
        <v>123</v>
      </c>
      <c r="S32" s="176" t="s">
        <v>105</v>
      </c>
      <c r="T32" s="177" t="s">
        <v>105</v>
      </c>
      <c r="U32" s="161">
        <v>8.9999999999999993E-3</v>
      </c>
      <c r="V32" s="161">
        <f>ROUND(E32*U32,2)</f>
        <v>0.9</v>
      </c>
      <c r="W32" s="161"/>
      <c r="X32" s="161" t="s">
        <v>106</v>
      </c>
      <c r="Y32" s="152"/>
      <c r="Z32" s="152"/>
      <c r="AA32" s="152"/>
      <c r="AB32" s="152"/>
      <c r="AC32" s="152"/>
      <c r="AD32" s="152"/>
      <c r="AE32" s="152"/>
      <c r="AF32" s="152"/>
      <c r="AG32" s="152" t="s">
        <v>107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>
      <c r="A33" s="159"/>
      <c r="B33" s="160"/>
      <c r="C33" s="260"/>
      <c r="D33" s="261"/>
      <c r="E33" s="261"/>
      <c r="F33" s="261"/>
      <c r="G33" s="2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52"/>
      <c r="Z33" s="152"/>
      <c r="AA33" s="152"/>
      <c r="AB33" s="152"/>
      <c r="AC33" s="152"/>
      <c r="AD33" s="152"/>
      <c r="AE33" s="152"/>
      <c r="AF33" s="152"/>
      <c r="AG33" s="152" t="s">
        <v>110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>
      <c r="A34" s="171">
        <v>9</v>
      </c>
      <c r="B34" s="172" t="s">
        <v>137</v>
      </c>
      <c r="C34" s="181" t="s">
        <v>138</v>
      </c>
      <c r="D34" s="173" t="s">
        <v>122</v>
      </c>
      <c r="E34" s="174">
        <v>769.74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6" t="s">
        <v>123</v>
      </c>
      <c r="S34" s="176" t="s">
        <v>105</v>
      </c>
      <c r="T34" s="177" t="s">
        <v>105</v>
      </c>
      <c r="U34" s="161">
        <v>0</v>
      </c>
      <c r="V34" s="161">
        <f>ROUND(E34*U34,2)</f>
        <v>0</v>
      </c>
      <c r="W34" s="161"/>
      <c r="X34" s="161" t="s">
        <v>106</v>
      </c>
      <c r="Y34" s="152"/>
      <c r="Z34" s="152"/>
      <c r="AA34" s="152"/>
      <c r="AB34" s="152"/>
      <c r="AC34" s="152"/>
      <c r="AD34" s="152"/>
      <c r="AE34" s="152"/>
      <c r="AF34" s="152"/>
      <c r="AG34" s="152" t="s">
        <v>118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>
      <c r="A35" s="159"/>
      <c r="B35" s="160"/>
      <c r="C35" s="260"/>
      <c r="D35" s="261"/>
      <c r="E35" s="261"/>
      <c r="F35" s="261"/>
      <c r="G35" s="2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52"/>
      <c r="Z35" s="152"/>
      <c r="AA35" s="152"/>
      <c r="AB35" s="152"/>
      <c r="AC35" s="152"/>
      <c r="AD35" s="152"/>
      <c r="AE35" s="152"/>
      <c r="AF35" s="152"/>
      <c r="AG35" s="152" t="s">
        <v>110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ht="22.5" outlineLevel="1">
      <c r="A36" s="171">
        <v>10</v>
      </c>
      <c r="B36" s="172" t="s">
        <v>139</v>
      </c>
      <c r="C36" s="181" t="s">
        <v>243</v>
      </c>
      <c r="D36" s="173" t="s">
        <v>122</v>
      </c>
      <c r="E36" s="174">
        <v>769.74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6"/>
      <c r="S36" s="176" t="s">
        <v>105</v>
      </c>
      <c r="T36" s="177" t="s">
        <v>105</v>
      </c>
      <c r="U36" s="161">
        <v>1.0999999999999999E-2</v>
      </c>
      <c r="V36" s="161">
        <f>ROUND(E36*U36,2)</f>
        <v>8.4700000000000006</v>
      </c>
      <c r="W36" s="161"/>
      <c r="X36" s="161" t="s">
        <v>106</v>
      </c>
      <c r="Y36" s="152"/>
      <c r="Z36" s="152"/>
      <c r="AA36" s="152"/>
      <c r="AB36" s="152"/>
      <c r="AC36" s="152"/>
      <c r="AD36" s="152"/>
      <c r="AE36" s="152"/>
      <c r="AF36" s="152"/>
      <c r="AG36" s="152" t="s">
        <v>118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>
      <c r="A37" s="159"/>
      <c r="B37" s="160"/>
      <c r="C37" s="260"/>
      <c r="D37" s="261"/>
      <c r="E37" s="261"/>
      <c r="F37" s="261"/>
      <c r="G37" s="2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52"/>
      <c r="Z37" s="152"/>
      <c r="AA37" s="152"/>
      <c r="AB37" s="152"/>
      <c r="AC37" s="152"/>
      <c r="AD37" s="152"/>
      <c r="AE37" s="152"/>
      <c r="AF37" s="152"/>
      <c r="AG37" s="152" t="s">
        <v>110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>
      <c r="A38" s="171">
        <v>11</v>
      </c>
      <c r="B38" s="172" t="s">
        <v>140</v>
      </c>
      <c r="C38" s="181" t="s">
        <v>244</v>
      </c>
      <c r="D38" s="173" t="s">
        <v>122</v>
      </c>
      <c r="E38" s="174">
        <v>7697.4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6"/>
      <c r="S38" s="176" t="s">
        <v>105</v>
      </c>
      <c r="T38" s="177" t="s">
        <v>105</v>
      </c>
      <c r="U38" s="161">
        <v>0</v>
      </c>
      <c r="V38" s="161">
        <f>ROUND(E38*U38,2)</f>
        <v>0</v>
      </c>
      <c r="W38" s="161"/>
      <c r="X38" s="161" t="s">
        <v>106</v>
      </c>
      <c r="Y38" s="152"/>
      <c r="Z38" s="152"/>
      <c r="AA38" s="152"/>
      <c r="AB38" s="152"/>
      <c r="AC38" s="152"/>
      <c r="AD38" s="152"/>
      <c r="AE38" s="152"/>
      <c r="AF38" s="152"/>
      <c r="AG38" s="152" t="s">
        <v>118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>
      <c r="A39" s="159"/>
      <c r="B39" s="160"/>
      <c r="C39" s="182" t="s">
        <v>141</v>
      </c>
      <c r="D39" s="162"/>
      <c r="E39" s="163">
        <v>7697.4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52"/>
      <c r="Z39" s="152"/>
      <c r="AA39" s="152"/>
      <c r="AB39" s="152"/>
      <c r="AC39" s="152"/>
      <c r="AD39" s="152"/>
      <c r="AE39" s="152"/>
      <c r="AF39" s="152"/>
      <c r="AG39" s="152" t="s">
        <v>114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>
      <c r="A40" s="159"/>
      <c r="B40" s="160"/>
      <c r="C40" s="249"/>
      <c r="D40" s="250"/>
      <c r="E40" s="250"/>
      <c r="F40" s="250"/>
      <c r="G40" s="250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52"/>
      <c r="Z40" s="152"/>
      <c r="AA40" s="152"/>
      <c r="AB40" s="152"/>
      <c r="AC40" s="152"/>
      <c r="AD40" s="152"/>
      <c r="AE40" s="152"/>
      <c r="AF40" s="152"/>
      <c r="AG40" s="152" t="s">
        <v>110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>
      <c r="A41" s="171">
        <v>12</v>
      </c>
      <c r="B41" s="172" t="s">
        <v>142</v>
      </c>
      <c r="C41" s="181" t="s">
        <v>245</v>
      </c>
      <c r="D41" s="173" t="s">
        <v>103</v>
      </c>
      <c r="E41" s="174">
        <v>230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6"/>
      <c r="S41" s="176" t="s">
        <v>105</v>
      </c>
      <c r="T41" s="177" t="s">
        <v>105</v>
      </c>
      <c r="U41" s="161">
        <v>0.06</v>
      </c>
      <c r="V41" s="161">
        <f>ROUND(E41*U41,2)</f>
        <v>13.8</v>
      </c>
      <c r="W41" s="161"/>
      <c r="X41" s="161" t="s">
        <v>106</v>
      </c>
      <c r="Y41" s="152"/>
      <c r="Z41" s="152"/>
      <c r="AA41" s="152"/>
      <c r="AB41" s="152"/>
      <c r="AC41" s="152"/>
      <c r="AD41" s="152"/>
      <c r="AE41" s="152"/>
      <c r="AF41" s="152"/>
      <c r="AG41" s="152" t="s">
        <v>107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>
      <c r="A42" s="159"/>
      <c r="B42" s="160"/>
      <c r="C42" s="260"/>
      <c r="D42" s="261"/>
      <c r="E42" s="261"/>
      <c r="F42" s="261"/>
      <c r="G42" s="2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52"/>
      <c r="Z42" s="152"/>
      <c r="AA42" s="152"/>
      <c r="AB42" s="152"/>
      <c r="AC42" s="152"/>
      <c r="AD42" s="152"/>
      <c r="AE42" s="152"/>
      <c r="AF42" s="152"/>
      <c r="AG42" s="152" t="s">
        <v>110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>
      <c r="A43" s="171">
        <v>13</v>
      </c>
      <c r="B43" s="172" t="s">
        <v>143</v>
      </c>
      <c r="C43" s="181" t="s">
        <v>246</v>
      </c>
      <c r="D43" s="173" t="s">
        <v>103</v>
      </c>
      <c r="E43" s="174">
        <v>230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6"/>
      <c r="S43" s="176" t="s">
        <v>105</v>
      </c>
      <c r="T43" s="177" t="s">
        <v>105</v>
      </c>
      <c r="U43" s="161">
        <v>1.7999999999999999E-2</v>
      </c>
      <c r="V43" s="161">
        <f>ROUND(E43*U43,2)</f>
        <v>4.1399999999999997</v>
      </c>
      <c r="W43" s="161"/>
      <c r="X43" s="161" t="s">
        <v>106</v>
      </c>
      <c r="Y43" s="152"/>
      <c r="Z43" s="152"/>
      <c r="AA43" s="152"/>
      <c r="AB43" s="152"/>
      <c r="AC43" s="152"/>
      <c r="AD43" s="152"/>
      <c r="AE43" s="152"/>
      <c r="AF43" s="152"/>
      <c r="AG43" s="152" t="s">
        <v>107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>
      <c r="A44" s="159"/>
      <c r="B44" s="160"/>
      <c r="C44" s="260"/>
      <c r="D44" s="261"/>
      <c r="E44" s="261"/>
      <c r="F44" s="261"/>
      <c r="G44" s="2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52"/>
      <c r="Z44" s="152"/>
      <c r="AA44" s="152"/>
      <c r="AB44" s="152"/>
      <c r="AC44" s="152"/>
      <c r="AD44" s="152"/>
      <c r="AE44" s="152"/>
      <c r="AF44" s="152"/>
      <c r="AG44" s="152" t="s">
        <v>110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ht="22.5" outlineLevel="1">
      <c r="A45" s="171">
        <v>14</v>
      </c>
      <c r="B45" s="172" t="s">
        <v>144</v>
      </c>
      <c r="C45" s="181" t="s">
        <v>247</v>
      </c>
      <c r="D45" s="173" t="s">
        <v>103</v>
      </c>
      <c r="E45" s="174">
        <v>100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6"/>
      <c r="S45" s="176" t="s">
        <v>105</v>
      </c>
      <c r="T45" s="177" t="s">
        <v>105</v>
      </c>
      <c r="U45" s="161">
        <v>0.17699999999999999</v>
      </c>
      <c r="V45" s="161">
        <f>ROUND(E45*U45,2)</f>
        <v>17.7</v>
      </c>
      <c r="W45" s="161"/>
      <c r="X45" s="161" t="s">
        <v>106</v>
      </c>
      <c r="Y45" s="152"/>
      <c r="Z45" s="152"/>
      <c r="AA45" s="152"/>
      <c r="AB45" s="152"/>
      <c r="AC45" s="152"/>
      <c r="AD45" s="152"/>
      <c r="AE45" s="152"/>
      <c r="AF45" s="152"/>
      <c r="AG45" s="152" t="s">
        <v>107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>
      <c r="A46" s="159"/>
      <c r="B46" s="160"/>
      <c r="C46" s="182" t="s">
        <v>145</v>
      </c>
      <c r="D46" s="162"/>
      <c r="E46" s="163">
        <v>100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52"/>
      <c r="Z46" s="152"/>
      <c r="AA46" s="152"/>
      <c r="AB46" s="152"/>
      <c r="AC46" s="152"/>
      <c r="AD46" s="152"/>
      <c r="AE46" s="152"/>
      <c r="AF46" s="152"/>
      <c r="AG46" s="152" t="s">
        <v>114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>
      <c r="A47" s="159"/>
      <c r="B47" s="160"/>
      <c r="C47" s="249"/>
      <c r="D47" s="250"/>
      <c r="E47" s="250"/>
      <c r="F47" s="250"/>
      <c r="G47" s="250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52"/>
      <c r="Z47" s="152"/>
      <c r="AA47" s="152"/>
      <c r="AB47" s="152"/>
      <c r="AC47" s="152"/>
      <c r="AD47" s="152"/>
      <c r="AE47" s="152"/>
      <c r="AF47" s="152"/>
      <c r="AG47" s="152" t="s">
        <v>110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2.5" outlineLevel="1">
      <c r="A48" s="171">
        <v>15</v>
      </c>
      <c r="B48" s="172" t="s">
        <v>146</v>
      </c>
      <c r="C48" s="181" t="s">
        <v>147</v>
      </c>
      <c r="D48" s="173" t="s">
        <v>148</v>
      </c>
      <c r="E48" s="174">
        <v>11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6"/>
      <c r="S48" s="176" t="s">
        <v>149</v>
      </c>
      <c r="T48" s="177" t="s">
        <v>150</v>
      </c>
      <c r="U48" s="161">
        <v>0.35699999999999998</v>
      </c>
      <c r="V48" s="161">
        <f>ROUND(E48*U48,2)</f>
        <v>3.93</v>
      </c>
      <c r="W48" s="161"/>
      <c r="X48" s="161" t="s">
        <v>106</v>
      </c>
      <c r="Y48" s="152"/>
      <c r="Z48" s="152"/>
      <c r="AA48" s="152"/>
      <c r="AB48" s="152"/>
      <c r="AC48" s="152"/>
      <c r="AD48" s="152"/>
      <c r="AE48" s="152"/>
      <c r="AF48" s="152"/>
      <c r="AG48" s="152" t="s">
        <v>118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>
      <c r="A49" s="159"/>
      <c r="B49" s="160"/>
      <c r="C49" s="260"/>
      <c r="D49" s="261"/>
      <c r="E49" s="261"/>
      <c r="F49" s="261"/>
      <c r="G49" s="2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52"/>
      <c r="Z49" s="152"/>
      <c r="AA49" s="152"/>
      <c r="AB49" s="152"/>
      <c r="AC49" s="152"/>
      <c r="AD49" s="152"/>
      <c r="AE49" s="152"/>
      <c r="AF49" s="152"/>
      <c r="AG49" s="152" t="s">
        <v>110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>
      <c r="A50" s="171">
        <v>16</v>
      </c>
      <c r="B50" s="172" t="s">
        <v>151</v>
      </c>
      <c r="C50" s="181" t="s">
        <v>152</v>
      </c>
      <c r="D50" s="173" t="s">
        <v>153</v>
      </c>
      <c r="E50" s="174">
        <v>6.9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1E-3</v>
      </c>
      <c r="O50" s="176">
        <f>ROUND(E50*N50,2)</f>
        <v>0.01</v>
      </c>
      <c r="P50" s="176">
        <v>0</v>
      </c>
      <c r="Q50" s="176">
        <f>ROUND(E50*P50,2)</f>
        <v>0</v>
      </c>
      <c r="R50" s="176" t="s">
        <v>154</v>
      </c>
      <c r="S50" s="176" t="s">
        <v>105</v>
      </c>
      <c r="T50" s="177" t="s">
        <v>105</v>
      </c>
      <c r="U50" s="161">
        <v>0</v>
      </c>
      <c r="V50" s="161">
        <f>ROUND(E50*U50,2)</f>
        <v>0</v>
      </c>
      <c r="W50" s="161"/>
      <c r="X50" s="161" t="s">
        <v>155</v>
      </c>
      <c r="Y50" s="152"/>
      <c r="Z50" s="152"/>
      <c r="AA50" s="152"/>
      <c r="AB50" s="152"/>
      <c r="AC50" s="152"/>
      <c r="AD50" s="152"/>
      <c r="AE50" s="152"/>
      <c r="AF50" s="152"/>
      <c r="AG50" s="152" t="s">
        <v>156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>
      <c r="A51" s="159"/>
      <c r="B51" s="160"/>
      <c r="C51" s="182" t="s">
        <v>157</v>
      </c>
      <c r="D51" s="162"/>
      <c r="E51" s="163">
        <v>6.9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52"/>
      <c r="Z51" s="152"/>
      <c r="AA51" s="152"/>
      <c r="AB51" s="152"/>
      <c r="AC51" s="152"/>
      <c r="AD51" s="152"/>
      <c r="AE51" s="152"/>
      <c r="AF51" s="152"/>
      <c r="AG51" s="152" t="s">
        <v>114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>
      <c r="A52" s="159"/>
      <c r="B52" s="160"/>
      <c r="C52" s="249"/>
      <c r="D52" s="250"/>
      <c r="E52" s="250"/>
      <c r="F52" s="250"/>
      <c r="G52" s="250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52"/>
      <c r="Z52" s="152"/>
      <c r="AA52" s="152"/>
      <c r="AB52" s="152"/>
      <c r="AC52" s="152"/>
      <c r="AD52" s="152"/>
      <c r="AE52" s="152"/>
      <c r="AF52" s="152"/>
      <c r="AG52" s="152" t="s">
        <v>110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>
      <c r="A53" s="171">
        <v>17</v>
      </c>
      <c r="B53" s="172" t="s">
        <v>158</v>
      </c>
      <c r="C53" s="181" t="s">
        <v>159</v>
      </c>
      <c r="D53" s="173" t="s">
        <v>148</v>
      </c>
      <c r="E53" s="174">
        <v>11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6">
        <v>3.3000000000000002E-2</v>
      </c>
      <c r="O53" s="176">
        <f>ROUND(E53*N53,2)</f>
        <v>0.36</v>
      </c>
      <c r="P53" s="176">
        <v>0</v>
      </c>
      <c r="Q53" s="176">
        <f>ROUND(E53*P53,2)</f>
        <v>0</v>
      </c>
      <c r="R53" s="176" t="s">
        <v>154</v>
      </c>
      <c r="S53" s="176" t="s">
        <v>105</v>
      </c>
      <c r="T53" s="177" t="s">
        <v>105</v>
      </c>
      <c r="U53" s="161">
        <v>0</v>
      </c>
      <c r="V53" s="161">
        <f>ROUND(E53*U53,2)</f>
        <v>0</v>
      </c>
      <c r="W53" s="161"/>
      <c r="X53" s="161" t="s">
        <v>155</v>
      </c>
      <c r="Y53" s="152"/>
      <c r="Z53" s="152"/>
      <c r="AA53" s="152"/>
      <c r="AB53" s="152"/>
      <c r="AC53" s="152"/>
      <c r="AD53" s="152"/>
      <c r="AE53" s="152"/>
      <c r="AF53" s="152"/>
      <c r="AG53" s="152" t="s">
        <v>160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>
      <c r="A54" s="159"/>
      <c r="B54" s="160"/>
      <c r="C54" s="260"/>
      <c r="D54" s="261"/>
      <c r="E54" s="261"/>
      <c r="F54" s="261"/>
      <c r="G54" s="2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52"/>
      <c r="Z54" s="152"/>
      <c r="AA54" s="152"/>
      <c r="AB54" s="152"/>
      <c r="AC54" s="152"/>
      <c r="AD54" s="152"/>
      <c r="AE54" s="152"/>
      <c r="AF54" s="152"/>
      <c r="AG54" s="152" t="s">
        <v>110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>
      <c r="A55" s="165" t="s">
        <v>99</v>
      </c>
      <c r="B55" s="166" t="s">
        <v>58</v>
      </c>
      <c r="C55" s="180" t="s">
        <v>59</v>
      </c>
      <c r="D55" s="167"/>
      <c r="E55" s="168"/>
      <c r="F55" s="169"/>
      <c r="G55" s="169">
        <f>SUMIF(AG56:AG72,"&lt;&gt;NOR",G56:G72)</f>
        <v>0</v>
      </c>
      <c r="H55" s="169"/>
      <c r="I55" s="169">
        <f>SUM(I56:I72)</f>
        <v>0</v>
      </c>
      <c r="J55" s="169"/>
      <c r="K55" s="169">
        <f>SUM(K56:K72)</f>
        <v>0</v>
      </c>
      <c r="L55" s="169"/>
      <c r="M55" s="169">
        <f>SUM(M56:M72)</f>
        <v>0</v>
      </c>
      <c r="N55" s="169"/>
      <c r="O55" s="169">
        <f>SUM(O56:O72)</f>
        <v>214.7</v>
      </c>
      <c r="P55" s="169"/>
      <c r="Q55" s="169">
        <f>SUM(Q56:Q72)</f>
        <v>0</v>
      </c>
      <c r="R55" s="169"/>
      <c r="S55" s="169"/>
      <c r="T55" s="170"/>
      <c r="U55" s="164"/>
      <c r="V55" s="164">
        <f>SUM(V56:V72)</f>
        <v>343.2</v>
      </c>
      <c r="W55" s="164"/>
      <c r="X55" s="164"/>
      <c r="AG55" t="s">
        <v>100</v>
      </c>
    </row>
    <row r="56" spans="1:60" outlineLevel="1">
      <c r="A56" s="171">
        <v>18</v>
      </c>
      <c r="B56" s="172" t="s">
        <v>161</v>
      </c>
      <c r="C56" s="181" t="s">
        <v>248</v>
      </c>
      <c r="D56" s="173" t="s">
        <v>122</v>
      </c>
      <c r="E56" s="174">
        <v>130.97499999999999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21</v>
      </c>
      <c r="M56" s="176">
        <f>G56*(1+L56/100)</f>
        <v>0</v>
      </c>
      <c r="N56" s="176">
        <v>1.63</v>
      </c>
      <c r="O56" s="176">
        <f>ROUND(E56*N56,2)</f>
        <v>213.49</v>
      </c>
      <c r="P56" s="176">
        <v>0</v>
      </c>
      <c r="Q56" s="176">
        <f>ROUND(E56*P56,2)</f>
        <v>0</v>
      </c>
      <c r="R56" s="176" t="s">
        <v>162</v>
      </c>
      <c r="S56" s="176" t="s">
        <v>105</v>
      </c>
      <c r="T56" s="177" t="s">
        <v>105</v>
      </c>
      <c r="U56" s="161">
        <v>0.92</v>
      </c>
      <c r="V56" s="161">
        <f>ROUND(E56*U56,2)</f>
        <v>120.5</v>
      </c>
      <c r="W56" s="161"/>
      <c r="X56" s="161" t="s">
        <v>106</v>
      </c>
      <c r="Y56" s="152"/>
      <c r="Z56" s="152"/>
      <c r="AA56" s="152"/>
      <c r="AB56" s="152"/>
      <c r="AC56" s="152"/>
      <c r="AD56" s="152"/>
      <c r="AE56" s="152"/>
      <c r="AF56" s="152"/>
      <c r="AG56" s="152" t="s">
        <v>163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>
      <c r="A57" s="159"/>
      <c r="B57" s="160"/>
      <c r="C57" s="258" t="s">
        <v>164</v>
      </c>
      <c r="D57" s="259"/>
      <c r="E57" s="259"/>
      <c r="F57" s="259"/>
      <c r="G57" s="259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52"/>
      <c r="Z57" s="152"/>
      <c r="AA57" s="152"/>
      <c r="AB57" s="152"/>
      <c r="AC57" s="152"/>
      <c r="AD57" s="152"/>
      <c r="AE57" s="152"/>
      <c r="AF57" s="152"/>
      <c r="AG57" s="152" t="s">
        <v>109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>
      <c r="A58" s="159"/>
      <c r="B58" s="160"/>
      <c r="C58" s="182" t="s">
        <v>165</v>
      </c>
      <c r="D58" s="162"/>
      <c r="E58" s="163">
        <v>130.97499999999999</v>
      </c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52"/>
      <c r="Z58" s="152"/>
      <c r="AA58" s="152"/>
      <c r="AB58" s="152"/>
      <c r="AC58" s="152"/>
      <c r="AD58" s="152"/>
      <c r="AE58" s="152"/>
      <c r="AF58" s="152"/>
      <c r="AG58" s="152" t="s">
        <v>114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>
      <c r="A59" s="159"/>
      <c r="B59" s="160"/>
      <c r="C59" s="249"/>
      <c r="D59" s="250"/>
      <c r="E59" s="250"/>
      <c r="F59" s="250"/>
      <c r="G59" s="250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52"/>
      <c r="Z59" s="152"/>
      <c r="AA59" s="152"/>
      <c r="AB59" s="152"/>
      <c r="AC59" s="152"/>
      <c r="AD59" s="152"/>
      <c r="AE59" s="152"/>
      <c r="AF59" s="152"/>
      <c r="AG59" s="152" t="s">
        <v>110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>
      <c r="A60" s="171">
        <v>19</v>
      </c>
      <c r="B60" s="172" t="s">
        <v>166</v>
      </c>
      <c r="C60" s="181" t="s">
        <v>249</v>
      </c>
      <c r="D60" s="173" t="s">
        <v>103</v>
      </c>
      <c r="E60" s="174">
        <v>2016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6">
        <v>5.0000000000000001E-4</v>
      </c>
      <c r="O60" s="176">
        <f>ROUND(E60*N60,2)</f>
        <v>1.01</v>
      </c>
      <c r="P60" s="176">
        <v>0</v>
      </c>
      <c r="Q60" s="176">
        <f>ROUND(E60*P60,2)</f>
        <v>0</v>
      </c>
      <c r="R60" s="176" t="s">
        <v>162</v>
      </c>
      <c r="S60" s="176" t="s">
        <v>105</v>
      </c>
      <c r="T60" s="177" t="s">
        <v>105</v>
      </c>
      <c r="U60" s="161">
        <v>9.4E-2</v>
      </c>
      <c r="V60" s="161">
        <f>ROUND(E60*U60,2)</f>
        <v>189.5</v>
      </c>
      <c r="W60" s="161"/>
      <c r="X60" s="161" t="s">
        <v>106</v>
      </c>
      <c r="Y60" s="152"/>
      <c r="Z60" s="152"/>
      <c r="AA60" s="152"/>
      <c r="AB60" s="152"/>
      <c r="AC60" s="152"/>
      <c r="AD60" s="152"/>
      <c r="AE60" s="152"/>
      <c r="AF60" s="152"/>
      <c r="AG60" s="152" t="s">
        <v>118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>
      <c r="A61" s="159"/>
      <c r="B61" s="160"/>
      <c r="C61" s="182" t="s">
        <v>167</v>
      </c>
      <c r="D61" s="162"/>
      <c r="E61" s="163">
        <v>1030</v>
      </c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52"/>
      <c r="Z61" s="152"/>
      <c r="AA61" s="152"/>
      <c r="AB61" s="152"/>
      <c r="AC61" s="152"/>
      <c r="AD61" s="152"/>
      <c r="AE61" s="152"/>
      <c r="AF61" s="152"/>
      <c r="AG61" s="152" t="s">
        <v>114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>
      <c r="A62" s="159"/>
      <c r="B62" s="160"/>
      <c r="C62" s="182" t="s">
        <v>168</v>
      </c>
      <c r="D62" s="162"/>
      <c r="E62" s="163">
        <v>986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52"/>
      <c r="Z62" s="152"/>
      <c r="AA62" s="152"/>
      <c r="AB62" s="152"/>
      <c r="AC62" s="152"/>
      <c r="AD62" s="152"/>
      <c r="AE62" s="152"/>
      <c r="AF62" s="152"/>
      <c r="AG62" s="152" t="s">
        <v>114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>
      <c r="A63" s="159"/>
      <c r="B63" s="160"/>
      <c r="C63" s="249"/>
      <c r="D63" s="250"/>
      <c r="E63" s="250"/>
      <c r="F63" s="250"/>
      <c r="G63" s="250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52"/>
      <c r="Z63" s="152"/>
      <c r="AA63" s="152"/>
      <c r="AB63" s="152"/>
      <c r="AC63" s="152"/>
      <c r="AD63" s="152"/>
      <c r="AE63" s="152"/>
      <c r="AF63" s="152"/>
      <c r="AG63" s="152" t="s">
        <v>110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>
      <c r="A64" s="171">
        <v>20</v>
      </c>
      <c r="B64" s="172" t="s">
        <v>169</v>
      </c>
      <c r="C64" s="181" t="s">
        <v>250</v>
      </c>
      <c r="D64" s="173" t="s">
        <v>103</v>
      </c>
      <c r="E64" s="174">
        <v>367.27600000000001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6">
        <v>1.8000000000000001E-4</v>
      </c>
      <c r="O64" s="176">
        <f>ROUND(E64*N64,2)</f>
        <v>7.0000000000000007E-2</v>
      </c>
      <c r="P64" s="176">
        <v>0</v>
      </c>
      <c r="Q64" s="176">
        <f>ROUND(E64*P64,2)</f>
        <v>0</v>
      </c>
      <c r="R64" s="176"/>
      <c r="S64" s="176" t="s">
        <v>105</v>
      </c>
      <c r="T64" s="177" t="s">
        <v>105</v>
      </c>
      <c r="U64" s="161">
        <v>7.4999999999999997E-2</v>
      </c>
      <c r="V64" s="161">
        <f>ROUND(E64*U64,2)</f>
        <v>27.55</v>
      </c>
      <c r="W64" s="161"/>
      <c r="X64" s="161" t="s">
        <v>106</v>
      </c>
      <c r="Y64" s="152"/>
      <c r="Z64" s="152"/>
      <c r="AA64" s="152"/>
      <c r="AB64" s="152"/>
      <c r="AC64" s="152"/>
      <c r="AD64" s="152"/>
      <c r="AE64" s="152"/>
      <c r="AF64" s="152"/>
      <c r="AG64" s="152" t="s">
        <v>163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>
      <c r="A65" s="159"/>
      <c r="B65" s="160"/>
      <c r="C65" s="182" t="s">
        <v>170</v>
      </c>
      <c r="D65" s="162"/>
      <c r="E65" s="163">
        <v>367.27600000000001</v>
      </c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52"/>
      <c r="Z65" s="152"/>
      <c r="AA65" s="152"/>
      <c r="AB65" s="152"/>
      <c r="AC65" s="152"/>
      <c r="AD65" s="152"/>
      <c r="AE65" s="152"/>
      <c r="AF65" s="152"/>
      <c r="AG65" s="152" t="s">
        <v>114</v>
      </c>
      <c r="AH65" s="152">
        <v>0</v>
      </c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>
      <c r="A66" s="159"/>
      <c r="B66" s="160"/>
      <c r="C66" s="249"/>
      <c r="D66" s="250"/>
      <c r="E66" s="250"/>
      <c r="F66" s="250"/>
      <c r="G66" s="250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52"/>
      <c r="Z66" s="152"/>
      <c r="AA66" s="152"/>
      <c r="AB66" s="152"/>
      <c r="AC66" s="152"/>
      <c r="AD66" s="152"/>
      <c r="AE66" s="152"/>
      <c r="AF66" s="152"/>
      <c r="AG66" s="152" t="s">
        <v>110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ht="22.5" outlineLevel="1">
      <c r="A67" s="171">
        <v>21</v>
      </c>
      <c r="B67" s="172" t="s">
        <v>171</v>
      </c>
      <c r="C67" s="181" t="s">
        <v>251</v>
      </c>
      <c r="D67" s="173" t="s">
        <v>103</v>
      </c>
      <c r="E67" s="174">
        <v>1130.75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6"/>
      <c r="S67" s="176" t="s">
        <v>105</v>
      </c>
      <c r="T67" s="177" t="s">
        <v>105</v>
      </c>
      <c r="U67" s="161">
        <v>5.0000000000000001E-3</v>
      </c>
      <c r="V67" s="161">
        <f>ROUND(E67*U67,2)</f>
        <v>5.65</v>
      </c>
      <c r="W67" s="161"/>
      <c r="X67" s="161" t="s">
        <v>106</v>
      </c>
      <c r="Y67" s="152"/>
      <c r="Z67" s="152"/>
      <c r="AA67" s="152"/>
      <c r="AB67" s="152"/>
      <c r="AC67" s="152"/>
      <c r="AD67" s="152"/>
      <c r="AE67" s="152"/>
      <c r="AF67" s="152"/>
      <c r="AG67" s="152" t="s">
        <v>118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>
      <c r="A68" s="159"/>
      <c r="B68" s="160"/>
      <c r="C68" s="182" t="s">
        <v>172</v>
      </c>
      <c r="D68" s="162"/>
      <c r="E68" s="163">
        <v>1130.75</v>
      </c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52"/>
      <c r="Z68" s="152"/>
      <c r="AA68" s="152"/>
      <c r="AB68" s="152"/>
      <c r="AC68" s="152"/>
      <c r="AD68" s="152"/>
      <c r="AE68" s="152"/>
      <c r="AF68" s="152"/>
      <c r="AG68" s="152" t="s">
        <v>114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>
      <c r="A69" s="159"/>
      <c r="B69" s="160"/>
      <c r="C69" s="249"/>
      <c r="D69" s="250"/>
      <c r="E69" s="250"/>
      <c r="F69" s="250"/>
      <c r="G69" s="250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52"/>
      <c r="Z69" s="152"/>
      <c r="AA69" s="152"/>
      <c r="AB69" s="152"/>
      <c r="AC69" s="152"/>
      <c r="AD69" s="152"/>
      <c r="AE69" s="152"/>
      <c r="AF69" s="152"/>
      <c r="AG69" s="152" t="s">
        <v>110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ht="22.5" outlineLevel="1">
      <c r="A70" s="171">
        <v>22</v>
      </c>
      <c r="B70" s="172" t="s">
        <v>173</v>
      </c>
      <c r="C70" s="181" t="s">
        <v>174</v>
      </c>
      <c r="D70" s="173" t="s">
        <v>103</v>
      </c>
      <c r="E70" s="174">
        <v>440.7312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6">
        <v>2.9999999999999997E-4</v>
      </c>
      <c r="O70" s="176">
        <f>ROUND(E70*N70,2)</f>
        <v>0.13</v>
      </c>
      <c r="P70" s="176">
        <v>0</v>
      </c>
      <c r="Q70" s="176">
        <f>ROUND(E70*P70,2)</f>
        <v>0</v>
      </c>
      <c r="R70" s="176" t="s">
        <v>154</v>
      </c>
      <c r="S70" s="176" t="s">
        <v>105</v>
      </c>
      <c r="T70" s="177" t="s">
        <v>105</v>
      </c>
      <c r="U70" s="161">
        <v>0</v>
      </c>
      <c r="V70" s="161">
        <f>ROUND(E70*U70,2)</f>
        <v>0</v>
      </c>
      <c r="W70" s="161"/>
      <c r="X70" s="161" t="s">
        <v>155</v>
      </c>
      <c r="Y70" s="152"/>
      <c r="Z70" s="152"/>
      <c r="AA70" s="152"/>
      <c r="AB70" s="152"/>
      <c r="AC70" s="152"/>
      <c r="AD70" s="152"/>
      <c r="AE70" s="152"/>
      <c r="AF70" s="152"/>
      <c r="AG70" s="152" t="s">
        <v>156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>
      <c r="A71" s="159"/>
      <c r="B71" s="160"/>
      <c r="C71" s="182" t="s">
        <v>175</v>
      </c>
      <c r="D71" s="162"/>
      <c r="E71" s="163">
        <v>440.7312</v>
      </c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52"/>
      <c r="Z71" s="152"/>
      <c r="AA71" s="152"/>
      <c r="AB71" s="152"/>
      <c r="AC71" s="152"/>
      <c r="AD71" s="152"/>
      <c r="AE71" s="152"/>
      <c r="AF71" s="152"/>
      <c r="AG71" s="152" t="s">
        <v>114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>
      <c r="A72" s="159"/>
      <c r="B72" s="160"/>
      <c r="C72" s="249"/>
      <c r="D72" s="250"/>
      <c r="E72" s="250"/>
      <c r="F72" s="250"/>
      <c r="G72" s="250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52"/>
      <c r="Z72" s="152"/>
      <c r="AA72" s="152"/>
      <c r="AB72" s="152"/>
      <c r="AC72" s="152"/>
      <c r="AD72" s="152"/>
      <c r="AE72" s="152"/>
      <c r="AF72" s="152"/>
      <c r="AG72" s="152" t="s">
        <v>110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>
      <c r="A73" s="165" t="s">
        <v>99</v>
      </c>
      <c r="B73" s="166" t="s">
        <v>60</v>
      </c>
      <c r="C73" s="180" t="s">
        <v>61</v>
      </c>
      <c r="D73" s="167"/>
      <c r="E73" s="168"/>
      <c r="F73" s="169"/>
      <c r="G73" s="169">
        <f>SUMIF(AG74:AG108,"&lt;&gt;NOR",G74:G108)</f>
        <v>0</v>
      </c>
      <c r="H73" s="169"/>
      <c r="I73" s="169">
        <f>SUM(I74:I108)</f>
        <v>0</v>
      </c>
      <c r="J73" s="169"/>
      <c r="K73" s="169">
        <f>SUM(K74:K108)</f>
        <v>0</v>
      </c>
      <c r="L73" s="169"/>
      <c r="M73" s="169">
        <f>SUM(M74:M108)</f>
        <v>0</v>
      </c>
      <c r="N73" s="169"/>
      <c r="O73" s="169">
        <f>SUM(O74:O108)</f>
        <v>2750.9299999999994</v>
      </c>
      <c r="P73" s="169"/>
      <c r="Q73" s="169">
        <f>SUM(Q74:Q108)</f>
        <v>0</v>
      </c>
      <c r="R73" s="169"/>
      <c r="S73" s="169"/>
      <c r="T73" s="170"/>
      <c r="U73" s="164"/>
      <c r="V73" s="164">
        <f>SUM(V74:V108)</f>
        <v>632.05999999999995</v>
      </c>
      <c r="W73" s="164"/>
      <c r="X73" s="164"/>
      <c r="AG73" t="s">
        <v>100</v>
      </c>
    </row>
    <row r="74" spans="1:60" outlineLevel="1">
      <c r="A74" s="171">
        <v>23</v>
      </c>
      <c r="B74" s="172" t="s">
        <v>176</v>
      </c>
      <c r="C74" s="181" t="s">
        <v>177</v>
      </c>
      <c r="D74" s="173" t="s">
        <v>103</v>
      </c>
      <c r="E74" s="174">
        <v>1030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6">
        <v>0.32250000000000001</v>
      </c>
      <c r="O74" s="176">
        <f>ROUND(E74*N74,2)</f>
        <v>332.18</v>
      </c>
      <c r="P74" s="176">
        <v>0</v>
      </c>
      <c r="Q74" s="176">
        <f>ROUND(E74*P74,2)</f>
        <v>0</v>
      </c>
      <c r="R74" s="176" t="s">
        <v>104</v>
      </c>
      <c r="S74" s="176" t="s">
        <v>105</v>
      </c>
      <c r="T74" s="177" t="s">
        <v>105</v>
      </c>
      <c r="U74" s="161">
        <v>2.5999999999999999E-2</v>
      </c>
      <c r="V74" s="161">
        <f>ROUND(E74*U74,2)</f>
        <v>26.78</v>
      </c>
      <c r="W74" s="161"/>
      <c r="X74" s="161" t="s">
        <v>106</v>
      </c>
      <c r="Y74" s="152"/>
      <c r="Z74" s="152"/>
      <c r="AA74" s="152"/>
      <c r="AB74" s="152"/>
      <c r="AC74" s="152"/>
      <c r="AD74" s="152"/>
      <c r="AE74" s="152"/>
      <c r="AF74" s="152"/>
      <c r="AG74" s="152" t="s">
        <v>118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>
      <c r="A75" s="159"/>
      <c r="B75" s="160"/>
      <c r="C75" s="258" t="s">
        <v>178</v>
      </c>
      <c r="D75" s="259"/>
      <c r="E75" s="259"/>
      <c r="F75" s="259"/>
      <c r="G75" s="259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52"/>
      <c r="Z75" s="152"/>
      <c r="AA75" s="152"/>
      <c r="AB75" s="152"/>
      <c r="AC75" s="152"/>
      <c r="AD75" s="152"/>
      <c r="AE75" s="152"/>
      <c r="AF75" s="152"/>
      <c r="AG75" s="152" t="s">
        <v>109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>
      <c r="A76" s="159"/>
      <c r="B76" s="160"/>
      <c r="C76" s="182" t="s">
        <v>167</v>
      </c>
      <c r="D76" s="162"/>
      <c r="E76" s="163">
        <v>1030</v>
      </c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52"/>
      <c r="Z76" s="152"/>
      <c r="AA76" s="152"/>
      <c r="AB76" s="152"/>
      <c r="AC76" s="152"/>
      <c r="AD76" s="152"/>
      <c r="AE76" s="152"/>
      <c r="AF76" s="152"/>
      <c r="AG76" s="152" t="s">
        <v>114</v>
      </c>
      <c r="AH76" s="152">
        <v>0</v>
      </c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>
      <c r="A77" s="159"/>
      <c r="B77" s="160"/>
      <c r="C77" s="249"/>
      <c r="D77" s="250"/>
      <c r="E77" s="250"/>
      <c r="F77" s="250"/>
      <c r="G77" s="250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52"/>
      <c r="Z77" s="152"/>
      <c r="AA77" s="152"/>
      <c r="AB77" s="152"/>
      <c r="AC77" s="152"/>
      <c r="AD77" s="152"/>
      <c r="AE77" s="152"/>
      <c r="AF77" s="152"/>
      <c r="AG77" s="152" t="s">
        <v>110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>
      <c r="A78" s="171">
        <v>24</v>
      </c>
      <c r="B78" s="172" t="s">
        <v>179</v>
      </c>
      <c r="C78" s="181" t="s">
        <v>180</v>
      </c>
      <c r="D78" s="173" t="s">
        <v>103</v>
      </c>
      <c r="E78" s="174">
        <v>1030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6">
        <v>0.43</v>
      </c>
      <c r="O78" s="176">
        <f>ROUND(E78*N78,2)</f>
        <v>442.9</v>
      </c>
      <c r="P78" s="176">
        <v>0</v>
      </c>
      <c r="Q78" s="176">
        <f>ROUND(E78*P78,2)</f>
        <v>0</v>
      </c>
      <c r="R78" s="176" t="s">
        <v>104</v>
      </c>
      <c r="S78" s="176" t="s">
        <v>105</v>
      </c>
      <c r="T78" s="177" t="s">
        <v>105</v>
      </c>
      <c r="U78" s="161">
        <v>2.8000000000000001E-2</v>
      </c>
      <c r="V78" s="161">
        <f>ROUND(E78*U78,2)</f>
        <v>28.84</v>
      </c>
      <c r="W78" s="161"/>
      <c r="X78" s="161" t="s">
        <v>106</v>
      </c>
      <c r="Y78" s="152"/>
      <c r="Z78" s="152"/>
      <c r="AA78" s="152"/>
      <c r="AB78" s="152"/>
      <c r="AC78" s="152"/>
      <c r="AD78" s="152"/>
      <c r="AE78" s="152"/>
      <c r="AF78" s="152"/>
      <c r="AG78" s="152" t="s">
        <v>107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>
      <c r="A79" s="159"/>
      <c r="B79" s="160"/>
      <c r="C79" s="258" t="s">
        <v>178</v>
      </c>
      <c r="D79" s="259"/>
      <c r="E79" s="259"/>
      <c r="F79" s="259"/>
      <c r="G79" s="259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52"/>
      <c r="Z79" s="152"/>
      <c r="AA79" s="152"/>
      <c r="AB79" s="152"/>
      <c r="AC79" s="152"/>
      <c r="AD79" s="152"/>
      <c r="AE79" s="152"/>
      <c r="AF79" s="152"/>
      <c r="AG79" s="152" t="s">
        <v>109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>
      <c r="A80" s="159"/>
      <c r="B80" s="160"/>
      <c r="C80" s="182" t="s">
        <v>168</v>
      </c>
      <c r="D80" s="162"/>
      <c r="E80" s="163">
        <v>986</v>
      </c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52"/>
      <c r="Z80" s="152"/>
      <c r="AA80" s="152"/>
      <c r="AB80" s="152"/>
      <c r="AC80" s="152"/>
      <c r="AD80" s="152"/>
      <c r="AE80" s="152"/>
      <c r="AF80" s="152"/>
      <c r="AG80" s="152" t="s">
        <v>114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>
      <c r="A81" s="159"/>
      <c r="B81" s="160"/>
      <c r="C81" s="182" t="s">
        <v>181</v>
      </c>
      <c r="D81" s="162"/>
      <c r="E81" s="163">
        <v>44</v>
      </c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52"/>
      <c r="Z81" s="152"/>
      <c r="AA81" s="152"/>
      <c r="AB81" s="152"/>
      <c r="AC81" s="152"/>
      <c r="AD81" s="152"/>
      <c r="AE81" s="152"/>
      <c r="AF81" s="152"/>
      <c r="AG81" s="152" t="s">
        <v>114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>
      <c r="A82" s="159"/>
      <c r="B82" s="160"/>
      <c r="C82" s="249"/>
      <c r="D82" s="250"/>
      <c r="E82" s="250"/>
      <c r="F82" s="250"/>
      <c r="G82" s="250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52"/>
      <c r="Z82" s="152"/>
      <c r="AA82" s="152"/>
      <c r="AB82" s="152"/>
      <c r="AC82" s="152"/>
      <c r="AD82" s="152"/>
      <c r="AE82" s="152"/>
      <c r="AF82" s="152"/>
      <c r="AG82" s="152" t="s">
        <v>110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ht="22.5" outlineLevel="1">
      <c r="A83" s="171">
        <v>25</v>
      </c>
      <c r="B83" s="172" t="s">
        <v>182</v>
      </c>
      <c r="C83" s="181" t="s">
        <v>183</v>
      </c>
      <c r="D83" s="173" t="s">
        <v>103</v>
      </c>
      <c r="E83" s="174">
        <v>1030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6">
        <v>0.441</v>
      </c>
      <c r="O83" s="176">
        <f>ROUND(E83*N83,2)</f>
        <v>454.23</v>
      </c>
      <c r="P83" s="176">
        <v>0</v>
      </c>
      <c r="Q83" s="176">
        <f>ROUND(E83*P83,2)</f>
        <v>0</v>
      </c>
      <c r="R83" s="176" t="s">
        <v>104</v>
      </c>
      <c r="S83" s="176" t="s">
        <v>105</v>
      </c>
      <c r="T83" s="177" t="s">
        <v>105</v>
      </c>
      <c r="U83" s="161">
        <v>2.9000000000000001E-2</v>
      </c>
      <c r="V83" s="161">
        <f>ROUND(E83*U83,2)</f>
        <v>29.87</v>
      </c>
      <c r="W83" s="161"/>
      <c r="X83" s="161" t="s">
        <v>106</v>
      </c>
      <c r="Y83" s="152"/>
      <c r="Z83" s="152"/>
      <c r="AA83" s="152"/>
      <c r="AB83" s="152"/>
      <c r="AC83" s="152"/>
      <c r="AD83" s="152"/>
      <c r="AE83" s="152"/>
      <c r="AF83" s="152"/>
      <c r="AG83" s="152" t="s">
        <v>118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>
      <c r="A84" s="159"/>
      <c r="B84" s="160"/>
      <c r="C84" s="182" t="s">
        <v>167</v>
      </c>
      <c r="D84" s="162"/>
      <c r="E84" s="163">
        <v>1030</v>
      </c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52"/>
      <c r="Z84" s="152"/>
      <c r="AA84" s="152"/>
      <c r="AB84" s="152"/>
      <c r="AC84" s="152"/>
      <c r="AD84" s="152"/>
      <c r="AE84" s="152"/>
      <c r="AF84" s="152"/>
      <c r="AG84" s="152" t="s">
        <v>114</v>
      </c>
      <c r="AH84" s="152">
        <v>0</v>
      </c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>
      <c r="A85" s="159"/>
      <c r="B85" s="160"/>
      <c r="C85" s="249"/>
      <c r="D85" s="250"/>
      <c r="E85" s="250"/>
      <c r="F85" s="250"/>
      <c r="G85" s="250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52"/>
      <c r="Z85" s="152"/>
      <c r="AA85" s="152"/>
      <c r="AB85" s="152"/>
      <c r="AC85" s="152"/>
      <c r="AD85" s="152"/>
      <c r="AE85" s="152"/>
      <c r="AF85" s="152"/>
      <c r="AG85" s="152" t="s">
        <v>110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ht="22.5" outlineLevel="1">
      <c r="A86" s="171">
        <v>26</v>
      </c>
      <c r="B86" s="172" t="s">
        <v>184</v>
      </c>
      <c r="C86" s="181" t="s">
        <v>259</v>
      </c>
      <c r="D86" s="173" t="s">
        <v>103</v>
      </c>
      <c r="E86" s="174">
        <v>44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6">
        <v>9.2799999999999994E-2</v>
      </c>
      <c r="O86" s="176">
        <f>ROUND(E86*N86,2)</f>
        <v>4.08</v>
      </c>
      <c r="P86" s="176">
        <v>0</v>
      </c>
      <c r="Q86" s="176">
        <f>ROUND(E86*P86,2)</f>
        <v>0</v>
      </c>
      <c r="R86" s="176" t="s">
        <v>104</v>
      </c>
      <c r="S86" s="176" t="s">
        <v>105</v>
      </c>
      <c r="T86" s="177" t="s">
        <v>105</v>
      </c>
      <c r="U86" s="161">
        <v>0.47799999999999998</v>
      </c>
      <c r="V86" s="161">
        <f>ROUND(E86*U86,2)</f>
        <v>21.03</v>
      </c>
      <c r="W86" s="161"/>
      <c r="X86" s="161" t="s">
        <v>106</v>
      </c>
      <c r="Y86" s="152"/>
      <c r="Z86" s="152"/>
      <c r="AA86" s="152"/>
      <c r="AB86" s="152"/>
      <c r="AC86" s="152"/>
      <c r="AD86" s="152"/>
      <c r="AE86" s="152"/>
      <c r="AF86" s="152"/>
      <c r="AG86" s="152" t="s">
        <v>107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ht="22.5" outlineLevel="1">
      <c r="A87" s="159"/>
      <c r="B87" s="160"/>
      <c r="C87" s="186" t="s">
        <v>185</v>
      </c>
      <c r="D87" s="186"/>
      <c r="E87" s="186"/>
      <c r="F87" s="186"/>
      <c r="G87" s="186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52"/>
      <c r="Z87" s="152"/>
      <c r="AA87" s="152"/>
      <c r="AB87" s="152"/>
      <c r="AC87" s="152"/>
      <c r="AD87" s="152"/>
      <c r="AE87" s="152"/>
      <c r="AF87" s="152"/>
      <c r="AG87" s="152" t="s">
        <v>109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78" t="str">
        <f>C87</f>
        <v>s provedením lože z kameniva drceného, s vyplněním spár, s dvojitým hutněním a se smetením přebytečného materiálu na krajnici. S dodáním hmot pro lože a výplň spár.</v>
      </c>
      <c r="BB87" s="152"/>
      <c r="BC87" s="152"/>
      <c r="BD87" s="152"/>
      <c r="BE87" s="152"/>
      <c r="BF87" s="152"/>
      <c r="BG87" s="152"/>
      <c r="BH87" s="152"/>
    </row>
    <row r="88" spans="1:60" outlineLevel="1">
      <c r="A88" s="159"/>
      <c r="B88" s="160"/>
      <c r="C88" s="249"/>
      <c r="D88" s="250"/>
      <c r="E88" s="250"/>
      <c r="F88" s="250"/>
      <c r="G88" s="250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52"/>
      <c r="Z88" s="152"/>
      <c r="AA88" s="152"/>
      <c r="AB88" s="152"/>
      <c r="AC88" s="152"/>
      <c r="AD88" s="152"/>
      <c r="AE88" s="152"/>
      <c r="AF88" s="152"/>
      <c r="AG88" s="152" t="s">
        <v>110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>
      <c r="A89" s="171">
        <v>27</v>
      </c>
      <c r="B89" s="172" t="s">
        <v>186</v>
      </c>
      <c r="C89" s="181" t="s">
        <v>252</v>
      </c>
      <c r="D89" s="173" t="s">
        <v>103</v>
      </c>
      <c r="E89" s="174">
        <v>986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6" t="s">
        <v>104</v>
      </c>
      <c r="S89" s="176" t="s">
        <v>105</v>
      </c>
      <c r="T89" s="177" t="s">
        <v>105</v>
      </c>
      <c r="U89" s="161">
        <v>5.5E-2</v>
      </c>
      <c r="V89" s="161">
        <f>ROUND(E89*U89,2)</f>
        <v>54.23</v>
      </c>
      <c r="W89" s="161"/>
      <c r="X89" s="161" t="s">
        <v>106</v>
      </c>
      <c r="Y89" s="152"/>
      <c r="Z89" s="152"/>
      <c r="AA89" s="152"/>
      <c r="AB89" s="152"/>
      <c r="AC89" s="152"/>
      <c r="AD89" s="152"/>
      <c r="AE89" s="152"/>
      <c r="AF89" s="152"/>
      <c r="AG89" s="152" t="s">
        <v>118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>
      <c r="A90" s="159"/>
      <c r="B90" s="160"/>
      <c r="C90" s="258" t="s">
        <v>253</v>
      </c>
      <c r="D90" s="259"/>
      <c r="E90" s="259"/>
      <c r="F90" s="259"/>
      <c r="G90" s="259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52"/>
      <c r="Z90" s="152"/>
      <c r="AA90" s="152"/>
      <c r="AB90" s="152"/>
      <c r="AC90" s="152"/>
      <c r="AD90" s="152"/>
      <c r="AE90" s="152"/>
      <c r="AF90" s="152"/>
      <c r="AG90" s="152" t="s">
        <v>109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78" t="str">
        <f>C90</f>
        <v>s provedením lože z kameniva drceného</v>
      </c>
      <c r="BB90" s="152"/>
      <c r="BC90" s="152"/>
      <c r="BD90" s="152"/>
      <c r="BE90" s="152"/>
      <c r="BF90" s="152"/>
      <c r="BG90" s="152"/>
      <c r="BH90" s="152"/>
    </row>
    <row r="91" spans="1:60" outlineLevel="1">
      <c r="A91" s="159"/>
      <c r="B91" s="160"/>
      <c r="C91" s="249"/>
      <c r="D91" s="250"/>
      <c r="E91" s="250"/>
      <c r="F91" s="250"/>
      <c r="G91" s="250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52"/>
      <c r="Z91" s="152"/>
      <c r="AA91" s="152"/>
      <c r="AB91" s="152"/>
      <c r="AC91" s="152"/>
      <c r="AD91" s="152"/>
      <c r="AE91" s="152"/>
      <c r="AF91" s="152"/>
      <c r="AG91" s="152" t="s">
        <v>110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ht="22.5" outlineLevel="1">
      <c r="A92" s="171">
        <v>28</v>
      </c>
      <c r="B92" s="172" t="s">
        <v>187</v>
      </c>
      <c r="C92" s="181" t="s">
        <v>188</v>
      </c>
      <c r="D92" s="173" t="s">
        <v>103</v>
      </c>
      <c r="E92" s="174">
        <v>986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21</v>
      </c>
      <c r="M92" s="176">
        <f>G92*(1+L92/100)</f>
        <v>0</v>
      </c>
      <c r="N92" s="176">
        <v>9.2799999999999994E-2</v>
      </c>
      <c r="O92" s="176">
        <f>ROUND(E92*N92,2)</f>
        <v>91.5</v>
      </c>
      <c r="P92" s="176">
        <v>0</v>
      </c>
      <c r="Q92" s="176">
        <f>ROUND(E92*P92,2)</f>
        <v>0</v>
      </c>
      <c r="R92" s="176"/>
      <c r="S92" s="176" t="s">
        <v>149</v>
      </c>
      <c r="T92" s="177" t="s">
        <v>105</v>
      </c>
      <c r="U92" s="161">
        <v>0.47799999999999998</v>
      </c>
      <c r="V92" s="161">
        <f>ROUND(E92*U92,2)</f>
        <v>471.31</v>
      </c>
      <c r="W92" s="161"/>
      <c r="X92" s="161" t="s">
        <v>106</v>
      </c>
      <c r="Y92" s="152"/>
      <c r="Z92" s="152"/>
      <c r="AA92" s="152"/>
      <c r="AB92" s="152"/>
      <c r="AC92" s="152"/>
      <c r="AD92" s="152"/>
      <c r="AE92" s="152"/>
      <c r="AF92" s="152"/>
      <c r="AG92" s="152" t="s">
        <v>107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>
      <c r="A93" s="159"/>
      <c r="B93" s="160"/>
      <c r="C93" s="187" t="s">
        <v>260</v>
      </c>
      <c r="D93" s="188"/>
      <c r="E93" s="189"/>
      <c r="F93" s="190"/>
      <c r="G93" s="191"/>
      <c r="H93" s="192"/>
      <c r="I93" s="161"/>
      <c r="J93" s="192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>
      <c r="A94" s="159"/>
      <c r="B94" s="160"/>
      <c r="C94" s="260"/>
      <c r="D94" s="261"/>
      <c r="E94" s="261"/>
      <c r="F94" s="261"/>
      <c r="G94" s="2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52"/>
      <c r="Z94" s="152"/>
      <c r="AA94" s="152"/>
      <c r="AB94" s="152"/>
      <c r="AC94" s="152"/>
      <c r="AD94" s="152"/>
      <c r="AE94" s="152"/>
      <c r="AF94" s="152"/>
      <c r="AG94" s="152" t="s">
        <v>110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>
      <c r="A95" s="171">
        <v>29</v>
      </c>
      <c r="B95" s="172" t="s">
        <v>189</v>
      </c>
      <c r="C95" s="181" t="s">
        <v>190</v>
      </c>
      <c r="D95" s="173" t="s">
        <v>191</v>
      </c>
      <c r="E95" s="174">
        <v>9317.7000000000007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6">
        <v>0.13627</v>
      </c>
      <c r="O95" s="176">
        <f>ROUND(E95*N95,2)</f>
        <v>1269.72</v>
      </c>
      <c r="P95" s="176">
        <v>0</v>
      </c>
      <c r="Q95" s="176">
        <f>ROUND(E95*P95,2)</f>
        <v>0</v>
      </c>
      <c r="R95" s="176"/>
      <c r="S95" s="176" t="s">
        <v>149</v>
      </c>
      <c r="T95" s="177" t="s">
        <v>150</v>
      </c>
      <c r="U95" s="161">
        <v>0</v>
      </c>
      <c r="V95" s="161">
        <f>ROUND(E95*U95,2)</f>
        <v>0</v>
      </c>
      <c r="W95" s="161"/>
      <c r="X95" s="161" t="s">
        <v>155</v>
      </c>
      <c r="Y95" s="152"/>
      <c r="Z95" s="152"/>
      <c r="AA95" s="152"/>
      <c r="AB95" s="152"/>
      <c r="AC95" s="152"/>
      <c r="AD95" s="152"/>
      <c r="AE95" s="152"/>
      <c r="AF95" s="152"/>
      <c r="AG95" s="152" t="s">
        <v>160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>
      <c r="A96" s="159"/>
      <c r="B96" s="160"/>
      <c r="C96" s="182" t="s">
        <v>192</v>
      </c>
      <c r="D96" s="162"/>
      <c r="E96" s="163">
        <v>9317.7000000000007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52"/>
      <c r="Z96" s="152"/>
      <c r="AA96" s="152"/>
      <c r="AB96" s="152"/>
      <c r="AC96" s="152"/>
      <c r="AD96" s="152"/>
      <c r="AE96" s="152"/>
      <c r="AF96" s="152"/>
      <c r="AG96" s="152" t="s">
        <v>114</v>
      </c>
      <c r="AH96" s="152">
        <v>0</v>
      </c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>
      <c r="A97" s="159"/>
      <c r="B97" s="160"/>
      <c r="C97" s="249"/>
      <c r="D97" s="250"/>
      <c r="E97" s="250"/>
      <c r="F97" s="250"/>
      <c r="G97" s="250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52"/>
      <c r="Z97" s="152"/>
      <c r="AA97" s="152"/>
      <c r="AB97" s="152"/>
      <c r="AC97" s="152"/>
      <c r="AD97" s="152"/>
      <c r="AE97" s="152"/>
      <c r="AF97" s="152"/>
      <c r="AG97" s="152" t="s">
        <v>110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>
      <c r="A98" s="171">
        <v>30</v>
      </c>
      <c r="B98" s="172" t="s">
        <v>193</v>
      </c>
      <c r="C98" s="181" t="s">
        <v>194</v>
      </c>
      <c r="D98" s="173" t="s">
        <v>103</v>
      </c>
      <c r="E98" s="174">
        <v>1036.2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6">
        <v>0.13627</v>
      </c>
      <c r="O98" s="176">
        <f>ROUND(E98*N98,2)</f>
        <v>141.19999999999999</v>
      </c>
      <c r="P98" s="176">
        <v>0</v>
      </c>
      <c r="Q98" s="176">
        <f>ROUND(E98*P98,2)</f>
        <v>0</v>
      </c>
      <c r="R98" s="176"/>
      <c r="S98" s="176" t="s">
        <v>149</v>
      </c>
      <c r="T98" s="177" t="s">
        <v>150</v>
      </c>
      <c r="U98" s="161">
        <v>0</v>
      </c>
      <c r="V98" s="161">
        <f>ROUND(E98*U98,2)</f>
        <v>0</v>
      </c>
      <c r="W98" s="161"/>
      <c r="X98" s="161" t="s">
        <v>155</v>
      </c>
      <c r="Y98" s="152"/>
      <c r="Z98" s="152"/>
      <c r="AA98" s="152"/>
      <c r="AB98" s="152"/>
      <c r="AC98" s="152"/>
      <c r="AD98" s="152"/>
      <c r="AE98" s="152"/>
      <c r="AF98" s="152"/>
      <c r="AG98" s="152" t="s">
        <v>160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>
      <c r="A99" s="159"/>
      <c r="B99" s="160"/>
      <c r="C99" s="182" t="s">
        <v>195</v>
      </c>
      <c r="D99" s="162"/>
      <c r="E99" s="163">
        <v>1084.5999999999999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52"/>
      <c r="Z99" s="152"/>
      <c r="AA99" s="152"/>
      <c r="AB99" s="152"/>
      <c r="AC99" s="152"/>
      <c r="AD99" s="152"/>
      <c r="AE99" s="152"/>
      <c r="AF99" s="152"/>
      <c r="AG99" s="152" t="s">
        <v>114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>
      <c r="A100" s="159"/>
      <c r="B100" s="160"/>
      <c r="C100" s="182" t="s">
        <v>196</v>
      </c>
      <c r="D100" s="162"/>
      <c r="E100" s="163">
        <v>-48.4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114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>
      <c r="A101" s="159"/>
      <c r="B101" s="160"/>
      <c r="C101" s="249"/>
      <c r="D101" s="250"/>
      <c r="E101" s="250"/>
      <c r="F101" s="250"/>
      <c r="G101" s="250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110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>
      <c r="A102" s="171">
        <v>31</v>
      </c>
      <c r="B102" s="172" t="s">
        <v>197</v>
      </c>
      <c r="C102" s="181" t="s">
        <v>198</v>
      </c>
      <c r="D102" s="173" t="s">
        <v>103</v>
      </c>
      <c r="E102" s="174">
        <v>48.426690000000001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0.13627</v>
      </c>
      <c r="O102" s="176">
        <f>ROUND(E102*N102,2)</f>
        <v>6.6</v>
      </c>
      <c r="P102" s="176">
        <v>0</v>
      </c>
      <c r="Q102" s="176">
        <f>ROUND(E102*P102,2)</f>
        <v>0</v>
      </c>
      <c r="R102" s="176"/>
      <c r="S102" s="176" t="s">
        <v>149</v>
      </c>
      <c r="T102" s="177" t="s">
        <v>150</v>
      </c>
      <c r="U102" s="161">
        <v>0</v>
      </c>
      <c r="V102" s="161">
        <f>ROUND(E102*U102,2)</f>
        <v>0</v>
      </c>
      <c r="W102" s="161"/>
      <c r="X102" s="161" t="s">
        <v>155</v>
      </c>
      <c r="Y102" s="152"/>
      <c r="Z102" s="152"/>
      <c r="AA102" s="152"/>
      <c r="AB102" s="152"/>
      <c r="AC102" s="152"/>
      <c r="AD102" s="152"/>
      <c r="AE102" s="152"/>
      <c r="AF102" s="152"/>
      <c r="AG102" s="152" t="s">
        <v>160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>
      <c r="A103" s="159"/>
      <c r="B103" s="160"/>
      <c r="C103" s="182" t="s">
        <v>199</v>
      </c>
      <c r="D103" s="162"/>
      <c r="E103" s="163">
        <v>27.335000000000001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114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>
      <c r="A104" s="159"/>
      <c r="B104" s="160"/>
      <c r="C104" s="182" t="s">
        <v>200</v>
      </c>
      <c r="D104" s="162"/>
      <c r="E104" s="163">
        <v>21.09169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114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>
      <c r="A105" s="159"/>
      <c r="B105" s="160"/>
      <c r="C105" s="249"/>
      <c r="D105" s="250"/>
      <c r="E105" s="250"/>
      <c r="F105" s="250"/>
      <c r="G105" s="250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110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>
      <c r="A106" s="171">
        <v>32</v>
      </c>
      <c r="B106" s="172" t="s">
        <v>201</v>
      </c>
      <c r="C106" s="181" t="s">
        <v>202</v>
      </c>
      <c r="D106" s="173" t="s">
        <v>103</v>
      </c>
      <c r="E106" s="174">
        <v>48.4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6">
        <v>0.17599999999999999</v>
      </c>
      <c r="O106" s="176">
        <f>ROUND(E106*N106,2)</f>
        <v>8.52</v>
      </c>
      <c r="P106" s="176">
        <v>0</v>
      </c>
      <c r="Q106" s="176">
        <f>ROUND(E106*P106,2)</f>
        <v>0</v>
      </c>
      <c r="R106" s="176" t="s">
        <v>154</v>
      </c>
      <c r="S106" s="176" t="s">
        <v>105</v>
      </c>
      <c r="T106" s="177" t="s">
        <v>105</v>
      </c>
      <c r="U106" s="161">
        <v>0</v>
      </c>
      <c r="V106" s="161">
        <f>ROUND(E106*U106,2)</f>
        <v>0</v>
      </c>
      <c r="W106" s="161"/>
      <c r="X106" s="161" t="s">
        <v>155</v>
      </c>
      <c r="Y106" s="152"/>
      <c r="Z106" s="152"/>
      <c r="AA106" s="152"/>
      <c r="AB106" s="152"/>
      <c r="AC106" s="152"/>
      <c r="AD106" s="152"/>
      <c r="AE106" s="152"/>
      <c r="AF106" s="152"/>
      <c r="AG106" s="152" t="s">
        <v>160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>
      <c r="A107" s="159"/>
      <c r="B107" s="160"/>
      <c r="C107" s="182" t="s">
        <v>203</v>
      </c>
      <c r="D107" s="162"/>
      <c r="E107" s="163">
        <v>48.4</v>
      </c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114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>
      <c r="A108" s="159"/>
      <c r="B108" s="160"/>
      <c r="C108" s="249"/>
      <c r="D108" s="250"/>
      <c r="E108" s="250"/>
      <c r="F108" s="250"/>
      <c r="G108" s="250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110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>
      <c r="A109" s="165" t="s">
        <v>99</v>
      </c>
      <c r="B109" s="166" t="s">
        <v>62</v>
      </c>
      <c r="C109" s="180" t="s">
        <v>63</v>
      </c>
      <c r="D109" s="167"/>
      <c r="E109" s="168"/>
      <c r="F109" s="169"/>
      <c r="G109" s="169">
        <f>SUMIF(AG110:AG130,"&lt;&gt;NOR",G110:G130)</f>
        <v>0</v>
      </c>
      <c r="H109" s="169"/>
      <c r="I109" s="169">
        <f>SUM(I110:I130)</f>
        <v>0</v>
      </c>
      <c r="J109" s="169"/>
      <c r="K109" s="169">
        <f>SUM(K110:K130)</f>
        <v>0</v>
      </c>
      <c r="L109" s="169"/>
      <c r="M109" s="169">
        <f>SUM(M110:M130)</f>
        <v>0</v>
      </c>
      <c r="N109" s="169"/>
      <c r="O109" s="169">
        <f>SUM(O110:O130)</f>
        <v>38.830000000000005</v>
      </c>
      <c r="P109" s="169"/>
      <c r="Q109" s="169">
        <f>SUM(Q110:Q130)</f>
        <v>0</v>
      </c>
      <c r="R109" s="169"/>
      <c r="S109" s="169"/>
      <c r="T109" s="170"/>
      <c r="U109" s="164"/>
      <c r="V109" s="164">
        <f>SUM(V110:V130)</f>
        <v>45.67</v>
      </c>
      <c r="W109" s="164"/>
      <c r="X109" s="164"/>
      <c r="AG109" t="s">
        <v>100</v>
      </c>
    </row>
    <row r="110" spans="1:60" ht="22.5" outlineLevel="1">
      <c r="A110" s="171">
        <v>33</v>
      </c>
      <c r="B110" s="172" t="s">
        <v>204</v>
      </c>
      <c r="C110" s="181" t="s">
        <v>254</v>
      </c>
      <c r="D110" s="173" t="s">
        <v>103</v>
      </c>
      <c r="E110" s="174">
        <v>4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6">
        <v>7.6000000000000004E-4</v>
      </c>
      <c r="O110" s="176">
        <f>ROUND(E110*N110,2)</f>
        <v>0</v>
      </c>
      <c r="P110" s="176">
        <v>0</v>
      </c>
      <c r="Q110" s="176">
        <f>ROUND(E110*P110,2)</f>
        <v>0</v>
      </c>
      <c r="R110" s="176" t="s">
        <v>104</v>
      </c>
      <c r="S110" s="176" t="s">
        <v>105</v>
      </c>
      <c r="T110" s="177" t="s">
        <v>105</v>
      </c>
      <c r="U110" s="161">
        <v>0.311</v>
      </c>
      <c r="V110" s="161">
        <f>ROUND(E110*U110,2)</f>
        <v>1.24</v>
      </c>
      <c r="W110" s="161"/>
      <c r="X110" s="161" t="s">
        <v>106</v>
      </c>
      <c r="Y110" s="152"/>
      <c r="Z110" s="152"/>
      <c r="AA110" s="152"/>
      <c r="AB110" s="152"/>
      <c r="AC110" s="152"/>
      <c r="AD110" s="152"/>
      <c r="AE110" s="152"/>
      <c r="AF110" s="152"/>
      <c r="AG110" s="152" t="s">
        <v>118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>
      <c r="A111" s="159"/>
      <c r="B111" s="160"/>
      <c r="C111" s="260"/>
      <c r="D111" s="261"/>
      <c r="E111" s="261"/>
      <c r="F111" s="261"/>
      <c r="G111" s="2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110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>
      <c r="A112" s="171">
        <v>34</v>
      </c>
      <c r="B112" s="172" t="s">
        <v>205</v>
      </c>
      <c r="C112" s="181" t="s">
        <v>206</v>
      </c>
      <c r="D112" s="173" t="s">
        <v>103</v>
      </c>
      <c r="E112" s="174">
        <v>4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6">
        <v>0</v>
      </c>
      <c r="O112" s="176">
        <f>ROUND(E112*N112,2)</f>
        <v>0</v>
      </c>
      <c r="P112" s="176">
        <v>0</v>
      </c>
      <c r="Q112" s="176">
        <f>ROUND(E112*P112,2)</f>
        <v>0</v>
      </c>
      <c r="R112" s="176" t="s">
        <v>104</v>
      </c>
      <c r="S112" s="176" t="s">
        <v>105</v>
      </c>
      <c r="T112" s="177" t="s">
        <v>105</v>
      </c>
      <c r="U112" s="161">
        <v>0.125</v>
      </c>
      <c r="V112" s="161">
        <f>ROUND(E112*U112,2)</f>
        <v>0.5</v>
      </c>
      <c r="W112" s="161"/>
      <c r="X112" s="161" t="s">
        <v>106</v>
      </c>
      <c r="Y112" s="152"/>
      <c r="Z112" s="152"/>
      <c r="AA112" s="152"/>
      <c r="AB112" s="152"/>
      <c r="AC112" s="152"/>
      <c r="AD112" s="152"/>
      <c r="AE112" s="152"/>
      <c r="AF112" s="152"/>
      <c r="AG112" s="152" t="s">
        <v>118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>
      <c r="A113" s="159"/>
      <c r="B113" s="160"/>
      <c r="C113" s="258" t="s">
        <v>207</v>
      </c>
      <c r="D113" s="259"/>
      <c r="E113" s="259"/>
      <c r="F113" s="259"/>
      <c r="G113" s="259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109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>
      <c r="A114" s="159"/>
      <c r="B114" s="160"/>
      <c r="C114" s="249"/>
      <c r="D114" s="250"/>
      <c r="E114" s="250"/>
      <c r="F114" s="250"/>
      <c r="G114" s="250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110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ht="45" outlineLevel="1">
      <c r="A115" s="171">
        <v>35</v>
      </c>
      <c r="B115" s="172" t="s">
        <v>208</v>
      </c>
      <c r="C115" s="181" t="s">
        <v>209</v>
      </c>
      <c r="D115" s="173" t="s">
        <v>117</v>
      </c>
      <c r="E115" s="174">
        <v>140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6">
        <v>0.26980999999999999</v>
      </c>
      <c r="O115" s="176">
        <f>ROUND(E115*N115,2)</f>
        <v>37.770000000000003</v>
      </c>
      <c r="P115" s="176">
        <v>0</v>
      </c>
      <c r="Q115" s="176">
        <f>ROUND(E115*P115,2)</f>
        <v>0</v>
      </c>
      <c r="R115" s="176" t="s">
        <v>104</v>
      </c>
      <c r="S115" s="176" t="s">
        <v>105</v>
      </c>
      <c r="T115" s="177" t="s">
        <v>105</v>
      </c>
      <c r="U115" s="161">
        <v>0.27200000000000002</v>
      </c>
      <c r="V115" s="161">
        <f>ROUND(E115*U115,2)</f>
        <v>38.08</v>
      </c>
      <c r="W115" s="161"/>
      <c r="X115" s="161" t="s">
        <v>106</v>
      </c>
      <c r="Y115" s="152"/>
      <c r="Z115" s="152"/>
      <c r="AA115" s="152"/>
      <c r="AB115" s="152"/>
      <c r="AC115" s="152"/>
      <c r="AD115" s="152"/>
      <c r="AE115" s="152"/>
      <c r="AF115" s="152"/>
      <c r="AG115" s="152" t="s">
        <v>107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>
      <c r="A116" s="159"/>
      <c r="B116" s="160"/>
      <c r="C116" s="258" t="s">
        <v>210</v>
      </c>
      <c r="D116" s="259"/>
      <c r="E116" s="259"/>
      <c r="F116" s="259"/>
      <c r="G116" s="259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52"/>
      <c r="Z116" s="152"/>
      <c r="AA116" s="152"/>
      <c r="AB116" s="152"/>
      <c r="AC116" s="152"/>
      <c r="AD116" s="152"/>
      <c r="AE116" s="152"/>
      <c r="AF116" s="152"/>
      <c r="AG116" s="152" t="s">
        <v>109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>
      <c r="A117" s="159"/>
      <c r="B117" s="160"/>
      <c r="C117" s="249"/>
      <c r="D117" s="250"/>
      <c r="E117" s="250"/>
      <c r="F117" s="250"/>
      <c r="G117" s="250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52"/>
      <c r="Z117" s="152"/>
      <c r="AA117" s="152"/>
      <c r="AB117" s="152"/>
      <c r="AC117" s="152"/>
      <c r="AD117" s="152"/>
      <c r="AE117" s="152"/>
      <c r="AF117" s="152"/>
      <c r="AG117" s="152" t="s">
        <v>110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2.5" outlineLevel="1">
      <c r="A118" s="171">
        <v>36</v>
      </c>
      <c r="B118" s="172" t="s">
        <v>211</v>
      </c>
      <c r="C118" s="181" t="s">
        <v>255</v>
      </c>
      <c r="D118" s="173" t="s">
        <v>148</v>
      </c>
      <c r="E118" s="174">
        <v>4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0.25</v>
      </c>
      <c r="O118" s="176">
        <f>ROUND(E118*N118,2)</f>
        <v>1</v>
      </c>
      <c r="P118" s="176">
        <v>0</v>
      </c>
      <c r="Q118" s="176">
        <f>ROUND(E118*P118,2)</f>
        <v>0</v>
      </c>
      <c r="R118" s="176"/>
      <c r="S118" s="176" t="s">
        <v>105</v>
      </c>
      <c r="T118" s="177" t="s">
        <v>105</v>
      </c>
      <c r="U118" s="161">
        <v>0.81799999999999995</v>
      </c>
      <c r="V118" s="161">
        <f>ROUND(E118*U118,2)</f>
        <v>3.27</v>
      </c>
      <c r="W118" s="161"/>
      <c r="X118" s="161" t="s">
        <v>106</v>
      </c>
      <c r="Y118" s="152"/>
      <c r="Z118" s="152"/>
      <c r="AA118" s="152"/>
      <c r="AB118" s="152"/>
      <c r="AC118" s="152"/>
      <c r="AD118" s="152"/>
      <c r="AE118" s="152"/>
      <c r="AF118" s="152"/>
      <c r="AG118" s="152" t="s">
        <v>107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>
      <c r="A119" s="159"/>
      <c r="B119" s="160"/>
      <c r="C119" s="260"/>
      <c r="D119" s="261"/>
      <c r="E119" s="261"/>
      <c r="F119" s="261"/>
      <c r="G119" s="2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52"/>
      <c r="Z119" s="152"/>
      <c r="AA119" s="152"/>
      <c r="AB119" s="152"/>
      <c r="AC119" s="152"/>
      <c r="AD119" s="152"/>
      <c r="AE119" s="152"/>
      <c r="AF119" s="152"/>
      <c r="AG119" s="152" t="s">
        <v>110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>
      <c r="A120" s="171">
        <v>37</v>
      </c>
      <c r="B120" s="172" t="s">
        <v>212</v>
      </c>
      <c r="C120" s="181" t="s">
        <v>213</v>
      </c>
      <c r="D120" s="173" t="s">
        <v>214</v>
      </c>
      <c r="E120" s="174">
        <v>1</v>
      </c>
      <c r="F120" s="175"/>
      <c r="G120" s="176">
        <f>ROUND(E120*F120,2)</f>
        <v>0</v>
      </c>
      <c r="H120" s="175"/>
      <c r="I120" s="176">
        <f>ROUND(E120*H120,2)</f>
        <v>0</v>
      </c>
      <c r="J120" s="175"/>
      <c r="K120" s="176">
        <f>ROUND(E120*J120,2)</f>
        <v>0</v>
      </c>
      <c r="L120" s="176">
        <v>21</v>
      </c>
      <c r="M120" s="176">
        <f>G120*(1+L120/100)</f>
        <v>0</v>
      </c>
      <c r="N120" s="176">
        <v>0</v>
      </c>
      <c r="O120" s="176">
        <f>ROUND(E120*N120,2)</f>
        <v>0</v>
      </c>
      <c r="P120" s="176">
        <v>0</v>
      </c>
      <c r="Q120" s="176">
        <f>ROUND(E120*P120,2)</f>
        <v>0</v>
      </c>
      <c r="R120" s="176"/>
      <c r="S120" s="176" t="s">
        <v>149</v>
      </c>
      <c r="T120" s="177" t="s">
        <v>150</v>
      </c>
      <c r="U120" s="161">
        <v>0.04</v>
      </c>
      <c r="V120" s="161">
        <f>ROUND(E120*U120,2)</f>
        <v>0.04</v>
      </c>
      <c r="W120" s="161"/>
      <c r="X120" s="161" t="s">
        <v>106</v>
      </c>
      <c r="Y120" s="152"/>
      <c r="Z120" s="152"/>
      <c r="AA120" s="152"/>
      <c r="AB120" s="152"/>
      <c r="AC120" s="152"/>
      <c r="AD120" s="152"/>
      <c r="AE120" s="152"/>
      <c r="AF120" s="152"/>
      <c r="AG120" s="152" t="s">
        <v>107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>
      <c r="A121" s="159"/>
      <c r="B121" s="160"/>
      <c r="C121" s="260"/>
      <c r="D121" s="261"/>
      <c r="E121" s="261"/>
      <c r="F121" s="261"/>
      <c r="G121" s="2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110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>
      <c r="A122" s="171">
        <v>38</v>
      </c>
      <c r="B122" s="172" t="s">
        <v>215</v>
      </c>
      <c r="C122" s="181" t="s">
        <v>216</v>
      </c>
      <c r="D122" s="173" t="s">
        <v>214</v>
      </c>
      <c r="E122" s="174">
        <v>1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6">
        <v>0</v>
      </c>
      <c r="O122" s="176">
        <f>ROUND(E122*N122,2)</f>
        <v>0</v>
      </c>
      <c r="P122" s="176">
        <v>0</v>
      </c>
      <c r="Q122" s="176">
        <f>ROUND(E122*P122,2)</f>
        <v>0</v>
      </c>
      <c r="R122" s="176"/>
      <c r="S122" s="176" t="s">
        <v>149</v>
      </c>
      <c r="T122" s="177" t="s">
        <v>150</v>
      </c>
      <c r="U122" s="161">
        <v>0.04</v>
      </c>
      <c r="V122" s="161">
        <f>ROUND(E122*U122,2)</f>
        <v>0.04</v>
      </c>
      <c r="W122" s="161"/>
      <c r="X122" s="161" t="s">
        <v>106</v>
      </c>
      <c r="Y122" s="152"/>
      <c r="Z122" s="152"/>
      <c r="AA122" s="152"/>
      <c r="AB122" s="152"/>
      <c r="AC122" s="152"/>
      <c r="AD122" s="152"/>
      <c r="AE122" s="152"/>
      <c r="AF122" s="152"/>
      <c r="AG122" s="152" t="s">
        <v>107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>
      <c r="A123" s="159"/>
      <c r="B123" s="160"/>
      <c r="C123" s="260"/>
      <c r="D123" s="261"/>
      <c r="E123" s="261"/>
      <c r="F123" s="261"/>
      <c r="G123" s="2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110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>
      <c r="A124" s="171">
        <v>39</v>
      </c>
      <c r="B124" s="172" t="s">
        <v>217</v>
      </c>
      <c r="C124" s="181" t="s">
        <v>218</v>
      </c>
      <c r="D124" s="173" t="s">
        <v>219</v>
      </c>
      <c r="E124" s="174">
        <v>2</v>
      </c>
      <c r="F124" s="175"/>
      <c r="G124" s="176">
        <f>ROUND(E124*F124,2)</f>
        <v>0</v>
      </c>
      <c r="H124" s="175"/>
      <c r="I124" s="176">
        <f>ROUND(E124*H124,2)</f>
        <v>0</v>
      </c>
      <c r="J124" s="175"/>
      <c r="K124" s="176">
        <f>ROUND(E124*J124,2)</f>
        <v>0</v>
      </c>
      <c r="L124" s="176">
        <v>21</v>
      </c>
      <c r="M124" s="176">
        <f>G124*(1+L124/100)</f>
        <v>0</v>
      </c>
      <c r="N124" s="176">
        <v>0</v>
      </c>
      <c r="O124" s="176">
        <f>ROUND(E124*N124,2)</f>
        <v>0</v>
      </c>
      <c r="P124" s="176">
        <v>0</v>
      </c>
      <c r="Q124" s="176">
        <f>ROUND(E124*P124,2)</f>
        <v>0</v>
      </c>
      <c r="R124" s="176"/>
      <c r="S124" s="176" t="s">
        <v>149</v>
      </c>
      <c r="T124" s="177" t="s">
        <v>150</v>
      </c>
      <c r="U124" s="161">
        <v>0</v>
      </c>
      <c r="V124" s="161">
        <f>ROUND(E124*U124,2)</f>
        <v>0</v>
      </c>
      <c r="W124" s="161"/>
      <c r="X124" s="161" t="s">
        <v>106</v>
      </c>
      <c r="Y124" s="152"/>
      <c r="Z124" s="152"/>
      <c r="AA124" s="152"/>
      <c r="AB124" s="152"/>
      <c r="AC124" s="152"/>
      <c r="AD124" s="152"/>
      <c r="AE124" s="152"/>
      <c r="AF124" s="152"/>
      <c r="AG124" s="152" t="s">
        <v>118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>
      <c r="A125" s="159"/>
      <c r="B125" s="160"/>
      <c r="C125" s="260"/>
      <c r="D125" s="261"/>
      <c r="E125" s="261"/>
      <c r="F125" s="261"/>
      <c r="G125" s="2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110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>
      <c r="A126" s="171">
        <v>40</v>
      </c>
      <c r="B126" s="172" t="s">
        <v>220</v>
      </c>
      <c r="C126" s="181" t="s">
        <v>221</v>
      </c>
      <c r="D126" s="173" t="s">
        <v>117</v>
      </c>
      <c r="E126" s="174">
        <v>20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6">
        <v>2.1199999999999999E-3</v>
      </c>
      <c r="O126" s="176">
        <f>ROUND(E126*N126,2)</f>
        <v>0.04</v>
      </c>
      <c r="P126" s="176">
        <v>0</v>
      </c>
      <c r="Q126" s="176">
        <f>ROUND(E126*P126,2)</f>
        <v>0</v>
      </c>
      <c r="R126" s="176"/>
      <c r="S126" s="176" t="s">
        <v>149</v>
      </c>
      <c r="T126" s="177" t="s">
        <v>150</v>
      </c>
      <c r="U126" s="161">
        <v>0.125</v>
      </c>
      <c r="V126" s="161">
        <f>ROUND(E126*U126,2)</f>
        <v>2.5</v>
      </c>
      <c r="W126" s="161"/>
      <c r="X126" s="161" t="s">
        <v>106</v>
      </c>
      <c r="Y126" s="152"/>
      <c r="Z126" s="152"/>
      <c r="AA126" s="152"/>
      <c r="AB126" s="152"/>
      <c r="AC126" s="152"/>
      <c r="AD126" s="152"/>
      <c r="AE126" s="152"/>
      <c r="AF126" s="152"/>
      <c r="AG126" s="152" t="s">
        <v>118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>
      <c r="A127" s="159"/>
      <c r="B127" s="160"/>
      <c r="C127" s="262" t="s">
        <v>222</v>
      </c>
      <c r="D127" s="263"/>
      <c r="E127" s="263"/>
      <c r="F127" s="263"/>
      <c r="G127" s="263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223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>
      <c r="A128" s="159"/>
      <c r="B128" s="160"/>
      <c r="C128" s="249"/>
      <c r="D128" s="250"/>
      <c r="E128" s="250"/>
      <c r="F128" s="250"/>
      <c r="G128" s="250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52"/>
      <c r="Z128" s="152"/>
      <c r="AA128" s="152"/>
      <c r="AB128" s="152"/>
      <c r="AC128" s="152"/>
      <c r="AD128" s="152"/>
      <c r="AE128" s="152"/>
      <c r="AF128" s="152"/>
      <c r="AG128" s="152" t="s">
        <v>110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ht="33.75" outlineLevel="1">
      <c r="A129" s="171">
        <v>41</v>
      </c>
      <c r="B129" s="172" t="s">
        <v>224</v>
      </c>
      <c r="C129" s="181" t="s">
        <v>256</v>
      </c>
      <c r="D129" s="173" t="s">
        <v>148</v>
      </c>
      <c r="E129" s="174">
        <v>4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6">
        <v>5.1000000000000004E-3</v>
      </c>
      <c r="O129" s="176">
        <f>ROUND(E129*N129,2)</f>
        <v>0.02</v>
      </c>
      <c r="P129" s="176">
        <v>0</v>
      </c>
      <c r="Q129" s="176">
        <f>ROUND(E129*P129,2)</f>
        <v>0</v>
      </c>
      <c r="R129" s="176" t="s">
        <v>154</v>
      </c>
      <c r="S129" s="176" t="s">
        <v>105</v>
      </c>
      <c r="T129" s="177" t="s">
        <v>105</v>
      </c>
      <c r="U129" s="161">
        <v>0</v>
      </c>
      <c r="V129" s="161">
        <f>ROUND(E129*U129,2)</f>
        <v>0</v>
      </c>
      <c r="W129" s="161"/>
      <c r="X129" s="161" t="s">
        <v>155</v>
      </c>
      <c r="Y129" s="152"/>
      <c r="Z129" s="152"/>
      <c r="AA129" s="152"/>
      <c r="AB129" s="152"/>
      <c r="AC129" s="152"/>
      <c r="AD129" s="152"/>
      <c r="AE129" s="152"/>
      <c r="AF129" s="152"/>
      <c r="AG129" s="152" t="s">
        <v>156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>
      <c r="A130" s="159"/>
      <c r="B130" s="160"/>
      <c r="C130" s="260"/>
      <c r="D130" s="261"/>
      <c r="E130" s="261"/>
      <c r="F130" s="261"/>
      <c r="G130" s="2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52"/>
      <c r="Z130" s="152"/>
      <c r="AA130" s="152"/>
      <c r="AB130" s="152"/>
      <c r="AC130" s="152"/>
      <c r="AD130" s="152"/>
      <c r="AE130" s="152"/>
      <c r="AF130" s="152"/>
      <c r="AG130" s="152" t="s">
        <v>110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>
      <c r="A131" s="165" t="s">
        <v>99</v>
      </c>
      <c r="B131" s="166" t="s">
        <v>64</v>
      </c>
      <c r="C131" s="180" t="s">
        <v>65</v>
      </c>
      <c r="D131" s="167"/>
      <c r="E131" s="168"/>
      <c r="F131" s="169"/>
      <c r="G131" s="169">
        <f>SUMIF(AG132:AG134,"&lt;&gt;NOR",G132:G134)</f>
        <v>0</v>
      </c>
      <c r="H131" s="169"/>
      <c r="I131" s="169">
        <f>SUM(I132:I134)</f>
        <v>0</v>
      </c>
      <c r="J131" s="169"/>
      <c r="K131" s="169">
        <f>SUM(K132:K134)</f>
        <v>0</v>
      </c>
      <c r="L131" s="169"/>
      <c r="M131" s="169">
        <f>SUM(M132:M134)</f>
        <v>0</v>
      </c>
      <c r="N131" s="169"/>
      <c r="O131" s="169">
        <f>SUM(O132:O134)</f>
        <v>0</v>
      </c>
      <c r="P131" s="169"/>
      <c r="Q131" s="169">
        <f>SUM(Q132:Q134)</f>
        <v>0</v>
      </c>
      <c r="R131" s="169"/>
      <c r="S131" s="169"/>
      <c r="T131" s="170"/>
      <c r="U131" s="164"/>
      <c r="V131" s="164">
        <f>SUM(V132:V134)</f>
        <v>1171.8900000000001</v>
      </c>
      <c r="W131" s="164"/>
      <c r="X131" s="164"/>
      <c r="AG131" t="s">
        <v>100</v>
      </c>
    </row>
    <row r="132" spans="1:60" outlineLevel="1">
      <c r="A132" s="171">
        <v>42</v>
      </c>
      <c r="B132" s="172" t="s">
        <v>225</v>
      </c>
      <c r="C132" s="181" t="s">
        <v>226</v>
      </c>
      <c r="D132" s="173" t="s">
        <v>227</v>
      </c>
      <c r="E132" s="174">
        <v>3004.83718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6">
        <v>0</v>
      </c>
      <c r="O132" s="176">
        <f>ROUND(E132*N132,2)</f>
        <v>0</v>
      </c>
      <c r="P132" s="176">
        <v>0</v>
      </c>
      <c r="Q132" s="176">
        <f>ROUND(E132*P132,2)</f>
        <v>0</v>
      </c>
      <c r="R132" s="176" t="s">
        <v>104</v>
      </c>
      <c r="S132" s="176" t="s">
        <v>105</v>
      </c>
      <c r="T132" s="177" t="s">
        <v>105</v>
      </c>
      <c r="U132" s="161">
        <v>0.39</v>
      </c>
      <c r="V132" s="161">
        <f>ROUND(E132*U132,2)</f>
        <v>1171.8900000000001</v>
      </c>
      <c r="W132" s="161"/>
      <c r="X132" s="161" t="s">
        <v>228</v>
      </c>
      <c r="Y132" s="152"/>
      <c r="Z132" s="152"/>
      <c r="AA132" s="152"/>
      <c r="AB132" s="152"/>
      <c r="AC132" s="152"/>
      <c r="AD132" s="152"/>
      <c r="AE132" s="152"/>
      <c r="AF132" s="152"/>
      <c r="AG132" s="152" t="s">
        <v>229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>
      <c r="A133" s="159"/>
      <c r="B133" s="160"/>
      <c r="C133" s="258" t="s">
        <v>230</v>
      </c>
      <c r="D133" s="259"/>
      <c r="E133" s="259"/>
      <c r="F133" s="259"/>
      <c r="G133" s="259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109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>
      <c r="A134" s="159"/>
      <c r="B134" s="160"/>
      <c r="C134" s="249"/>
      <c r="D134" s="250"/>
      <c r="E134" s="250"/>
      <c r="F134" s="250"/>
      <c r="G134" s="250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110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>
      <c r="A135" s="165" t="s">
        <v>99</v>
      </c>
      <c r="B135" s="166" t="s">
        <v>66</v>
      </c>
      <c r="C135" s="180" t="s">
        <v>67</v>
      </c>
      <c r="D135" s="167"/>
      <c r="E135" s="168"/>
      <c r="F135" s="169"/>
      <c r="G135" s="169">
        <f>SUMIF(AG136:AG137,"&lt;&gt;NOR",G136:G137)</f>
        <v>0</v>
      </c>
      <c r="H135" s="169"/>
      <c r="I135" s="169">
        <f>SUM(I136:I137)</f>
        <v>0</v>
      </c>
      <c r="J135" s="169"/>
      <c r="K135" s="169">
        <f>SUM(K136:K137)</f>
        <v>0</v>
      </c>
      <c r="L135" s="169"/>
      <c r="M135" s="169">
        <f>SUM(M136:M137)</f>
        <v>0</v>
      </c>
      <c r="N135" s="169"/>
      <c r="O135" s="169">
        <f>SUM(O136:O137)</f>
        <v>0</v>
      </c>
      <c r="P135" s="169"/>
      <c r="Q135" s="169">
        <f>SUM(Q136:Q137)</f>
        <v>0</v>
      </c>
      <c r="R135" s="169"/>
      <c r="S135" s="169"/>
      <c r="T135" s="170"/>
      <c r="U135" s="164"/>
      <c r="V135" s="164">
        <f>SUM(V136:V137)</f>
        <v>2.61</v>
      </c>
      <c r="W135" s="164"/>
      <c r="X135" s="164"/>
      <c r="AG135" t="s">
        <v>100</v>
      </c>
    </row>
    <row r="136" spans="1:60" outlineLevel="1">
      <c r="A136" s="171">
        <v>43</v>
      </c>
      <c r="B136" s="172" t="s">
        <v>231</v>
      </c>
      <c r="C136" s="181" t="s">
        <v>232</v>
      </c>
      <c r="D136" s="173" t="s">
        <v>117</v>
      </c>
      <c r="E136" s="174">
        <v>18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21</v>
      </c>
      <c r="M136" s="176">
        <f>G136*(1+L136/100)</f>
        <v>0</v>
      </c>
      <c r="N136" s="176">
        <v>0</v>
      </c>
      <c r="O136" s="176">
        <f>ROUND(E136*N136,2)</f>
        <v>0</v>
      </c>
      <c r="P136" s="176">
        <v>0</v>
      </c>
      <c r="Q136" s="176">
        <f>ROUND(E136*P136,2)</f>
        <v>0</v>
      </c>
      <c r="R136" s="176"/>
      <c r="S136" s="176" t="s">
        <v>105</v>
      </c>
      <c r="T136" s="177" t="s">
        <v>105</v>
      </c>
      <c r="U136" s="161">
        <v>0.14499999999999999</v>
      </c>
      <c r="V136" s="161">
        <f>ROUND(E136*U136,2)</f>
        <v>2.61</v>
      </c>
      <c r="W136" s="161"/>
      <c r="X136" s="161" t="s">
        <v>106</v>
      </c>
      <c r="Y136" s="152"/>
      <c r="Z136" s="152"/>
      <c r="AA136" s="152"/>
      <c r="AB136" s="152"/>
      <c r="AC136" s="152"/>
      <c r="AD136" s="152"/>
      <c r="AE136" s="152"/>
      <c r="AF136" s="152"/>
      <c r="AG136" s="152" t="s">
        <v>118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>
      <c r="A137" s="159"/>
      <c r="B137" s="160"/>
      <c r="C137" s="260"/>
      <c r="D137" s="261"/>
      <c r="E137" s="261"/>
      <c r="F137" s="261"/>
      <c r="G137" s="2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52"/>
      <c r="Z137" s="152"/>
      <c r="AA137" s="152"/>
      <c r="AB137" s="152"/>
      <c r="AC137" s="152"/>
      <c r="AD137" s="152"/>
      <c r="AE137" s="152"/>
      <c r="AF137" s="152"/>
      <c r="AG137" s="152" t="s">
        <v>110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>
      <c r="A138" s="165" t="s">
        <v>99</v>
      </c>
      <c r="B138" s="166" t="s">
        <v>68</v>
      </c>
      <c r="C138" s="180" t="s">
        <v>69</v>
      </c>
      <c r="D138" s="167"/>
      <c r="E138" s="168"/>
      <c r="F138" s="169"/>
      <c r="G138" s="169">
        <f>SUMIF(AG139:AG145,"&lt;&gt;NOR",G139:G145)</f>
        <v>0</v>
      </c>
      <c r="H138" s="169"/>
      <c r="I138" s="169">
        <f>SUM(I139:I145)</f>
        <v>0</v>
      </c>
      <c r="J138" s="169"/>
      <c r="K138" s="169">
        <f>SUM(K139:K145)</f>
        <v>0</v>
      </c>
      <c r="L138" s="169"/>
      <c r="M138" s="169">
        <f>SUM(M139:M145)</f>
        <v>0</v>
      </c>
      <c r="N138" s="169"/>
      <c r="O138" s="169">
        <f>SUM(O139:O145)</f>
        <v>0</v>
      </c>
      <c r="P138" s="169"/>
      <c r="Q138" s="169">
        <f>SUM(Q139:Q145)</f>
        <v>0</v>
      </c>
      <c r="R138" s="169"/>
      <c r="S138" s="169"/>
      <c r="T138" s="170"/>
      <c r="U138" s="164"/>
      <c r="V138" s="164">
        <f>SUM(V139:V145)</f>
        <v>19.04</v>
      </c>
      <c r="W138" s="164"/>
      <c r="X138" s="164"/>
      <c r="AG138" t="s">
        <v>100</v>
      </c>
    </row>
    <row r="139" spans="1:60" ht="22.5" outlineLevel="1">
      <c r="A139" s="171">
        <v>44</v>
      </c>
      <c r="B139" s="172" t="s">
        <v>233</v>
      </c>
      <c r="C139" s="181" t="s">
        <v>234</v>
      </c>
      <c r="D139" s="173" t="s">
        <v>227</v>
      </c>
      <c r="E139" s="174">
        <v>38.85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6">
        <v>0</v>
      </c>
      <c r="O139" s="176">
        <f>ROUND(E139*N139,2)</f>
        <v>0</v>
      </c>
      <c r="P139" s="176">
        <v>0</v>
      </c>
      <c r="Q139" s="176">
        <f>ROUND(E139*P139,2)</f>
        <v>0</v>
      </c>
      <c r="R139" s="176" t="s">
        <v>235</v>
      </c>
      <c r="S139" s="176" t="s">
        <v>105</v>
      </c>
      <c r="T139" s="177" t="s">
        <v>105</v>
      </c>
      <c r="U139" s="161">
        <v>0</v>
      </c>
      <c r="V139" s="161">
        <f>ROUND(E139*U139,2)</f>
        <v>0</v>
      </c>
      <c r="W139" s="161"/>
      <c r="X139" s="161" t="s">
        <v>236</v>
      </c>
      <c r="Y139" s="152"/>
      <c r="Z139" s="152"/>
      <c r="AA139" s="152"/>
      <c r="AB139" s="152"/>
      <c r="AC139" s="152"/>
      <c r="AD139" s="152"/>
      <c r="AE139" s="152"/>
      <c r="AF139" s="152"/>
      <c r="AG139" s="152" t="s">
        <v>237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>
      <c r="A140" s="159"/>
      <c r="B140" s="160"/>
      <c r="C140" s="260"/>
      <c r="D140" s="261"/>
      <c r="E140" s="261"/>
      <c r="F140" s="261"/>
      <c r="G140" s="2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52"/>
      <c r="Z140" s="152"/>
      <c r="AA140" s="152"/>
      <c r="AB140" s="152"/>
      <c r="AC140" s="152"/>
      <c r="AD140" s="152"/>
      <c r="AE140" s="152"/>
      <c r="AF140" s="152"/>
      <c r="AG140" s="152" t="s">
        <v>110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>
      <c r="A141" s="171">
        <v>45</v>
      </c>
      <c r="B141" s="172" t="s">
        <v>238</v>
      </c>
      <c r="C141" s="181" t="s">
        <v>257</v>
      </c>
      <c r="D141" s="173" t="s">
        <v>227</v>
      </c>
      <c r="E141" s="174">
        <v>38.85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6">
        <v>0</v>
      </c>
      <c r="O141" s="176">
        <f>ROUND(E141*N141,2)</f>
        <v>0</v>
      </c>
      <c r="P141" s="176">
        <v>0</v>
      </c>
      <c r="Q141" s="176">
        <f>ROUND(E141*P141,2)</f>
        <v>0</v>
      </c>
      <c r="R141" s="176"/>
      <c r="S141" s="176" t="s">
        <v>105</v>
      </c>
      <c r="T141" s="177" t="s">
        <v>105</v>
      </c>
      <c r="U141" s="161">
        <v>0.49</v>
      </c>
      <c r="V141" s="161">
        <f>ROUND(E141*U141,2)</f>
        <v>19.04</v>
      </c>
      <c r="W141" s="161"/>
      <c r="X141" s="161" t="s">
        <v>236</v>
      </c>
      <c r="Y141" s="152"/>
      <c r="Z141" s="152"/>
      <c r="AA141" s="152"/>
      <c r="AB141" s="152"/>
      <c r="AC141" s="152"/>
      <c r="AD141" s="152"/>
      <c r="AE141" s="152"/>
      <c r="AF141" s="152"/>
      <c r="AG141" s="152" t="s">
        <v>237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>
      <c r="A142" s="159"/>
      <c r="B142" s="160"/>
      <c r="C142" s="262" t="s">
        <v>239</v>
      </c>
      <c r="D142" s="263"/>
      <c r="E142" s="263"/>
      <c r="F142" s="263"/>
      <c r="G142" s="263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52"/>
      <c r="Z142" s="152"/>
      <c r="AA142" s="152"/>
      <c r="AB142" s="152"/>
      <c r="AC142" s="152"/>
      <c r="AD142" s="152"/>
      <c r="AE142" s="152"/>
      <c r="AF142" s="152"/>
      <c r="AG142" s="152" t="s">
        <v>223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>
      <c r="A143" s="159"/>
      <c r="B143" s="160"/>
      <c r="C143" s="249"/>
      <c r="D143" s="250"/>
      <c r="E143" s="250"/>
      <c r="F143" s="250"/>
      <c r="G143" s="250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110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>
      <c r="A144" s="171">
        <v>46</v>
      </c>
      <c r="B144" s="172" t="s">
        <v>240</v>
      </c>
      <c r="C144" s="181" t="s">
        <v>258</v>
      </c>
      <c r="D144" s="173" t="s">
        <v>227</v>
      </c>
      <c r="E144" s="174">
        <v>582.75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6">
        <v>0</v>
      </c>
      <c r="O144" s="176">
        <f>ROUND(E144*N144,2)</f>
        <v>0</v>
      </c>
      <c r="P144" s="176">
        <v>0</v>
      </c>
      <c r="Q144" s="176">
        <f>ROUND(E144*P144,2)</f>
        <v>0</v>
      </c>
      <c r="R144" s="176"/>
      <c r="S144" s="176" t="s">
        <v>105</v>
      </c>
      <c r="T144" s="177" t="s">
        <v>105</v>
      </c>
      <c r="U144" s="161">
        <v>0</v>
      </c>
      <c r="V144" s="161">
        <f>ROUND(E144*U144,2)</f>
        <v>0</v>
      </c>
      <c r="W144" s="161"/>
      <c r="X144" s="161" t="s">
        <v>236</v>
      </c>
      <c r="Y144" s="152"/>
      <c r="Z144" s="152"/>
      <c r="AA144" s="152"/>
      <c r="AB144" s="152"/>
      <c r="AC144" s="152"/>
      <c r="AD144" s="152"/>
      <c r="AE144" s="152"/>
      <c r="AF144" s="152"/>
      <c r="AG144" s="152" t="s">
        <v>237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>
      <c r="A145" s="159"/>
      <c r="B145" s="160"/>
      <c r="C145" s="260"/>
      <c r="D145" s="261"/>
      <c r="E145" s="261"/>
      <c r="F145" s="261"/>
      <c r="G145" s="2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52"/>
      <c r="Z145" s="152"/>
      <c r="AA145" s="152"/>
      <c r="AB145" s="152"/>
      <c r="AC145" s="152"/>
      <c r="AD145" s="152"/>
      <c r="AE145" s="152"/>
      <c r="AF145" s="152"/>
      <c r="AG145" s="152" t="s">
        <v>110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>
      <c r="A146" s="3"/>
      <c r="B146" s="4"/>
      <c r="C146" s="183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AE146">
        <v>15</v>
      </c>
      <c r="AF146">
        <v>21</v>
      </c>
      <c r="AG146" t="s">
        <v>86</v>
      </c>
    </row>
    <row r="147" spans="1:60">
      <c r="A147" s="155"/>
      <c r="B147" s="156" t="s">
        <v>29</v>
      </c>
      <c r="C147" s="184"/>
      <c r="D147" s="157"/>
      <c r="E147" s="158"/>
      <c r="F147" s="158"/>
      <c r="G147" s="179">
        <f>G8+G55+G73+G109+G131+G135+G138</f>
        <v>0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AE147">
        <f>SUMIF(L7:L145,AE146,G7:G145)</f>
        <v>0</v>
      </c>
      <c r="AF147">
        <f>SUMIF(L7:L145,AF146,G7:G145)</f>
        <v>0</v>
      </c>
      <c r="AG147" t="s">
        <v>241</v>
      </c>
    </row>
    <row r="148" spans="1:60">
      <c r="C148" s="185"/>
      <c r="D148" s="10"/>
      <c r="AG148" t="s">
        <v>242</v>
      </c>
    </row>
    <row r="149" spans="1:60">
      <c r="D149" s="10"/>
    </row>
    <row r="150" spans="1:60">
      <c r="D150" s="10"/>
    </row>
    <row r="151" spans="1:60">
      <c r="D151" s="10"/>
    </row>
    <row r="152" spans="1:60">
      <c r="D152" s="10"/>
    </row>
    <row r="153" spans="1:60">
      <c r="D153" s="10"/>
    </row>
    <row r="154" spans="1:60">
      <c r="D154" s="10"/>
    </row>
    <row r="155" spans="1:60">
      <c r="D155" s="10"/>
    </row>
    <row r="156" spans="1:60">
      <c r="D156" s="10"/>
    </row>
    <row r="157" spans="1:60">
      <c r="D157" s="10"/>
    </row>
    <row r="158" spans="1:60">
      <c r="D158" s="10"/>
    </row>
    <row r="159" spans="1:60">
      <c r="D159" s="10"/>
    </row>
    <row r="160" spans="1:60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</sheetData>
  <mergeCells count="65">
    <mergeCell ref="C145:G145"/>
    <mergeCell ref="C123:G123"/>
    <mergeCell ref="C125:G125"/>
    <mergeCell ref="C127:G127"/>
    <mergeCell ref="C128:G128"/>
    <mergeCell ref="C130:G130"/>
    <mergeCell ref="C133:G133"/>
    <mergeCell ref="C134:G134"/>
    <mergeCell ref="C137:G137"/>
    <mergeCell ref="C140:G140"/>
    <mergeCell ref="C142:G142"/>
    <mergeCell ref="C143:G143"/>
    <mergeCell ref="C121:G121"/>
    <mergeCell ref="C94:G94"/>
    <mergeCell ref="C97:G97"/>
    <mergeCell ref="C101:G101"/>
    <mergeCell ref="C105:G105"/>
    <mergeCell ref="C108:G108"/>
    <mergeCell ref="C111:G111"/>
    <mergeCell ref="C113:G113"/>
    <mergeCell ref="C114:G114"/>
    <mergeCell ref="C116:G116"/>
    <mergeCell ref="C117:G117"/>
    <mergeCell ref="C119:G119"/>
    <mergeCell ref="C91:G91"/>
    <mergeCell ref="C66:G66"/>
    <mergeCell ref="C69:G69"/>
    <mergeCell ref="C72:G72"/>
    <mergeCell ref="C75:G75"/>
    <mergeCell ref="C77:G77"/>
    <mergeCell ref="C79:G79"/>
    <mergeCell ref="C82:G82"/>
    <mergeCell ref="C85:G85"/>
    <mergeCell ref="C88:G88"/>
    <mergeCell ref="C90:G90"/>
    <mergeCell ref="C63:G63"/>
    <mergeCell ref="C35:G35"/>
    <mergeCell ref="C37:G37"/>
    <mergeCell ref="C40:G40"/>
    <mergeCell ref="C42:G42"/>
    <mergeCell ref="C44:G44"/>
    <mergeCell ref="C47:G47"/>
    <mergeCell ref="C49:G49"/>
    <mergeCell ref="C52:G52"/>
    <mergeCell ref="C54:G54"/>
    <mergeCell ref="C57:G57"/>
    <mergeCell ref="C59:G59"/>
    <mergeCell ref="C33:G33"/>
    <mergeCell ref="C14:G14"/>
    <mergeCell ref="C16:G16"/>
    <mergeCell ref="C17:G17"/>
    <mergeCell ref="C19:G19"/>
    <mergeCell ref="C21:G21"/>
    <mergeCell ref="C23:G23"/>
    <mergeCell ref="C25:G25"/>
    <mergeCell ref="C27:G27"/>
    <mergeCell ref="C28:G28"/>
    <mergeCell ref="C30:G30"/>
    <mergeCell ref="C31:G31"/>
    <mergeCell ref="C11:G11"/>
    <mergeCell ref="A1:G1"/>
    <mergeCell ref="C2:G2"/>
    <mergeCell ref="C3:G3"/>
    <mergeCell ref="C4:G4"/>
    <mergeCell ref="C10:G10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Footer>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3 Pol'!Názvy_tisku</vt:lpstr>
      <vt:lpstr>oadresa</vt:lpstr>
      <vt:lpstr>Stavba!Objednatel</vt:lpstr>
      <vt:lpstr>Stavba!Objekt</vt:lpstr>
      <vt:lpstr>'1 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Lagnerová</dc:creator>
  <cp:lastModifiedBy>Marcela Lagnerová</cp:lastModifiedBy>
  <cp:lastPrinted>2021-08-02T20:32:42Z</cp:lastPrinted>
  <dcterms:created xsi:type="dcterms:W3CDTF">2009-04-08T07:15:50Z</dcterms:created>
  <dcterms:modified xsi:type="dcterms:W3CDTF">2021-08-03T06:31:55Z</dcterms:modified>
</cp:coreProperties>
</file>