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2\"/>
    </mc:Choice>
  </mc:AlternateContent>
  <bookViews>
    <workbookView xWindow="0" yWindow="0" windowWidth="28800" windowHeight="11355" firstSheet="1" activeTab="1"/>
  </bookViews>
  <sheets>
    <sheet name="Rekapitulace zakázky" sheetId="1" state="veryHidden" r:id="rId1"/>
    <sheet name="09-02-2022 - Oplocení býv..." sheetId="2" r:id="rId2"/>
  </sheets>
  <definedNames>
    <definedName name="_xlnm._FilterDatabase" localSheetId="1" hidden="1">'09-02-2022 - Oplocení býv...'!$C$117:$K$161</definedName>
    <definedName name="_xlnm.Print_Titles" localSheetId="1">'09-02-2022 - Oplocení býv...'!$117:$117</definedName>
    <definedName name="_xlnm.Print_Titles" localSheetId="0">'Rekapitulace zakázky'!$92:$92</definedName>
    <definedName name="_xlnm.Print_Area" localSheetId="1">'09-02-2022 - Oplocení býv...'!$C$107:$J$161</definedName>
    <definedName name="_xlnm.Print_Area" localSheetId="0">'Rekapitulace zakázky'!$D$4:$AO$76,'Rekapitulace zakázky'!$C$82:$AQ$96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F114" i="2"/>
  <c r="F112" i="2"/>
  <c r="E110" i="2"/>
  <c r="F89" i="2"/>
  <c r="F87" i="2"/>
  <c r="E85" i="2"/>
  <c r="J22" i="2"/>
  <c r="E22" i="2"/>
  <c r="J115" i="2" s="1"/>
  <c r="J21" i="2"/>
  <c r="J19" i="2"/>
  <c r="E19" i="2"/>
  <c r="J114" i="2"/>
  <c r="J18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J161" i="2"/>
  <c r="J155" i="2"/>
  <c r="BK149" i="2"/>
  <c r="BK144" i="2"/>
  <c r="BK139" i="2"/>
  <c r="J133" i="2"/>
  <c r="BK125" i="2"/>
  <c r="J157" i="2"/>
  <c r="BK151" i="2"/>
  <c r="J141" i="2"/>
  <c r="J135" i="2"/>
  <c r="J143" i="2"/>
  <c r="J139" i="2"/>
  <c r="BK133" i="2"/>
  <c r="J127" i="2"/>
  <c r="BK121" i="2"/>
  <c r="J132" i="2"/>
  <c r="J124" i="2"/>
  <c r="J158" i="2"/>
  <c r="J153" i="2"/>
  <c r="J150" i="2"/>
  <c r="J145" i="2"/>
  <c r="BK141" i="2"/>
  <c r="J134" i="2"/>
  <c r="BK160" i="2"/>
  <c r="BK155" i="2"/>
  <c r="BK150" i="2"/>
  <c r="J146" i="2"/>
  <c r="BK136" i="2"/>
  <c r="J123" i="2"/>
  <c r="BK142" i="2"/>
  <c r="BK137" i="2"/>
  <c r="BK129" i="2"/>
  <c r="BK126" i="2"/>
  <c r="J136" i="2"/>
  <c r="BK127" i="2"/>
  <c r="J122" i="2"/>
  <c r="BK161" i="2"/>
  <c r="BK157" i="2"/>
  <c r="J152" i="2"/>
  <c r="BK146" i="2"/>
  <c r="J142" i="2"/>
  <c r="BK132" i="2"/>
  <c r="BK122" i="2"/>
  <c r="J156" i="2"/>
  <c r="BK152" i="2"/>
  <c r="BK148" i="2"/>
  <c r="J137" i="2"/>
  <c r="J125" i="2"/>
  <c r="J144" i="2"/>
  <c r="BK138" i="2"/>
  <c r="J130" i="2"/>
  <c r="BK124" i="2"/>
  <c r="BK134" i="2"/>
  <c r="J126" i="2"/>
  <c r="J121" i="2"/>
  <c r="J160" i="2"/>
  <c r="BK156" i="2"/>
  <c r="J151" i="2"/>
  <c r="J148" i="2"/>
  <c r="BK143" i="2"/>
  <c r="J138" i="2"/>
  <c r="J129" i="2"/>
  <c r="BK158" i="2"/>
  <c r="BK153" i="2"/>
  <c r="J149" i="2"/>
  <c r="BK140" i="2"/>
  <c r="BK130" i="2"/>
  <c r="BK145" i="2"/>
  <c r="J140" i="2"/>
  <c r="BK135" i="2"/>
  <c r="BK128" i="2"/>
  <c r="AS94" i="1"/>
  <c r="J128" i="2"/>
  <c r="BK123" i="2"/>
  <c r="R120" i="2" l="1"/>
  <c r="P131" i="2"/>
  <c r="P120" i="2"/>
  <c r="BK131" i="2"/>
  <c r="J131" i="2"/>
  <c r="J97" i="2" s="1"/>
  <c r="T131" i="2"/>
  <c r="P147" i="2"/>
  <c r="T147" i="2"/>
  <c r="R154" i="2"/>
  <c r="BK120" i="2"/>
  <c r="J120" i="2"/>
  <c r="J96" i="2"/>
  <c r="T120" i="2"/>
  <c r="R131" i="2"/>
  <c r="BK147" i="2"/>
  <c r="J147" i="2" s="1"/>
  <c r="J98" i="2" s="1"/>
  <c r="R147" i="2"/>
  <c r="BK154" i="2"/>
  <c r="J154" i="2"/>
  <c r="J99" i="2" s="1"/>
  <c r="P154" i="2"/>
  <c r="T154" i="2"/>
  <c r="BK159" i="2"/>
  <c r="J159" i="2"/>
  <c r="J100" i="2"/>
  <c r="P159" i="2"/>
  <c r="R159" i="2"/>
  <c r="T159" i="2"/>
  <c r="J89" i="2"/>
  <c r="J112" i="2"/>
  <c r="F115" i="2"/>
  <c r="BE124" i="2"/>
  <c r="BE127" i="2"/>
  <c r="BE128" i="2"/>
  <c r="BE122" i="2"/>
  <c r="BE121" i="2"/>
  <c r="BE123" i="2"/>
  <c r="BE125" i="2"/>
  <c r="BE129" i="2"/>
  <c r="BE130" i="2"/>
  <c r="BE132" i="2"/>
  <c r="BE133" i="2"/>
  <c r="BE134" i="2"/>
  <c r="BE137" i="2"/>
  <c r="BE138" i="2"/>
  <c r="BE139" i="2"/>
  <c r="BE141" i="2"/>
  <c r="BE142" i="2"/>
  <c r="BE143" i="2"/>
  <c r="BE144" i="2"/>
  <c r="BE145" i="2"/>
  <c r="BE149" i="2"/>
  <c r="BE150" i="2"/>
  <c r="BE152" i="2"/>
  <c r="BE153" i="2"/>
  <c r="BE157" i="2"/>
  <c r="J90" i="2"/>
  <c r="BE126" i="2"/>
  <c r="BE135" i="2"/>
  <c r="BE136" i="2"/>
  <c r="BE140" i="2"/>
  <c r="BE146" i="2"/>
  <c r="BE148" i="2"/>
  <c r="BE151" i="2"/>
  <c r="BE155" i="2"/>
  <c r="BE156" i="2"/>
  <c r="BE158" i="2"/>
  <c r="BE160" i="2"/>
  <c r="BE161" i="2"/>
  <c r="F34" i="2"/>
  <c r="BC95" i="1"/>
  <c r="BC94" i="1" s="1"/>
  <c r="AY94" i="1" s="1"/>
  <c r="J32" i="2"/>
  <c r="AW95" i="1"/>
  <c r="F32" i="2"/>
  <c r="BA95" i="1" s="1"/>
  <c r="BA94" i="1" s="1"/>
  <c r="W30" i="1" s="1"/>
  <c r="F35" i="2"/>
  <c r="BD95" i="1" s="1"/>
  <c r="BD94" i="1" s="1"/>
  <c r="W33" i="1" s="1"/>
  <c r="F33" i="2"/>
  <c r="BB95" i="1" s="1"/>
  <c r="BB94" i="1" s="1"/>
  <c r="W31" i="1" s="1"/>
  <c r="T119" i="2" l="1"/>
  <c r="T118" i="2"/>
  <c r="P119" i="2"/>
  <c r="P118" i="2"/>
  <c r="AU95" i="1"/>
  <c r="AU94" i="1" s="1"/>
  <c r="R119" i="2"/>
  <c r="R118" i="2"/>
  <c r="BK119" i="2"/>
  <c r="J119" i="2" s="1"/>
  <c r="J95" i="2" s="1"/>
  <c r="AW94" i="1"/>
  <c r="AK30" i="1" s="1"/>
  <c r="F31" i="2"/>
  <c r="AZ95" i="1" s="1"/>
  <c r="AZ94" i="1" s="1"/>
  <c r="AV94" i="1" s="1"/>
  <c r="AK29" i="1" s="1"/>
  <c r="W32" i="1"/>
  <c r="J31" i="2"/>
  <c r="AV95" i="1" s="1"/>
  <c r="AT95" i="1" s="1"/>
  <c r="AX94" i="1"/>
  <c r="BK118" i="2" l="1"/>
  <c r="J118" i="2"/>
  <c r="J94" i="2"/>
  <c r="AT94" i="1"/>
  <c r="W29" i="1"/>
  <c r="J28" i="2" l="1"/>
  <c r="AG95" i="1"/>
  <c r="AG94" i="1"/>
  <c r="AK26" i="1"/>
  <c r="AK35" i="1"/>
  <c r="J37" i="2" l="1"/>
  <c r="AN95" i="1"/>
  <c r="AN94" i="1"/>
</calcChain>
</file>

<file path=xl/sharedStrings.xml><?xml version="1.0" encoding="utf-8"?>
<sst xmlns="http://schemas.openxmlformats.org/spreadsheetml/2006/main" count="802" uniqueCount="271">
  <si>
    <t>Export Komplet</t>
  </si>
  <si>
    <t/>
  </si>
  <si>
    <t>2.0</t>
  </si>
  <si>
    <t>ZAMOK</t>
  </si>
  <si>
    <t>False</t>
  </si>
  <si>
    <t>{38097574-c443-4046-b0d5-cba905dfeb83}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</si>
  <si>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</si>
  <si>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</si>
  <si>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</si>
  <si>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</si>
  <si>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</si>
  <si>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</si>
  <si>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</si>
  <si>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</si>
  <si>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09-02-2022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</si>
  <si>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</si>
  <si>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</si>
  <si>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Oplocení bývalé školky Za Chlumem</t>
  </si>
  <si>
    <t>KSO:</t>
  </si>
  <si>
    <t>CC-CZ:</t>
  </si>
  <si>
    <t>Místo:</t>
  </si>
  <si>
    <t>sídliště Za Chlumem</t>
  </si>
  <si>
    <t>Datum:</t>
  </si>
  <si>
    <t>19. 2. 2022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</si>
  <si>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</si>
  <si>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</si>
  <si>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</si>
  <si>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</si>
  <si>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</si>
  <si>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</si>
  <si>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</si>
  <si>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</si>
  <si>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</si>
  <si>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</si>
  <si>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</si>
  <si>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</si>
  <si>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</si>
  <si>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</si>
  <si>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</si>
  <si>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</si>
  <si>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</si>
  <si>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</si>
  <si>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</si>
  <si>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</si>
  <si>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</si>
  <si>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</si>
  <si>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</si>
  <si>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</si>
  <si>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</si>
  <si>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</si>
  <si>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</si>
  <si>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</si>
  <si>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</si>
  <si>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</si>
  <si>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</si>
  <si>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</si>
  <si>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</si>
  <si>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</si>
  <si>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</si>
  <si>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</si>
  <si>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</si>
  <si>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</si>
  <si>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</si>
  <si>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</si>
  <si>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</si>
  <si>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</si>
  <si>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</si>
  <si>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</si>
  <si>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</si>
  <si>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</si>
  <si>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</si>
  <si>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</si>
  <si>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</si>
  <si>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</si>
  <si>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</si>
  <si>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</si>
  <si>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</si>
  <si>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</si>
  <si>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</si>
  <si>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</si>
  <si>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</si>
  <si>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</si>
  <si>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</si>
  <si>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</si>
  <si>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</si>
  <si>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</si>
  <si>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</si>
  <si>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</si>
  <si>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</si>
  <si>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</si>
  <si>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</si>
  <si>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</si>
  <si>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</si>
  <si>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</si>
  <si>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</si>
  <si>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</si>
  <si>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</si>
  <si>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</si>
  <si>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</si>
  <si>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</si>
  <si>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</si>
  <si>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</si>
  <si>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</si>
  <si>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</si>
  <si>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</si>
  <si>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</si>
  <si>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</si>
  <si>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</si>
  <si>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</si>
  <si>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</si>
  <si>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</si>
  <si>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</si>
  <si>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</si>
  <si>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</si>
  <si>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</si>
  <si>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</si>
  <si>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</si>
  <si>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</si>
  <si>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</si>
  <si>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129889354</t>
  </si>
  <si>
    <t>111211201</t>
  </si>
  <si>
    <t>Odstranění křovin a stromů průměru kmene do 100 mm i s kořeny sklonu terénu přes 1:5 ručně</t>
  </si>
  <si>
    <t>-874350040</t>
  </si>
  <si>
    <t>3</t>
  </si>
  <si>
    <t>111211231</t>
  </si>
  <si>
    <t>Snesení listnatého klestu D do 30 cm ve svahu do 1:3</t>
  </si>
  <si>
    <t>kus</t>
  </si>
  <si>
    <t>1998128355</t>
  </si>
  <si>
    <t>112101101</t>
  </si>
  <si>
    <t>Odstranění stromů listnatých průměru kmene do 300 mm</t>
  </si>
  <si>
    <t>992413667</t>
  </si>
  <si>
    <t>5</t>
  </si>
  <si>
    <t>112155311</t>
  </si>
  <si>
    <t>Štěpkování keřového porostu středně hustého s naložením</t>
  </si>
  <si>
    <t>1472374139</t>
  </si>
  <si>
    <t>6</t>
  </si>
  <si>
    <t>112251101</t>
  </si>
  <si>
    <t>Odstranění pařezů D do 300 mm</t>
  </si>
  <si>
    <t>1914571211</t>
  </si>
  <si>
    <t>7</t>
  </si>
  <si>
    <t>131111332</t>
  </si>
  <si>
    <t>Vrtání jamek pro plotové sloupky D do 200 mm - ručně s motorovým vrtákem</t>
  </si>
  <si>
    <t>m</t>
  </si>
  <si>
    <t>-1703229387</t>
  </si>
  <si>
    <t>8</t>
  </si>
  <si>
    <t>162251102</t>
  </si>
  <si>
    <t>Vodorovné přemístění do 50 m výkopku/sypaniny z horniny třídy těžitelnosti I, skupiny 1 až 3</t>
  </si>
  <si>
    <t>m3</t>
  </si>
  <si>
    <t>464126696</t>
  </si>
  <si>
    <t>9</t>
  </si>
  <si>
    <t>167111101</t>
  </si>
  <si>
    <t>Nakládání výkopku z hornin třídy těžitelnosti I, skupiny 1 až 3 do 100 m3 ručně</t>
  </si>
  <si>
    <t>951229890</t>
  </si>
  <si>
    <t>10</t>
  </si>
  <si>
    <t>174211201</t>
  </si>
  <si>
    <t>Zásyp jam po pařezech D pařezů do 300 mm ručně</t>
  </si>
  <si>
    <t>797979213</t>
  </si>
  <si>
    <t>Svislé a kompletní konstrukce</t>
  </si>
  <si>
    <t>11</t>
  </si>
  <si>
    <t>338171123</t>
  </si>
  <si>
    <t>Osazování sloupků a vzpěr plotových ocelových v do 2,60 m se zabetonováním</t>
  </si>
  <si>
    <t>220396700</t>
  </si>
  <si>
    <t>12</t>
  </si>
  <si>
    <t>348172113</t>
  </si>
  <si>
    <t>Montáž  bran jednokřídlových do 4,0 m2</t>
  </si>
  <si>
    <t>1926743020</t>
  </si>
  <si>
    <t>13</t>
  </si>
  <si>
    <t>M</t>
  </si>
  <si>
    <t>55342362</t>
  </si>
  <si>
    <t>brána plotová dvoukřídlá Pz s PVC vrstvou 3500x1730mm</t>
  </si>
  <si>
    <t>-1507004710</t>
  </si>
  <si>
    <t>14</t>
  </si>
  <si>
    <t>55342271</t>
  </si>
  <si>
    <t>vzpěra plotová Pz 1500/38x1,5mm</t>
  </si>
  <si>
    <t>175051057</t>
  </si>
  <si>
    <t>55342203</t>
  </si>
  <si>
    <t>objímka pro uchycení vzpěry na sloupek D 60-70mm</t>
  </si>
  <si>
    <t>-1126754723</t>
  </si>
  <si>
    <t>16</t>
  </si>
  <si>
    <t>15615300</t>
  </si>
  <si>
    <t>drát kruhový Pz napínací  D 2,80mm</t>
  </si>
  <si>
    <t>1042071302</t>
  </si>
  <si>
    <t>17</t>
  </si>
  <si>
    <t>55342262</t>
  </si>
  <si>
    <t>sloupek plotový koncový Pz a komaxitový 2350/48x1,5mm</t>
  </si>
  <si>
    <t>678171713</t>
  </si>
  <si>
    <t>18</t>
  </si>
  <si>
    <t>55342263</t>
  </si>
  <si>
    <t>sloupek plotový koncový Pz a komaxitový 2500/48x1,5mm</t>
  </si>
  <si>
    <t>1101086240</t>
  </si>
  <si>
    <t>19</t>
  </si>
  <si>
    <t>31327506</t>
  </si>
  <si>
    <t>pletivo drátěné plastifikované se čtvercovými oky 50/3 mm v 1800mm SUPER</t>
  </si>
  <si>
    <t>717563930</t>
  </si>
  <si>
    <t>20</t>
  </si>
  <si>
    <t>31324826</t>
  </si>
  <si>
    <t>napínák na drát  povrchová úprava PVC</t>
  </si>
  <si>
    <t>-1494082486</t>
  </si>
  <si>
    <t>DRX.GA000030</t>
  </si>
  <si>
    <t>Opasek na přichycení napínáku PVC 48 mm</t>
  </si>
  <si>
    <t>-334933048</t>
  </si>
  <si>
    <t>22</t>
  </si>
  <si>
    <t>31324827</t>
  </si>
  <si>
    <t>Příchytka z PVC na napínací drát-bal.</t>
  </si>
  <si>
    <t>-2140628865</t>
  </si>
  <si>
    <t>23</t>
  </si>
  <si>
    <t>348401230</t>
  </si>
  <si>
    <t>Montáž oplocení ze strojového pletiva bez napínacích drátů výšky do 2,0 m</t>
  </si>
  <si>
    <t>-1759458994</t>
  </si>
  <si>
    <t>24</t>
  </si>
  <si>
    <t>348401350</t>
  </si>
  <si>
    <t>Rozvinutí, montáž a napnutí napínacího drátu na oplocení</t>
  </si>
  <si>
    <t>-1002201671</t>
  </si>
  <si>
    <t>25</t>
  </si>
  <si>
    <t>348401360</t>
  </si>
  <si>
    <t>Přiháčkování strojového pletiva k napínacímu drátu na oplocení</t>
  </si>
  <si>
    <t>549258701</t>
  </si>
  <si>
    <t>Ostatní konstrukce a práce, bourání</t>
  </si>
  <si>
    <t>26</t>
  </si>
  <si>
    <t>966071721</t>
  </si>
  <si>
    <t>Bourání sloupků a vzpěr plotových ocelových do 2,5 m odřezáním</t>
  </si>
  <si>
    <t>1095137058</t>
  </si>
  <si>
    <t>27</t>
  </si>
  <si>
    <t>966071822</t>
  </si>
  <si>
    <t>Rozebrání oplocení z drátěného pletiva se čtvercovými oky výšky do 2,0 m</t>
  </si>
  <si>
    <t>199155521</t>
  </si>
  <si>
    <t>28</t>
  </si>
  <si>
    <t>966071831</t>
  </si>
  <si>
    <t>Rozebrání ostnatého drátu výšky do 2,0 m</t>
  </si>
  <si>
    <t>-1499416112</t>
  </si>
  <si>
    <t>29</t>
  </si>
  <si>
    <t>966072811</t>
  </si>
  <si>
    <t>Rozebrání rámového oplocení na ocelové sloupky výšky do 2m</t>
  </si>
  <si>
    <t>-1087456603</t>
  </si>
  <si>
    <t>30</t>
  </si>
  <si>
    <t>966073810</t>
  </si>
  <si>
    <t>Rozebrání vrat a vrátek k oplocení plochy do 2 m2</t>
  </si>
  <si>
    <t>-1018537899</t>
  </si>
  <si>
    <t>31</t>
  </si>
  <si>
    <t>977151113</t>
  </si>
  <si>
    <t>Jádrové vrty diamantovými korunkami do D 50 mm do stavebních materiálů</t>
  </si>
  <si>
    <t>-287814349</t>
  </si>
  <si>
    <t>997</t>
  </si>
  <si>
    <t>Přesun sutě</t>
  </si>
  <si>
    <t>32</t>
  </si>
  <si>
    <t>997013211</t>
  </si>
  <si>
    <t>Vnitrostaveništní doprava suti a vybouraných hmot pro budovy v do 6 m ručně</t>
  </si>
  <si>
    <t>t</t>
  </si>
  <si>
    <t>1256036731</t>
  </si>
  <si>
    <t>33</t>
  </si>
  <si>
    <t>997013501</t>
  </si>
  <si>
    <t>Odvoz suti a vybouraných hmot na skládku nebo meziskládku do 1 km se složením</t>
  </si>
  <si>
    <t>1152298997</t>
  </si>
  <si>
    <t>34</t>
  </si>
  <si>
    <t>997013509</t>
  </si>
  <si>
    <t>Příplatek k odvozu suti a vybouraných hmot na skládku ZKD 1 km přes 1 km</t>
  </si>
  <si>
    <t>-359702301</t>
  </si>
  <si>
    <t>35</t>
  </si>
  <si>
    <t>997013631</t>
  </si>
  <si>
    <t>Poplatek za uložení na skládce (skládkovné) stavebního odpadu směsného kód odpadu 17 09 04</t>
  </si>
  <si>
    <t>-697541060</t>
  </si>
  <si>
    <t>998</t>
  </si>
  <si>
    <t>Přesun hmot</t>
  </si>
  <si>
    <t>36</t>
  </si>
  <si>
    <t>998232110</t>
  </si>
  <si>
    <t>Přesun hmot pro oplocení  v do 3 m do 50 m</t>
  </si>
  <si>
    <t>1153729740</t>
  </si>
  <si>
    <t>37</t>
  </si>
  <si>
    <t>998232121</t>
  </si>
  <si>
    <t>Příplatek k přesunu hmot pro oplocení za zvětšený přesun do 1000 m</t>
  </si>
  <si>
    <t>-1436863030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</si>
</sst>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0"/>
      <c r="BS13" s="14" t="s">
        <v>6</v>
      </c>
    </row>
    <row r="14" spans="1:74" ht="12.75">
      <c r="B14" s="18"/>
      <c r="C14" s="19"/>
      <c r="D14" s="19"/>
      <c r="E14" s="215" t="s">
        <v>31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38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39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40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4" t="s">
        <v>49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09-02-2022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Oplocení bývalé školky Za Chlumem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sídliště Za Chlumem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 t="str">
        <f>IF(AN8= "","",AN8)</f>
        <v>19. 2. 2022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57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58</v>
      </c>
      <c r="D92" s="240"/>
      <c r="E92" s="240"/>
      <c r="F92" s="240"/>
      <c r="G92" s="240"/>
      <c r="H92" s="70"/>
      <c r="I92" s="241" t="s">
        <v>59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60</v>
      </c>
      <c r="AH92" s="240"/>
      <c r="AI92" s="240"/>
      <c r="AJ92" s="240"/>
      <c r="AK92" s="240"/>
      <c r="AL92" s="240"/>
      <c r="AM92" s="240"/>
      <c r="AN92" s="241" t="s">
        <v>61</v>
      </c>
      <c r="AO92" s="240"/>
      <c r="AP92" s="243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'09-02-2022 - Oplocení býv...'!J28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81</v>
      </c>
      <c r="AR95" s="94"/>
      <c r="AS95" s="95">
        <v>0</v>
      </c>
      <c r="AT95" s="96">
        <f>ROUND(SUM(AV95:AW95),2)</f>
        <v>0</v>
      </c>
      <c r="AU95" s="97">
        <f>'09-02-2022 - Oplocení býv...'!P118</f>
        <v>0</v>
      </c>
      <c r="AV95" s="96">
        <f>'09-02-2022 - Oplocení býv...'!J31</f>
        <v>0</v>
      </c>
      <c r="AW95" s="96">
        <f>'09-02-2022 - Oplocení býv...'!J32</f>
        <v>0</v>
      </c>
      <c r="AX95" s="96">
        <f>'09-02-2022 - Oplocení býv...'!J33</f>
        <v>0</v>
      </c>
      <c r="AY95" s="96">
        <f>'09-02-2022 - Oplocení býv...'!J34</f>
        <v>0</v>
      </c>
      <c r="AZ95" s="96">
        <f>'09-02-2022 - Oplocení býv...'!F31</f>
        <v>0</v>
      </c>
      <c r="BA95" s="96">
        <f>'09-02-2022 - Oplocení býv...'!F32</f>
        <v>0</v>
      </c>
      <c r="BB95" s="96">
        <f>'09-02-2022 - Oplocení býv...'!F33</f>
        <v>0</v>
      </c>
      <c r="BC95" s="96">
        <f>'09-02-2022 - Oplocení býv...'!F34</f>
        <v>0</v>
      </c>
      <c r="BD95" s="98">
        <f>'09-02-2022 - Oplocení býv...'!F35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vThj4kNp3sdOcTRqGHRAjeGgdD3qEu4cnkJL8RZU1xWSd2ly+/fMGuXe1O0vItFhONnWYqMLWx6fIsDJs5b7QQ==" saltValue="KstpshR7+FSV7efQFroyr26VIrs7LP9b1aOdO7tx99995Ad1lwr49mGC0TGEcg1hehbv+5py44P8mOzF9sDIk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-02-2022 - Oplocení bý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84</v>
      </c>
    </row>
    <row r="4" spans="1:46" s="1" customFormat="1" ht="24.95" hidden="1" customHeight="1">
      <c r="B4" s="17"/>
      <c r="D4" s="102" t="s">
        <v>85</v>
      </c>
      <c r="L4" s="17"/>
      <c r="M4" s="103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zakázky'!AN8</f>
        <v>19. 2. 2022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29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30</v>
      </c>
      <c r="E15" s="31"/>
      <c r="F15" s="31"/>
      <c r="G15" s="31"/>
      <c r="H15" s="31"/>
      <c r="I15" s="104" t="s">
        <v>25</v>
      </c>
      <c r="J15" s="27" t="str">
        <f>'Rekapitulace zakázky'!AN13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52" t="str">
        <f>'Rekapitulace zakázky'!E14</f>
        <v>Vyplň údaj</v>
      </c>
      <c r="F16" s="253"/>
      <c r="G16" s="253"/>
      <c r="H16" s="253"/>
      <c r="I16" s="104" t="s">
        <v>28</v>
      </c>
      <c r="J16" s="27" t="str">
        <f>'Rekapitulace zakázky'!AN14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32</v>
      </c>
      <c r="E18" s="31"/>
      <c r="F18" s="31"/>
      <c r="G18" s="31"/>
      <c r="H18" s="31"/>
      <c r="I18" s="104" t="s">
        <v>25</v>
      </c>
      <c r="J18" s="105" t="str">
        <f>IF('Rekapitulace zakázky'!AN16="","",'Rekapitulace zakázky'!AN16)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zakázky'!E17="","",'Rekapitulace zakázky'!E17)</f>
        <v xml:space="preserve"> </v>
      </c>
      <c r="F19" s="31"/>
      <c r="G19" s="31"/>
      <c r="H19" s="31"/>
      <c r="I19" s="104" t="s">
        <v>28</v>
      </c>
      <c r="J19" s="105" t="str">
        <f>IF('Rekapitulace zakázky'!AN17="","",'Rekapitulace zakázky'!AN17)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35</v>
      </c>
      <c r="E21" s="31"/>
      <c r="F21" s="31"/>
      <c r="G21" s="31"/>
      <c r="H21" s="31"/>
      <c r="I21" s="104" t="s">
        <v>25</v>
      </c>
      <c r="J21" s="105" t="str">
        <f>IF('Rekapitulace zakázky'!AN19="","",'Rekapitulace zakázky'!AN19)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zakázky'!E20="","",'Rekapitulace zakázky'!E20)</f>
        <v xml:space="preserve"> </v>
      </c>
      <c r="F22" s="31"/>
      <c r="G22" s="31"/>
      <c r="H22" s="31"/>
      <c r="I22" s="104" t="s">
        <v>28</v>
      </c>
      <c r="J22" s="105" t="str">
        <f>IF('Rekapitulace zakázky'!AN20="","",'Rekapitulace zakázky'!AN20)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37</v>
      </c>
      <c r="E28" s="31"/>
      <c r="F28" s="31"/>
      <c r="G28" s="31"/>
      <c r="H28" s="31"/>
      <c r="I28" s="31"/>
      <c r="J28" s="112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hidden="1" customHeight="1">
      <c r="A30" s="31"/>
      <c r="B30" s="36"/>
      <c r="C30" s="31"/>
      <c r="D30" s="31"/>
      <c r="E30" s="31"/>
      <c r="F30" s="113" t="s">
        <v>39</v>
      </c>
      <c r="G30" s="31"/>
      <c r="H30" s="31"/>
      <c r="I30" s="113" t="s">
        <v>38</v>
      </c>
      <c r="J30" s="113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hidden="1" customHeight="1">
      <c r="A31" s="31"/>
      <c r="B31" s="36"/>
      <c r="C31" s="31"/>
      <c r="D31" s="114" t="s">
        <v>41</v>
      </c>
      <c r="E31" s="104" t="s">
        <v>42</v>
      </c>
      <c r="F31" s="115">
        <f>ROUND((SUM(BE118:BE161)),  2)</f>
        <v>0</v>
      </c>
      <c r="G31" s="31"/>
      <c r="H31" s="31"/>
      <c r="I31" s="116">
        <v>0.21</v>
      </c>
      <c r="J31" s="115">
        <f>ROUND(((SUM(BE118:BE161))*I31),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104" t="s">
        <v>43</v>
      </c>
      <c r="F32" s="115">
        <f>ROUND((SUM(BF118:BF161)),  2)</f>
        <v>0</v>
      </c>
      <c r="G32" s="31"/>
      <c r="H32" s="31"/>
      <c r="I32" s="116">
        <v>0.15</v>
      </c>
      <c r="J32" s="115">
        <f>ROUND(((SUM(BF118:BF161))*I32),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44</v>
      </c>
      <c r="F33" s="115">
        <f>ROUND((SUM(BG118:BG161)),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45</v>
      </c>
      <c r="F34" s="115">
        <f>ROUND((SUM(BH118:BH161)),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46</v>
      </c>
      <c r="F35" s="115">
        <f>ROUND((SUM(BI118:BI161)),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47</v>
      </c>
      <c r="E37" s="119"/>
      <c r="F37" s="119"/>
      <c r="G37" s="120" t="s">
        <v>48</v>
      </c>
      <c r="H37" s="121" t="s">
        <v>49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hidden="1" customHeight="1">
      <c r="B39" s="17"/>
      <c r="L39" s="17"/>
    </row>
    <row r="40" spans="1:31" s="1" customFormat="1" ht="14.45" hidden="1" customHeight="1">
      <c r="B40" s="17"/>
      <c r="L40" s="17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4" t="s">
        <v>50</v>
      </c>
      <c r="E50" s="125"/>
      <c r="F50" s="125"/>
      <c r="G50" s="124" t="s">
        <v>51</v>
      </c>
      <c r="H50" s="125"/>
      <c r="I50" s="125"/>
      <c r="J50" s="125"/>
      <c r="K50" s="125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26" t="s">
        <v>52</v>
      </c>
      <c r="E61" s="127"/>
      <c r="F61" s="128" t="s">
        <v>53</v>
      </c>
      <c r="G61" s="126" t="s">
        <v>52</v>
      </c>
      <c r="H61" s="127"/>
      <c r="I61" s="127"/>
      <c r="J61" s="129" t="s">
        <v>53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4" t="s">
        <v>54</v>
      </c>
      <c r="E65" s="130"/>
      <c r="F65" s="130"/>
      <c r="G65" s="124" t="s">
        <v>55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26" t="s">
        <v>52</v>
      </c>
      <c r="E76" s="127"/>
      <c r="F76" s="128" t="s">
        <v>53</v>
      </c>
      <c r="G76" s="126" t="s">
        <v>52</v>
      </c>
      <c r="H76" s="127"/>
      <c r="I76" s="127"/>
      <c r="J76" s="129" t="s">
        <v>53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28" t="str">
        <f>E7</f>
        <v>Oplocení bývalé školky Za Chlumem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hidden="1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hidden="1" customHeight="1">
      <c r="A87" s="31"/>
      <c r="B87" s="32"/>
      <c r="C87" s="26" t="s">
        <v>20</v>
      </c>
      <c r="D87" s="33"/>
      <c r="E87" s="33"/>
      <c r="F87" s="24" t="str">
        <f>F10</f>
        <v>sídliště Za Chlumem</v>
      </c>
      <c r="G87" s="33"/>
      <c r="H87" s="33"/>
      <c r="I87" s="26" t="s">
        <v>22</v>
      </c>
      <c r="J87" s="63" t="str">
        <f>IF(J10="","",J10)</f>
        <v>19. 2. 2022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hidden="1" customHeight="1">
      <c r="A89" s="31"/>
      <c r="B89" s="32"/>
      <c r="C89" s="26" t="s">
        <v>24</v>
      </c>
      <c r="D89" s="33"/>
      <c r="E89" s="33"/>
      <c r="F89" s="24" t="str">
        <f>E13</f>
        <v>Město Bílina</v>
      </c>
      <c r="G89" s="33"/>
      <c r="H89" s="33"/>
      <c r="I89" s="26" t="s">
        <v>32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hidden="1" customHeight="1">
      <c r="A90" s="31"/>
      <c r="B90" s="32"/>
      <c r="C90" s="26" t="s">
        <v>30</v>
      </c>
      <c r="D90" s="33"/>
      <c r="E90" s="33"/>
      <c r="F90" s="24" t="str">
        <f>IF(E16="","",E16)</f>
        <v>Vyplň údaj</v>
      </c>
      <c r="G90" s="33"/>
      <c r="H90" s="33"/>
      <c r="I90" s="26" t="s">
        <v>35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hidden="1" customHeight="1">
      <c r="A92" s="31"/>
      <c r="B92" s="32"/>
      <c r="C92" s="135" t="s">
        <v>87</v>
      </c>
      <c r="D92" s="136"/>
      <c r="E92" s="136"/>
      <c r="F92" s="136"/>
      <c r="G92" s="136"/>
      <c r="H92" s="136"/>
      <c r="I92" s="136"/>
      <c r="J92" s="137" t="s">
        <v>88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hidden="1" customHeight="1">
      <c r="A94" s="31"/>
      <c r="B94" s="32"/>
      <c r="C94" s="138" t="s">
        <v>89</v>
      </c>
      <c r="D94" s="33"/>
      <c r="E94" s="33"/>
      <c r="F94" s="33"/>
      <c r="G94" s="33"/>
      <c r="H94" s="33"/>
      <c r="I94" s="33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90</v>
      </c>
    </row>
    <row r="95" spans="1:47" s="9" customFormat="1" ht="24.95" hidden="1" customHeight="1">
      <c r="B95" s="139"/>
      <c r="C95" s="140"/>
      <c r="D95" s="141" t="s">
        <v>91</v>
      </c>
      <c r="E95" s="142"/>
      <c r="F95" s="142"/>
      <c r="G95" s="142"/>
      <c r="H95" s="142"/>
      <c r="I95" s="142"/>
      <c r="J95" s="143">
        <f>J119</f>
        <v>0</v>
      </c>
      <c r="K95" s="140"/>
      <c r="L95" s="144"/>
    </row>
    <row r="96" spans="1:47" s="10" customFormat="1" ht="19.899999999999999" hidden="1" customHeight="1">
      <c r="B96" s="145"/>
      <c r="C96" s="146"/>
      <c r="D96" s="147" t="s">
        <v>92</v>
      </c>
      <c r="E96" s="148"/>
      <c r="F96" s="148"/>
      <c r="G96" s="148"/>
      <c r="H96" s="148"/>
      <c r="I96" s="148"/>
      <c r="J96" s="149">
        <f>J120</f>
        <v>0</v>
      </c>
      <c r="K96" s="146"/>
      <c r="L96" s="150"/>
    </row>
    <row r="97" spans="1:31" s="10" customFormat="1" ht="19.899999999999999" hidden="1" customHeight="1">
      <c r="B97" s="145"/>
      <c r="C97" s="146"/>
      <c r="D97" s="147" t="s">
        <v>93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hidden="1" customHeight="1">
      <c r="B98" s="145"/>
      <c r="C98" s="146"/>
      <c r="D98" s="147" t="s">
        <v>94</v>
      </c>
      <c r="E98" s="148"/>
      <c r="F98" s="148"/>
      <c r="G98" s="148"/>
      <c r="H98" s="148"/>
      <c r="I98" s="148"/>
      <c r="J98" s="149">
        <f>J147</f>
        <v>0</v>
      </c>
      <c r="K98" s="146"/>
      <c r="L98" s="150"/>
    </row>
    <row r="99" spans="1:31" s="10" customFormat="1" ht="19.899999999999999" hidden="1" customHeight="1">
      <c r="B99" s="145"/>
      <c r="C99" s="146"/>
      <c r="D99" s="147" t="s">
        <v>95</v>
      </c>
      <c r="E99" s="148"/>
      <c r="F99" s="148"/>
      <c r="G99" s="148"/>
      <c r="H99" s="148"/>
      <c r="I99" s="148"/>
      <c r="J99" s="149">
        <f>J154</f>
        <v>0</v>
      </c>
      <c r="K99" s="146"/>
      <c r="L99" s="150"/>
    </row>
    <row r="100" spans="1:31" s="10" customFormat="1" ht="19.899999999999999" hidden="1" customHeight="1">
      <c r="B100" s="145"/>
      <c r="C100" s="146"/>
      <c r="D100" s="147" t="s">
        <v>96</v>
      </c>
      <c r="E100" s="148"/>
      <c r="F100" s="148"/>
      <c r="G100" s="148"/>
      <c r="H100" s="148"/>
      <c r="I100" s="148"/>
      <c r="J100" s="149">
        <f>J159</f>
        <v>0</v>
      </c>
      <c r="K100" s="146"/>
      <c r="L100" s="150"/>
    </row>
    <row r="101" spans="1:31" s="2" customFormat="1" ht="21.75" hidden="1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97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8" t="str">
        <f>E7</f>
        <v>Oplocení bývalé školky Za Chlumem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>sídliště Za Chlumem</v>
      </c>
      <c r="G112" s="33"/>
      <c r="H112" s="33"/>
      <c r="I112" s="26" t="s">
        <v>22</v>
      </c>
      <c r="J112" s="63" t="str">
        <f>IF(J10="","",J10)</f>
        <v>19. 2. 2022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Město Bílina</v>
      </c>
      <c r="G114" s="33"/>
      <c r="H114" s="33"/>
      <c r="I114" s="26" t="s">
        <v>32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30</v>
      </c>
      <c r="D115" s="33"/>
      <c r="E115" s="33"/>
      <c r="F115" s="24" t="str">
        <f>IF(E16="","",E16)</f>
        <v>Vyplň údaj</v>
      </c>
      <c r="G115" s="33"/>
      <c r="H115" s="33"/>
      <c r="I115" s="26" t="s">
        <v>35</v>
      </c>
      <c r="J115" s="29" t="str">
        <f>E22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1"/>
      <c r="B117" s="152"/>
      <c r="C117" s="153" t="s">
        <v>98</v>
      </c>
      <c r="D117" s="154" t="s">
        <v>62</v>
      </c>
      <c r="E117" s="154" t="s">
        <v>58</v>
      </c>
      <c r="F117" s="154" t="s">
        <v>59</v>
      </c>
      <c r="G117" s="154" t="s">
        <v>99</v>
      </c>
      <c r="H117" s="154" t="s">
        <v>100</v>
      </c>
      <c r="I117" s="154" t="s">
        <v>101</v>
      </c>
      <c r="J117" s="155" t="s">
        <v>88</v>
      </c>
      <c r="K117" s="156" t="s">
        <v>102</v>
      </c>
      <c r="L117" s="157"/>
      <c r="M117" s="72" t="s">
        <v>1</v>
      </c>
      <c r="N117" s="73" t="s">
        <v>41</v>
      </c>
      <c r="O117" s="73" t="s">
        <v>103</v>
      </c>
      <c r="P117" s="73" t="s">
        <v>104</v>
      </c>
      <c r="Q117" s="73" t="s">
        <v>105</v>
      </c>
      <c r="R117" s="73" t="s">
        <v>106</v>
      </c>
      <c r="S117" s="73" t="s">
        <v>107</v>
      </c>
      <c r="T117" s="74" t="s">
        <v>108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9" customHeight="1">
      <c r="A118" s="31"/>
      <c r="B118" s="32"/>
      <c r="C118" s="79" t="s">
        <v>109</v>
      </c>
      <c r="D118" s="33"/>
      <c r="E118" s="33"/>
      <c r="F118" s="33"/>
      <c r="G118" s="33"/>
      <c r="H118" s="33"/>
      <c r="I118" s="33"/>
      <c r="J118" s="158">
        <f>BK118</f>
        <v>0</v>
      </c>
      <c r="K118" s="33"/>
      <c r="L118" s="36"/>
      <c r="M118" s="75"/>
      <c r="N118" s="159"/>
      <c r="O118" s="76"/>
      <c r="P118" s="160">
        <f>P119</f>
        <v>0</v>
      </c>
      <c r="Q118" s="76"/>
      <c r="R118" s="160">
        <f>R119</f>
        <v>8.6915871999999972</v>
      </c>
      <c r="S118" s="76"/>
      <c r="T118" s="161">
        <f>T119</f>
        <v>1.5122375000000001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76</v>
      </c>
      <c r="AU118" s="14" t="s">
        <v>90</v>
      </c>
      <c r="BK118" s="162">
        <f>BK119</f>
        <v>0</v>
      </c>
    </row>
    <row r="119" spans="1:65" s="12" customFormat="1" ht="25.9" customHeight="1">
      <c r="B119" s="163"/>
      <c r="C119" s="164"/>
      <c r="D119" s="165" t="s">
        <v>76</v>
      </c>
      <c r="E119" s="166" t="s">
        <v>110</v>
      </c>
      <c r="F119" s="166" t="s">
        <v>111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P120+P131+P147+P154+P159</f>
        <v>0</v>
      </c>
      <c r="Q119" s="171"/>
      <c r="R119" s="172">
        <f>R120+R131+R147+R154+R159</f>
        <v>8.6915871999999972</v>
      </c>
      <c r="S119" s="171"/>
      <c r="T119" s="173">
        <f>T120+T131+T147+T154+T159</f>
        <v>1.5122375000000001</v>
      </c>
      <c r="AR119" s="174" t="s">
        <v>82</v>
      </c>
      <c r="AT119" s="175" t="s">
        <v>76</v>
      </c>
      <c r="AU119" s="175" t="s">
        <v>77</v>
      </c>
      <c r="AY119" s="174" t="s">
        <v>112</v>
      </c>
      <c r="BK119" s="176">
        <f>BK120+BK131+BK147+BK154+BK159</f>
        <v>0</v>
      </c>
    </row>
    <row r="120" spans="1:65" s="12" customFormat="1" ht="22.9" customHeight="1">
      <c r="B120" s="163"/>
      <c r="C120" s="164"/>
      <c r="D120" s="165" t="s">
        <v>76</v>
      </c>
      <c r="E120" s="177" t="s">
        <v>82</v>
      </c>
      <c r="F120" s="177" t="s">
        <v>113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SUM(P121:P130)</f>
        <v>0</v>
      </c>
      <c r="Q120" s="171"/>
      <c r="R120" s="172">
        <f>SUM(R121:R130)</f>
        <v>0</v>
      </c>
      <c r="S120" s="171"/>
      <c r="T120" s="173">
        <f>SUM(T121:T130)</f>
        <v>0</v>
      </c>
      <c r="AR120" s="174" t="s">
        <v>82</v>
      </c>
      <c r="AT120" s="175" t="s">
        <v>76</v>
      </c>
      <c r="AU120" s="175" t="s">
        <v>82</v>
      </c>
      <c r="AY120" s="174" t="s">
        <v>112</v>
      </c>
      <c r="BK120" s="176">
        <f>SUM(BK121:BK130)</f>
        <v>0</v>
      </c>
    </row>
    <row r="121" spans="1:65" s="2" customFormat="1" ht="33" customHeight="1">
      <c r="A121" s="31"/>
      <c r="B121" s="32"/>
      <c r="C121" s="179" t="s">
        <v>82</v>
      </c>
      <c r="D121" s="179" t="s">
        <v>114</v>
      </c>
      <c r="E121" s="180" t="s">
        <v>115</v>
      </c>
      <c r="F121" s="181" t="s">
        <v>116</v>
      </c>
      <c r="G121" s="182" t="s">
        <v>117</v>
      </c>
      <c r="H121" s="183">
        <v>170</v>
      </c>
      <c r="I121" s="184"/>
      <c r="J121" s="185">
        <f t="shared" ref="J121:J130" si="0">ROUND(I121*H121,2)</f>
        <v>0</v>
      </c>
      <c r="K121" s="186"/>
      <c r="L121" s="36"/>
      <c r="M121" s="187" t="s">
        <v>1</v>
      </c>
      <c r="N121" s="188" t="s">
        <v>42</v>
      </c>
      <c r="O121" s="68"/>
      <c r="P121" s="189">
        <f t="shared" ref="P121:P130" si="1">O121*H121</f>
        <v>0</v>
      </c>
      <c r="Q121" s="189">
        <v>0</v>
      </c>
      <c r="R121" s="189">
        <f t="shared" ref="R121:R130" si="2">Q121*H121</f>
        <v>0</v>
      </c>
      <c r="S121" s="189">
        <v>0</v>
      </c>
      <c r="T121" s="190">
        <f t="shared" ref="T121:T130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118</v>
      </c>
      <c r="AT121" s="191" t="s">
        <v>114</v>
      </c>
      <c r="AU121" s="191" t="s">
        <v>84</v>
      </c>
      <c r="AY121" s="14" t="s">
        <v>112</v>
      </c>
      <c r="BE121" s="192">
        <f t="shared" ref="BE121:BE130" si="4">IF(N121="základní",J121,0)</f>
        <v>0</v>
      </c>
      <c r="BF121" s="192">
        <f t="shared" ref="BF121:BF130" si="5">IF(N121="snížená",J121,0)</f>
        <v>0</v>
      </c>
      <c r="BG121" s="192">
        <f t="shared" ref="BG121:BG130" si="6">IF(N121="zákl. přenesená",J121,0)</f>
        <v>0</v>
      </c>
      <c r="BH121" s="192">
        <f t="shared" ref="BH121:BH130" si="7">IF(N121="sníž. přenesená",J121,0)</f>
        <v>0</v>
      </c>
      <c r="BI121" s="192">
        <f t="shared" ref="BI121:BI130" si="8">IF(N121="nulová",J121,0)</f>
        <v>0</v>
      </c>
      <c r="BJ121" s="14" t="s">
        <v>82</v>
      </c>
      <c r="BK121" s="192">
        <f t="shared" ref="BK121:BK130" si="9">ROUND(I121*H121,2)</f>
        <v>0</v>
      </c>
      <c r="BL121" s="14" t="s">
        <v>118</v>
      </c>
      <c r="BM121" s="191" t="s">
        <v>119</v>
      </c>
    </row>
    <row r="122" spans="1:65" s="2" customFormat="1" ht="33" customHeight="1">
      <c r="A122" s="31"/>
      <c r="B122" s="32"/>
      <c r="C122" s="179" t="s">
        <v>84</v>
      </c>
      <c r="D122" s="179" t="s">
        <v>114</v>
      </c>
      <c r="E122" s="180" t="s">
        <v>120</v>
      </c>
      <c r="F122" s="181" t="s">
        <v>121</v>
      </c>
      <c r="G122" s="182" t="s">
        <v>117</v>
      </c>
      <c r="H122" s="183">
        <v>120</v>
      </c>
      <c r="I122" s="184"/>
      <c r="J122" s="185">
        <f t="shared" si="0"/>
        <v>0</v>
      </c>
      <c r="K122" s="186"/>
      <c r="L122" s="36"/>
      <c r="M122" s="187" t="s">
        <v>1</v>
      </c>
      <c r="N122" s="188" t="s">
        <v>42</v>
      </c>
      <c r="O122" s="68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118</v>
      </c>
      <c r="AT122" s="191" t="s">
        <v>114</v>
      </c>
      <c r="AU122" s="191" t="s">
        <v>84</v>
      </c>
      <c r="AY122" s="14" t="s">
        <v>112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4" t="s">
        <v>82</v>
      </c>
      <c r="BK122" s="192">
        <f t="shared" si="9"/>
        <v>0</v>
      </c>
      <c r="BL122" s="14" t="s">
        <v>118</v>
      </c>
      <c r="BM122" s="191" t="s">
        <v>122</v>
      </c>
    </row>
    <row r="123" spans="1:65" s="2" customFormat="1" ht="21.75" customHeight="1">
      <c r="A123" s="31"/>
      <c r="B123" s="32"/>
      <c r="C123" s="179" t="s">
        <v>123</v>
      </c>
      <c r="D123" s="179" t="s">
        <v>114</v>
      </c>
      <c r="E123" s="180" t="s">
        <v>124</v>
      </c>
      <c r="F123" s="181" t="s">
        <v>125</v>
      </c>
      <c r="G123" s="182" t="s">
        <v>126</v>
      </c>
      <c r="H123" s="183">
        <v>11</v>
      </c>
      <c r="I123" s="184"/>
      <c r="J123" s="185">
        <f t="shared" si="0"/>
        <v>0</v>
      </c>
      <c r="K123" s="186"/>
      <c r="L123" s="36"/>
      <c r="M123" s="187" t="s">
        <v>1</v>
      </c>
      <c r="N123" s="188" t="s">
        <v>42</v>
      </c>
      <c r="O123" s="68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118</v>
      </c>
      <c r="AT123" s="191" t="s">
        <v>114</v>
      </c>
      <c r="AU123" s="191" t="s">
        <v>84</v>
      </c>
      <c r="AY123" s="14" t="s">
        <v>112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4" t="s">
        <v>82</v>
      </c>
      <c r="BK123" s="192">
        <f t="shared" si="9"/>
        <v>0</v>
      </c>
      <c r="BL123" s="14" t="s">
        <v>118</v>
      </c>
      <c r="BM123" s="191" t="s">
        <v>127</v>
      </c>
    </row>
    <row r="124" spans="1:65" s="2" customFormat="1" ht="24.2" customHeight="1">
      <c r="A124" s="31"/>
      <c r="B124" s="32"/>
      <c r="C124" s="179" t="s">
        <v>118</v>
      </c>
      <c r="D124" s="179" t="s">
        <v>114</v>
      </c>
      <c r="E124" s="180" t="s">
        <v>128</v>
      </c>
      <c r="F124" s="181" t="s">
        <v>129</v>
      </c>
      <c r="G124" s="182" t="s">
        <v>126</v>
      </c>
      <c r="H124" s="183">
        <v>11</v>
      </c>
      <c r="I124" s="184"/>
      <c r="J124" s="185">
        <f t="shared" si="0"/>
        <v>0</v>
      </c>
      <c r="K124" s="186"/>
      <c r="L124" s="36"/>
      <c r="M124" s="187" t="s">
        <v>1</v>
      </c>
      <c r="N124" s="188" t="s">
        <v>42</v>
      </c>
      <c r="O124" s="68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118</v>
      </c>
      <c r="AT124" s="191" t="s">
        <v>114</v>
      </c>
      <c r="AU124" s="191" t="s">
        <v>84</v>
      </c>
      <c r="AY124" s="14" t="s">
        <v>112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82</v>
      </c>
      <c r="BK124" s="192">
        <f t="shared" si="9"/>
        <v>0</v>
      </c>
      <c r="BL124" s="14" t="s">
        <v>118</v>
      </c>
      <c r="BM124" s="191" t="s">
        <v>130</v>
      </c>
    </row>
    <row r="125" spans="1:65" s="2" customFormat="1" ht="24.2" customHeight="1">
      <c r="A125" s="31"/>
      <c r="B125" s="32"/>
      <c r="C125" s="179" t="s">
        <v>131</v>
      </c>
      <c r="D125" s="179" t="s">
        <v>114</v>
      </c>
      <c r="E125" s="180" t="s">
        <v>132</v>
      </c>
      <c r="F125" s="181" t="s">
        <v>133</v>
      </c>
      <c r="G125" s="182" t="s">
        <v>117</v>
      </c>
      <c r="H125" s="183">
        <v>290</v>
      </c>
      <c r="I125" s="184"/>
      <c r="J125" s="185">
        <f t="shared" si="0"/>
        <v>0</v>
      </c>
      <c r="K125" s="186"/>
      <c r="L125" s="36"/>
      <c r="M125" s="187" t="s">
        <v>1</v>
      </c>
      <c r="N125" s="188" t="s">
        <v>42</v>
      </c>
      <c r="O125" s="68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118</v>
      </c>
      <c r="AT125" s="191" t="s">
        <v>114</v>
      </c>
      <c r="AU125" s="191" t="s">
        <v>84</v>
      </c>
      <c r="AY125" s="14" t="s">
        <v>112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82</v>
      </c>
      <c r="BK125" s="192">
        <f t="shared" si="9"/>
        <v>0</v>
      </c>
      <c r="BL125" s="14" t="s">
        <v>118</v>
      </c>
      <c r="BM125" s="191" t="s">
        <v>134</v>
      </c>
    </row>
    <row r="126" spans="1:65" s="2" customFormat="1" ht="16.5" customHeight="1">
      <c r="A126" s="31"/>
      <c r="B126" s="32"/>
      <c r="C126" s="179" t="s">
        <v>135</v>
      </c>
      <c r="D126" s="179" t="s">
        <v>114</v>
      </c>
      <c r="E126" s="180" t="s">
        <v>136</v>
      </c>
      <c r="F126" s="181" t="s">
        <v>137</v>
      </c>
      <c r="G126" s="182" t="s">
        <v>126</v>
      </c>
      <c r="H126" s="183">
        <v>11</v>
      </c>
      <c r="I126" s="184"/>
      <c r="J126" s="185">
        <f t="shared" si="0"/>
        <v>0</v>
      </c>
      <c r="K126" s="186"/>
      <c r="L126" s="36"/>
      <c r="M126" s="187" t="s">
        <v>1</v>
      </c>
      <c r="N126" s="188" t="s">
        <v>42</v>
      </c>
      <c r="O126" s="68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118</v>
      </c>
      <c r="AT126" s="191" t="s">
        <v>114</v>
      </c>
      <c r="AU126" s="191" t="s">
        <v>84</v>
      </c>
      <c r="AY126" s="14" t="s">
        <v>112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82</v>
      </c>
      <c r="BK126" s="192">
        <f t="shared" si="9"/>
        <v>0</v>
      </c>
      <c r="BL126" s="14" t="s">
        <v>118</v>
      </c>
      <c r="BM126" s="191" t="s">
        <v>138</v>
      </c>
    </row>
    <row r="127" spans="1:65" s="2" customFormat="1" ht="24.2" customHeight="1">
      <c r="A127" s="31"/>
      <c r="B127" s="32"/>
      <c r="C127" s="179" t="s">
        <v>139</v>
      </c>
      <c r="D127" s="179" t="s">
        <v>114</v>
      </c>
      <c r="E127" s="180" t="s">
        <v>140</v>
      </c>
      <c r="F127" s="181" t="s">
        <v>141</v>
      </c>
      <c r="G127" s="182" t="s">
        <v>142</v>
      </c>
      <c r="H127" s="183">
        <v>23.3</v>
      </c>
      <c r="I127" s="184"/>
      <c r="J127" s="185">
        <f t="shared" si="0"/>
        <v>0</v>
      </c>
      <c r="K127" s="186"/>
      <c r="L127" s="36"/>
      <c r="M127" s="187" t="s">
        <v>1</v>
      </c>
      <c r="N127" s="188" t="s">
        <v>42</v>
      </c>
      <c r="O127" s="68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118</v>
      </c>
      <c r="AT127" s="191" t="s">
        <v>114</v>
      </c>
      <c r="AU127" s="191" t="s">
        <v>84</v>
      </c>
      <c r="AY127" s="14" t="s">
        <v>112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82</v>
      </c>
      <c r="BK127" s="192">
        <f t="shared" si="9"/>
        <v>0</v>
      </c>
      <c r="BL127" s="14" t="s">
        <v>118</v>
      </c>
      <c r="BM127" s="191" t="s">
        <v>143</v>
      </c>
    </row>
    <row r="128" spans="1:65" s="2" customFormat="1" ht="24.2" customHeight="1">
      <c r="A128" s="31"/>
      <c r="B128" s="32"/>
      <c r="C128" s="179" t="s">
        <v>144</v>
      </c>
      <c r="D128" s="179" t="s">
        <v>114</v>
      </c>
      <c r="E128" s="180" t="s">
        <v>145</v>
      </c>
      <c r="F128" s="181" t="s">
        <v>146</v>
      </c>
      <c r="G128" s="182" t="s">
        <v>147</v>
      </c>
      <c r="H128" s="183">
        <v>0.746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42</v>
      </c>
      <c r="O128" s="68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118</v>
      </c>
      <c r="AT128" s="191" t="s">
        <v>114</v>
      </c>
      <c r="AU128" s="191" t="s">
        <v>84</v>
      </c>
      <c r="AY128" s="14" t="s">
        <v>112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82</v>
      </c>
      <c r="BK128" s="192">
        <f t="shared" si="9"/>
        <v>0</v>
      </c>
      <c r="BL128" s="14" t="s">
        <v>118</v>
      </c>
      <c r="BM128" s="191" t="s">
        <v>148</v>
      </c>
    </row>
    <row r="129" spans="1:65" s="2" customFormat="1" ht="24.2" customHeight="1">
      <c r="A129" s="31"/>
      <c r="B129" s="32"/>
      <c r="C129" s="179" t="s">
        <v>149</v>
      </c>
      <c r="D129" s="179" t="s">
        <v>114</v>
      </c>
      <c r="E129" s="180" t="s">
        <v>150</v>
      </c>
      <c r="F129" s="181" t="s">
        <v>151</v>
      </c>
      <c r="G129" s="182" t="s">
        <v>147</v>
      </c>
      <c r="H129" s="183">
        <v>0.746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42</v>
      </c>
      <c r="O129" s="6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118</v>
      </c>
      <c r="AT129" s="191" t="s">
        <v>114</v>
      </c>
      <c r="AU129" s="191" t="s">
        <v>84</v>
      </c>
      <c r="AY129" s="14" t="s">
        <v>112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82</v>
      </c>
      <c r="BK129" s="192">
        <f t="shared" si="9"/>
        <v>0</v>
      </c>
      <c r="BL129" s="14" t="s">
        <v>118</v>
      </c>
      <c r="BM129" s="191" t="s">
        <v>152</v>
      </c>
    </row>
    <row r="130" spans="1:65" s="2" customFormat="1" ht="21.75" customHeight="1">
      <c r="A130" s="31"/>
      <c r="B130" s="32"/>
      <c r="C130" s="179" t="s">
        <v>153</v>
      </c>
      <c r="D130" s="179" t="s">
        <v>114</v>
      </c>
      <c r="E130" s="180" t="s">
        <v>154</v>
      </c>
      <c r="F130" s="181" t="s">
        <v>155</v>
      </c>
      <c r="G130" s="182" t="s">
        <v>126</v>
      </c>
      <c r="H130" s="183">
        <v>11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42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118</v>
      </c>
      <c r="AT130" s="191" t="s">
        <v>114</v>
      </c>
      <c r="AU130" s="191" t="s">
        <v>84</v>
      </c>
      <c r="AY130" s="14" t="s">
        <v>112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82</v>
      </c>
      <c r="BK130" s="192">
        <f t="shared" si="9"/>
        <v>0</v>
      </c>
      <c r="BL130" s="14" t="s">
        <v>118</v>
      </c>
      <c r="BM130" s="191" t="s">
        <v>156</v>
      </c>
    </row>
    <row r="131" spans="1:65" s="12" customFormat="1" ht="22.9" customHeight="1">
      <c r="B131" s="163"/>
      <c r="C131" s="164"/>
      <c r="D131" s="165" t="s">
        <v>76</v>
      </c>
      <c r="E131" s="177" t="s">
        <v>123</v>
      </c>
      <c r="F131" s="177" t="s">
        <v>157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SUM(P132:P146)</f>
        <v>0</v>
      </c>
      <c r="Q131" s="171"/>
      <c r="R131" s="172">
        <f>SUM(R132:R146)</f>
        <v>8.6884119999999978</v>
      </c>
      <c r="S131" s="171"/>
      <c r="T131" s="173">
        <f>SUM(T132:T146)</f>
        <v>0</v>
      </c>
      <c r="AR131" s="174" t="s">
        <v>82</v>
      </c>
      <c r="AT131" s="175" t="s">
        <v>76</v>
      </c>
      <c r="AU131" s="175" t="s">
        <v>82</v>
      </c>
      <c r="AY131" s="174" t="s">
        <v>112</v>
      </c>
      <c r="BK131" s="176">
        <f>SUM(BK132:BK146)</f>
        <v>0</v>
      </c>
    </row>
    <row r="132" spans="1:65" s="2" customFormat="1" ht="24.2" customHeight="1">
      <c r="A132" s="31"/>
      <c r="B132" s="32"/>
      <c r="C132" s="179" t="s">
        <v>158</v>
      </c>
      <c r="D132" s="179" t="s">
        <v>114</v>
      </c>
      <c r="E132" s="180" t="s">
        <v>159</v>
      </c>
      <c r="F132" s="181" t="s">
        <v>160</v>
      </c>
      <c r="G132" s="182" t="s">
        <v>126</v>
      </c>
      <c r="H132" s="183">
        <v>48</v>
      </c>
      <c r="I132" s="184"/>
      <c r="J132" s="185">
        <f t="shared" ref="J132:J146" si="10">ROUND(I132*H132,2)</f>
        <v>0</v>
      </c>
      <c r="K132" s="186"/>
      <c r="L132" s="36"/>
      <c r="M132" s="187" t="s">
        <v>1</v>
      </c>
      <c r="N132" s="188" t="s">
        <v>42</v>
      </c>
      <c r="O132" s="68"/>
      <c r="P132" s="189">
        <f t="shared" ref="P132:P146" si="11">O132*H132</f>
        <v>0</v>
      </c>
      <c r="Q132" s="189">
        <v>0.17488999999999999</v>
      </c>
      <c r="R132" s="189">
        <f t="shared" ref="R132:R146" si="12">Q132*H132</f>
        <v>8.3947199999999995</v>
      </c>
      <c r="S132" s="189">
        <v>0</v>
      </c>
      <c r="T132" s="190">
        <f t="shared" ref="T132:T146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118</v>
      </c>
      <c r="AT132" s="191" t="s">
        <v>114</v>
      </c>
      <c r="AU132" s="191" t="s">
        <v>84</v>
      </c>
      <c r="AY132" s="14" t="s">
        <v>112</v>
      </c>
      <c r="BE132" s="192">
        <f t="shared" ref="BE132:BE146" si="14">IF(N132="základní",J132,0)</f>
        <v>0</v>
      </c>
      <c r="BF132" s="192">
        <f t="shared" ref="BF132:BF146" si="15">IF(N132="snížená",J132,0)</f>
        <v>0</v>
      </c>
      <c r="BG132" s="192">
        <f t="shared" ref="BG132:BG146" si="16">IF(N132="zákl. přenesená",J132,0)</f>
        <v>0</v>
      </c>
      <c r="BH132" s="192">
        <f t="shared" ref="BH132:BH146" si="17">IF(N132="sníž. přenesená",J132,0)</f>
        <v>0</v>
      </c>
      <c r="BI132" s="192">
        <f t="shared" ref="BI132:BI146" si="18">IF(N132="nulová",J132,0)</f>
        <v>0</v>
      </c>
      <c r="BJ132" s="14" t="s">
        <v>82</v>
      </c>
      <c r="BK132" s="192">
        <f t="shared" ref="BK132:BK146" si="19">ROUND(I132*H132,2)</f>
        <v>0</v>
      </c>
      <c r="BL132" s="14" t="s">
        <v>118</v>
      </c>
      <c r="BM132" s="191" t="s">
        <v>161</v>
      </c>
    </row>
    <row r="133" spans="1:65" s="2" customFormat="1" ht="16.5" customHeight="1">
      <c r="A133" s="31"/>
      <c r="B133" s="32"/>
      <c r="C133" s="179" t="s">
        <v>162</v>
      </c>
      <c r="D133" s="179" t="s">
        <v>114</v>
      </c>
      <c r="E133" s="180" t="s">
        <v>163</v>
      </c>
      <c r="F133" s="181" t="s">
        <v>164</v>
      </c>
      <c r="G133" s="182" t="s">
        <v>126</v>
      </c>
      <c r="H133" s="183">
        <v>2</v>
      </c>
      <c r="I133" s="184"/>
      <c r="J133" s="185">
        <f t="shared" si="10"/>
        <v>0</v>
      </c>
      <c r="K133" s="186"/>
      <c r="L133" s="36"/>
      <c r="M133" s="187" t="s">
        <v>1</v>
      </c>
      <c r="N133" s="188" t="s">
        <v>42</v>
      </c>
      <c r="O133" s="68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118</v>
      </c>
      <c r="AT133" s="191" t="s">
        <v>114</v>
      </c>
      <c r="AU133" s="191" t="s">
        <v>84</v>
      </c>
      <c r="AY133" s="14" t="s">
        <v>112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4" t="s">
        <v>82</v>
      </c>
      <c r="BK133" s="192">
        <f t="shared" si="19"/>
        <v>0</v>
      </c>
      <c r="BL133" s="14" t="s">
        <v>118</v>
      </c>
      <c r="BM133" s="191" t="s">
        <v>165</v>
      </c>
    </row>
    <row r="134" spans="1:65" s="2" customFormat="1" ht="24.2" customHeight="1">
      <c r="A134" s="31"/>
      <c r="B134" s="32"/>
      <c r="C134" s="193" t="s">
        <v>166</v>
      </c>
      <c r="D134" s="193" t="s">
        <v>167</v>
      </c>
      <c r="E134" s="194" t="s">
        <v>168</v>
      </c>
      <c r="F134" s="195" t="s">
        <v>169</v>
      </c>
      <c r="G134" s="196" t="s">
        <v>126</v>
      </c>
      <c r="H134" s="197">
        <v>2</v>
      </c>
      <c r="I134" s="198"/>
      <c r="J134" s="199">
        <f t="shared" si="10"/>
        <v>0</v>
      </c>
      <c r="K134" s="200"/>
      <c r="L134" s="201"/>
      <c r="M134" s="202" t="s">
        <v>1</v>
      </c>
      <c r="N134" s="203" t="s">
        <v>42</v>
      </c>
      <c r="O134" s="68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144</v>
      </c>
      <c r="AT134" s="191" t="s">
        <v>167</v>
      </c>
      <c r="AU134" s="191" t="s">
        <v>84</v>
      </c>
      <c r="AY134" s="14" t="s">
        <v>112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4" t="s">
        <v>82</v>
      </c>
      <c r="BK134" s="192">
        <f t="shared" si="19"/>
        <v>0</v>
      </c>
      <c r="BL134" s="14" t="s">
        <v>118</v>
      </c>
      <c r="BM134" s="191" t="s">
        <v>170</v>
      </c>
    </row>
    <row r="135" spans="1:65" s="2" customFormat="1" ht="16.5" customHeight="1">
      <c r="A135" s="31"/>
      <c r="B135" s="32"/>
      <c r="C135" s="193" t="s">
        <v>171</v>
      </c>
      <c r="D135" s="193" t="s">
        <v>167</v>
      </c>
      <c r="E135" s="194" t="s">
        <v>172</v>
      </c>
      <c r="F135" s="195" t="s">
        <v>173</v>
      </c>
      <c r="G135" s="196" t="s">
        <v>126</v>
      </c>
      <c r="H135" s="197">
        <v>14</v>
      </c>
      <c r="I135" s="198"/>
      <c r="J135" s="199">
        <f t="shared" si="10"/>
        <v>0</v>
      </c>
      <c r="K135" s="200"/>
      <c r="L135" s="201"/>
      <c r="M135" s="202" t="s">
        <v>1</v>
      </c>
      <c r="N135" s="203" t="s">
        <v>42</v>
      </c>
      <c r="O135" s="68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144</v>
      </c>
      <c r="AT135" s="191" t="s">
        <v>167</v>
      </c>
      <c r="AU135" s="191" t="s">
        <v>84</v>
      </c>
      <c r="AY135" s="14" t="s">
        <v>112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4" t="s">
        <v>82</v>
      </c>
      <c r="BK135" s="192">
        <f t="shared" si="19"/>
        <v>0</v>
      </c>
      <c r="BL135" s="14" t="s">
        <v>118</v>
      </c>
      <c r="BM135" s="191" t="s">
        <v>174</v>
      </c>
    </row>
    <row r="136" spans="1:65" s="2" customFormat="1" ht="21.75" customHeight="1">
      <c r="A136" s="31"/>
      <c r="B136" s="32"/>
      <c r="C136" s="193" t="s">
        <v>8</v>
      </c>
      <c r="D136" s="193" t="s">
        <v>167</v>
      </c>
      <c r="E136" s="194" t="s">
        <v>175</v>
      </c>
      <c r="F136" s="195" t="s">
        <v>176</v>
      </c>
      <c r="G136" s="196" t="s">
        <v>126</v>
      </c>
      <c r="H136" s="197">
        <v>14</v>
      </c>
      <c r="I136" s="198"/>
      <c r="J136" s="199">
        <f t="shared" si="10"/>
        <v>0</v>
      </c>
      <c r="K136" s="200"/>
      <c r="L136" s="201"/>
      <c r="M136" s="202" t="s">
        <v>1</v>
      </c>
      <c r="N136" s="203" t="s">
        <v>42</v>
      </c>
      <c r="O136" s="68"/>
      <c r="P136" s="189">
        <f t="shared" si="11"/>
        <v>0</v>
      </c>
      <c r="Q136" s="189">
        <v>1E-4</v>
      </c>
      <c r="R136" s="189">
        <f t="shared" si="12"/>
        <v>1.4E-3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144</v>
      </c>
      <c r="AT136" s="191" t="s">
        <v>167</v>
      </c>
      <c r="AU136" s="191" t="s">
        <v>84</v>
      </c>
      <c r="AY136" s="14" t="s">
        <v>112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82</v>
      </c>
      <c r="BK136" s="192">
        <f t="shared" si="19"/>
        <v>0</v>
      </c>
      <c r="BL136" s="14" t="s">
        <v>118</v>
      </c>
      <c r="BM136" s="191" t="s">
        <v>177</v>
      </c>
    </row>
    <row r="137" spans="1:65" s="2" customFormat="1" ht="16.5" customHeight="1">
      <c r="A137" s="31"/>
      <c r="B137" s="32"/>
      <c r="C137" s="193" t="s">
        <v>178</v>
      </c>
      <c r="D137" s="193" t="s">
        <v>167</v>
      </c>
      <c r="E137" s="194" t="s">
        <v>179</v>
      </c>
      <c r="F137" s="195" t="s">
        <v>180</v>
      </c>
      <c r="G137" s="196" t="s">
        <v>142</v>
      </c>
      <c r="H137" s="197">
        <v>198.45</v>
      </c>
      <c r="I137" s="198"/>
      <c r="J137" s="199">
        <f t="shared" si="10"/>
        <v>0</v>
      </c>
      <c r="K137" s="200"/>
      <c r="L137" s="201"/>
      <c r="M137" s="202" t="s">
        <v>1</v>
      </c>
      <c r="N137" s="203" t="s">
        <v>42</v>
      </c>
      <c r="O137" s="68"/>
      <c r="P137" s="189">
        <f t="shared" si="11"/>
        <v>0</v>
      </c>
      <c r="Q137" s="189">
        <v>5.0000000000000002E-5</v>
      </c>
      <c r="R137" s="189">
        <f t="shared" si="12"/>
        <v>9.9225000000000008E-3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144</v>
      </c>
      <c r="AT137" s="191" t="s">
        <v>167</v>
      </c>
      <c r="AU137" s="191" t="s">
        <v>84</v>
      </c>
      <c r="AY137" s="14" t="s">
        <v>112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82</v>
      </c>
      <c r="BK137" s="192">
        <f t="shared" si="19"/>
        <v>0</v>
      </c>
      <c r="BL137" s="14" t="s">
        <v>118</v>
      </c>
      <c r="BM137" s="191" t="s">
        <v>181</v>
      </c>
    </row>
    <row r="138" spans="1:65" s="2" customFormat="1" ht="24.2" customHeight="1">
      <c r="A138" s="31"/>
      <c r="B138" s="32"/>
      <c r="C138" s="193" t="s">
        <v>182</v>
      </c>
      <c r="D138" s="193" t="s">
        <v>167</v>
      </c>
      <c r="E138" s="194" t="s">
        <v>183</v>
      </c>
      <c r="F138" s="195" t="s">
        <v>184</v>
      </c>
      <c r="G138" s="196" t="s">
        <v>126</v>
      </c>
      <c r="H138" s="197">
        <v>2</v>
      </c>
      <c r="I138" s="198"/>
      <c r="J138" s="199">
        <f t="shared" si="10"/>
        <v>0</v>
      </c>
      <c r="K138" s="200"/>
      <c r="L138" s="201"/>
      <c r="M138" s="202" t="s">
        <v>1</v>
      </c>
      <c r="N138" s="203" t="s">
        <v>42</v>
      </c>
      <c r="O138" s="68"/>
      <c r="P138" s="189">
        <f t="shared" si="11"/>
        <v>0</v>
      </c>
      <c r="Q138" s="189">
        <v>3.8999999999999998E-3</v>
      </c>
      <c r="R138" s="189">
        <f t="shared" si="12"/>
        <v>7.7999999999999996E-3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144</v>
      </c>
      <c r="AT138" s="191" t="s">
        <v>167</v>
      </c>
      <c r="AU138" s="191" t="s">
        <v>84</v>
      </c>
      <c r="AY138" s="14" t="s">
        <v>112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82</v>
      </c>
      <c r="BK138" s="192">
        <f t="shared" si="19"/>
        <v>0</v>
      </c>
      <c r="BL138" s="14" t="s">
        <v>118</v>
      </c>
      <c r="BM138" s="191" t="s">
        <v>185</v>
      </c>
    </row>
    <row r="139" spans="1:65" s="2" customFormat="1" ht="24.2" customHeight="1">
      <c r="A139" s="31"/>
      <c r="B139" s="32"/>
      <c r="C139" s="193" t="s">
        <v>186</v>
      </c>
      <c r="D139" s="193" t="s">
        <v>167</v>
      </c>
      <c r="E139" s="194" t="s">
        <v>187</v>
      </c>
      <c r="F139" s="195" t="s">
        <v>188</v>
      </c>
      <c r="G139" s="196" t="s">
        <v>126</v>
      </c>
      <c r="H139" s="197">
        <v>2</v>
      </c>
      <c r="I139" s="198"/>
      <c r="J139" s="199">
        <f t="shared" si="10"/>
        <v>0</v>
      </c>
      <c r="K139" s="200"/>
      <c r="L139" s="201"/>
      <c r="M139" s="202" t="s">
        <v>1</v>
      </c>
      <c r="N139" s="203" t="s">
        <v>42</v>
      </c>
      <c r="O139" s="68"/>
      <c r="P139" s="189">
        <f t="shared" si="11"/>
        <v>0</v>
      </c>
      <c r="Q139" s="189">
        <v>4.3E-3</v>
      </c>
      <c r="R139" s="189">
        <f t="shared" si="12"/>
        <v>8.6E-3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144</v>
      </c>
      <c r="AT139" s="191" t="s">
        <v>167</v>
      </c>
      <c r="AU139" s="191" t="s">
        <v>84</v>
      </c>
      <c r="AY139" s="14" t="s">
        <v>112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82</v>
      </c>
      <c r="BK139" s="192">
        <f t="shared" si="19"/>
        <v>0</v>
      </c>
      <c r="BL139" s="14" t="s">
        <v>118</v>
      </c>
      <c r="BM139" s="191" t="s">
        <v>189</v>
      </c>
    </row>
    <row r="140" spans="1:65" s="2" customFormat="1" ht="24.2" customHeight="1">
      <c r="A140" s="31"/>
      <c r="B140" s="32"/>
      <c r="C140" s="193" t="s">
        <v>190</v>
      </c>
      <c r="D140" s="193" t="s">
        <v>167</v>
      </c>
      <c r="E140" s="194" t="s">
        <v>191</v>
      </c>
      <c r="F140" s="195" t="s">
        <v>192</v>
      </c>
      <c r="G140" s="196" t="s">
        <v>142</v>
      </c>
      <c r="H140" s="197">
        <v>198.45</v>
      </c>
      <c r="I140" s="198"/>
      <c r="J140" s="199">
        <f t="shared" si="10"/>
        <v>0</v>
      </c>
      <c r="K140" s="200"/>
      <c r="L140" s="201"/>
      <c r="M140" s="202" t="s">
        <v>1</v>
      </c>
      <c r="N140" s="203" t="s">
        <v>42</v>
      </c>
      <c r="O140" s="68"/>
      <c r="P140" s="189">
        <f t="shared" si="11"/>
        <v>0</v>
      </c>
      <c r="Q140" s="189">
        <v>1.31E-3</v>
      </c>
      <c r="R140" s="189">
        <f t="shared" si="12"/>
        <v>0.25996949999999996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144</v>
      </c>
      <c r="AT140" s="191" t="s">
        <v>167</v>
      </c>
      <c r="AU140" s="191" t="s">
        <v>84</v>
      </c>
      <c r="AY140" s="14" t="s">
        <v>112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82</v>
      </c>
      <c r="BK140" s="192">
        <f t="shared" si="19"/>
        <v>0</v>
      </c>
      <c r="BL140" s="14" t="s">
        <v>118</v>
      </c>
      <c r="BM140" s="191" t="s">
        <v>193</v>
      </c>
    </row>
    <row r="141" spans="1:65" s="2" customFormat="1" ht="16.5" customHeight="1">
      <c r="A141" s="31"/>
      <c r="B141" s="32"/>
      <c r="C141" s="193" t="s">
        <v>194</v>
      </c>
      <c r="D141" s="193" t="s">
        <v>167</v>
      </c>
      <c r="E141" s="194" t="s">
        <v>195</v>
      </c>
      <c r="F141" s="195" t="s">
        <v>196</v>
      </c>
      <c r="G141" s="196" t="s">
        <v>126</v>
      </c>
      <c r="H141" s="197">
        <v>26</v>
      </c>
      <c r="I141" s="198"/>
      <c r="J141" s="199">
        <f t="shared" si="10"/>
        <v>0</v>
      </c>
      <c r="K141" s="200"/>
      <c r="L141" s="201"/>
      <c r="M141" s="202" t="s">
        <v>1</v>
      </c>
      <c r="N141" s="203" t="s">
        <v>42</v>
      </c>
      <c r="O141" s="68"/>
      <c r="P141" s="189">
        <f t="shared" si="11"/>
        <v>0</v>
      </c>
      <c r="Q141" s="189">
        <v>1E-4</v>
      </c>
      <c r="R141" s="189">
        <f t="shared" si="12"/>
        <v>2.6000000000000003E-3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144</v>
      </c>
      <c r="AT141" s="191" t="s">
        <v>167</v>
      </c>
      <c r="AU141" s="191" t="s">
        <v>84</v>
      </c>
      <c r="AY141" s="14" t="s">
        <v>112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82</v>
      </c>
      <c r="BK141" s="192">
        <f t="shared" si="19"/>
        <v>0</v>
      </c>
      <c r="BL141" s="14" t="s">
        <v>118</v>
      </c>
      <c r="BM141" s="191" t="s">
        <v>197</v>
      </c>
    </row>
    <row r="142" spans="1:65" s="2" customFormat="1" ht="16.5" customHeight="1">
      <c r="A142" s="31"/>
      <c r="B142" s="32"/>
      <c r="C142" s="193" t="s">
        <v>7</v>
      </c>
      <c r="D142" s="193" t="s">
        <v>167</v>
      </c>
      <c r="E142" s="194" t="s">
        <v>198</v>
      </c>
      <c r="F142" s="195" t="s">
        <v>199</v>
      </c>
      <c r="G142" s="196" t="s">
        <v>126</v>
      </c>
      <c r="H142" s="197">
        <v>26</v>
      </c>
      <c r="I142" s="198"/>
      <c r="J142" s="199">
        <f t="shared" si="10"/>
        <v>0</v>
      </c>
      <c r="K142" s="200"/>
      <c r="L142" s="201"/>
      <c r="M142" s="202" t="s">
        <v>1</v>
      </c>
      <c r="N142" s="203" t="s">
        <v>42</v>
      </c>
      <c r="O142" s="68"/>
      <c r="P142" s="189">
        <f t="shared" si="11"/>
        <v>0</v>
      </c>
      <c r="Q142" s="189">
        <v>1E-4</v>
      </c>
      <c r="R142" s="189">
        <f t="shared" si="12"/>
        <v>2.6000000000000003E-3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144</v>
      </c>
      <c r="AT142" s="191" t="s">
        <v>167</v>
      </c>
      <c r="AU142" s="191" t="s">
        <v>84</v>
      </c>
      <c r="AY142" s="14" t="s">
        <v>112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82</v>
      </c>
      <c r="BK142" s="192">
        <f t="shared" si="19"/>
        <v>0</v>
      </c>
      <c r="BL142" s="14" t="s">
        <v>118</v>
      </c>
      <c r="BM142" s="191" t="s">
        <v>200</v>
      </c>
    </row>
    <row r="143" spans="1:65" s="2" customFormat="1" ht="16.5" customHeight="1">
      <c r="A143" s="31"/>
      <c r="B143" s="32"/>
      <c r="C143" s="193" t="s">
        <v>201</v>
      </c>
      <c r="D143" s="193" t="s">
        <v>167</v>
      </c>
      <c r="E143" s="194" t="s">
        <v>202</v>
      </c>
      <c r="F143" s="195" t="s">
        <v>203</v>
      </c>
      <c r="G143" s="196" t="s">
        <v>126</v>
      </c>
      <c r="H143" s="197">
        <v>8</v>
      </c>
      <c r="I143" s="198"/>
      <c r="J143" s="199">
        <f t="shared" si="10"/>
        <v>0</v>
      </c>
      <c r="K143" s="200"/>
      <c r="L143" s="201"/>
      <c r="M143" s="202" t="s">
        <v>1</v>
      </c>
      <c r="N143" s="203" t="s">
        <v>42</v>
      </c>
      <c r="O143" s="68"/>
      <c r="P143" s="189">
        <f t="shared" si="11"/>
        <v>0</v>
      </c>
      <c r="Q143" s="189">
        <v>1E-4</v>
      </c>
      <c r="R143" s="189">
        <f t="shared" si="12"/>
        <v>8.0000000000000004E-4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144</v>
      </c>
      <c r="AT143" s="191" t="s">
        <v>167</v>
      </c>
      <c r="AU143" s="191" t="s">
        <v>84</v>
      </c>
      <c r="AY143" s="14" t="s">
        <v>112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82</v>
      </c>
      <c r="BK143" s="192">
        <f t="shared" si="19"/>
        <v>0</v>
      </c>
      <c r="BL143" s="14" t="s">
        <v>118</v>
      </c>
      <c r="BM143" s="191" t="s">
        <v>204</v>
      </c>
    </row>
    <row r="144" spans="1:65" s="2" customFormat="1" ht="24.2" customHeight="1">
      <c r="A144" s="31"/>
      <c r="B144" s="32"/>
      <c r="C144" s="179" t="s">
        <v>205</v>
      </c>
      <c r="D144" s="179" t="s">
        <v>114</v>
      </c>
      <c r="E144" s="180" t="s">
        <v>206</v>
      </c>
      <c r="F144" s="181" t="s">
        <v>207</v>
      </c>
      <c r="G144" s="182" t="s">
        <v>142</v>
      </c>
      <c r="H144" s="183">
        <v>198.45</v>
      </c>
      <c r="I144" s="184"/>
      <c r="J144" s="185">
        <f t="shared" si="10"/>
        <v>0</v>
      </c>
      <c r="K144" s="186"/>
      <c r="L144" s="36"/>
      <c r="M144" s="187" t="s">
        <v>1</v>
      </c>
      <c r="N144" s="188" t="s">
        <v>42</v>
      </c>
      <c r="O144" s="68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118</v>
      </c>
      <c r="AT144" s="191" t="s">
        <v>114</v>
      </c>
      <c r="AU144" s="191" t="s">
        <v>84</v>
      </c>
      <c r="AY144" s="14" t="s">
        <v>112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82</v>
      </c>
      <c r="BK144" s="192">
        <f t="shared" si="19"/>
        <v>0</v>
      </c>
      <c r="BL144" s="14" t="s">
        <v>118</v>
      </c>
      <c r="BM144" s="191" t="s">
        <v>208</v>
      </c>
    </row>
    <row r="145" spans="1:65" s="2" customFormat="1" ht="24.2" customHeight="1">
      <c r="A145" s="31"/>
      <c r="B145" s="32"/>
      <c r="C145" s="179" t="s">
        <v>209</v>
      </c>
      <c r="D145" s="179" t="s">
        <v>114</v>
      </c>
      <c r="E145" s="180" t="s">
        <v>210</v>
      </c>
      <c r="F145" s="181" t="s">
        <v>211</v>
      </c>
      <c r="G145" s="182" t="s">
        <v>142</v>
      </c>
      <c r="H145" s="183">
        <v>198.45</v>
      </c>
      <c r="I145" s="184"/>
      <c r="J145" s="185">
        <f t="shared" si="10"/>
        <v>0</v>
      </c>
      <c r="K145" s="186"/>
      <c r="L145" s="36"/>
      <c r="M145" s="187" t="s">
        <v>1</v>
      </c>
      <c r="N145" s="188" t="s">
        <v>42</v>
      </c>
      <c r="O145" s="68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118</v>
      </c>
      <c r="AT145" s="191" t="s">
        <v>114</v>
      </c>
      <c r="AU145" s="191" t="s">
        <v>84</v>
      </c>
      <c r="AY145" s="14" t="s">
        <v>112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82</v>
      </c>
      <c r="BK145" s="192">
        <f t="shared" si="19"/>
        <v>0</v>
      </c>
      <c r="BL145" s="14" t="s">
        <v>118</v>
      </c>
      <c r="BM145" s="191" t="s">
        <v>212</v>
      </c>
    </row>
    <row r="146" spans="1:65" s="2" customFormat="1" ht="24.2" customHeight="1">
      <c r="A146" s="31"/>
      <c r="B146" s="32"/>
      <c r="C146" s="179" t="s">
        <v>213</v>
      </c>
      <c r="D146" s="179" t="s">
        <v>114</v>
      </c>
      <c r="E146" s="180" t="s">
        <v>214</v>
      </c>
      <c r="F146" s="181" t="s">
        <v>215</v>
      </c>
      <c r="G146" s="182" t="s">
        <v>142</v>
      </c>
      <c r="H146" s="183">
        <v>198.45</v>
      </c>
      <c r="I146" s="184"/>
      <c r="J146" s="185">
        <f t="shared" si="10"/>
        <v>0</v>
      </c>
      <c r="K146" s="186"/>
      <c r="L146" s="36"/>
      <c r="M146" s="187" t="s">
        <v>1</v>
      </c>
      <c r="N146" s="188" t="s">
        <v>42</v>
      </c>
      <c r="O146" s="68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118</v>
      </c>
      <c r="AT146" s="191" t="s">
        <v>114</v>
      </c>
      <c r="AU146" s="191" t="s">
        <v>84</v>
      </c>
      <c r="AY146" s="14" t="s">
        <v>112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82</v>
      </c>
      <c r="BK146" s="192">
        <f t="shared" si="19"/>
        <v>0</v>
      </c>
      <c r="BL146" s="14" t="s">
        <v>118</v>
      </c>
      <c r="BM146" s="191" t="s">
        <v>216</v>
      </c>
    </row>
    <row r="147" spans="1:65" s="12" customFormat="1" ht="22.9" customHeight="1">
      <c r="B147" s="163"/>
      <c r="C147" s="164"/>
      <c r="D147" s="165" t="s">
        <v>76</v>
      </c>
      <c r="E147" s="177" t="s">
        <v>149</v>
      </c>
      <c r="F147" s="177" t="s">
        <v>217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SUM(P148:P153)</f>
        <v>0</v>
      </c>
      <c r="Q147" s="171"/>
      <c r="R147" s="172">
        <f>SUM(R148:R153)</f>
        <v>3.1752E-3</v>
      </c>
      <c r="S147" s="171"/>
      <c r="T147" s="173">
        <f>SUM(T148:T153)</f>
        <v>1.5122375000000001</v>
      </c>
      <c r="AR147" s="174" t="s">
        <v>82</v>
      </c>
      <c r="AT147" s="175" t="s">
        <v>76</v>
      </c>
      <c r="AU147" s="175" t="s">
        <v>82</v>
      </c>
      <c r="AY147" s="174" t="s">
        <v>112</v>
      </c>
      <c r="BK147" s="176">
        <f>SUM(BK148:BK153)</f>
        <v>0</v>
      </c>
    </row>
    <row r="148" spans="1:65" s="2" customFormat="1" ht="24.2" customHeight="1">
      <c r="A148" s="31"/>
      <c r="B148" s="32"/>
      <c r="C148" s="179" t="s">
        <v>218</v>
      </c>
      <c r="D148" s="179" t="s">
        <v>114</v>
      </c>
      <c r="E148" s="180" t="s">
        <v>219</v>
      </c>
      <c r="F148" s="181" t="s">
        <v>220</v>
      </c>
      <c r="G148" s="182" t="s">
        <v>126</v>
      </c>
      <c r="H148" s="183">
        <v>31</v>
      </c>
      <c r="I148" s="184"/>
      <c r="J148" s="185">
        <f t="shared" ref="J148:J153" si="20">ROUND(I148*H148,2)</f>
        <v>0</v>
      </c>
      <c r="K148" s="186"/>
      <c r="L148" s="36"/>
      <c r="M148" s="187" t="s">
        <v>1</v>
      </c>
      <c r="N148" s="188" t="s">
        <v>42</v>
      </c>
      <c r="O148" s="68"/>
      <c r="P148" s="189">
        <f t="shared" ref="P148:P153" si="21">O148*H148</f>
        <v>0</v>
      </c>
      <c r="Q148" s="189">
        <v>0</v>
      </c>
      <c r="R148" s="189">
        <f t="shared" ref="R148:R153" si="22">Q148*H148</f>
        <v>0</v>
      </c>
      <c r="S148" s="189">
        <v>8.0000000000000002E-3</v>
      </c>
      <c r="T148" s="190">
        <f t="shared" ref="T148:T153" si="23">S148*H148</f>
        <v>0.248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118</v>
      </c>
      <c r="AT148" s="191" t="s">
        <v>114</v>
      </c>
      <c r="AU148" s="191" t="s">
        <v>84</v>
      </c>
      <c r="AY148" s="14" t="s">
        <v>112</v>
      </c>
      <c r="BE148" s="192">
        <f t="shared" ref="BE148:BE153" si="24">IF(N148="základní",J148,0)</f>
        <v>0</v>
      </c>
      <c r="BF148" s="192">
        <f t="shared" ref="BF148:BF153" si="25">IF(N148="snížená",J148,0)</f>
        <v>0</v>
      </c>
      <c r="BG148" s="192">
        <f t="shared" ref="BG148:BG153" si="26">IF(N148="zákl. přenesená",J148,0)</f>
        <v>0</v>
      </c>
      <c r="BH148" s="192">
        <f t="shared" ref="BH148:BH153" si="27">IF(N148="sníž. přenesená",J148,0)</f>
        <v>0</v>
      </c>
      <c r="BI148" s="192">
        <f t="shared" ref="BI148:BI153" si="28">IF(N148="nulová",J148,0)</f>
        <v>0</v>
      </c>
      <c r="BJ148" s="14" t="s">
        <v>82</v>
      </c>
      <c r="BK148" s="192">
        <f t="shared" ref="BK148:BK153" si="29">ROUND(I148*H148,2)</f>
        <v>0</v>
      </c>
      <c r="BL148" s="14" t="s">
        <v>118</v>
      </c>
      <c r="BM148" s="191" t="s">
        <v>221</v>
      </c>
    </row>
    <row r="149" spans="1:65" s="2" customFormat="1" ht="24.2" customHeight="1">
      <c r="A149" s="31"/>
      <c r="B149" s="32"/>
      <c r="C149" s="179" t="s">
        <v>222</v>
      </c>
      <c r="D149" s="179" t="s">
        <v>114</v>
      </c>
      <c r="E149" s="180" t="s">
        <v>223</v>
      </c>
      <c r="F149" s="181" t="s">
        <v>224</v>
      </c>
      <c r="G149" s="182" t="s">
        <v>142</v>
      </c>
      <c r="H149" s="183">
        <v>83.5</v>
      </c>
      <c r="I149" s="184"/>
      <c r="J149" s="185">
        <f t="shared" si="20"/>
        <v>0</v>
      </c>
      <c r="K149" s="186"/>
      <c r="L149" s="36"/>
      <c r="M149" s="187" t="s">
        <v>1</v>
      </c>
      <c r="N149" s="188" t="s">
        <v>42</v>
      </c>
      <c r="O149" s="68"/>
      <c r="P149" s="189">
        <f t="shared" si="21"/>
        <v>0</v>
      </c>
      <c r="Q149" s="189">
        <v>0</v>
      </c>
      <c r="R149" s="189">
        <f t="shared" si="22"/>
        <v>0</v>
      </c>
      <c r="S149" s="189">
        <v>2.48E-3</v>
      </c>
      <c r="T149" s="190">
        <f t="shared" si="23"/>
        <v>0.20707999999999999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118</v>
      </c>
      <c r="AT149" s="191" t="s">
        <v>114</v>
      </c>
      <c r="AU149" s="191" t="s">
        <v>84</v>
      </c>
      <c r="AY149" s="14" t="s">
        <v>112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4" t="s">
        <v>82</v>
      </c>
      <c r="BK149" s="192">
        <f t="shared" si="29"/>
        <v>0</v>
      </c>
      <c r="BL149" s="14" t="s">
        <v>118</v>
      </c>
      <c r="BM149" s="191" t="s">
        <v>225</v>
      </c>
    </row>
    <row r="150" spans="1:65" s="2" customFormat="1" ht="16.5" customHeight="1">
      <c r="A150" s="31"/>
      <c r="B150" s="32"/>
      <c r="C150" s="179" t="s">
        <v>226</v>
      </c>
      <c r="D150" s="179" t="s">
        <v>114</v>
      </c>
      <c r="E150" s="180" t="s">
        <v>227</v>
      </c>
      <c r="F150" s="181" t="s">
        <v>228</v>
      </c>
      <c r="G150" s="182" t="s">
        <v>142</v>
      </c>
      <c r="H150" s="183">
        <v>83.5</v>
      </c>
      <c r="I150" s="184"/>
      <c r="J150" s="185">
        <f t="shared" si="20"/>
        <v>0</v>
      </c>
      <c r="K150" s="186"/>
      <c r="L150" s="36"/>
      <c r="M150" s="187" t="s">
        <v>1</v>
      </c>
      <c r="N150" s="188" t="s">
        <v>42</v>
      </c>
      <c r="O150" s="68"/>
      <c r="P150" s="189">
        <f t="shared" si="21"/>
        <v>0</v>
      </c>
      <c r="Q150" s="189">
        <v>0</v>
      </c>
      <c r="R150" s="189">
        <f t="shared" si="22"/>
        <v>0</v>
      </c>
      <c r="S150" s="189">
        <v>1E-4</v>
      </c>
      <c r="T150" s="190">
        <f t="shared" si="23"/>
        <v>8.3499999999999998E-3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118</v>
      </c>
      <c r="AT150" s="191" t="s">
        <v>114</v>
      </c>
      <c r="AU150" s="191" t="s">
        <v>84</v>
      </c>
      <c r="AY150" s="14" t="s">
        <v>112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4" t="s">
        <v>82</v>
      </c>
      <c r="BK150" s="192">
        <f t="shared" si="29"/>
        <v>0</v>
      </c>
      <c r="BL150" s="14" t="s">
        <v>118</v>
      </c>
      <c r="BM150" s="191" t="s">
        <v>229</v>
      </c>
    </row>
    <row r="151" spans="1:65" s="2" customFormat="1" ht="24.2" customHeight="1">
      <c r="A151" s="31"/>
      <c r="B151" s="32"/>
      <c r="C151" s="179" t="s">
        <v>230</v>
      </c>
      <c r="D151" s="179" t="s">
        <v>114</v>
      </c>
      <c r="E151" s="180" t="s">
        <v>231</v>
      </c>
      <c r="F151" s="181" t="s">
        <v>232</v>
      </c>
      <c r="G151" s="182" t="s">
        <v>142</v>
      </c>
      <c r="H151" s="183">
        <v>66.150000000000006</v>
      </c>
      <c r="I151" s="184"/>
      <c r="J151" s="185">
        <f t="shared" si="20"/>
        <v>0</v>
      </c>
      <c r="K151" s="186"/>
      <c r="L151" s="36"/>
      <c r="M151" s="187" t="s">
        <v>1</v>
      </c>
      <c r="N151" s="188" t="s">
        <v>42</v>
      </c>
      <c r="O151" s="68"/>
      <c r="P151" s="189">
        <f t="shared" si="21"/>
        <v>0</v>
      </c>
      <c r="Q151" s="189">
        <v>0</v>
      </c>
      <c r="R151" s="189">
        <f t="shared" si="22"/>
        <v>0</v>
      </c>
      <c r="S151" s="189">
        <v>9.2499999999999995E-3</v>
      </c>
      <c r="T151" s="190">
        <f t="shared" si="23"/>
        <v>0.61188750000000003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118</v>
      </c>
      <c r="AT151" s="191" t="s">
        <v>114</v>
      </c>
      <c r="AU151" s="191" t="s">
        <v>84</v>
      </c>
      <c r="AY151" s="14" t="s">
        <v>112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4" t="s">
        <v>82</v>
      </c>
      <c r="BK151" s="192">
        <f t="shared" si="29"/>
        <v>0</v>
      </c>
      <c r="BL151" s="14" t="s">
        <v>118</v>
      </c>
      <c r="BM151" s="191" t="s">
        <v>233</v>
      </c>
    </row>
    <row r="152" spans="1:65" s="2" customFormat="1" ht="21.75" customHeight="1">
      <c r="A152" s="31"/>
      <c r="B152" s="32"/>
      <c r="C152" s="179" t="s">
        <v>234</v>
      </c>
      <c r="D152" s="179" t="s">
        <v>114</v>
      </c>
      <c r="E152" s="180" t="s">
        <v>235</v>
      </c>
      <c r="F152" s="181" t="s">
        <v>236</v>
      </c>
      <c r="G152" s="182" t="s">
        <v>126</v>
      </c>
      <c r="H152" s="183">
        <v>2</v>
      </c>
      <c r="I152" s="184"/>
      <c r="J152" s="185">
        <f t="shared" si="20"/>
        <v>0</v>
      </c>
      <c r="K152" s="186"/>
      <c r="L152" s="36"/>
      <c r="M152" s="187" t="s">
        <v>1</v>
      </c>
      <c r="N152" s="188" t="s">
        <v>42</v>
      </c>
      <c r="O152" s="68"/>
      <c r="P152" s="189">
        <f t="shared" si="21"/>
        <v>0</v>
      </c>
      <c r="Q152" s="189">
        <v>0</v>
      </c>
      <c r="R152" s="189">
        <f t="shared" si="22"/>
        <v>0</v>
      </c>
      <c r="S152" s="189">
        <v>0.192</v>
      </c>
      <c r="T152" s="190">
        <f t="shared" si="23"/>
        <v>0.38400000000000001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118</v>
      </c>
      <c r="AT152" s="191" t="s">
        <v>114</v>
      </c>
      <c r="AU152" s="191" t="s">
        <v>84</v>
      </c>
      <c r="AY152" s="14" t="s">
        <v>112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4" t="s">
        <v>82</v>
      </c>
      <c r="BK152" s="192">
        <f t="shared" si="29"/>
        <v>0</v>
      </c>
      <c r="BL152" s="14" t="s">
        <v>118</v>
      </c>
      <c r="BM152" s="191" t="s">
        <v>237</v>
      </c>
    </row>
    <row r="153" spans="1:65" s="2" customFormat="1" ht="24.2" customHeight="1">
      <c r="A153" s="31"/>
      <c r="B153" s="32"/>
      <c r="C153" s="179" t="s">
        <v>238</v>
      </c>
      <c r="D153" s="179" t="s">
        <v>114</v>
      </c>
      <c r="E153" s="180" t="s">
        <v>239</v>
      </c>
      <c r="F153" s="181" t="s">
        <v>240</v>
      </c>
      <c r="G153" s="182" t="s">
        <v>142</v>
      </c>
      <c r="H153" s="183">
        <v>6.6150000000000002</v>
      </c>
      <c r="I153" s="184"/>
      <c r="J153" s="185">
        <f t="shared" si="20"/>
        <v>0</v>
      </c>
      <c r="K153" s="186"/>
      <c r="L153" s="36"/>
      <c r="M153" s="187" t="s">
        <v>1</v>
      </c>
      <c r="N153" s="188" t="s">
        <v>42</v>
      </c>
      <c r="O153" s="68"/>
      <c r="P153" s="189">
        <f t="shared" si="21"/>
        <v>0</v>
      </c>
      <c r="Q153" s="189">
        <v>4.8000000000000001E-4</v>
      </c>
      <c r="R153" s="189">
        <f t="shared" si="22"/>
        <v>3.1752E-3</v>
      </c>
      <c r="S153" s="189">
        <v>8.0000000000000002E-3</v>
      </c>
      <c r="T153" s="190">
        <f t="shared" si="23"/>
        <v>5.2920000000000002E-2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118</v>
      </c>
      <c r="AT153" s="191" t="s">
        <v>114</v>
      </c>
      <c r="AU153" s="191" t="s">
        <v>84</v>
      </c>
      <c r="AY153" s="14" t="s">
        <v>112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4" t="s">
        <v>82</v>
      </c>
      <c r="BK153" s="192">
        <f t="shared" si="29"/>
        <v>0</v>
      </c>
      <c r="BL153" s="14" t="s">
        <v>118</v>
      </c>
      <c r="BM153" s="191" t="s">
        <v>241</v>
      </c>
    </row>
    <row r="154" spans="1:65" s="12" customFormat="1" ht="22.9" customHeight="1">
      <c r="B154" s="163"/>
      <c r="C154" s="164"/>
      <c r="D154" s="165" t="s">
        <v>76</v>
      </c>
      <c r="E154" s="177" t="s">
        <v>242</v>
      </c>
      <c r="F154" s="177" t="s">
        <v>243</v>
      </c>
      <c r="G154" s="164"/>
      <c r="H154" s="164"/>
      <c r="I154" s="167"/>
      <c r="J154" s="178">
        <f>BK154</f>
        <v>0</v>
      </c>
      <c r="K154" s="164"/>
      <c r="L154" s="169"/>
      <c r="M154" s="170"/>
      <c r="N154" s="171"/>
      <c r="O154" s="171"/>
      <c r="P154" s="172">
        <f>SUM(P155:P158)</f>
        <v>0</v>
      </c>
      <c r="Q154" s="171"/>
      <c r="R154" s="172">
        <f>SUM(R155:R158)</f>
        <v>0</v>
      </c>
      <c r="S154" s="171"/>
      <c r="T154" s="173">
        <f>SUM(T155:T158)</f>
        <v>0</v>
      </c>
      <c r="AR154" s="174" t="s">
        <v>82</v>
      </c>
      <c r="AT154" s="175" t="s">
        <v>76</v>
      </c>
      <c r="AU154" s="175" t="s">
        <v>82</v>
      </c>
      <c r="AY154" s="174" t="s">
        <v>112</v>
      </c>
      <c r="BK154" s="176">
        <f>SUM(BK155:BK158)</f>
        <v>0</v>
      </c>
    </row>
    <row r="155" spans="1:65" s="2" customFormat="1" ht="24.2" customHeight="1">
      <c r="A155" s="31"/>
      <c r="B155" s="32"/>
      <c r="C155" s="179" t="s">
        <v>244</v>
      </c>
      <c r="D155" s="179" t="s">
        <v>114</v>
      </c>
      <c r="E155" s="180" t="s">
        <v>245</v>
      </c>
      <c r="F155" s="181" t="s">
        <v>246</v>
      </c>
      <c r="G155" s="182" t="s">
        <v>247</v>
      </c>
      <c r="H155" s="183">
        <v>1.512</v>
      </c>
      <c r="I155" s="184"/>
      <c r="J155" s="185">
        <f>ROUND(I155*H155,2)</f>
        <v>0</v>
      </c>
      <c r="K155" s="186"/>
      <c r="L155" s="36"/>
      <c r="M155" s="187" t="s">
        <v>1</v>
      </c>
      <c r="N155" s="188" t="s">
        <v>42</v>
      </c>
      <c r="O155" s="68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118</v>
      </c>
      <c r="AT155" s="191" t="s">
        <v>114</v>
      </c>
      <c r="AU155" s="191" t="s">
        <v>84</v>
      </c>
      <c r="AY155" s="14" t="s">
        <v>112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4" t="s">
        <v>82</v>
      </c>
      <c r="BK155" s="192">
        <f>ROUND(I155*H155,2)</f>
        <v>0</v>
      </c>
      <c r="BL155" s="14" t="s">
        <v>118</v>
      </c>
      <c r="BM155" s="191" t="s">
        <v>248</v>
      </c>
    </row>
    <row r="156" spans="1:65" s="2" customFormat="1" ht="24.2" customHeight="1">
      <c r="A156" s="31"/>
      <c r="B156" s="32"/>
      <c r="C156" s="179" t="s">
        <v>249</v>
      </c>
      <c r="D156" s="179" t="s">
        <v>114</v>
      </c>
      <c r="E156" s="180" t="s">
        <v>250</v>
      </c>
      <c r="F156" s="181" t="s">
        <v>251</v>
      </c>
      <c r="G156" s="182" t="s">
        <v>247</v>
      </c>
      <c r="H156" s="183">
        <v>1.512</v>
      </c>
      <c r="I156" s="184"/>
      <c r="J156" s="185">
        <f>ROUND(I156*H156,2)</f>
        <v>0</v>
      </c>
      <c r="K156" s="186"/>
      <c r="L156" s="36"/>
      <c r="M156" s="187" t="s">
        <v>1</v>
      </c>
      <c r="N156" s="188" t="s">
        <v>42</v>
      </c>
      <c r="O156" s="68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118</v>
      </c>
      <c r="AT156" s="191" t="s">
        <v>114</v>
      </c>
      <c r="AU156" s="191" t="s">
        <v>84</v>
      </c>
      <c r="AY156" s="14" t="s">
        <v>112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4" t="s">
        <v>82</v>
      </c>
      <c r="BK156" s="192">
        <f>ROUND(I156*H156,2)</f>
        <v>0</v>
      </c>
      <c r="BL156" s="14" t="s">
        <v>118</v>
      </c>
      <c r="BM156" s="191" t="s">
        <v>252</v>
      </c>
    </row>
    <row r="157" spans="1:65" s="2" customFormat="1" ht="24.2" customHeight="1">
      <c r="A157" s="31"/>
      <c r="B157" s="32"/>
      <c r="C157" s="179" t="s">
        <v>253</v>
      </c>
      <c r="D157" s="179" t="s">
        <v>114</v>
      </c>
      <c r="E157" s="180" t="s">
        <v>254</v>
      </c>
      <c r="F157" s="181" t="s">
        <v>255</v>
      </c>
      <c r="G157" s="182" t="s">
        <v>247</v>
      </c>
      <c r="H157" s="183">
        <v>22.68</v>
      </c>
      <c r="I157" s="184"/>
      <c r="J157" s="185">
        <f>ROUND(I157*H157,2)</f>
        <v>0</v>
      </c>
      <c r="K157" s="186"/>
      <c r="L157" s="36"/>
      <c r="M157" s="187" t="s">
        <v>1</v>
      </c>
      <c r="N157" s="188" t="s">
        <v>42</v>
      </c>
      <c r="O157" s="68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118</v>
      </c>
      <c r="AT157" s="191" t="s">
        <v>114</v>
      </c>
      <c r="AU157" s="191" t="s">
        <v>84</v>
      </c>
      <c r="AY157" s="14" t="s">
        <v>112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4" t="s">
        <v>82</v>
      </c>
      <c r="BK157" s="192">
        <f>ROUND(I157*H157,2)</f>
        <v>0</v>
      </c>
      <c r="BL157" s="14" t="s">
        <v>118</v>
      </c>
      <c r="BM157" s="191" t="s">
        <v>256</v>
      </c>
    </row>
    <row r="158" spans="1:65" s="2" customFormat="1" ht="33" customHeight="1">
      <c r="A158" s="31"/>
      <c r="B158" s="32"/>
      <c r="C158" s="179" t="s">
        <v>257</v>
      </c>
      <c r="D158" s="179" t="s">
        <v>114</v>
      </c>
      <c r="E158" s="180" t="s">
        <v>258</v>
      </c>
      <c r="F158" s="181" t="s">
        <v>259</v>
      </c>
      <c r="G158" s="182" t="s">
        <v>247</v>
      </c>
      <c r="H158" s="183">
        <v>1.512</v>
      </c>
      <c r="I158" s="184"/>
      <c r="J158" s="185">
        <f>ROUND(I158*H158,2)</f>
        <v>0</v>
      </c>
      <c r="K158" s="186"/>
      <c r="L158" s="36"/>
      <c r="M158" s="187" t="s">
        <v>1</v>
      </c>
      <c r="N158" s="188" t="s">
        <v>42</v>
      </c>
      <c r="O158" s="68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118</v>
      </c>
      <c r="AT158" s="191" t="s">
        <v>114</v>
      </c>
      <c r="AU158" s="191" t="s">
        <v>84</v>
      </c>
      <c r="AY158" s="14" t="s">
        <v>112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4" t="s">
        <v>82</v>
      </c>
      <c r="BK158" s="192">
        <f>ROUND(I158*H158,2)</f>
        <v>0</v>
      </c>
      <c r="BL158" s="14" t="s">
        <v>118</v>
      </c>
      <c r="BM158" s="191" t="s">
        <v>260</v>
      </c>
    </row>
    <row r="159" spans="1:65" s="12" customFormat="1" ht="22.9" customHeight="1">
      <c r="B159" s="163"/>
      <c r="C159" s="164"/>
      <c r="D159" s="165" t="s">
        <v>76</v>
      </c>
      <c r="E159" s="177" t="s">
        <v>261</v>
      </c>
      <c r="F159" s="177" t="s">
        <v>262</v>
      </c>
      <c r="G159" s="164"/>
      <c r="H159" s="164"/>
      <c r="I159" s="167"/>
      <c r="J159" s="178">
        <f>BK159</f>
        <v>0</v>
      </c>
      <c r="K159" s="164"/>
      <c r="L159" s="169"/>
      <c r="M159" s="170"/>
      <c r="N159" s="171"/>
      <c r="O159" s="171"/>
      <c r="P159" s="172">
        <f>SUM(P160:P161)</f>
        <v>0</v>
      </c>
      <c r="Q159" s="171"/>
      <c r="R159" s="172">
        <f>SUM(R160:R161)</f>
        <v>0</v>
      </c>
      <c r="S159" s="171"/>
      <c r="T159" s="173">
        <f>SUM(T160:T161)</f>
        <v>0</v>
      </c>
      <c r="AR159" s="174" t="s">
        <v>82</v>
      </c>
      <c r="AT159" s="175" t="s">
        <v>76</v>
      </c>
      <c r="AU159" s="175" t="s">
        <v>82</v>
      </c>
      <c r="AY159" s="174" t="s">
        <v>112</v>
      </c>
      <c r="BK159" s="176">
        <f>SUM(BK160:BK161)</f>
        <v>0</v>
      </c>
    </row>
    <row r="160" spans="1:65" s="2" customFormat="1" ht="21.75" customHeight="1">
      <c r="A160" s="31"/>
      <c r="B160" s="32"/>
      <c r="C160" s="179" t="s">
        <v>263</v>
      </c>
      <c r="D160" s="179" t="s">
        <v>114</v>
      </c>
      <c r="E160" s="180" t="s">
        <v>264</v>
      </c>
      <c r="F160" s="181" t="s">
        <v>265</v>
      </c>
      <c r="G160" s="182" t="s">
        <v>247</v>
      </c>
      <c r="H160" s="183">
        <v>8.6920000000000002</v>
      </c>
      <c r="I160" s="184"/>
      <c r="J160" s="185">
        <f>ROUND(I160*H160,2)</f>
        <v>0</v>
      </c>
      <c r="K160" s="186"/>
      <c r="L160" s="36"/>
      <c r="M160" s="187" t="s">
        <v>1</v>
      </c>
      <c r="N160" s="188" t="s">
        <v>42</v>
      </c>
      <c r="O160" s="68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118</v>
      </c>
      <c r="AT160" s="191" t="s">
        <v>114</v>
      </c>
      <c r="AU160" s="191" t="s">
        <v>84</v>
      </c>
      <c r="AY160" s="14" t="s">
        <v>112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4" t="s">
        <v>82</v>
      </c>
      <c r="BK160" s="192">
        <f>ROUND(I160*H160,2)</f>
        <v>0</v>
      </c>
      <c r="BL160" s="14" t="s">
        <v>118</v>
      </c>
      <c r="BM160" s="191" t="s">
        <v>266</v>
      </c>
    </row>
    <row r="161" spans="1:65" s="2" customFormat="1" ht="24.2" customHeight="1">
      <c r="A161" s="31"/>
      <c r="B161" s="32"/>
      <c r="C161" s="179" t="s">
        <v>267</v>
      </c>
      <c r="D161" s="179" t="s">
        <v>114</v>
      </c>
      <c r="E161" s="180" t="s">
        <v>268</v>
      </c>
      <c r="F161" s="181" t="s">
        <v>269</v>
      </c>
      <c r="G161" s="182" t="s">
        <v>247</v>
      </c>
      <c r="H161" s="183">
        <v>8.6920000000000002</v>
      </c>
      <c r="I161" s="184"/>
      <c r="J161" s="185">
        <f>ROUND(I161*H161,2)</f>
        <v>0</v>
      </c>
      <c r="K161" s="186"/>
      <c r="L161" s="36"/>
      <c r="M161" s="204" t="s">
        <v>1</v>
      </c>
      <c r="N161" s="205" t="s">
        <v>42</v>
      </c>
      <c r="O161" s="206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118</v>
      </c>
      <c r="AT161" s="191" t="s">
        <v>114</v>
      </c>
      <c r="AU161" s="191" t="s">
        <v>84</v>
      </c>
      <c r="AY161" s="14" t="s">
        <v>112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82</v>
      </c>
      <c r="BK161" s="192">
        <f>ROUND(I161*H161,2)</f>
        <v>0</v>
      </c>
      <c r="BL161" s="14" t="s">
        <v>118</v>
      </c>
      <c r="BM161" s="191" t="s">
        <v>270</v>
      </c>
    </row>
    <row r="162" spans="1:65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PbzyTpQ1Rlf4zgxL7sRgU7H0LT3GL96Ll9mO/cdLaePmT5xgqnbVlemiWK+8YuJOY9NDsTKh63qshBeIVj3s7A==" saltValue="5n7Z3IgUQ9JCQeKborSGR9oSq/jmPUzmKIlDER6+Zmz+K9+0T7VmKKyr6xrts0KKEni9nA9r1WtfjnNBmWzokg==" spinCount="100000" sheet="1" objects="1" scenarios="1" formatColumns="0" formatRows="0" autoFilter="0"/>
  <autoFilter ref="C117:K161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09-02-2022 - Oplocení býv...</vt:lpstr>
      <vt:lpstr>'09-02-2022 - Oplocení býv...'!Názvy_tisku</vt:lpstr>
      <vt:lpstr>'Rekapitulace zakázky'!Názvy_tisku</vt:lpstr>
      <vt:lpstr>'09-02-2022 - Oplocení býv...'!Oblast_tisku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Dušková Jaroslava Ing.</cp:lastModifiedBy>
  <dcterms:created xsi:type="dcterms:W3CDTF">2022-03-25T07:30:12Z</dcterms:created>
  <dcterms:modified xsi:type="dcterms:W3CDTF">2022-03-25T08:52:17Z</dcterms:modified>
</cp:coreProperties>
</file>