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355" activeTab="0"/>
  </bookViews>
  <sheets>
    <sheet name="Rekapitulace zakázky" sheetId="1" r:id="rId1"/>
    <sheet name="17-05-04 - Byt č. 4" sheetId="2" r:id="rId2"/>
    <sheet name="17-05-05 - Byt č.5" sheetId="3" r:id="rId3"/>
    <sheet name="17-05-13 - Byt č.13" sheetId="4" r:id="rId4"/>
    <sheet name="17-05-16 - Byt č.16" sheetId="5" r:id="rId5"/>
    <sheet name="17-05-19 - Byt č. 19" sheetId="6" r:id="rId6"/>
    <sheet name="17-05- K2 - Koupelna-2-př..." sheetId="7" r:id="rId7"/>
    <sheet name="17-05-K4 - Koupelna-2-1NP" sheetId="8" r:id="rId8"/>
    <sheet name="17-05-WC-1 - WC-přízemí" sheetId="9" r:id="rId9"/>
    <sheet name="17-05-WC-2 - WC-1NP" sheetId="10" r:id="rId10"/>
    <sheet name="17-05-kuchyně - Kuchyně-p..." sheetId="11" r:id="rId11"/>
  </sheets>
  <definedNames>
    <definedName name="_xlnm._FilterDatabase" localSheetId="6" hidden="1">'17-05- K2 - Koupelna-2-př...'!$C$134:$K$259</definedName>
    <definedName name="_xlnm._FilterDatabase" localSheetId="1" hidden="1">'17-05-04 - Byt č. 4'!$C$127:$K$200</definedName>
    <definedName name="_xlnm._FilterDatabase" localSheetId="2" hidden="1">'17-05-05 - Byt č.5'!$C$128:$K$197</definedName>
    <definedName name="_xlnm._FilterDatabase" localSheetId="3" hidden="1">'17-05-13 - Byt č.13'!$C$129:$K$201</definedName>
    <definedName name="_xlnm._FilterDatabase" localSheetId="4" hidden="1">'17-05-16 - Byt č.16'!$C$129:$K$203</definedName>
    <definedName name="_xlnm._FilterDatabase" localSheetId="5" hidden="1">'17-05-19 - Byt č. 19'!$C$129:$K$201</definedName>
    <definedName name="_xlnm._FilterDatabase" localSheetId="7" hidden="1">'17-05-K4 - Koupelna-2-1NP'!$C$134:$K$260</definedName>
    <definedName name="_xlnm._FilterDatabase" localSheetId="10" hidden="1">'17-05-kuchyně - Kuchyně-p...'!$C$131:$K$236</definedName>
    <definedName name="_xlnm._FilterDatabase" localSheetId="8" hidden="1">'17-05-WC-1 - WC-přízemí'!$C$133:$K$245</definedName>
    <definedName name="_xlnm._FilterDatabase" localSheetId="9" hidden="1">'17-05-WC-2 - WC-1NP'!$C$133:$K$246</definedName>
    <definedName name="_xlnm.Print_Area" localSheetId="6">'17-05- K2 - Koupelna-2-př...'!$C$82:$J$116,'17-05- K2 - Koupelna-2-př...'!$C$122:$J$259</definedName>
    <definedName name="_xlnm.Print_Area" localSheetId="1">'17-05-04 - Byt č. 4'!$C$82:$J$109,'17-05-04 - Byt č. 4'!$C$115:$J$200</definedName>
    <definedName name="_xlnm.Print_Area" localSheetId="2">'17-05-05 - Byt č.5'!$C$82:$J$110,'17-05-05 - Byt č.5'!$C$116:$J$197</definedName>
    <definedName name="_xlnm.Print_Area" localSheetId="3">'17-05-13 - Byt č.13'!$C$82:$J$111,'17-05-13 - Byt č.13'!$C$117:$J$201</definedName>
    <definedName name="_xlnm.Print_Area" localSheetId="4">'17-05-16 - Byt č.16'!$C$82:$J$111,'17-05-16 - Byt č.16'!$C$117:$J$203</definedName>
    <definedName name="_xlnm.Print_Area" localSheetId="5">'17-05-19 - Byt č. 19'!$C$82:$J$111,'17-05-19 - Byt č. 19'!$C$117:$J$201</definedName>
    <definedName name="_xlnm.Print_Area" localSheetId="7">'17-05-K4 - Koupelna-2-1NP'!$C$82:$J$116,'17-05-K4 - Koupelna-2-1NP'!$C$122:$J$260</definedName>
    <definedName name="_xlnm.Print_Area" localSheetId="10">'17-05-kuchyně - Kuchyně-p...'!$C$82:$J$113,'17-05-kuchyně - Kuchyně-p...'!$C$119:$J$236</definedName>
    <definedName name="_xlnm.Print_Area" localSheetId="8">'17-05-WC-1 - WC-přízemí'!$C$82:$J$115,'17-05-WC-1 - WC-přízemí'!$C$121:$J$245</definedName>
    <definedName name="_xlnm.Print_Area" localSheetId="9">'17-05-WC-2 - WC-1NP'!$C$82:$J$115,'17-05-WC-2 - WC-1NP'!$C$121:$J$246</definedName>
    <definedName name="_xlnm.Print_Area" localSheetId="0">'Rekapitulace zakázky'!$D$4:$AO$76,'Rekapitulace zakázky'!$C$82:$AQ$105</definedName>
    <definedName name="_xlnm.Print_Titles" localSheetId="0">'Rekapitulace zakázky'!$92:$92</definedName>
    <definedName name="_xlnm.Print_Titles" localSheetId="1">'17-05-04 - Byt č. 4'!$127:$127</definedName>
    <definedName name="_xlnm.Print_Titles" localSheetId="2">'17-05-05 - Byt č.5'!$128:$128</definedName>
    <definedName name="_xlnm.Print_Titles" localSheetId="3">'17-05-13 - Byt č.13'!$129:$129</definedName>
    <definedName name="_xlnm.Print_Titles" localSheetId="4">'17-05-16 - Byt č.16'!$129:$129</definedName>
    <definedName name="_xlnm.Print_Titles" localSheetId="5">'17-05-19 - Byt č. 19'!$129:$129</definedName>
    <definedName name="_xlnm.Print_Titles" localSheetId="6">'17-05- K2 - Koupelna-2-př...'!$134:$134</definedName>
    <definedName name="_xlnm.Print_Titles" localSheetId="7">'17-05-K4 - Koupelna-2-1NP'!$134:$134</definedName>
    <definedName name="_xlnm.Print_Titles" localSheetId="8">'17-05-WC-1 - WC-přízemí'!$133:$133</definedName>
    <definedName name="_xlnm.Print_Titles" localSheetId="9">'17-05-WC-2 - WC-1NP'!$133:$133</definedName>
    <definedName name="_xlnm.Print_Titles" localSheetId="10">'17-05-kuchyně - Kuchyně-p...'!$131:$131</definedName>
  </definedNames>
  <calcPr calcId="162913"/>
</workbook>
</file>

<file path=xl/sharedStrings.xml><?xml version="1.0" encoding="utf-8"?>
<sst xmlns="http://schemas.openxmlformats.org/spreadsheetml/2006/main" count="13313" uniqueCount="1448">
  <si>
    <t>Export Komplet</t>
  </si>
  <si>
    <t/>
  </si>
  <si>
    <t>2.0</t>
  </si>
  <si>
    <t>ZAMOK</t>
  </si>
  <si>
    <t>False</t>
  </si>
  <si>
    <t>{17c5cf0e-f14d-4c7a-b400-2244ca0255c9}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</si>
  <si>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</si>
  <si>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</si>
  <si>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</si>
  <si>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</si>
  <si>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</si>
  <si>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</si>
  <si>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</si>
  <si>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</si>
  <si>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17-05-2022-1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</si>
  <si>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</si>
  <si>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</si>
  <si>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Opravy v ubytovně v Důlní ul.</t>
  </si>
  <si>
    <t>KSO:</t>
  </si>
  <si>
    <t>CC-CZ:</t>
  </si>
  <si>
    <t>Místo:</t>
  </si>
  <si>
    <t>Důlní ul.</t>
  </si>
  <si>
    <t>Datum:</t>
  </si>
  <si>
    <t>28. 5. 2022</t>
  </si>
  <si>
    <t>Zadavatel:</t>
  </si>
  <si>
    <t>IČ:</t>
  </si>
  <si>
    <t>MU Bílina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</si>
  <si>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</si>
  <si>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</si>
  <si>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</si>
  <si>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</si>
  <si>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</si>
  <si>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</si>
  <si>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</si>
  <si>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</si>
  <si>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</si>
  <si>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</si>
  <si>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</si>
  <si>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</si>
  <si>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</si>
  <si>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</si>
  <si>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</si>
  <si>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</si>
  <si>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</si>
  <si>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</si>
  <si>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</si>
  <si>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</si>
  <si>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</si>
  <si>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</si>
  <si>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</si>
  <si>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</si>
  <si>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</si>
  <si>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</si>
  <si>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</si>
  <si>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</si>
  <si>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</si>
  <si>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</si>
  <si>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</si>
  <si>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</si>
  <si>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</si>
  <si>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</si>
  <si>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</si>
  <si>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</si>
  <si>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</si>
  <si>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</si>
  <si>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</si>
  <si>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</si>
  <si>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</si>
  <si>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</si>
  <si>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</si>
  <si>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</si>
  <si>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</si>
  <si>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</si>
  <si>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</si>
  <si>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</si>
  <si>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</si>
  <si>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</si>
  <si>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</si>
  <si>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</si>
  <si>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</si>
  <si>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17-05-04</t>
  </si>
  <si>
    <t>Byt č. 4</t>
  </si>
  <si>
    <t>STA</t>
  </si>
  <si>
    <t>1</t>
  </si>
  <si>
    <t>{f591837a-4bb1-40bf-a3bd-e0dceb4186d6}</t>
  </si>
  <si>
    <t>17-05-05</t>
  </si>
  <si>
    <t>Byt č.5</t>
  </si>
  <si>
    <t>{35933b09-9302-418d-a7f4-d951b74bc209}</t>
  </si>
  <si>
    <t>17-05-13</t>
  </si>
  <si>
    <t>Byt č.13</t>
  </si>
  <si>
    <t>{282a39e4-2599-4590-9584-247ad271116a}</t>
  </si>
  <si>
    <t>17-05-16</t>
  </si>
  <si>
    <t>Byt č.16</t>
  </si>
  <si>
    <t>{0832ef26-7f1e-4525-89ad-21ca689ca9bd}</t>
  </si>
  <si>
    <t>17-05-19</t>
  </si>
  <si>
    <t>Byt č. 19</t>
  </si>
  <si>
    <t>{83e0ad01-159e-4c99-b805-37dc42d43238}</t>
  </si>
  <si>
    <t>17-05- K2</t>
  </si>
  <si>
    <t>Koupelna-2-přízemí</t>
  </si>
  <si>
    <t>{90ab56c9-e04e-4e42-855a-8063987c275f}</t>
  </si>
  <si>
    <t>17-05-K4</t>
  </si>
  <si>
    <t>Koupelna-2-1NP</t>
  </si>
  <si>
    <t>{ef5529fa-a44a-4fe3-8ab3-135c21e8140e}</t>
  </si>
  <si>
    <t>17-05-WC-1</t>
  </si>
  <si>
    <t>WC-přízemí</t>
  </si>
  <si>
    <t>{2992c61d-4b30-4b58-8100-b5d3a80b6e9a}</t>
  </si>
  <si>
    <t>17-05-WC-2</t>
  </si>
  <si>
    <t>WC-1NP</t>
  </si>
  <si>
    <t>{90e765db-7554-45a6-b425-967880aefde4}</t>
  </si>
  <si>
    <t>17-05-kuchyně</t>
  </si>
  <si>
    <t>Kuchyně-přízemí</t>
  </si>
  <si>
    <t>{77b34cf7-435e-4da1-bcfe-82792992822a}</t>
  </si>
  <si>
    <t>KRYCÍ LIST SOUPISU PRACÍ</t>
  </si>
  <si>
    <t>Objekt:</t>
  </si>
  <si>
    <t>17-05-04 - Byt č. 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</si>
  <si>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</si>
  <si>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</si>
  <si>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</si>
  <si>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</si>
  <si>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</si>
  <si>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</si>
  <si>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</si>
  <si>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</si>
  <si>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</si>
  <si>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</si>
  <si>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</si>
  <si>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</si>
  <si>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</si>
  <si>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</si>
  <si>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</si>
  <si>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</si>
  <si>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</si>
  <si>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</si>
  <si>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</si>
  <si>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</si>
  <si>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</si>
  <si>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</si>
  <si>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</si>
  <si>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</si>
  <si>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</si>
  <si>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</si>
  <si>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</si>
  <si>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</si>
  <si>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</si>
  <si>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</si>
  <si>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</si>
  <si>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</si>
  <si>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</si>
  <si>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</si>
  <si>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</si>
  <si>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</si>
  <si>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952901111</t>
  </si>
  <si>
    <t>Vyčištění budov bytové a občanské výstavby při výšce podlaží do 4 m</t>
  </si>
  <si>
    <t>m2</t>
  </si>
  <si>
    <t>4</t>
  </si>
  <si>
    <t>2</t>
  </si>
  <si>
    <t>-629946991</t>
  </si>
  <si>
    <t>997</t>
  </si>
  <si>
    <t>Přesun sutě</t>
  </si>
  <si>
    <t>997013213</t>
  </si>
  <si>
    <t>Vnitrostaveništní doprava suti a vybouraných hmot pro budovy v do 12 m ručně</t>
  </si>
  <si>
    <t>t</t>
  </si>
  <si>
    <t>1465035444</t>
  </si>
  <si>
    <t>3</t>
  </si>
  <si>
    <t>997013219</t>
  </si>
  <si>
    <t>Příplatek k vnitrostaveništní dopravě suti a vybouraných hmot za zvětšenou dopravu suti ZKD 10 m</t>
  </si>
  <si>
    <t>427626790</t>
  </si>
  <si>
    <t>997013501</t>
  </si>
  <si>
    <t>Odvoz suti a vybouraných hmot na skládku nebo meziskládku do 1 km se složením</t>
  </si>
  <si>
    <t>-1103305919</t>
  </si>
  <si>
    <t>5</t>
  </si>
  <si>
    <t>997013509</t>
  </si>
  <si>
    <t>Příplatek k odvozu suti a vybouraných hmot na skládku ZKD 1 km přes 1 km</t>
  </si>
  <si>
    <t>659084090</t>
  </si>
  <si>
    <t>6</t>
  </si>
  <si>
    <t>997013635</t>
  </si>
  <si>
    <t>Poplatek za uložení na skládce (skládkovné) komunálního odpadu kód odpadu 20 03 01</t>
  </si>
  <si>
    <t>1800991022</t>
  </si>
  <si>
    <t>998</t>
  </si>
  <si>
    <t>Přesun hmot</t>
  </si>
  <si>
    <t>7</t>
  </si>
  <si>
    <t>998018002</t>
  </si>
  <si>
    <t>Přesun hmot ruční pro budovy v do 12 m</t>
  </si>
  <si>
    <t>208978320</t>
  </si>
  <si>
    <t>PSV</t>
  </si>
  <si>
    <t>Práce a dodávky PSV</t>
  </si>
  <si>
    <t>735</t>
  </si>
  <si>
    <t>Ústřední vytápění - otopná tělesa</t>
  </si>
  <si>
    <t>8</t>
  </si>
  <si>
    <t>735151821</t>
  </si>
  <si>
    <t>Demontáž otopného tělesa panelového dvouřadého dl do 1500 mm</t>
  </si>
  <si>
    <t>kus</t>
  </si>
  <si>
    <t>16</t>
  </si>
  <si>
    <t>1765204760</t>
  </si>
  <si>
    <t>735191903</t>
  </si>
  <si>
    <t>Vyčištění otopných těles ocelových nebo hliníkových proplachem vodou</t>
  </si>
  <si>
    <t>2036670413</t>
  </si>
  <si>
    <t>10</t>
  </si>
  <si>
    <t>735191905</t>
  </si>
  <si>
    <t>Odvzdušnění otopných těles</t>
  </si>
  <si>
    <t>1999529782</t>
  </si>
  <si>
    <t>11</t>
  </si>
  <si>
    <t>735191910</t>
  </si>
  <si>
    <t>Napuštění vody do otopných těles</t>
  </si>
  <si>
    <t>1067336265</t>
  </si>
  <si>
    <t>12</t>
  </si>
  <si>
    <t>735192923</t>
  </si>
  <si>
    <t>Zpětná montáž otopného tělesa panelového dvouřadého do 1500 mm</t>
  </si>
  <si>
    <t>1564733109</t>
  </si>
  <si>
    <t>13</t>
  </si>
  <si>
    <t>735494811</t>
  </si>
  <si>
    <t>Vypuštění vody z otopných těles</t>
  </si>
  <si>
    <t>1584204884</t>
  </si>
  <si>
    <t>14</t>
  </si>
  <si>
    <t>735890801</t>
  </si>
  <si>
    <t>Přemístění demontovaného otopného tělesa vodorovně 100 m v objektech výšky do 6 m</t>
  </si>
  <si>
    <t>1508425575</t>
  </si>
  <si>
    <t>766</t>
  </si>
  <si>
    <t>Konstrukce truhlářské</t>
  </si>
  <si>
    <t>766411212</t>
  </si>
  <si>
    <t>Montáž obložení stěn pl do 1 m2 palubkami z měkkého dřeva š přes 60 do 80 mm</t>
  </si>
  <si>
    <t>-2019956213</t>
  </si>
  <si>
    <t>M</t>
  </si>
  <si>
    <t>61191120</t>
  </si>
  <si>
    <t>palubky obkladové smrk profil klasický 12,5x96mm jakost A/B</t>
  </si>
  <si>
    <t>32</t>
  </si>
  <si>
    <t>-669223975</t>
  </si>
  <si>
    <t>17</t>
  </si>
  <si>
    <t>766411811</t>
  </si>
  <si>
    <t>Demontáž truhlářského obložení stěn z panelů plochy do 1,5 m2</t>
  </si>
  <si>
    <t>185073667</t>
  </si>
  <si>
    <t>18</t>
  </si>
  <si>
    <t>61140051</t>
  </si>
  <si>
    <t>okno plastové otevíravé/sklopné dvojsklo přes plochu 1,10x1,50 m</t>
  </si>
  <si>
    <t>ks</t>
  </si>
  <si>
    <t>2119794126</t>
  </si>
  <si>
    <t>19</t>
  </si>
  <si>
    <t>766621202</t>
  </si>
  <si>
    <t>Montáž  oken plochy přes 1 m2 otevíravých výšky do 2,5 m s rámem do dřevěné konstrukce</t>
  </si>
  <si>
    <t>-592559958</t>
  </si>
  <si>
    <t>20</t>
  </si>
  <si>
    <t>766622832</t>
  </si>
  <si>
    <t xml:space="preserve">Demontáž rámu zdvojených oken dřevěných nebo plastových přes 1 do 2 m2 </t>
  </si>
  <si>
    <t>1327247983</t>
  </si>
  <si>
    <t>766622861</t>
  </si>
  <si>
    <t>Vyvěšení křídel dřevěných nebo plastových okenních do 1,5 m2</t>
  </si>
  <si>
    <t>-267069872</t>
  </si>
  <si>
    <t>22</t>
  </si>
  <si>
    <t>766660002</t>
  </si>
  <si>
    <t>Montáž dveřních křídel otvíravých jednokřídlových š přes 0,8 m do ocelové zárubně</t>
  </si>
  <si>
    <t>-1213389623</t>
  </si>
  <si>
    <t>23</t>
  </si>
  <si>
    <t>61162015</t>
  </si>
  <si>
    <t>dveře jednokřídlé voštinové povrch fóliový plné 800x1970/2100mm</t>
  </si>
  <si>
    <t>-1729397223</t>
  </si>
  <si>
    <t>24</t>
  </si>
  <si>
    <t>54914622</t>
  </si>
  <si>
    <t>kování dveřní vrchní klika včetně štítu a montážního materiálu BB 72 matný nikl</t>
  </si>
  <si>
    <t>-1939719148</t>
  </si>
  <si>
    <t>25</t>
  </si>
  <si>
    <t>766691914</t>
  </si>
  <si>
    <t>Vyvěšení nebo zavěšení dřevěných křídel dveří pl do 2 m2</t>
  </si>
  <si>
    <t>1107771218</t>
  </si>
  <si>
    <t>26</t>
  </si>
  <si>
    <t>766695212</t>
  </si>
  <si>
    <t>Montáž truhlářských prahů dveří jednokřídlových šířky do 10 cm</t>
  </si>
  <si>
    <t>758512267</t>
  </si>
  <si>
    <t>27</t>
  </si>
  <si>
    <t>61187156</t>
  </si>
  <si>
    <t>práh dveřní dřevěný dubový tl 20mm dl 820mm š 100mm</t>
  </si>
  <si>
    <t>-34526450</t>
  </si>
  <si>
    <t>28</t>
  </si>
  <si>
    <t>998766202</t>
  </si>
  <si>
    <t>Přesun hmot procentní pro konstrukce truhlářské v objektech v do 12 m</t>
  </si>
  <si>
    <t>%</t>
  </si>
  <si>
    <t>229126394</t>
  </si>
  <si>
    <t>776</t>
  </si>
  <si>
    <t>Podlahy povlakové</t>
  </si>
  <si>
    <t>29</t>
  </si>
  <si>
    <t>776111116</t>
  </si>
  <si>
    <t>Odstranění zbytků lepidla z podkladu povlakových podlah broušením</t>
  </si>
  <si>
    <t>-1305498898</t>
  </si>
  <si>
    <t>30</t>
  </si>
  <si>
    <t>776111311</t>
  </si>
  <si>
    <t>Vysátí podkladu povlakových podlah</t>
  </si>
  <si>
    <t>408601615</t>
  </si>
  <si>
    <t>31</t>
  </si>
  <si>
    <t>776121111</t>
  </si>
  <si>
    <t>Vodou ředitelná penetrace savého podkladu povlakových podlah ředěná v poměru 1:3</t>
  </si>
  <si>
    <t>-1295350241</t>
  </si>
  <si>
    <t>776141112</t>
  </si>
  <si>
    <t>Vyrovnání podkladu povlakových podlah stěrkou pevnosti 20 MPa tl 5 mm</t>
  </si>
  <si>
    <t>1744185374</t>
  </si>
  <si>
    <t>33</t>
  </si>
  <si>
    <t>776201811</t>
  </si>
  <si>
    <t>Demontáž lepených povlakových podlah bez podložky ručně</t>
  </si>
  <si>
    <t>1198242401</t>
  </si>
  <si>
    <t>34</t>
  </si>
  <si>
    <t>776221111</t>
  </si>
  <si>
    <t>Lepení pásů z PVC standardním lepidlem</t>
  </si>
  <si>
    <t>1194535651</t>
  </si>
  <si>
    <t>35</t>
  </si>
  <si>
    <t>28412285</t>
  </si>
  <si>
    <t>krytina podlahová heterogenní tl 2mm</t>
  </si>
  <si>
    <t>339868068</t>
  </si>
  <si>
    <t>36</t>
  </si>
  <si>
    <t>776410811</t>
  </si>
  <si>
    <t>Odstranění soklíků a lišt pryžových nebo plastových</t>
  </si>
  <si>
    <t>m</t>
  </si>
  <si>
    <t>855826132</t>
  </si>
  <si>
    <t>37</t>
  </si>
  <si>
    <t>776411111</t>
  </si>
  <si>
    <t>Montáž obvodových soklíků výšky do 80 mm</t>
  </si>
  <si>
    <t>-1161679384</t>
  </si>
  <si>
    <t>38</t>
  </si>
  <si>
    <t>28411001</t>
  </si>
  <si>
    <t>lišta soklová PVC 9,7x58mm</t>
  </si>
  <si>
    <t>-1495619281</t>
  </si>
  <si>
    <t>39</t>
  </si>
  <si>
    <t>998776102</t>
  </si>
  <si>
    <t>Přesun hmot tonážní pro podlahy povlakové v objektech v do 12 m</t>
  </si>
  <si>
    <t>-1794822132</t>
  </si>
  <si>
    <t>40</t>
  </si>
  <si>
    <t>998776181</t>
  </si>
  <si>
    <t>Příplatek k přesunu hmot tonážní 776 prováděný bez použití mechanizace</t>
  </si>
  <si>
    <t>1548183814</t>
  </si>
  <si>
    <t>783</t>
  </si>
  <si>
    <t>Dokončovací práce - nátěry</t>
  </si>
  <si>
    <t>41</t>
  </si>
  <si>
    <t>783301311</t>
  </si>
  <si>
    <t>Odmaštění zámečnických konstrukcí vodou ředitelným odmašťovačem</t>
  </si>
  <si>
    <t>-440247995</t>
  </si>
  <si>
    <t>42</t>
  </si>
  <si>
    <t>783314101</t>
  </si>
  <si>
    <t>Základní jednonásobný syntetický nátěr zámečnických konstrukcí</t>
  </si>
  <si>
    <t>641136839</t>
  </si>
  <si>
    <t>43</t>
  </si>
  <si>
    <t>783315101</t>
  </si>
  <si>
    <t>Mezinátěr jednonásobný syntetický standardní zámečnických konstrukcí</t>
  </si>
  <si>
    <t>-964744032</t>
  </si>
  <si>
    <t>44</t>
  </si>
  <si>
    <t>783317101</t>
  </si>
  <si>
    <t>Krycí jednonásobný syntetický standardní nátěr zámečnických konstrukcí</t>
  </si>
  <si>
    <t>-1086976300</t>
  </si>
  <si>
    <t>45</t>
  </si>
  <si>
    <t>783601311</t>
  </si>
  <si>
    <t>Odrezivění deskových otopných těles před provedením nátěru</t>
  </si>
  <si>
    <t>634523468</t>
  </si>
  <si>
    <t>46</t>
  </si>
  <si>
    <t>783601315</t>
  </si>
  <si>
    <t>Odmaštění deskových otopných těles vodou ředitelným odmašťovačem před provedením nátěru</t>
  </si>
  <si>
    <t>99478280</t>
  </si>
  <si>
    <t>47</t>
  </si>
  <si>
    <t>783601411</t>
  </si>
  <si>
    <t>Ometení deskových otopných těles před provedením nátěru</t>
  </si>
  <si>
    <t>-702351437</t>
  </si>
  <si>
    <t>48</t>
  </si>
  <si>
    <t>783614121</t>
  </si>
  <si>
    <t>Základní jednonásobný syntetický nátěr deskových otopných těles</t>
  </si>
  <si>
    <t>-320791064</t>
  </si>
  <si>
    <t>49</t>
  </si>
  <si>
    <t>783614651</t>
  </si>
  <si>
    <t>Základní antikorozní jednonásobný syntetický potrubí DN do 50 mm</t>
  </si>
  <si>
    <t>222823933</t>
  </si>
  <si>
    <t>50</t>
  </si>
  <si>
    <t>783615551</t>
  </si>
  <si>
    <t>Mezinátěr jednonásobný syntetický nátěr potrubí DN do 50 mm</t>
  </si>
  <si>
    <t>-1667843107</t>
  </si>
  <si>
    <t>51</t>
  </si>
  <si>
    <t>783617127</t>
  </si>
  <si>
    <t>Krycí dvojnásobný syntetický nátěr deskových otopných těles</t>
  </si>
  <si>
    <t>379520592</t>
  </si>
  <si>
    <t>52</t>
  </si>
  <si>
    <t>783617601</t>
  </si>
  <si>
    <t>Krycí jednonásobný syntetický nátěr potrubí DN do 50 mm</t>
  </si>
  <si>
    <t>-1686893074</t>
  </si>
  <si>
    <t>53</t>
  </si>
  <si>
    <t>783622121</t>
  </si>
  <si>
    <t>Tmelení deskových otopných těles disperzním tmelem</t>
  </si>
  <si>
    <t>-679931053</t>
  </si>
  <si>
    <t>784</t>
  </si>
  <si>
    <t>Dokončovací práce - malby a tapety</t>
  </si>
  <si>
    <t>54</t>
  </si>
  <si>
    <t>784111011</t>
  </si>
  <si>
    <t>Obroušení podkladu  v místnostech v do 3,80 m</t>
  </si>
  <si>
    <t>-1562576417</t>
  </si>
  <si>
    <t>55</t>
  </si>
  <si>
    <t>784171111</t>
  </si>
  <si>
    <t>Zakrytí vnitřních ploch stěn v místnostech výšky do 3,80 m</t>
  </si>
  <si>
    <t>-1566214896</t>
  </si>
  <si>
    <t>56</t>
  </si>
  <si>
    <t>58124844</t>
  </si>
  <si>
    <t>fólie pro malířské potřeby zakrývací tl 25µ 4x5m</t>
  </si>
  <si>
    <t>-2136047450</t>
  </si>
  <si>
    <t>57</t>
  </si>
  <si>
    <t>784211101</t>
  </si>
  <si>
    <t>Dvojnásobné bílé malby ze směsí za mokra výborně otěruvzdorných v místnostech výšky do 3,80 m</t>
  </si>
  <si>
    <t>1071208668</t>
  </si>
  <si>
    <t>Práce a dodávky M</t>
  </si>
  <si>
    <t>21-M</t>
  </si>
  <si>
    <t>Elektromontáže</t>
  </si>
  <si>
    <t>58</t>
  </si>
  <si>
    <t>210812041R</t>
  </si>
  <si>
    <t>Demontáže stávajících svítidel,likvidace</t>
  </si>
  <si>
    <t>hod</t>
  </si>
  <si>
    <t>64</t>
  </si>
  <si>
    <t>-966927900</t>
  </si>
  <si>
    <t>59</t>
  </si>
  <si>
    <t>35811132R</t>
  </si>
  <si>
    <t>svítidlo stropní LED - náhrada stávajících, dod.mont.</t>
  </si>
  <si>
    <t>256</t>
  </si>
  <si>
    <t>957603370</t>
  </si>
  <si>
    <t>60</t>
  </si>
  <si>
    <t>210812157R</t>
  </si>
  <si>
    <t>Doprava materiálu</t>
  </si>
  <si>
    <t>kpl</t>
  </si>
  <si>
    <t>1152772447</t>
  </si>
  <si>
    <t>17-05-05 - Byt č.5</t>
  </si>
  <si>
    <t xml:space="preserve">    734 - Ústřední vytápění - armatury</t>
  </si>
  <si>
    <t>-158574990</t>
  </si>
  <si>
    <t>911976829</t>
  </si>
  <si>
    <t>1900666217</t>
  </si>
  <si>
    <t>-1985615707</t>
  </si>
  <si>
    <t>48246347</t>
  </si>
  <si>
    <t>-63374433</t>
  </si>
  <si>
    <t>-1777683116</t>
  </si>
  <si>
    <t>734</t>
  </si>
  <si>
    <t>Ústřední vytápění - armatury</t>
  </si>
  <si>
    <t>734221532</t>
  </si>
  <si>
    <t>Ventil závitový termostatický rohový jednoregulační G 1/2 PN 16 do 110°C bez hlavice ovládání</t>
  </si>
  <si>
    <t>-1065206074</t>
  </si>
  <si>
    <t>734222802</t>
  </si>
  <si>
    <t>Termostatická hlavice pro termostatické ventily</t>
  </si>
  <si>
    <t>708093431</t>
  </si>
  <si>
    <t>735151378.KRD</t>
  </si>
  <si>
    <t>Otopné těleso panelové dvoudeskové bez přídavné přestupní plochy KORADO Radik Klasik typ 20 výška/délka 600/1100 mm výkon 1076 W</t>
  </si>
  <si>
    <t>-1388225942</t>
  </si>
  <si>
    <t>-169365408</t>
  </si>
  <si>
    <t>-2079982660</t>
  </si>
  <si>
    <t>-1147648317</t>
  </si>
  <si>
    <t>2008861184</t>
  </si>
  <si>
    <t>1240281356</t>
  </si>
  <si>
    <t>1924795465</t>
  </si>
  <si>
    <t>980743644</t>
  </si>
  <si>
    <t>-64260260</t>
  </si>
  <si>
    <t>793847638</t>
  </si>
  <si>
    <t>1460856027</t>
  </si>
  <si>
    <t>-1032109050</t>
  </si>
  <si>
    <t>1677361068</t>
  </si>
  <si>
    <t>-370210985</t>
  </si>
  <si>
    <t>1076944120</t>
  </si>
  <si>
    <t>61786506</t>
  </si>
  <si>
    <t>-407737995</t>
  </si>
  <si>
    <t>-2125798882</t>
  </si>
  <si>
    <t>-1339293152</t>
  </si>
  <si>
    <t>-859218804</t>
  </si>
  <si>
    <t>-1743503338</t>
  </si>
  <si>
    <t>1401335429</t>
  </si>
  <si>
    <t>-1439777801</t>
  </si>
  <si>
    <t>386817327</t>
  </si>
  <si>
    <t>-160749760</t>
  </si>
  <si>
    <t>708573119</t>
  </si>
  <si>
    <t>1549832873</t>
  </si>
  <si>
    <t>-420168042</t>
  </si>
  <si>
    <t>1775923214</t>
  </si>
  <si>
    <t>-203218266</t>
  </si>
  <si>
    <t>-108802059</t>
  </si>
  <si>
    <t>493818559</t>
  </si>
  <si>
    <t>-1825949533</t>
  </si>
  <si>
    <t>1196839746</t>
  </si>
  <si>
    <t>-415380754</t>
  </si>
  <si>
    <t>1208798146</t>
  </si>
  <si>
    <t>-1375935346</t>
  </si>
  <si>
    <t>693096675</t>
  </si>
  <si>
    <t>-1284932270</t>
  </si>
  <si>
    <t>Obroušení podkladu v místnostech v do 3,80 m</t>
  </si>
  <si>
    <t>-498794806</t>
  </si>
  <si>
    <t>-1506026870</t>
  </si>
  <si>
    <t>465119059</t>
  </si>
  <si>
    <t>371233634</t>
  </si>
  <si>
    <t>1610864756</t>
  </si>
  <si>
    <t>svítidlo stropní LED, náhrada stávajících,dod.mont.</t>
  </si>
  <si>
    <t>1539378605</t>
  </si>
  <si>
    <t>-1572390343</t>
  </si>
  <si>
    <t>17-05-13 - Byt č.13</t>
  </si>
  <si>
    <t xml:space="preserve">    762 - Konstrukce tesařské</t>
  </si>
  <si>
    <t>1491432726</t>
  </si>
  <si>
    <t>128807448</t>
  </si>
  <si>
    <t>-1278210446</t>
  </si>
  <si>
    <t>1340996691</t>
  </si>
  <si>
    <t>227401571</t>
  </si>
  <si>
    <t>-1159701110</t>
  </si>
  <si>
    <t>-1353064650</t>
  </si>
  <si>
    <t>-220845469</t>
  </si>
  <si>
    <t>1917334088</t>
  </si>
  <si>
    <t>348296941</t>
  </si>
  <si>
    <t>-672644773</t>
  </si>
  <si>
    <t>-469119236</t>
  </si>
  <si>
    <t>-1638225336</t>
  </si>
  <si>
    <t>598037297</t>
  </si>
  <si>
    <t>716756254</t>
  </si>
  <si>
    <t>762</t>
  </si>
  <si>
    <t>Konstrukce tesařské</t>
  </si>
  <si>
    <t>762511273</t>
  </si>
  <si>
    <t>Podlahové kce podkladové z desek OSB tl 15 mm broušených na pero a drážku šroubovaných</t>
  </si>
  <si>
    <t>876036814</t>
  </si>
  <si>
    <t>762595001</t>
  </si>
  <si>
    <t>Spojovací prostředky pro položení dřevěných podlah a zakrytí kanálů</t>
  </si>
  <si>
    <t>1340916819</t>
  </si>
  <si>
    <t>998762102</t>
  </si>
  <si>
    <t>Přesun hmot tonážní pro kce tesařské v objektech v přes 6 do 12 m</t>
  </si>
  <si>
    <t>1757819762</t>
  </si>
  <si>
    <t>998762181</t>
  </si>
  <si>
    <t>Příplatek k přesunu hmot tonážní 762 prováděný bez použití mechanizace</t>
  </si>
  <si>
    <t>1130925374</t>
  </si>
  <si>
    <t>1846513800</t>
  </si>
  <si>
    <t>-2121353399</t>
  </si>
  <si>
    <t>1201606139</t>
  </si>
  <si>
    <t>-1690892900</t>
  </si>
  <si>
    <t>-387099490</t>
  </si>
  <si>
    <t>-2050229850</t>
  </si>
  <si>
    <t>-1999517769</t>
  </si>
  <si>
    <t>-104117482</t>
  </si>
  <si>
    <t>-1855690607</t>
  </si>
  <si>
    <t>1861661030</t>
  </si>
  <si>
    <t>2039229796</t>
  </si>
  <si>
    <t>-579107674</t>
  </si>
  <si>
    <t>-1888808814</t>
  </si>
  <si>
    <t>1545701768</t>
  </si>
  <si>
    <t>-254759989</t>
  </si>
  <si>
    <t>1368306959</t>
  </si>
  <si>
    <t>-1274223288</t>
  </si>
  <si>
    <t>-618079507</t>
  </si>
  <si>
    <t>-391164283</t>
  </si>
  <si>
    <t>1985251953</t>
  </si>
  <si>
    <t>1800265602</t>
  </si>
  <si>
    <t>926552726</t>
  </si>
  <si>
    <t>-1997675597</t>
  </si>
  <si>
    <t>-1335280281</t>
  </si>
  <si>
    <t>1105318761</t>
  </si>
  <si>
    <t>1839951556</t>
  </si>
  <si>
    <t>-847368376</t>
  </si>
  <si>
    <t>226610205</t>
  </si>
  <si>
    <t>-1791871518</t>
  </si>
  <si>
    <t>845667268</t>
  </si>
  <si>
    <t>1614597481</t>
  </si>
  <si>
    <t>1328288512</t>
  </si>
  <si>
    <t>-189110730</t>
  </si>
  <si>
    <t>368215063</t>
  </si>
  <si>
    <t>983138595</t>
  </si>
  <si>
    <t>1548752527</t>
  </si>
  <si>
    <t>svítidlo stropní LED, náhrada stávajících, dod.mont.</t>
  </si>
  <si>
    <t>1206289454</t>
  </si>
  <si>
    <t>-2100639559</t>
  </si>
  <si>
    <t>17-05-16 - Byt č.16</t>
  </si>
  <si>
    <t>-2064442090</t>
  </si>
  <si>
    <t>1937586403</t>
  </si>
  <si>
    <t>800129056</t>
  </si>
  <si>
    <t>-1355743900</t>
  </si>
  <si>
    <t>-1007690550</t>
  </si>
  <si>
    <t>-2003299422</t>
  </si>
  <si>
    <t>-1805439520</t>
  </si>
  <si>
    <t>451749264</t>
  </si>
  <si>
    <t>-1726468828</t>
  </si>
  <si>
    <t>2067612353</t>
  </si>
  <si>
    <t>-1685566202</t>
  </si>
  <si>
    <t>175021582</t>
  </si>
  <si>
    <t>150704702</t>
  </si>
  <si>
    <t>-1984393739</t>
  </si>
  <si>
    <t>1938964078</t>
  </si>
  <si>
    <t>207987700</t>
  </si>
  <si>
    <t>1584686423</t>
  </si>
  <si>
    <t>556473708</t>
  </si>
  <si>
    <t>-1586801781</t>
  </si>
  <si>
    <t>-622124839</t>
  </si>
  <si>
    <t>-392890083</t>
  </si>
  <si>
    <t>-1510351601</t>
  </si>
  <si>
    <t>839125509</t>
  </si>
  <si>
    <t>okno plastové otevíravé/sklopné dvojsklo přes plochu 1,10x1,50m</t>
  </si>
  <si>
    <t>29020977</t>
  </si>
  <si>
    <t>-785332286</t>
  </si>
  <si>
    <t>-1630805128</t>
  </si>
  <si>
    <t>-637107646</t>
  </si>
  <si>
    <t>-1023930991</t>
  </si>
  <si>
    <t>-330298919</t>
  </si>
  <si>
    <t>-2126844054</t>
  </si>
  <si>
    <t>1720796893</t>
  </si>
  <si>
    <t>1821595890</t>
  </si>
  <si>
    <t>941619482</t>
  </si>
  <si>
    <t>1849118536</t>
  </si>
  <si>
    <t>1200315286</t>
  </si>
  <si>
    <t>-483197464</t>
  </si>
  <si>
    <t>-1235303437</t>
  </si>
  <si>
    <t>408840502</t>
  </si>
  <si>
    <t>-830258245</t>
  </si>
  <si>
    <t>-1882870195</t>
  </si>
  <si>
    <t>-420587440</t>
  </si>
  <si>
    <t>1588761038</t>
  </si>
  <si>
    <t>-298492643</t>
  </si>
  <si>
    <t>799323857</t>
  </si>
  <si>
    <t>-485270153</t>
  </si>
  <si>
    <t>796819458</t>
  </si>
  <si>
    <t>-305592571</t>
  </si>
  <si>
    <t>-1038065084</t>
  </si>
  <si>
    <t>-2133145926</t>
  </si>
  <si>
    <t>-1733679950</t>
  </si>
  <si>
    <t>-1263927737</t>
  </si>
  <si>
    <t>87033236</t>
  </si>
  <si>
    <t>1274730252</t>
  </si>
  <si>
    <t>1069900398</t>
  </si>
  <si>
    <t>-1048132281</t>
  </si>
  <si>
    <t>1757552465</t>
  </si>
  <si>
    <t>1485571297</t>
  </si>
  <si>
    <t>svítidlo stropní LED, náhrada stávajících,dod.mont</t>
  </si>
  <si>
    <t>-1374695510</t>
  </si>
  <si>
    <t>-709295182</t>
  </si>
  <si>
    <t>17-05-19 - Byt č. 19</t>
  </si>
  <si>
    <t>14488337</t>
  </si>
  <si>
    <t>-573729477</t>
  </si>
  <si>
    <t>-187143656</t>
  </si>
  <si>
    <t>718540427</t>
  </si>
  <si>
    <t>-711714893</t>
  </si>
  <si>
    <t>-238660674</t>
  </si>
  <si>
    <t>-1157380160</t>
  </si>
  <si>
    <t>761330405</t>
  </si>
  <si>
    <t>-1866428354</t>
  </si>
  <si>
    <t>-854739258</t>
  </si>
  <si>
    <t>-697924849</t>
  </si>
  <si>
    <t>-658395212</t>
  </si>
  <si>
    <t>1624299770</t>
  </si>
  <si>
    <t>-799448023</t>
  </si>
  <si>
    <t>-740479953</t>
  </si>
  <si>
    <t>-1985514051</t>
  </si>
  <si>
    <t>1786541771</t>
  </si>
  <si>
    <t>-848860064</t>
  </si>
  <si>
    <t>1245560512</t>
  </si>
  <si>
    <t>1446323902</t>
  </si>
  <si>
    <t>-1154327540</t>
  </si>
  <si>
    <t>-2063117436</t>
  </si>
  <si>
    <t>okno plastové otevíravé/sklopné dvojsklo přes plochu 1,10x 1,50m</t>
  </si>
  <si>
    <t>1532506823</t>
  </si>
  <si>
    <t>726775986</t>
  </si>
  <si>
    <t>149707548</t>
  </si>
  <si>
    <t>604505006</t>
  </si>
  <si>
    <t>-709571454</t>
  </si>
  <si>
    <t>122170711</t>
  </si>
  <si>
    <t>-659317200</t>
  </si>
  <si>
    <t>542538594</t>
  </si>
  <si>
    <t>-1795485062</t>
  </si>
  <si>
    <t>1075778155</t>
  </si>
  <si>
    <t>1374288954</t>
  </si>
  <si>
    <t>-1569115868</t>
  </si>
  <si>
    <t>1094487314</t>
  </si>
  <si>
    <t>-91671708</t>
  </si>
  <si>
    <t>-1970575898</t>
  </si>
  <si>
    <t>564877525</t>
  </si>
  <si>
    <t>267640846</t>
  </si>
  <si>
    <t>181810533</t>
  </si>
  <si>
    <t>-2103599630</t>
  </si>
  <si>
    <t>-892753434</t>
  </si>
  <si>
    <t>708252771</t>
  </si>
  <si>
    <t>-64775842</t>
  </si>
  <si>
    <t>467709243</t>
  </si>
  <si>
    <t>-2114348271</t>
  </si>
  <si>
    <t>-1483327026</t>
  </si>
  <si>
    <t>1211499942</t>
  </si>
  <si>
    <t>-1916689385</t>
  </si>
  <si>
    <t>1276290397</t>
  </si>
  <si>
    <t>1403320489</t>
  </si>
  <si>
    <t>80281625</t>
  </si>
  <si>
    <t>1607829455</t>
  </si>
  <si>
    <t>-1923358850</t>
  </si>
  <si>
    <t>-1338299317</t>
  </si>
  <si>
    <t>-1031964233</t>
  </si>
  <si>
    <t>-1064933234</t>
  </si>
  <si>
    <t>17-05- K2 - Koupelna-2-přízemí</t>
  </si>
  <si>
    <t xml:space="preserve">    3 - Svislé a kompletní konstrukce</t>
  </si>
  <si>
    <t xml:space="preserve">    6 - Úpravy povrchů, podlahy a osazování výplní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</si>
  <si>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</si>
  <si>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</si>
  <si>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</si>
  <si>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</si>
  <si>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</t>
  </si>
  <si>
    <t xml:space="preserve">    763 - Konstrukce suché výstavby</t>
  </si>
  <si>
    <t xml:space="preserve">    771 - Podlahy z dlaždic</t>
  </si>
  <si>
    <t xml:space="preserve">    781 - Dokončovací práce - obklady</t>
  </si>
  <si>
    <t>Svislé a kompletní konstrukce</t>
  </si>
  <si>
    <t>342272225.PFX</t>
  </si>
  <si>
    <t>Příčka z hladkých tvárnic Porfix P2-500 na tenkovrstvou maltu tl 100 mm</t>
  </si>
  <si>
    <t>901875287</t>
  </si>
  <si>
    <t>342291121</t>
  </si>
  <si>
    <t>Ukotvení příček k cihelným konstrukcím plochými kotvami</t>
  </si>
  <si>
    <t>2110709433</t>
  </si>
  <si>
    <t>Úpravy povrchů, podlahy a osazování výplní</t>
  </si>
  <si>
    <t>612142001</t>
  </si>
  <si>
    <t>Potažení vnitřních stěn sklovláknitým pletivem vtlačeným do tenkovrstvé hmoty</t>
  </si>
  <si>
    <t>554691538</t>
  </si>
  <si>
    <t>631341151</t>
  </si>
  <si>
    <t>Doplnění dosavadních mazanin plochy do 1 m2 betonem lehkým keramickým tl do 80 mm</t>
  </si>
  <si>
    <t>m3</t>
  </si>
  <si>
    <t>-528693610</t>
  </si>
  <si>
    <t>962032230</t>
  </si>
  <si>
    <t>Bourání zdiva z cihel pálených nebo vápenopískových na MV nebo MVC do 1 m3</t>
  </si>
  <si>
    <t>169196340</t>
  </si>
  <si>
    <t>965043431</t>
  </si>
  <si>
    <t>Bourání podkladů pod dlažby betonových s potěrem nebo teracem tl do 150 mm pl do 4 m2</t>
  </si>
  <si>
    <t>-1369986000</t>
  </si>
  <si>
    <t>965081223</t>
  </si>
  <si>
    <t>Bourání podlah z dlaždic keramických nebo xylolitových tl přes 10 mm plochy přes 1 m2</t>
  </si>
  <si>
    <t>-1616670471</t>
  </si>
  <si>
    <t>969021112</t>
  </si>
  <si>
    <t>Vybourání vnitřního litinového potrubí do DN 100</t>
  </si>
  <si>
    <t>-1262369211</t>
  </si>
  <si>
    <t>969041112</t>
  </si>
  <si>
    <t>Vybourání vnitřního plastového potrubí přes DN 50 do DN 100</t>
  </si>
  <si>
    <t>1587649841</t>
  </si>
  <si>
    <t>974042554</t>
  </si>
  <si>
    <t>Vysekání rýh v dlažbě betonové nebo jiné monolitické hl do 100 mm š do 150 mm</t>
  </si>
  <si>
    <t>105229474</t>
  </si>
  <si>
    <t>978059541</t>
  </si>
  <si>
    <t>Odsekání a odebrání obkladů stěn z vnitřních obkládaček plochy přes 1 m2</t>
  </si>
  <si>
    <t>-1829022963</t>
  </si>
  <si>
    <t>1014294601</t>
  </si>
  <si>
    <t>-4013254</t>
  </si>
  <si>
    <t>-297062235</t>
  </si>
  <si>
    <t>1987687529</t>
  </si>
  <si>
    <t>997013609</t>
  </si>
  <si>
    <t>Poplatek za uložení na skládce (skládkovné) stavebního odpadu ze směsí nebo oddělených frakcí betonu, cihel a keramických výrobků kód odpadu 17 01 07</t>
  </si>
  <si>
    <t>899411586</t>
  </si>
  <si>
    <t>-1051450063</t>
  </si>
  <si>
    <t>711</t>
  </si>
  <si>
    <t>Izolace proti vodě, vlhkosti a plynům</t>
  </si>
  <si>
    <t>711191201</t>
  </si>
  <si>
    <t>Provedení izolace proti zemní vlhkosti hydroizolační stěrkou , 2 vrstvy</t>
  </si>
  <si>
    <t>-387529634</t>
  </si>
  <si>
    <t>SMB.204278001</t>
  </si>
  <si>
    <t>AQUAFIN-2K/M WEISS, 35 kg</t>
  </si>
  <si>
    <t>kg</t>
  </si>
  <si>
    <t>-1512739469</t>
  </si>
  <si>
    <t>711199101</t>
  </si>
  <si>
    <t>Provedení těsnícího pásu do spoje dilatační nebo styčné spáry podlaha - stěna</t>
  </si>
  <si>
    <t>420971094</t>
  </si>
  <si>
    <t>711199102</t>
  </si>
  <si>
    <t>Provedení těsnícího koutu pro vnější nebo vnitřní roh spáry podlaha - stěna</t>
  </si>
  <si>
    <t>1024702480</t>
  </si>
  <si>
    <t>SMB.205936001</t>
  </si>
  <si>
    <t>ASO-DICHTBAND 2000, 12cm/10m</t>
  </si>
  <si>
    <t>-945919102</t>
  </si>
  <si>
    <t>HST.8595140100311</t>
  </si>
  <si>
    <t>vnitřní roh klasik šedý</t>
  </si>
  <si>
    <t>1094029998</t>
  </si>
  <si>
    <t>721</t>
  </si>
  <si>
    <t>Zdravotechnika - vnitřní kanalizace</t>
  </si>
  <si>
    <t>721170973</t>
  </si>
  <si>
    <t>Potrubí z PVC krácení trub DN 70</t>
  </si>
  <si>
    <t>-365842840</t>
  </si>
  <si>
    <t>721171905</t>
  </si>
  <si>
    <t>Potrubí z PP vsazení odbočky do hrdla DN 110</t>
  </si>
  <si>
    <t>-100651623</t>
  </si>
  <si>
    <t>721171914</t>
  </si>
  <si>
    <t>Propojení potrubí DN 70</t>
  </si>
  <si>
    <t>89073823</t>
  </si>
  <si>
    <t>721173722</t>
  </si>
  <si>
    <t>Potrubí kanalizační z PE připojovací DN 40</t>
  </si>
  <si>
    <t>-2031075433</t>
  </si>
  <si>
    <t>721173724</t>
  </si>
  <si>
    <t>Potrubí kanalizační z PE připojovací DN 70</t>
  </si>
  <si>
    <t>802470090</t>
  </si>
  <si>
    <t>721194104</t>
  </si>
  <si>
    <t>Vyvedení a upevnění odpadních výpustek DN 40</t>
  </si>
  <si>
    <t>-1203204412</t>
  </si>
  <si>
    <t>721194107</t>
  </si>
  <si>
    <t>Vyvedení a upevnění odpadních výpustek DN 70</t>
  </si>
  <si>
    <t>2124703090</t>
  </si>
  <si>
    <t>721211421.HLE</t>
  </si>
  <si>
    <t>Vpusť podlahová HL 310N se svislým odtokem DN 50/75/110 mřížka nerez 115x115</t>
  </si>
  <si>
    <t>-1532524174</t>
  </si>
  <si>
    <t>721290111</t>
  </si>
  <si>
    <t>Zkouška těsnosti potrubí kanalizace vodou DN do 125</t>
  </si>
  <si>
    <t>-1134521227</t>
  </si>
  <si>
    <t>721300912</t>
  </si>
  <si>
    <t>Pročištění odpadů svislých v jednom podlaží do DN 200</t>
  </si>
  <si>
    <t>1988797771</t>
  </si>
  <si>
    <t>721910922</t>
  </si>
  <si>
    <t>Pročištění svodů ležatých DN do 300</t>
  </si>
  <si>
    <t>-1601686267</t>
  </si>
  <si>
    <t>722</t>
  </si>
  <si>
    <t>Zdravotechnika - vnitřní vodovod</t>
  </si>
  <si>
    <t>722130801</t>
  </si>
  <si>
    <t>Demontáž potrubí ocelové pozinkované závitové DN do 25</t>
  </si>
  <si>
    <t>35363082</t>
  </si>
  <si>
    <t>722130821</t>
  </si>
  <si>
    <t>Demontáž spoje na závit šroubení G 6/4</t>
  </si>
  <si>
    <t>289212339</t>
  </si>
  <si>
    <t>722130831</t>
  </si>
  <si>
    <t>Demontáž nástěnky</t>
  </si>
  <si>
    <t>1677365512</t>
  </si>
  <si>
    <t>722174002</t>
  </si>
  <si>
    <t>Potrubí vodovodní plastové PPR svar polyfúze PN 16 D 20x2,8 mm</t>
  </si>
  <si>
    <t>-599899614</t>
  </si>
  <si>
    <t>722181221</t>
  </si>
  <si>
    <t>Ochrana vodovodního potrubí přilepenými termoizolačními trubicemi z PE tl do 9 mm DN do 22 mm</t>
  </si>
  <si>
    <t>1730894208</t>
  </si>
  <si>
    <t>722190401</t>
  </si>
  <si>
    <t>Vyvedení a upevnění výpustku do DN 25</t>
  </si>
  <si>
    <t>-1577891248</t>
  </si>
  <si>
    <t>722220111</t>
  </si>
  <si>
    <t>Nástěnka pro výtokový ventil G 1/2 s jedním závitem</t>
  </si>
  <si>
    <t>-429280073</t>
  </si>
  <si>
    <t>722232171</t>
  </si>
  <si>
    <t>Kohout kulový rohový G 1/2 PN 42 do 185°C plnoprůtokový s vnějším a vnitřním závitem</t>
  </si>
  <si>
    <t>391131243</t>
  </si>
  <si>
    <t>725</t>
  </si>
  <si>
    <t>Zdravotechnika - zařizovací předměty</t>
  </si>
  <si>
    <t>725210821</t>
  </si>
  <si>
    <t>Demontáž umyvadel bez výtokových armatur</t>
  </si>
  <si>
    <t>888742018</t>
  </si>
  <si>
    <t>725219102</t>
  </si>
  <si>
    <t>Montáž umyvadla vč.zápach.uz.</t>
  </si>
  <si>
    <t>soubor</t>
  </si>
  <si>
    <t>-1674851705</t>
  </si>
  <si>
    <t>64211005</t>
  </si>
  <si>
    <t>umyvadlo keramické závěsné bílé 550x420mm, komplet</t>
  </si>
  <si>
    <t>-903953067</t>
  </si>
  <si>
    <t>725410812</t>
  </si>
  <si>
    <t>Demontáž žlab litinový nebo ocelový jednoduchý délky 2000 4 baterie</t>
  </si>
  <si>
    <t>-1747594460</t>
  </si>
  <si>
    <t>725410821</t>
  </si>
  <si>
    <t>Demontáž žlab litinový nebo ocelový dvojitý délky 1000 4 baterie</t>
  </si>
  <si>
    <t>377582843</t>
  </si>
  <si>
    <t>725590812</t>
  </si>
  <si>
    <t>Přemístění vnitrostaveništní demontovaných zařizovacích předmětů v objektech výšky do 12 m</t>
  </si>
  <si>
    <t>1075453341</t>
  </si>
  <si>
    <t>725811301</t>
  </si>
  <si>
    <t>Ventil tlačný samouzavírací s omezenou dobou výtoku 6 l/min G 1/2"</t>
  </si>
  <si>
    <t>-1178391251</t>
  </si>
  <si>
    <t>725820801</t>
  </si>
  <si>
    <t>Demontáž baterie nástěnné do G 3 / 4</t>
  </si>
  <si>
    <t>-457099280</t>
  </si>
  <si>
    <t>725829131</t>
  </si>
  <si>
    <t>Montáž baterie umyvadlové stojánkové G 1/2 ostatní typ</t>
  </si>
  <si>
    <t>-524460350</t>
  </si>
  <si>
    <t>55144006</t>
  </si>
  <si>
    <t>baterie stojánková páková včetně mont.</t>
  </si>
  <si>
    <t>783233822</t>
  </si>
  <si>
    <t>725841330.RAF</t>
  </si>
  <si>
    <t>Sprchová koncovka pro vestavěné baterie se spořičem průtoku</t>
  </si>
  <si>
    <t>-1139346558</t>
  </si>
  <si>
    <t>725849414</t>
  </si>
  <si>
    <t>Montáž baterie sprchové automatické</t>
  </si>
  <si>
    <t>-1683275085</t>
  </si>
  <si>
    <t>725860811</t>
  </si>
  <si>
    <t>Demontáž uzávěrů zápachu jednoduchých</t>
  </si>
  <si>
    <t>294101553</t>
  </si>
  <si>
    <t>998725202</t>
  </si>
  <si>
    <t>Přesun hmot procentní pro zařizovací předměty v objektech v přes 6 do 12 m</t>
  </si>
  <si>
    <t>1836200467</t>
  </si>
  <si>
    <t>998725292</t>
  </si>
  <si>
    <t>Příplatek k přesunu hmot procentní 725 za zvětšený přesun do 100 m</t>
  </si>
  <si>
    <t>-2108698384</t>
  </si>
  <si>
    <t>1429732197</t>
  </si>
  <si>
    <t>529124206</t>
  </si>
  <si>
    <t>-1886733627</t>
  </si>
  <si>
    <t>61</t>
  </si>
  <si>
    <t>-1162326746</t>
  </si>
  <si>
    <t>62</t>
  </si>
  <si>
    <t>198913224</t>
  </si>
  <si>
    <t>63</t>
  </si>
  <si>
    <t>1587220651</t>
  </si>
  <si>
    <t>-600939858</t>
  </si>
  <si>
    <t>742</t>
  </si>
  <si>
    <t xml:space="preserve">Elektroinstalace </t>
  </si>
  <si>
    <t>65</t>
  </si>
  <si>
    <t>742121001</t>
  </si>
  <si>
    <t>Montáž rozvodu ele. včetně koncových prvků</t>
  </si>
  <si>
    <t>1237340551</t>
  </si>
  <si>
    <t>763</t>
  </si>
  <si>
    <t>Konstrukce suché výstavby</t>
  </si>
  <si>
    <t>66</t>
  </si>
  <si>
    <t>763121422.KNF</t>
  </si>
  <si>
    <t>SDK stěna předsazená W 625 tl 62,5 mm profil CW+UW 50 deska 1x GREEN (H2) 12,5 bez TI EI 15</t>
  </si>
  <si>
    <t>-1739046669</t>
  </si>
  <si>
    <t>67</t>
  </si>
  <si>
    <t>763131451.KNF</t>
  </si>
  <si>
    <t>SDK podhled D 112 deska 1x GREEN (H2) 12,5 bez izolace dvouvrstvá spodní kce profil CD+UD</t>
  </si>
  <si>
    <t>1283523278</t>
  </si>
  <si>
    <t>68</t>
  </si>
  <si>
    <t>-1201379193</t>
  </si>
  <si>
    <t>69</t>
  </si>
  <si>
    <t>-1349008141</t>
  </si>
  <si>
    <t>70</t>
  </si>
  <si>
    <t>1947145478</t>
  </si>
  <si>
    <t>71</t>
  </si>
  <si>
    <t>okno plastové otevíravé/sklopné dvojsklo přes plochu 1,10x 1,5m</t>
  </si>
  <si>
    <t>-588021257</t>
  </si>
  <si>
    <t>72</t>
  </si>
  <si>
    <t>55199173</t>
  </si>
  <si>
    <t>73</t>
  </si>
  <si>
    <t>-2138350393</t>
  </si>
  <si>
    <t>74</t>
  </si>
  <si>
    <t>1436062839</t>
  </si>
  <si>
    <t>75</t>
  </si>
  <si>
    <t>404279781</t>
  </si>
  <si>
    <t>76</t>
  </si>
  <si>
    <t>-1000888072</t>
  </si>
  <si>
    <t>77</t>
  </si>
  <si>
    <t>176195404</t>
  </si>
  <si>
    <t>78</t>
  </si>
  <si>
    <t>-1148834283</t>
  </si>
  <si>
    <t>79</t>
  </si>
  <si>
    <t>-1989907880</t>
  </si>
  <si>
    <t>80</t>
  </si>
  <si>
    <t>1600112378</t>
  </si>
  <si>
    <t>81</t>
  </si>
  <si>
    <t>962443743</t>
  </si>
  <si>
    <t>771</t>
  </si>
  <si>
    <t>Podlahy z dlaždic</t>
  </si>
  <si>
    <t>82</t>
  </si>
  <si>
    <t>771111011</t>
  </si>
  <si>
    <t>Vysátí podkladu před pokládkou dlažby</t>
  </si>
  <si>
    <t>-2094660913</t>
  </si>
  <si>
    <t>83</t>
  </si>
  <si>
    <t>771121011</t>
  </si>
  <si>
    <t>Nátěr penetrační na podlahu</t>
  </si>
  <si>
    <t>1316040148</t>
  </si>
  <si>
    <t>84</t>
  </si>
  <si>
    <t>771574243</t>
  </si>
  <si>
    <t>Montáž podlah keramických pro mechanické zatížení hladkých lepených flexibilním lepidlem do 12 ks/m2</t>
  </si>
  <si>
    <t>1110922235</t>
  </si>
  <si>
    <t>85</t>
  </si>
  <si>
    <t>LSS.TAA35069</t>
  </si>
  <si>
    <t>dlaždice slinutá TAURUS GRANIT, 298 x 298 x 9 mm</t>
  </si>
  <si>
    <t>-470707695</t>
  </si>
  <si>
    <t>86</t>
  </si>
  <si>
    <t>771591115</t>
  </si>
  <si>
    <t>Podlahy spárování silikonem</t>
  </si>
  <si>
    <t>1616429104</t>
  </si>
  <si>
    <t>87</t>
  </si>
  <si>
    <t>998771201</t>
  </si>
  <si>
    <t>Přesun hmot procentní pro podlahy z dlaždic v objektech v do 6 m</t>
  </si>
  <si>
    <t>-710563254</t>
  </si>
  <si>
    <t>781</t>
  </si>
  <si>
    <t>Dokončovací práce - obklady</t>
  </si>
  <si>
    <t>88</t>
  </si>
  <si>
    <t>781121011</t>
  </si>
  <si>
    <t>Nátěr penetrační na stěnu</t>
  </si>
  <si>
    <t>-491618095</t>
  </si>
  <si>
    <t>89</t>
  </si>
  <si>
    <t>781474117</t>
  </si>
  <si>
    <t>Montáž obkladů vnitřních keramických hladkých do 45 ks/m2 lepených flexibilním lepidlem</t>
  </si>
  <si>
    <t>1720575361</t>
  </si>
  <si>
    <t>90</t>
  </si>
  <si>
    <t>LSS.WAA19007</t>
  </si>
  <si>
    <t>obkládačka ColorONE, 148 x 148 x 6 mm</t>
  </si>
  <si>
    <t>1530750197</t>
  </si>
  <si>
    <t>91</t>
  </si>
  <si>
    <t>781491011</t>
  </si>
  <si>
    <t>Montáž zrcadel plochy do 1 m2 lepených silikonovým tmelem na podkladní omítku</t>
  </si>
  <si>
    <t>-1587717618</t>
  </si>
  <si>
    <t>92</t>
  </si>
  <si>
    <t>781494111</t>
  </si>
  <si>
    <t>Plastové profily rohové lepené flexibilním lepidlem</t>
  </si>
  <si>
    <t>-858259057</t>
  </si>
  <si>
    <t>93</t>
  </si>
  <si>
    <t>781495141</t>
  </si>
  <si>
    <t>Průnik obkladem kruhový do DN 30</t>
  </si>
  <si>
    <t>-918164313</t>
  </si>
  <si>
    <t>94</t>
  </si>
  <si>
    <t>781495211</t>
  </si>
  <si>
    <t>Čištění vnitřních ploch stěn po provedení obkladu chemickými prostředky</t>
  </si>
  <si>
    <t>-1838090195</t>
  </si>
  <si>
    <t>95</t>
  </si>
  <si>
    <t>998781201</t>
  </si>
  <si>
    <t>Přesun hmot procentní pro obklady keramické v objektech v do 6 m</t>
  </si>
  <si>
    <t>506277440</t>
  </si>
  <si>
    <t>96</t>
  </si>
  <si>
    <t>-869800446</t>
  </si>
  <si>
    <t>97</t>
  </si>
  <si>
    <t>571050038</t>
  </si>
  <si>
    <t>98</t>
  </si>
  <si>
    <t>-1091371558</t>
  </si>
  <si>
    <t>99</t>
  </si>
  <si>
    <t>1770279833</t>
  </si>
  <si>
    <t>100</t>
  </si>
  <si>
    <t>1108449786</t>
  </si>
  <si>
    <t>101</t>
  </si>
  <si>
    <t>-1592151277</t>
  </si>
  <si>
    <t>102</t>
  </si>
  <si>
    <t>-1063158151</t>
  </si>
  <si>
    <t>103</t>
  </si>
  <si>
    <t>-1973605717</t>
  </si>
  <si>
    <t>104</t>
  </si>
  <si>
    <t>1973084380</t>
  </si>
  <si>
    <t>105</t>
  </si>
  <si>
    <t>-966100891</t>
  </si>
  <si>
    <t>17-05-K4 - Koupelna-2-1NP</t>
  </si>
  <si>
    <t>1717083057</t>
  </si>
  <si>
    <t>-981229991</t>
  </si>
  <si>
    <t>893269457</t>
  </si>
  <si>
    <t>Doplnění dosavadních mazanin plochy do 1 m2 betonem  tl do 80 mm</t>
  </si>
  <si>
    <t>1192145986</t>
  </si>
  <si>
    <t>766019066</t>
  </si>
  <si>
    <t>288350157</t>
  </si>
  <si>
    <t>1273656462</t>
  </si>
  <si>
    <t>-576836301</t>
  </si>
  <si>
    <t>-908510834</t>
  </si>
  <si>
    <t>-1609935770</t>
  </si>
  <si>
    <t>321768294</t>
  </si>
  <si>
    <t>1062649857</t>
  </si>
  <si>
    <t>-266732488</t>
  </si>
  <si>
    <t>844893833</t>
  </si>
  <si>
    <t>-801329574</t>
  </si>
  <si>
    <t>902278295</t>
  </si>
  <si>
    <t>-945115133</t>
  </si>
  <si>
    <t>196393436</t>
  </si>
  <si>
    <t>-1634621332</t>
  </si>
  <si>
    <t>-315294258</t>
  </si>
  <si>
    <t>-1108175124</t>
  </si>
  <si>
    <t>2032515346</t>
  </si>
  <si>
    <t>1298615359</t>
  </si>
  <si>
    <t>1453750937</t>
  </si>
  <si>
    <t>-1462645868</t>
  </si>
  <si>
    <t>-873206469</t>
  </si>
  <si>
    <t>83923089</t>
  </si>
  <si>
    <t>655122383</t>
  </si>
  <si>
    <t>609241850</t>
  </si>
  <si>
    <t>1725735011</t>
  </si>
  <si>
    <t>1472704195</t>
  </si>
  <si>
    <t>721274122</t>
  </si>
  <si>
    <t>Přivzdušňovací ventil vnitřní odpadních potrubí DN 70</t>
  </si>
  <si>
    <t>-1054327977</t>
  </si>
  <si>
    <t>1531276498</t>
  </si>
  <si>
    <t>-598428080</t>
  </si>
  <si>
    <t>1535310475</t>
  </si>
  <si>
    <t>-2146319146</t>
  </si>
  <si>
    <t>-556020945</t>
  </si>
  <si>
    <t>-1852787718</t>
  </si>
  <si>
    <t>-1246831915</t>
  </si>
  <si>
    <t>1661555037</t>
  </si>
  <si>
    <t>1066763833</t>
  </si>
  <si>
    <t>-1723127749</t>
  </si>
  <si>
    <t>-1250036505</t>
  </si>
  <si>
    <t>1522879661</t>
  </si>
  <si>
    <t>Montáž umyvadla, včetně zápach uz.</t>
  </si>
  <si>
    <t>1382791552</t>
  </si>
  <si>
    <t>umyvadlo keramické závěsné bílé 550x420mm,komplet</t>
  </si>
  <si>
    <t>-1733876535</t>
  </si>
  <si>
    <t>-1302023425</t>
  </si>
  <si>
    <t>-245466645</t>
  </si>
  <si>
    <t>86856402</t>
  </si>
  <si>
    <t>-1311383913</t>
  </si>
  <si>
    <t>-2027149754</t>
  </si>
  <si>
    <t>-593775239</t>
  </si>
  <si>
    <t>baterie stojánková páková, včetně mont.</t>
  </si>
  <si>
    <t>-723833883</t>
  </si>
  <si>
    <t>1022586666</t>
  </si>
  <si>
    <t>-19582413</t>
  </si>
  <si>
    <t>1169492987</t>
  </si>
  <si>
    <t>293806403</t>
  </si>
  <si>
    <t>-1459085088</t>
  </si>
  <si>
    <t>1314754304</t>
  </si>
  <si>
    <t>-847348218</t>
  </si>
  <si>
    <t>-160921861</t>
  </si>
  <si>
    <t>1522114351</t>
  </si>
  <si>
    <t>-2035719416</t>
  </si>
  <si>
    <t>-602905504</t>
  </si>
  <si>
    <t>-1496012694</t>
  </si>
  <si>
    <t>-285810453</t>
  </si>
  <si>
    <t>-70916293</t>
  </si>
  <si>
    <t>620429038</t>
  </si>
  <si>
    <t>722094780</t>
  </si>
  <si>
    <t>-1485657456</t>
  </si>
  <si>
    <t>1994548913</t>
  </si>
  <si>
    <t>574707386</t>
  </si>
  <si>
    <t>301848849</t>
  </si>
  <si>
    <t>-458848010</t>
  </si>
  <si>
    <t>824770680</t>
  </si>
  <si>
    <t>981981046</t>
  </si>
  <si>
    <t>346913328</t>
  </si>
  <si>
    <t>-1541401725</t>
  </si>
  <si>
    <t>820779891</t>
  </si>
  <si>
    <t>-1358956516</t>
  </si>
  <si>
    <t>-115403723</t>
  </si>
  <si>
    <t>-1156315289</t>
  </si>
  <si>
    <t>478754088</t>
  </si>
  <si>
    <t>-1649949960</t>
  </si>
  <si>
    <t>-130563372</t>
  </si>
  <si>
    <t>657465177</t>
  </si>
  <si>
    <t>208990753</t>
  </si>
  <si>
    <t>1367913274</t>
  </si>
  <si>
    <t>-1429227244</t>
  </si>
  <si>
    <t>314780316</t>
  </si>
  <si>
    <t>15599492</t>
  </si>
  <si>
    <t>869017160</t>
  </si>
  <si>
    <t>95384799</t>
  </si>
  <si>
    <t>1515858233</t>
  </si>
  <si>
    <t>2055610280</t>
  </si>
  <si>
    <t>1909693923</t>
  </si>
  <si>
    <t>-930007159</t>
  </si>
  <si>
    <t>2071420368</t>
  </si>
  <si>
    <t>148581692</t>
  </si>
  <si>
    <t>346628648</t>
  </si>
  <si>
    <t>732143726</t>
  </si>
  <si>
    <t>737919391</t>
  </si>
  <si>
    <t>1516415887</t>
  </si>
  <si>
    <t>911975895</t>
  </si>
  <si>
    <t>-1484058113</t>
  </si>
  <si>
    <t>106</t>
  </si>
  <si>
    <t>-1348267124</t>
  </si>
  <si>
    <t>17-05-WC-1 - WC-přízemí</t>
  </si>
  <si>
    <t>-141769344</t>
  </si>
  <si>
    <t>11334707</t>
  </si>
  <si>
    <t>7364508</t>
  </si>
  <si>
    <t>1978854421</t>
  </si>
  <si>
    <t>-2068202152</t>
  </si>
  <si>
    <t>899867078</t>
  </si>
  <si>
    <t>-1829024767</t>
  </si>
  <si>
    <t>1819557095</t>
  </si>
  <si>
    <t>1758796500</t>
  </si>
  <si>
    <t>-1072452460</t>
  </si>
  <si>
    <t>-1043563510</t>
  </si>
  <si>
    <t>521450815</t>
  </si>
  <si>
    <t>1096775977</t>
  </si>
  <si>
    <t>2068827646</t>
  </si>
  <si>
    <t>-949935886</t>
  </si>
  <si>
    <t>1620437627</t>
  </si>
  <si>
    <t>-1191205596</t>
  </si>
  <si>
    <t>-385615794</t>
  </si>
  <si>
    <t>-764364555</t>
  </si>
  <si>
    <t>-55496088</t>
  </si>
  <si>
    <t>721173726</t>
  </si>
  <si>
    <t>Potrubí kanalizační z PE připojovací DN 100</t>
  </si>
  <si>
    <t>675442581</t>
  </si>
  <si>
    <t>1060885761</t>
  </si>
  <si>
    <t>-1304100957</t>
  </si>
  <si>
    <t>2909891</t>
  </si>
  <si>
    <t>-825019221</t>
  </si>
  <si>
    <t xml:space="preserve">Demontáž spoje na závit šroubení </t>
  </si>
  <si>
    <t>1994685339</t>
  </si>
  <si>
    <t>1361013295</t>
  </si>
  <si>
    <t>885297652</t>
  </si>
  <si>
    <t>925934149</t>
  </si>
  <si>
    <t>897695393</t>
  </si>
  <si>
    <t>535383655</t>
  </si>
  <si>
    <t>1620003192</t>
  </si>
  <si>
    <t>725111351</t>
  </si>
  <si>
    <t>Splachovač automatický pro tlakovou vodu z rozvodu</t>
  </si>
  <si>
    <t>593383175</t>
  </si>
  <si>
    <t>725112002</t>
  </si>
  <si>
    <t>Klozet keramický standardní samostatně stojící s hlubokým splachováním odpad svislý</t>
  </si>
  <si>
    <t>1962598904</t>
  </si>
  <si>
    <t>2019558514</t>
  </si>
  <si>
    <t>Montáž umyvadla, včetně zápach.uz</t>
  </si>
  <si>
    <t>921610421</t>
  </si>
  <si>
    <t>-577226412</t>
  </si>
  <si>
    <t>707890831</t>
  </si>
  <si>
    <t>-920635160</t>
  </si>
  <si>
    <t>baterie stojánková páková , včetně mont</t>
  </si>
  <si>
    <t>1585949325</t>
  </si>
  <si>
    <t>1088436442</t>
  </si>
  <si>
    <t>998725101</t>
  </si>
  <si>
    <t>Přesun hmot tonážní pro zařizovací předměty v objektech v do 6 m</t>
  </si>
  <si>
    <t>1240879949</t>
  </si>
  <si>
    <t>1947158214</t>
  </si>
  <si>
    <t>-1681315592</t>
  </si>
  <si>
    <t>-1804573721</t>
  </si>
  <si>
    <t>80035381</t>
  </si>
  <si>
    <t>-2041876912</t>
  </si>
  <si>
    <t>-276437969</t>
  </si>
  <si>
    <t>1952466869</t>
  </si>
  <si>
    <t>-1758442649</t>
  </si>
  <si>
    <t>284876279</t>
  </si>
  <si>
    <t>562901956</t>
  </si>
  <si>
    <t>2125853400</t>
  </si>
  <si>
    <t>-1419789466</t>
  </si>
  <si>
    <t>763411111</t>
  </si>
  <si>
    <t>Sanitární příčky do mokrého prostředí, desky s HPL - laminátem tl 19,6 mm</t>
  </si>
  <si>
    <t>-1273555278</t>
  </si>
  <si>
    <t>763411121</t>
  </si>
  <si>
    <t>Dveře sanitárních příček, desky s HPL - laminátem tl 19,6 mm, š 600 mm, v do 2000 mm</t>
  </si>
  <si>
    <t>28525545</t>
  </si>
  <si>
    <t>763411811</t>
  </si>
  <si>
    <t>Demontáž sanitárních příček z desek</t>
  </si>
  <si>
    <t>1400717514</t>
  </si>
  <si>
    <t>763411821</t>
  </si>
  <si>
    <t>Demontáž dveří sanitárních příček</t>
  </si>
  <si>
    <t>822448561</t>
  </si>
  <si>
    <t>587212304</t>
  </si>
  <si>
    <t>okno plastové otevíravé/sklopné dvojsklo 60 x 60 cm</t>
  </si>
  <si>
    <t>1359228764</t>
  </si>
  <si>
    <t>1811078266</t>
  </si>
  <si>
    <t>766622831</t>
  </si>
  <si>
    <t>Demontáž rámu zdvojených oken dřevěných nebo plastových do 1 m2 k opětovnému použití</t>
  </si>
  <si>
    <t>1255981290</t>
  </si>
  <si>
    <t>-1056001459</t>
  </si>
  <si>
    <t>1816433879</t>
  </si>
  <si>
    <t>dveře jednokřídlé voštinové povrch fóliový plné 600x1970/2100mm</t>
  </si>
  <si>
    <t>-904722213</t>
  </si>
  <si>
    <t>1990824979</t>
  </si>
  <si>
    <t>-150336259</t>
  </si>
  <si>
    <t>-1391380990</t>
  </si>
  <si>
    <t>261281262</t>
  </si>
  <si>
    <t>167560618</t>
  </si>
  <si>
    <t>-525209393</t>
  </si>
  <si>
    <t>439200480</t>
  </si>
  <si>
    <t>-377078786</t>
  </si>
  <si>
    <t>-1783277274</t>
  </si>
  <si>
    <t>-2004778511</t>
  </si>
  <si>
    <t>-1258487351</t>
  </si>
  <si>
    <t>-119291270</t>
  </si>
  <si>
    <t>448857453</t>
  </si>
  <si>
    <t>758820617</t>
  </si>
  <si>
    <t>-2001856320</t>
  </si>
  <si>
    <t>-939820464</t>
  </si>
  <si>
    <t>1379397975</t>
  </si>
  <si>
    <t>-1960087818</t>
  </si>
  <si>
    <t>78149038</t>
  </si>
  <si>
    <t>1651726476</t>
  </si>
  <si>
    <t>1909797417</t>
  </si>
  <si>
    <t>-1898139260</t>
  </si>
  <si>
    <t>-2053504750</t>
  </si>
  <si>
    <t>1167763808</t>
  </si>
  <si>
    <t>-1453496546</t>
  </si>
  <si>
    <t>-1505572419</t>
  </si>
  <si>
    <t>2076496714</t>
  </si>
  <si>
    <t>-916504073</t>
  </si>
  <si>
    <t>17-05-WC-2 - WC-1NP</t>
  </si>
  <si>
    <t>-390566149</t>
  </si>
  <si>
    <t>-378101303</t>
  </si>
  <si>
    <t>-1542136351</t>
  </si>
  <si>
    <t>911103126</t>
  </si>
  <si>
    <t>529131474</t>
  </si>
  <si>
    <t>-507616974</t>
  </si>
  <si>
    <t>2054129601</t>
  </si>
  <si>
    <t>1600172019</t>
  </si>
  <si>
    <t>-666927910</t>
  </si>
  <si>
    <t>-1705142752</t>
  </si>
  <si>
    <t>1706003157</t>
  </si>
  <si>
    <t>-2054757306</t>
  </si>
  <si>
    <t>548510362</t>
  </si>
  <si>
    <t>-1746519608</t>
  </si>
  <si>
    <t>-1754174775</t>
  </si>
  <si>
    <t>307549817</t>
  </si>
  <si>
    <t>1120310548</t>
  </si>
  <si>
    <t>-644725596</t>
  </si>
  <si>
    <t>528409153</t>
  </si>
  <si>
    <t>-1505817465</t>
  </si>
  <si>
    <t>-1625946953</t>
  </si>
  <si>
    <t>-2134387131</t>
  </si>
  <si>
    <t>721274123</t>
  </si>
  <si>
    <t>Přivzdušňovací ventil vnitřní odpadních potrubí DN 100</t>
  </si>
  <si>
    <t>1885440820</t>
  </si>
  <si>
    <t>-1050148893</t>
  </si>
  <si>
    <t>1197169886</t>
  </si>
  <si>
    <t>1878321836</t>
  </si>
  <si>
    <t>-1726214789</t>
  </si>
  <si>
    <t>-981234679</t>
  </si>
  <si>
    <t>-385216039</t>
  </si>
  <si>
    <t>2110085911</t>
  </si>
  <si>
    <t>1298476488</t>
  </si>
  <si>
    <t>1329775617</t>
  </si>
  <si>
    <t>212537427</t>
  </si>
  <si>
    <t>-1465695849</t>
  </si>
  <si>
    <t>-215843739</t>
  </si>
  <si>
    <t>-1099330882</t>
  </si>
  <si>
    <t>Montáž umyvadla, včetně zápach.uz.</t>
  </si>
  <si>
    <t>25768785</t>
  </si>
  <si>
    <t>-2099534346</t>
  </si>
  <si>
    <t>942900219</t>
  </si>
  <si>
    <t>-1742908794</t>
  </si>
  <si>
    <t>baterie stojánková páková ,včetně mont</t>
  </si>
  <si>
    <t>1273114482</t>
  </si>
  <si>
    <t>1540503728</t>
  </si>
  <si>
    <t>-2031966794</t>
  </si>
  <si>
    <t>-427923359</t>
  </si>
  <si>
    <t>2081149779</t>
  </si>
  <si>
    <t>1872883144</t>
  </si>
  <si>
    <t>269090221</t>
  </si>
  <si>
    <t>-391646900</t>
  </si>
  <si>
    <t>18978586</t>
  </si>
  <si>
    <t>1774290373</t>
  </si>
  <si>
    <t>-1402817420</t>
  </si>
  <si>
    <t>836571859</t>
  </si>
  <si>
    <t>995111774</t>
  </si>
  <si>
    <t>15966690</t>
  </si>
  <si>
    <t>1673837329</t>
  </si>
  <si>
    <t>-1681618602</t>
  </si>
  <si>
    <t>1066744850</t>
  </si>
  <si>
    <t>-438132347</t>
  </si>
  <si>
    <t>-459807143</t>
  </si>
  <si>
    <t>871499066</t>
  </si>
  <si>
    <t>-649113714</t>
  </si>
  <si>
    <t>1484871667</t>
  </si>
  <si>
    <t>153932848</t>
  </si>
  <si>
    <t>-573087596</t>
  </si>
  <si>
    <t>2026193771</t>
  </si>
  <si>
    <t>-91851202</t>
  </si>
  <si>
    <t>-226485174</t>
  </si>
  <si>
    <t>90144899</t>
  </si>
  <si>
    <t>-1895664493</t>
  </si>
  <si>
    <t>1161079137</t>
  </si>
  <si>
    <t>983457</t>
  </si>
  <si>
    <t>1057462724</t>
  </si>
  <si>
    <t>-944297623</t>
  </si>
  <si>
    <t>-865506865</t>
  </si>
  <si>
    <t>-212230732</t>
  </si>
  <si>
    <t>74317787</t>
  </si>
  <si>
    <t>-1269986567</t>
  </si>
  <si>
    <t>1674890525</t>
  </si>
  <si>
    <t>494263723</t>
  </si>
  <si>
    <t>1502447936</t>
  </si>
  <si>
    <t>1759096039</t>
  </si>
  <si>
    <t>2037381623</t>
  </si>
  <si>
    <t>-1806707722</t>
  </si>
  <si>
    <t>1057048843</t>
  </si>
  <si>
    <t>-2074190747</t>
  </si>
  <si>
    <t>1243493683</t>
  </si>
  <si>
    <t>-194086727</t>
  </si>
  <si>
    <t>-586713700</t>
  </si>
  <si>
    <t>-999372867</t>
  </si>
  <si>
    <t>641723164</t>
  </si>
  <si>
    <t>1667924105</t>
  </si>
  <si>
    <t>-551999984</t>
  </si>
  <si>
    <t>-755011142</t>
  </si>
  <si>
    <t>-214671034</t>
  </si>
  <si>
    <t>17-05-kuchyně - Kuchyně-přízemí</t>
  </si>
  <si>
    <t>612311131</t>
  </si>
  <si>
    <t>Potažení vnitřních stěn vápenným štukem tloušťky do 3 mm</t>
  </si>
  <si>
    <t>1314746911</t>
  </si>
  <si>
    <t>612321111</t>
  </si>
  <si>
    <t>Vápenocementová omítka hrubá jednovrstvá zatřená vnitřních stěn nanášená ručně</t>
  </si>
  <si>
    <t>1585723492</t>
  </si>
  <si>
    <t>512506924</t>
  </si>
  <si>
    <t>-655983124</t>
  </si>
  <si>
    <t>1973629513</t>
  </si>
  <si>
    <t>-160925888</t>
  </si>
  <si>
    <t>-1789713092</t>
  </si>
  <si>
    <t>978013191</t>
  </si>
  <si>
    <t>Otlučení (osekání) vnitřní vápenné nebo vápenocementové omítky stěn v rozsahu do 100 %</t>
  </si>
  <si>
    <t>-439136365</t>
  </si>
  <si>
    <t>-717620504</t>
  </si>
  <si>
    <t>-356977488</t>
  </si>
  <si>
    <t>1029206775</t>
  </si>
  <si>
    <t>-299523653</t>
  </si>
  <si>
    <t>552168850</t>
  </si>
  <si>
    <t>2094655048</t>
  </si>
  <si>
    <t>175403187</t>
  </si>
  <si>
    <t>1162272603</t>
  </si>
  <si>
    <t>-237289319</t>
  </si>
  <si>
    <t>-1612488079</t>
  </si>
  <si>
    <t>-1340578036</t>
  </si>
  <si>
    <t>603361185</t>
  </si>
  <si>
    <t>1899673939</t>
  </si>
  <si>
    <t>460838261</t>
  </si>
  <si>
    <t>2026420867</t>
  </si>
  <si>
    <t>1254814508</t>
  </si>
  <si>
    <t>324579031</t>
  </si>
  <si>
    <t>-1232370310</t>
  </si>
  <si>
    <t>-497239213</t>
  </si>
  <si>
    <t>1685692149</t>
  </si>
  <si>
    <t>725311149</t>
  </si>
  <si>
    <t>Dřez jednoduchý nerezový vč. zápach.uzávěru</t>
  </si>
  <si>
    <t>1492144300</t>
  </si>
  <si>
    <t>725319111</t>
  </si>
  <si>
    <t xml:space="preserve">Montáž dřezu </t>
  </si>
  <si>
    <t>1742608780</t>
  </si>
  <si>
    <t>-1863463690</t>
  </si>
  <si>
    <t>725220842</t>
  </si>
  <si>
    <t>Demontáž van ocelových volně stojících</t>
  </si>
  <si>
    <t>-1868848856</t>
  </si>
  <si>
    <t>725619101</t>
  </si>
  <si>
    <t>Montáž sporáku elektrického</t>
  </si>
  <si>
    <t>-21756807</t>
  </si>
  <si>
    <t>725810811</t>
  </si>
  <si>
    <t>Demontáž ventilů výtokových nástěnných</t>
  </si>
  <si>
    <t>530737827</t>
  </si>
  <si>
    <t>-1157111158</t>
  </si>
  <si>
    <t>baterie stojánková páková, včetně mont</t>
  </si>
  <si>
    <t>886167748</t>
  </si>
  <si>
    <t>-1007955640</t>
  </si>
  <si>
    <t>-508632258</t>
  </si>
  <si>
    <t>-1911845000</t>
  </si>
  <si>
    <t>2038340931</t>
  </si>
  <si>
    <t>1592200494</t>
  </si>
  <si>
    <t>-664762716</t>
  </si>
  <si>
    <t>1963048056</t>
  </si>
  <si>
    <t>1486436924</t>
  </si>
  <si>
    <t>1133377570</t>
  </si>
  <si>
    <t>-1489667771</t>
  </si>
  <si>
    <t>-1586941505</t>
  </si>
  <si>
    <t>2134274243</t>
  </si>
  <si>
    <t>74211971</t>
  </si>
  <si>
    <t>sporák elektrický-litinové plotýnky</t>
  </si>
  <si>
    <t>651756164</t>
  </si>
  <si>
    <t>1533149736</t>
  </si>
  <si>
    <t>706362148</t>
  </si>
  <si>
    <t>61510103</t>
  </si>
  <si>
    <t>jídelní stůl a 4 židle</t>
  </si>
  <si>
    <t>soub</t>
  </si>
  <si>
    <t>-1679683021</t>
  </si>
  <si>
    <t>234518274</t>
  </si>
  <si>
    <t>1952140221</t>
  </si>
  <si>
    <t>-292330406</t>
  </si>
  <si>
    <t>2130413344</t>
  </si>
  <si>
    <t>1186871794</t>
  </si>
  <si>
    <t>-1148844163</t>
  </si>
  <si>
    <t>766811115</t>
  </si>
  <si>
    <t>Montáž korpusu kuchyňských skříněk spodních na nožičky šířky do 600 mm</t>
  </si>
  <si>
    <t>-911870977</t>
  </si>
  <si>
    <t>766811151</t>
  </si>
  <si>
    <t>Montáž korpusu kuchyňských skříněk horních na stěnu šířky do 600 mm</t>
  </si>
  <si>
    <t>-318758253</t>
  </si>
  <si>
    <t>766811212</t>
  </si>
  <si>
    <t>Montáž kuchyňské pracovní desky bez výřezu délky do 2000 mm</t>
  </si>
  <si>
    <t>-1649162614</t>
  </si>
  <si>
    <t>766811221</t>
  </si>
  <si>
    <t>Příplatek k montáži kuchyňské pracovní desky za vyřezání otvoru</t>
  </si>
  <si>
    <t>1563811761</t>
  </si>
  <si>
    <t>55711124</t>
  </si>
  <si>
    <t xml:space="preserve">Kuchyňská linka 180 cm </t>
  </si>
  <si>
    <t>-1398951443</t>
  </si>
  <si>
    <t>-2061804761</t>
  </si>
  <si>
    <t>-1884062674</t>
  </si>
  <si>
    <t>-590935461</t>
  </si>
  <si>
    <t>-534879003</t>
  </si>
  <si>
    <t>771474112</t>
  </si>
  <si>
    <t>Montáž soklů z dlaždic keramických rovných flexibilní lepidlo v přes 65 do 90 mm</t>
  </si>
  <si>
    <t>-734970694</t>
  </si>
  <si>
    <t>-426693272</t>
  </si>
  <si>
    <t>955138154</t>
  </si>
  <si>
    <t>1835338630</t>
  </si>
  <si>
    <t>-1187243473</t>
  </si>
  <si>
    <t>-1298845759</t>
  </si>
  <si>
    <t>-2045301137</t>
  </si>
  <si>
    <t>1667954797</t>
  </si>
  <si>
    <t>393908107</t>
  </si>
  <si>
    <t>1967056183</t>
  </si>
  <si>
    <t>1824111985</t>
  </si>
  <si>
    <t>1206766730</t>
  </si>
  <si>
    <t>-181524216</t>
  </si>
  <si>
    <t>-800912762</t>
  </si>
  <si>
    <t>-979869083</t>
  </si>
  <si>
    <t>-1017720971</t>
  </si>
  <si>
    <t>1455219466</t>
  </si>
  <si>
    <t>1358774231</t>
  </si>
  <si>
    <t>1823219994</t>
  </si>
  <si>
    <t>1348492281</t>
  </si>
  <si>
    <t>-678183177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</si>
</sst>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0" fillId="0" borderId="0" xfId="0"/>
    <xf numFmtId="0" fontId="20" fillId="4" borderId="7" xfId="0" applyFont="1" applyFill="1" applyBorder="1" applyAlignment="1" applyProtection="1">
      <alignment horizontal="righ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9"/>
      <c r="AQ5" s="19"/>
      <c r="AR5" s="17"/>
      <c r="BE5" s="24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9"/>
      <c r="AQ6" s="19"/>
      <c r="AR6" s="17"/>
      <c r="BE6" s="24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43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4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43"/>
      <c r="BS13" s="14" t="s">
        <v>6</v>
      </c>
    </row>
    <row r="14" spans="2:71" ht="12.75">
      <c r="B14" s="18"/>
      <c r="C14" s="19"/>
      <c r="D14" s="19"/>
      <c r="E14" s="248" t="s">
        <v>29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4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3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3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3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3"/>
      <c r="BS19" s="14" t="s">
        <v>6</v>
      </c>
    </row>
    <row r="20" spans="2:71" s="1" customFormat="1" ht="18.4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3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3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3"/>
    </row>
    <row r="23" spans="2:57" s="1" customFormat="1" ht="16.5" customHeight="1">
      <c r="B23" s="18"/>
      <c r="C23" s="19"/>
      <c r="D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9"/>
      <c r="AP23" s="19"/>
      <c r="AQ23" s="19"/>
      <c r="AR23" s="17"/>
      <c r="BE23" s="24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3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1">
        <f>ROUND(AG94,2)</f>
        <v>0</v>
      </c>
      <c r="AL26" s="252"/>
      <c r="AM26" s="252"/>
      <c r="AN26" s="252"/>
      <c r="AO26" s="252"/>
      <c r="AP26" s="33"/>
      <c r="AQ26" s="33"/>
      <c r="AR26" s="36"/>
      <c r="BE26" s="24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3" t="s">
        <v>36</v>
      </c>
      <c r="M28" s="253"/>
      <c r="N28" s="253"/>
      <c r="O28" s="253"/>
      <c r="P28" s="253"/>
      <c r="Q28" s="33"/>
      <c r="R28" s="33"/>
      <c r="S28" s="33"/>
      <c r="T28" s="33"/>
      <c r="U28" s="33"/>
      <c r="V28" s="33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3"/>
      <c r="AG28" s="33"/>
      <c r="AH28" s="33"/>
      <c r="AI28" s="33"/>
      <c r="AJ28" s="33"/>
      <c r="AK28" s="253" t="s">
        <v>38</v>
      </c>
      <c r="AL28" s="253"/>
      <c r="AM28" s="253"/>
      <c r="AN28" s="253"/>
      <c r="AO28" s="253"/>
      <c r="AP28" s="33"/>
      <c r="AQ28" s="33"/>
      <c r="AR28" s="36"/>
      <c r="BE28" s="243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34">
        <v>0.21</v>
      </c>
      <c r="M29" s="233"/>
      <c r="N29" s="233"/>
      <c r="O29" s="233"/>
      <c r="P29" s="233"/>
      <c r="Q29" s="38"/>
      <c r="R29" s="38"/>
      <c r="S29" s="38"/>
      <c r="T29" s="38"/>
      <c r="U29" s="38"/>
      <c r="V29" s="38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F29" s="38"/>
      <c r="AG29" s="38"/>
      <c r="AH29" s="38"/>
      <c r="AI29" s="38"/>
      <c r="AJ29" s="38"/>
      <c r="AK29" s="232">
        <f>ROUND(AV94,2)</f>
        <v>0</v>
      </c>
      <c r="AL29" s="233"/>
      <c r="AM29" s="233"/>
      <c r="AN29" s="233"/>
      <c r="AO29" s="233"/>
      <c r="AP29" s="38"/>
      <c r="AQ29" s="38"/>
      <c r="AR29" s="39"/>
      <c r="BE29" s="244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34">
        <v>0.15</v>
      </c>
      <c r="M30" s="233"/>
      <c r="N30" s="233"/>
      <c r="O30" s="233"/>
      <c r="P30" s="233"/>
      <c r="Q30" s="38"/>
      <c r="R30" s="38"/>
      <c r="S30" s="38"/>
      <c r="T30" s="38"/>
      <c r="U30" s="38"/>
      <c r="V30" s="38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F30" s="38"/>
      <c r="AG30" s="38"/>
      <c r="AH30" s="38"/>
      <c r="AI30" s="38"/>
      <c r="AJ30" s="38"/>
      <c r="AK30" s="232">
        <f>ROUND(AW94,2)</f>
        <v>0</v>
      </c>
      <c r="AL30" s="233"/>
      <c r="AM30" s="233"/>
      <c r="AN30" s="233"/>
      <c r="AO30" s="233"/>
      <c r="AP30" s="38"/>
      <c r="AQ30" s="38"/>
      <c r="AR30" s="39"/>
      <c r="BE30" s="244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34">
        <v>0.21</v>
      </c>
      <c r="M31" s="233"/>
      <c r="N31" s="233"/>
      <c r="O31" s="233"/>
      <c r="P31" s="233"/>
      <c r="Q31" s="38"/>
      <c r="R31" s="38"/>
      <c r="S31" s="38"/>
      <c r="T31" s="38"/>
      <c r="U31" s="38"/>
      <c r="V31" s="38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F31" s="38"/>
      <c r="AG31" s="38"/>
      <c r="AH31" s="38"/>
      <c r="AI31" s="38"/>
      <c r="AJ31" s="38"/>
      <c r="AK31" s="232">
        <v>0</v>
      </c>
      <c r="AL31" s="233"/>
      <c r="AM31" s="233"/>
      <c r="AN31" s="233"/>
      <c r="AO31" s="233"/>
      <c r="AP31" s="38"/>
      <c r="AQ31" s="38"/>
      <c r="AR31" s="39"/>
      <c r="BE31" s="244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34">
        <v>0.15</v>
      </c>
      <c r="M32" s="233"/>
      <c r="N32" s="233"/>
      <c r="O32" s="233"/>
      <c r="P32" s="233"/>
      <c r="Q32" s="38"/>
      <c r="R32" s="38"/>
      <c r="S32" s="38"/>
      <c r="T32" s="38"/>
      <c r="U32" s="38"/>
      <c r="V32" s="38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F32" s="38"/>
      <c r="AG32" s="38"/>
      <c r="AH32" s="38"/>
      <c r="AI32" s="38"/>
      <c r="AJ32" s="38"/>
      <c r="AK32" s="232">
        <v>0</v>
      </c>
      <c r="AL32" s="233"/>
      <c r="AM32" s="233"/>
      <c r="AN32" s="233"/>
      <c r="AO32" s="233"/>
      <c r="AP32" s="38"/>
      <c r="AQ32" s="38"/>
      <c r="AR32" s="39"/>
      <c r="BE32" s="244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34">
        <v>0</v>
      </c>
      <c r="M33" s="233"/>
      <c r="N33" s="233"/>
      <c r="O33" s="233"/>
      <c r="P33" s="233"/>
      <c r="Q33" s="38"/>
      <c r="R33" s="38"/>
      <c r="S33" s="38"/>
      <c r="T33" s="38"/>
      <c r="U33" s="38"/>
      <c r="V33" s="38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F33" s="38"/>
      <c r="AG33" s="38"/>
      <c r="AH33" s="38"/>
      <c r="AI33" s="38"/>
      <c r="AJ33" s="38"/>
      <c r="AK33" s="232">
        <v>0</v>
      </c>
      <c r="AL33" s="233"/>
      <c r="AM33" s="233"/>
      <c r="AN33" s="233"/>
      <c r="AO33" s="233"/>
      <c r="AP33" s="38"/>
      <c r="AQ33" s="38"/>
      <c r="AR33" s="39"/>
      <c r="BE33" s="24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3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38" t="s">
        <v>47</v>
      </c>
      <c r="Y35" s="236"/>
      <c r="Z35" s="236"/>
      <c r="AA35" s="236"/>
      <c r="AB35" s="236"/>
      <c r="AC35" s="42"/>
      <c r="AD35" s="42"/>
      <c r="AE35" s="42"/>
      <c r="AF35" s="42"/>
      <c r="AG35" s="42"/>
      <c r="AH35" s="42"/>
      <c r="AI35" s="42"/>
      <c r="AJ35" s="42"/>
      <c r="AK35" s="235">
        <f>SUM(AK26:AK33)</f>
        <v>0</v>
      </c>
      <c r="AL35" s="236"/>
      <c r="AM35" s="236"/>
      <c r="AN35" s="236"/>
      <c r="AO35" s="23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17-05-2022-1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9" t="str">
        <f>K6</f>
        <v>Opravy v ubytovně v Důlní ul.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Důlní ul.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17" t="str">
        <f>IF(AN8="","",AN8)</f>
        <v>28. 5. 2022</v>
      </c>
      <c r="AN87" s="217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MU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18" t="str">
        <f>IF(E17="","",E17)</f>
        <v xml:space="preserve"> </v>
      </c>
      <c r="AN89" s="219"/>
      <c r="AO89" s="219"/>
      <c r="AP89" s="219"/>
      <c r="AQ89" s="33"/>
      <c r="AR89" s="36"/>
      <c r="AS89" s="225" t="s">
        <v>55</v>
      </c>
      <c r="AT89" s="22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18" t="str">
        <f>IF(E20="","",E20)</f>
        <v xml:space="preserve"> </v>
      </c>
      <c r="AN90" s="219"/>
      <c r="AO90" s="219"/>
      <c r="AP90" s="219"/>
      <c r="AQ90" s="33"/>
      <c r="AR90" s="36"/>
      <c r="AS90" s="227"/>
      <c r="AT90" s="22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9"/>
      <c r="AT91" s="23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5" t="s">
        <v>56</v>
      </c>
      <c r="D92" s="221"/>
      <c r="E92" s="221"/>
      <c r="F92" s="221"/>
      <c r="G92" s="221"/>
      <c r="H92" s="70"/>
      <c r="I92" s="220" t="s">
        <v>57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4" t="s">
        <v>58</v>
      </c>
      <c r="AH92" s="221"/>
      <c r="AI92" s="221"/>
      <c r="AJ92" s="221"/>
      <c r="AK92" s="221"/>
      <c r="AL92" s="221"/>
      <c r="AM92" s="221"/>
      <c r="AN92" s="220" t="s">
        <v>59</v>
      </c>
      <c r="AO92" s="221"/>
      <c r="AP92" s="222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1">
        <f>ROUND(SUM(AG95:AG104),2)</f>
        <v>0</v>
      </c>
      <c r="AH94" s="241"/>
      <c r="AI94" s="241"/>
      <c r="AJ94" s="241"/>
      <c r="AK94" s="241"/>
      <c r="AL94" s="241"/>
      <c r="AM94" s="241"/>
      <c r="AN94" s="231">
        <f aca="true" t="shared" si="0" ref="AN94:AN104">SUM(AG94,AT94)</f>
        <v>0</v>
      </c>
      <c r="AO94" s="231"/>
      <c r="AP94" s="231"/>
      <c r="AQ94" s="82" t="s">
        <v>1</v>
      </c>
      <c r="AR94" s="83"/>
      <c r="AS94" s="84">
        <f>ROUND(SUM(AS95:AS104),2)</f>
        <v>0</v>
      </c>
      <c r="AT94" s="85">
        <f aca="true" t="shared" si="1" ref="AT94:AT104">ROUND(SUM(AV94:AW94),2)</f>
        <v>0</v>
      </c>
      <c r="AU94" s="86">
        <f>ROUND(SUM(AU95:AU104),5)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ROUND(SUM(AZ95:AZ104),2)</f>
        <v>0</v>
      </c>
      <c r="BA94" s="85">
        <f>ROUND(SUM(BA95:BA104),2)</f>
        <v>0</v>
      </c>
      <c r="BB94" s="85">
        <f>ROUND(SUM(BB95:BB104),2)</f>
        <v>0</v>
      </c>
      <c r="BC94" s="85">
        <f>ROUND(SUM(BC95:BC104),2)</f>
        <v>0</v>
      </c>
      <c r="BD94" s="87">
        <f>ROUND(SUM(BD95:BD104),2)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16.5" customHeight="1">
      <c r="A95" s="90" t="s">
        <v>79</v>
      </c>
      <c r="B95" s="91"/>
      <c r="C95" s="92"/>
      <c r="D95" s="254" t="s">
        <v>80</v>
      </c>
      <c r="E95" s="254"/>
      <c r="F95" s="254"/>
      <c r="G95" s="254"/>
      <c r="H95" s="254"/>
      <c r="I95" s="93"/>
      <c r="J95" s="254" t="s">
        <v>81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15">
        <f>'17-05-04 - Byt č. 4'!J30</f>
        <v>0</v>
      </c>
      <c r="AH95" s="216"/>
      <c r="AI95" s="216"/>
      <c r="AJ95" s="216"/>
      <c r="AK95" s="216"/>
      <c r="AL95" s="216"/>
      <c r="AM95" s="216"/>
      <c r="AN95" s="215">
        <f t="shared" si="0"/>
        <v>0</v>
      </c>
      <c r="AO95" s="216"/>
      <c r="AP95" s="216"/>
      <c r="AQ95" s="94" t="s">
        <v>82</v>
      </c>
      <c r="AR95" s="95"/>
      <c r="AS95" s="96">
        <v>0</v>
      </c>
      <c r="AT95" s="97">
        <f t="shared" si="1"/>
        <v>0</v>
      </c>
      <c r="AU95" s="98">
        <f>'17-05-04 - Byt č. 4'!P128</f>
        <v>0</v>
      </c>
      <c r="AV95" s="97">
        <f>'17-05-04 - Byt č. 4'!J33</f>
        <v>0</v>
      </c>
      <c r="AW95" s="97">
        <f>'17-05-04 - Byt č. 4'!J34</f>
        <v>0</v>
      </c>
      <c r="AX95" s="97">
        <f>'17-05-04 - Byt č. 4'!J35</f>
        <v>0</v>
      </c>
      <c r="AY95" s="97">
        <f>'17-05-04 - Byt č. 4'!J36</f>
        <v>0</v>
      </c>
      <c r="AZ95" s="97">
        <f>'17-05-04 - Byt č. 4'!F33</f>
        <v>0</v>
      </c>
      <c r="BA95" s="97">
        <f>'17-05-04 - Byt č. 4'!F34</f>
        <v>0</v>
      </c>
      <c r="BB95" s="97">
        <f>'17-05-04 - Byt č. 4'!F35</f>
        <v>0</v>
      </c>
      <c r="BC95" s="97">
        <f>'17-05-04 - Byt č. 4'!F36</f>
        <v>0</v>
      </c>
      <c r="BD95" s="99">
        <f>'17-05-04 - Byt č. 4'!F37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83</v>
      </c>
    </row>
    <row r="96" spans="1:91" s="7" customFormat="1" ht="16.5" customHeight="1">
      <c r="A96" s="90" t="s">
        <v>79</v>
      </c>
      <c r="B96" s="91"/>
      <c r="C96" s="92"/>
      <c r="D96" s="254" t="s">
        <v>85</v>
      </c>
      <c r="E96" s="254"/>
      <c r="F96" s="254"/>
      <c r="G96" s="254"/>
      <c r="H96" s="254"/>
      <c r="I96" s="93"/>
      <c r="J96" s="254" t="s">
        <v>86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15">
        <f>'17-05-05 - Byt č.5'!J30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94" t="s">
        <v>82</v>
      </c>
      <c r="AR96" s="95"/>
      <c r="AS96" s="96">
        <v>0</v>
      </c>
      <c r="AT96" s="97">
        <f t="shared" si="1"/>
        <v>0</v>
      </c>
      <c r="AU96" s="98">
        <f>'17-05-05 - Byt č.5'!P129</f>
        <v>0</v>
      </c>
      <c r="AV96" s="97">
        <f>'17-05-05 - Byt č.5'!J33</f>
        <v>0</v>
      </c>
      <c r="AW96" s="97">
        <f>'17-05-05 - Byt č.5'!J34</f>
        <v>0</v>
      </c>
      <c r="AX96" s="97">
        <f>'17-05-05 - Byt č.5'!J35</f>
        <v>0</v>
      </c>
      <c r="AY96" s="97">
        <f>'17-05-05 - Byt č.5'!J36</f>
        <v>0</v>
      </c>
      <c r="AZ96" s="97">
        <f>'17-05-05 - Byt č.5'!F33</f>
        <v>0</v>
      </c>
      <c r="BA96" s="97">
        <f>'17-05-05 - Byt č.5'!F34</f>
        <v>0</v>
      </c>
      <c r="BB96" s="97">
        <f>'17-05-05 - Byt č.5'!F35</f>
        <v>0</v>
      </c>
      <c r="BC96" s="97">
        <f>'17-05-05 - Byt č.5'!F36</f>
        <v>0</v>
      </c>
      <c r="BD96" s="99">
        <f>'17-05-05 - Byt č.5'!F37</f>
        <v>0</v>
      </c>
      <c r="BT96" s="100" t="s">
        <v>83</v>
      </c>
      <c r="BV96" s="100" t="s">
        <v>77</v>
      </c>
      <c r="BW96" s="100" t="s">
        <v>87</v>
      </c>
      <c r="BX96" s="100" t="s">
        <v>5</v>
      </c>
      <c r="CL96" s="100" t="s">
        <v>1</v>
      </c>
      <c r="CM96" s="100" t="s">
        <v>83</v>
      </c>
    </row>
    <row r="97" spans="1:91" s="7" customFormat="1" ht="16.5" customHeight="1">
      <c r="A97" s="90" t="s">
        <v>79</v>
      </c>
      <c r="B97" s="91"/>
      <c r="C97" s="92"/>
      <c r="D97" s="254" t="s">
        <v>88</v>
      </c>
      <c r="E97" s="254"/>
      <c r="F97" s="254"/>
      <c r="G97" s="254"/>
      <c r="H97" s="254"/>
      <c r="I97" s="93"/>
      <c r="J97" s="254" t="s">
        <v>89</v>
      </c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15">
        <f>'17-05-13 - Byt č.13'!J30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94" t="s">
        <v>82</v>
      </c>
      <c r="AR97" s="95"/>
      <c r="AS97" s="96">
        <v>0</v>
      </c>
      <c r="AT97" s="97">
        <f t="shared" si="1"/>
        <v>0</v>
      </c>
      <c r="AU97" s="98">
        <f>'17-05-13 - Byt č.13'!P130</f>
        <v>0</v>
      </c>
      <c r="AV97" s="97">
        <f>'17-05-13 - Byt č.13'!J33</f>
        <v>0</v>
      </c>
      <c r="AW97" s="97">
        <f>'17-05-13 - Byt č.13'!J34</f>
        <v>0</v>
      </c>
      <c r="AX97" s="97">
        <f>'17-05-13 - Byt č.13'!J35</f>
        <v>0</v>
      </c>
      <c r="AY97" s="97">
        <f>'17-05-13 - Byt č.13'!J36</f>
        <v>0</v>
      </c>
      <c r="AZ97" s="97">
        <f>'17-05-13 - Byt č.13'!F33</f>
        <v>0</v>
      </c>
      <c r="BA97" s="97">
        <f>'17-05-13 - Byt č.13'!F34</f>
        <v>0</v>
      </c>
      <c r="BB97" s="97">
        <f>'17-05-13 - Byt č.13'!F35</f>
        <v>0</v>
      </c>
      <c r="BC97" s="97">
        <f>'17-05-13 - Byt č.13'!F36</f>
        <v>0</v>
      </c>
      <c r="BD97" s="99">
        <f>'17-05-13 - Byt č.13'!F37</f>
        <v>0</v>
      </c>
      <c r="BT97" s="100" t="s">
        <v>83</v>
      </c>
      <c r="BV97" s="100" t="s">
        <v>77</v>
      </c>
      <c r="BW97" s="100" t="s">
        <v>90</v>
      </c>
      <c r="BX97" s="100" t="s">
        <v>5</v>
      </c>
      <c r="CL97" s="100" t="s">
        <v>1</v>
      </c>
      <c r="CM97" s="100" t="s">
        <v>83</v>
      </c>
    </row>
    <row r="98" spans="1:91" s="7" customFormat="1" ht="16.5" customHeight="1">
      <c r="A98" s="90" t="s">
        <v>79</v>
      </c>
      <c r="B98" s="91"/>
      <c r="C98" s="92"/>
      <c r="D98" s="254" t="s">
        <v>91</v>
      </c>
      <c r="E98" s="254"/>
      <c r="F98" s="254"/>
      <c r="G98" s="254"/>
      <c r="H98" s="254"/>
      <c r="I98" s="93"/>
      <c r="J98" s="254" t="s">
        <v>92</v>
      </c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15">
        <f>'17-05-16 - Byt č.16'!J30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94" t="s">
        <v>82</v>
      </c>
      <c r="AR98" s="95"/>
      <c r="AS98" s="96">
        <v>0</v>
      </c>
      <c r="AT98" s="97">
        <f t="shared" si="1"/>
        <v>0</v>
      </c>
      <c r="AU98" s="98">
        <f>'17-05-16 - Byt č.16'!P130</f>
        <v>0</v>
      </c>
      <c r="AV98" s="97">
        <f>'17-05-16 - Byt č.16'!J33</f>
        <v>0</v>
      </c>
      <c r="AW98" s="97">
        <f>'17-05-16 - Byt č.16'!J34</f>
        <v>0</v>
      </c>
      <c r="AX98" s="97">
        <f>'17-05-16 - Byt č.16'!J35</f>
        <v>0</v>
      </c>
      <c r="AY98" s="97">
        <f>'17-05-16 - Byt č.16'!J36</f>
        <v>0</v>
      </c>
      <c r="AZ98" s="97">
        <f>'17-05-16 - Byt č.16'!F33</f>
        <v>0</v>
      </c>
      <c r="BA98" s="97">
        <f>'17-05-16 - Byt č.16'!F34</f>
        <v>0</v>
      </c>
      <c r="BB98" s="97">
        <f>'17-05-16 - Byt č.16'!F35</f>
        <v>0</v>
      </c>
      <c r="BC98" s="97">
        <f>'17-05-16 - Byt č.16'!F36</f>
        <v>0</v>
      </c>
      <c r="BD98" s="99">
        <f>'17-05-16 - Byt č.16'!F37</f>
        <v>0</v>
      </c>
      <c r="BT98" s="100" t="s">
        <v>83</v>
      </c>
      <c r="BV98" s="100" t="s">
        <v>77</v>
      </c>
      <c r="BW98" s="100" t="s">
        <v>93</v>
      </c>
      <c r="BX98" s="100" t="s">
        <v>5</v>
      </c>
      <c r="CL98" s="100" t="s">
        <v>1</v>
      </c>
      <c r="CM98" s="100" t="s">
        <v>83</v>
      </c>
    </row>
    <row r="99" spans="1:91" s="7" customFormat="1" ht="16.5" customHeight="1">
      <c r="A99" s="90" t="s">
        <v>79</v>
      </c>
      <c r="B99" s="91"/>
      <c r="C99" s="92"/>
      <c r="D99" s="254" t="s">
        <v>94</v>
      </c>
      <c r="E99" s="254"/>
      <c r="F99" s="254"/>
      <c r="G99" s="254"/>
      <c r="H99" s="254"/>
      <c r="I99" s="93"/>
      <c r="J99" s="254" t="s">
        <v>95</v>
      </c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15">
        <f>'17-05-19 - Byt č. 19'!J30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94" t="s">
        <v>82</v>
      </c>
      <c r="AR99" s="95"/>
      <c r="AS99" s="96">
        <v>0</v>
      </c>
      <c r="AT99" s="97">
        <f t="shared" si="1"/>
        <v>0</v>
      </c>
      <c r="AU99" s="98">
        <f>'17-05-19 - Byt č. 19'!P130</f>
        <v>0</v>
      </c>
      <c r="AV99" s="97">
        <f>'17-05-19 - Byt č. 19'!J33</f>
        <v>0</v>
      </c>
      <c r="AW99" s="97">
        <f>'17-05-19 - Byt č. 19'!J34</f>
        <v>0</v>
      </c>
      <c r="AX99" s="97">
        <f>'17-05-19 - Byt č. 19'!J35</f>
        <v>0</v>
      </c>
      <c r="AY99" s="97">
        <f>'17-05-19 - Byt č. 19'!J36</f>
        <v>0</v>
      </c>
      <c r="AZ99" s="97">
        <f>'17-05-19 - Byt č. 19'!F33</f>
        <v>0</v>
      </c>
      <c r="BA99" s="97">
        <f>'17-05-19 - Byt č. 19'!F34</f>
        <v>0</v>
      </c>
      <c r="BB99" s="97">
        <f>'17-05-19 - Byt č. 19'!F35</f>
        <v>0</v>
      </c>
      <c r="BC99" s="97">
        <f>'17-05-19 - Byt č. 19'!F36</f>
        <v>0</v>
      </c>
      <c r="BD99" s="99">
        <f>'17-05-19 - Byt č. 19'!F37</f>
        <v>0</v>
      </c>
      <c r="BT99" s="100" t="s">
        <v>83</v>
      </c>
      <c r="BV99" s="100" t="s">
        <v>77</v>
      </c>
      <c r="BW99" s="100" t="s">
        <v>96</v>
      </c>
      <c r="BX99" s="100" t="s">
        <v>5</v>
      </c>
      <c r="CL99" s="100" t="s">
        <v>1</v>
      </c>
      <c r="CM99" s="100" t="s">
        <v>83</v>
      </c>
    </row>
    <row r="100" spans="1:91" s="7" customFormat="1" ht="24.75" customHeight="1">
      <c r="A100" s="90" t="s">
        <v>79</v>
      </c>
      <c r="B100" s="91"/>
      <c r="C100" s="92"/>
      <c r="D100" s="254" t="s">
        <v>97</v>
      </c>
      <c r="E100" s="254"/>
      <c r="F100" s="254"/>
      <c r="G100" s="254"/>
      <c r="H100" s="254"/>
      <c r="I100" s="93"/>
      <c r="J100" s="254" t="s">
        <v>98</v>
      </c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15">
        <f>'17-05- K2 - Koupelna-2-př...'!J30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94" t="s">
        <v>82</v>
      </c>
      <c r="AR100" s="95"/>
      <c r="AS100" s="96">
        <v>0</v>
      </c>
      <c r="AT100" s="97">
        <f t="shared" si="1"/>
        <v>0</v>
      </c>
      <c r="AU100" s="98">
        <f>'17-05- K2 - Koupelna-2-př...'!P135</f>
        <v>0</v>
      </c>
      <c r="AV100" s="97">
        <f>'17-05- K2 - Koupelna-2-př...'!J33</f>
        <v>0</v>
      </c>
      <c r="AW100" s="97">
        <f>'17-05- K2 - Koupelna-2-př...'!J34</f>
        <v>0</v>
      </c>
      <c r="AX100" s="97">
        <f>'17-05- K2 - Koupelna-2-př...'!J35</f>
        <v>0</v>
      </c>
      <c r="AY100" s="97">
        <f>'17-05- K2 - Koupelna-2-př...'!J36</f>
        <v>0</v>
      </c>
      <c r="AZ100" s="97">
        <f>'17-05- K2 - Koupelna-2-př...'!F33</f>
        <v>0</v>
      </c>
      <c r="BA100" s="97">
        <f>'17-05- K2 - Koupelna-2-př...'!F34</f>
        <v>0</v>
      </c>
      <c r="BB100" s="97">
        <f>'17-05- K2 - Koupelna-2-př...'!F35</f>
        <v>0</v>
      </c>
      <c r="BC100" s="97">
        <f>'17-05- K2 - Koupelna-2-př...'!F36</f>
        <v>0</v>
      </c>
      <c r="BD100" s="99">
        <f>'17-05- K2 - Koupelna-2-př...'!F37</f>
        <v>0</v>
      </c>
      <c r="BT100" s="100" t="s">
        <v>83</v>
      </c>
      <c r="BV100" s="100" t="s">
        <v>77</v>
      </c>
      <c r="BW100" s="100" t="s">
        <v>99</v>
      </c>
      <c r="BX100" s="100" t="s">
        <v>5</v>
      </c>
      <c r="CL100" s="100" t="s">
        <v>1</v>
      </c>
      <c r="CM100" s="100" t="s">
        <v>83</v>
      </c>
    </row>
    <row r="101" spans="1:91" s="7" customFormat="1" ht="24.75" customHeight="1">
      <c r="A101" s="90" t="s">
        <v>79</v>
      </c>
      <c r="B101" s="91"/>
      <c r="C101" s="92"/>
      <c r="D101" s="254" t="s">
        <v>100</v>
      </c>
      <c r="E101" s="254"/>
      <c r="F101" s="254"/>
      <c r="G101" s="254"/>
      <c r="H101" s="254"/>
      <c r="I101" s="93"/>
      <c r="J101" s="254" t="s">
        <v>101</v>
      </c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15">
        <f>'17-05-K4 - Koupelna-2-1NP'!J30</f>
        <v>0</v>
      </c>
      <c r="AH101" s="216"/>
      <c r="AI101" s="216"/>
      <c r="AJ101" s="216"/>
      <c r="AK101" s="216"/>
      <c r="AL101" s="216"/>
      <c r="AM101" s="216"/>
      <c r="AN101" s="215">
        <f t="shared" si="0"/>
        <v>0</v>
      </c>
      <c r="AO101" s="216"/>
      <c r="AP101" s="216"/>
      <c r="AQ101" s="94" t="s">
        <v>82</v>
      </c>
      <c r="AR101" s="95"/>
      <c r="AS101" s="96">
        <v>0</v>
      </c>
      <c r="AT101" s="97">
        <f t="shared" si="1"/>
        <v>0</v>
      </c>
      <c r="AU101" s="98">
        <f>'17-05-K4 - Koupelna-2-1NP'!P135</f>
        <v>0</v>
      </c>
      <c r="AV101" s="97">
        <f>'17-05-K4 - Koupelna-2-1NP'!J33</f>
        <v>0</v>
      </c>
      <c r="AW101" s="97">
        <f>'17-05-K4 - Koupelna-2-1NP'!J34</f>
        <v>0</v>
      </c>
      <c r="AX101" s="97">
        <f>'17-05-K4 - Koupelna-2-1NP'!J35</f>
        <v>0</v>
      </c>
      <c r="AY101" s="97">
        <f>'17-05-K4 - Koupelna-2-1NP'!J36</f>
        <v>0</v>
      </c>
      <c r="AZ101" s="97">
        <f>'17-05-K4 - Koupelna-2-1NP'!F33</f>
        <v>0</v>
      </c>
      <c r="BA101" s="97">
        <f>'17-05-K4 - Koupelna-2-1NP'!F34</f>
        <v>0</v>
      </c>
      <c r="BB101" s="97">
        <f>'17-05-K4 - Koupelna-2-1NP'!F35</f>
        <v>0</v>
      </c>
      <c r="BC101" s="97">
        <f>'17-05-K4 - Koupelna-2-1NP'!F36</f>
        <v>0</v>
      </c>
      <c r="BD101" s="99">
        <f>'17-05-K4 - Koupelna-2-1NP'!F37</f>
        <v>0</v>
      </c>
      <c r="BT101" s="100" t="s">
        <v>83</v>
      </c>
      <c r="BV101" s="100" t="s">
        <v>77</v>
      </c>
      <c r="BW101" s="100" t="s">
        <v>102</v>
      </c>
      <c r="BX101" s="100" t="s">
        <v>5</v>
      </c>
      <c r="CL101" s="100" t="s">
        <v>1</v>
      </c>
      <c r="CM101" s="100" t="s">
        <v>83</v>
      </c>
    </row>
    <row r="102" spans="1:91" s="7" customFormat="1" ht="24.75" customHeight="1">
      <c r="A102" s="90" t="s">
        <v>79</v>
      </c>
      <c r="B102" s="91"/>
      <c r="C102" s="92"/>
      <c r="D102" s="254" t="s">
        <v>103</v>
      </c>
      <c r="E102" s="254"/>
      <c r="F102" s="254"/>
      <c r="G102" s="254"/>
      <c r="H102" s="254"/>
      <c r="I102" s="93"/>
      <c r="J102" s="254" t="s">
        <v>104</v>
      </c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15">
        <f>'17-05-WC-1 - WC-přízemí'!J30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94" t="s">
        <v>82</v>
      </c>
      <c r="AR102" s="95"/>
      <c r="AS102" s="96">
        <v>0</v>
      </c>
      <c r="AT102" s="97">
        <f t="shared" si="1"/>
        <v>0</v>
      </c>
      <c r="AU102" s="98">
        <f>'17-05-WC-1 - WC-přízemí'!P134</f>
        <v>0</v>
      </c>
      <c r="AV102" s="97">
        <f>'17-05-WC-1 - WC-přízemí'!J33</f>
        <v>0</v>
      </c>
      <c r="AW102" s="97">
        <f>'17-05-WC-1 - WC-přízemí'!J34</f>
        <v>0</v>
      </c>
      <c r="AX102" s="97">
        <f>'17-05-WC-1 - WC-přízemí'!J35</f>
        <v>0</v>
      </c>
      <c r="AY102" s="97">
        <f>'17-05-WC-1 - WC-přízemí'!J36</f>
        <v>0</v>
      </c>
      <c r="AZ102" s="97">
        <f>'17-05-WC-1 - WC-přízemí'!F33</f>
        <v>0</v>
      </c>
      <c r="BA102" s="97">
        <f>'17-05-WC-1 - WC-přízemí'!F34</f>
        <v>0</v>
      </c>
      <c r="BB102" s="97">
        <f>'17-05-WC-1 - WC-přízemí'!F35</f>
        <v>0</v>
      </c>
      <c r="BC102" s="97">
        <f>'17-05-WC-1 - WC-přízemí'!F36</f>
        <v>0</v>
      </c>
      <c r="BD102" s="99">
        <f>'17-05-WC-1 - WC-přízemí'!F37</f>
        <v>0</v>
      </c>
      <c r="BT102" s="100" t="s">
        <v>83</v>
      </c>
      <c r="BV102" s="100" t="s">
        <v>77</v>
      </c>
      <c r="BW102" s="100" t="s">
        <v>105</v>
      </c>
      <c r="BX102" s="100" t="s">
        <v>5</v>
      </c>
      <c r="CL102" s="100" t="s">
        <v>1</v>
      </c>
      <c r="CM102" s="100" t="s">
        <v>83</v>
      </c>
    </row>
    <row r="103" spans="1:91" s="7" customFormat="1" ht="24.75" customHeight="1">
      <c r="A103" s="90" t="s">
        <v>79</v>
      </c>
      <c r="B103" s="91"/>
      <c r="C103" s="92"/>
      <c r="D103" s="254" t="s">
        <v>106</v>
      </c>
      <c r="E103" s="254"/>
      <c r="F103" s="254"/>
      <c r="G103" s="254"/>
      <c r="H103" s="254"/>
      <c r="I103" s="93"/>
      <c r="J103" s="254" t="s">
        <v>107</v>
      </c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15">
        <f>'17-05-WC-2 - WC-1NP'!J30</f>
        <v>0</v>
      </c>
      <c r="AH103" s="216"/>
      <c r="AI103" s="216"/>
      <c r="AJ103" s="216"/>
      <c r="AK103" s="216"/>
      <c r="AL103" s="216"/>
      <c r="AM103" s="216"/>
      <c r="AN103" s="215">
        <f t="shared" si="0"/>
        <v>0</v>
      </c>
      <c r="AO103" s="216"/>
      <c r="AP103" s="216"/>
      <c r="AQ103" s="94" t="s">
        <v>82</v>
      </c>
      <c r="AR103" s="95"/>
      <c r="AS103" s="96">
        <v>0</v>
      </c>
      <c r="AT103" s="97">
        <f t="shared" si="1"/>
        <v>0</v>
      </c>
      <c r="AU103" s="98">
        <f>'17-05-WC-2 - WC-1NP'!P134</f>
        <v>0</v>
      </c>
      <c r="AV103" s="97">
        <f>'17-05-WC-2 - WC-1NP'!J33</f>
        <v>0</v>
      </c>
      <c r="AW103" s="97">
        <f>'17-05-WC-2 - WC-1NP'!J34</f>
        <v>0</v>
      </c>
      <c r="AX103" s="97">
        <f>'17-05-WC-2 - WC-1NP'!J35</f>
        <v>0</v>
      </c>
      <c r="AY103" s="97">
        <f>'17-05-WC-2 - WC-1NP'!J36</f>
        <v>0</v>
      </c>
      <c r="AZ103" s="97">
        <f>'17-05-WC-2 - WC-1NP'!F33</f>
        <v>0</v>
      </c>
      <c r="BA103" s="97">
        <f>'17-05-WC-2 - WC-1NP'!F34</f>
        <v>0</v>
      </c>
      <c r="BB103" s="97">
        <f>'17-05-WC-2 - WC-1NP'!F35</f>
        <v>0</v>
      </c>
      <c r="BC103" s="97">
        <f>'17-05-WC-2 - WC-1NP'!F36</f>
        <v>0</v>
      </c>
      <c r="BD103" s="99">
        <f>'17-05-WC-2 - WC-1NP'!F37</f>
        <v>0</v>
      </c>
      <c r="BT103" s="100" t="s">
        <v>83</v>
      </c>
      <c r="BV103" s="100" t="s">
        <v>77</v>
      </c>
      <c r="BW103" s="100" t="s">
        <v>108</v>
      </c>
      <c r="BX103" s="100" t="s">
        <v>5</v>
      </c>
      <c r="CL103" s="100" t="s">
        <v>1</v>
      </c>
      <c r="CM103" s="100" t="s">
        <v>83</v>
      </c>
    </row>
    <row r="104" spans="1:91" s="7" customFormat="1" ht="24.75" customHeight="1">
      <c r="A104" s="90" t="s">
        <v>79</v>
      </c>
      <c r="B104" s="91"/>
      <c r="C104" s="92"/>
      <c r="D104" s="254" t="s">
        <v>109</v>
      </c>
      <c r="E104" s="254"/>
      <c r="F104" s="254"/>
      <c r="G104" s="254"/>
      <c r="H104" s="254"/>
      <c r="I104" s="93"/>
      <c r="J104" s="254" t="s">
        <v>110</v>
      </c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15">
        <f>'17-05-kuchyně - Kuchyně-p...'!J30</f>
        <v>0</v>
      </c>
      <c r="AH104" s="216"/>
      <c r="AI104" s="216"/>
      <c r="AJ104" s="216"/>
      <c r="AK104" s="216"/>
      <c r="AL104" s="216"/>
      <c r="AM104" s="216"/>
      <c r="AN104" s="215">
        <f t="shared" si="0"/>
        <v>0</v>
      </c>
      <c r="AO104" s="216"/>
      <c r="AP104" s="216"/>
      <c r="AQ104" s="94" t="s">
        <v>82</v>
      </c>
      <c r="AR104" s="95"/>
      <c r="AS104" s="101">
        <v>0</v>
      </c>
      <c r="AT104" s="102">
        <f t="shared" si="1"/>
        <v>0</v>
      </c>
      <c r="AU104" s="103">
        <f>'17-05-kuchyně - Kuchyně-p...'!P132</f>
        <v>0</v>
      </c>
      <c r="AV104" s="102">
        <f>'17-05-kuchyně - Kuchyně-p...'!J33</f>
        <v>0</v>
      </c>
      <c r="AW104" s="102">
        <f>'17-05-kuchyně - Kuchyně-p...'!J34</f>
        <v>0</v>
      </c>
      <c r="AX104" s="102">
        <f>'17-05-kuchyně - Kuchyně-p...'!J35</f>
        <v>0</v>
      </c>
      <c r="AY104" s="102">
        <f>'17-05-kuchyně - Kuchyně-p...'!J36</f>
        <v>0</v>
      </c>
      <c r="AZ104" s="102">
        <f>'17-05-kuchyně - Kuchyně-p...'!F33</f>
        <v>0</v>
      </c>
      <c r="BA104" s="102">
        <f>'17-05-kuchyně - Kuchyně-p...'!F34</f>
        <v>0</v>
      </c>
      <c r="BB104" s="102">
        <f>'17-05-kuchyně - Kuchyně-p...'!F35</f>
        <v>0</v>
      </c>
      <c r="BC104" s="102">
        <f>'17-05-kuchyně - Kuchyně-p...'!F36</f>
        <v>0</v>
      </c>
      <c r="BD104" s="104">
        <f>'17-05-kuchyně - Kuchyně-p...'!F37</f>
        <v>0</v>
      </c>
      <c r="BT104" s="100" t="s">
        <v>83</v>
      </c>
      <c r="BV104" s="100" t="s">
        <v>77</v>
      </c>
      <c r="BW104" s="100" t="s">
        <v>111</v>
      </c>
      <c r="BX104" s="100" t="s">
        <v>5</v>
      </c>
      <c r="CL104" s="100" t="s">
        <v>1</v>
      </c>
      <c r="CM104" s="100" t="s">
        <v>83</v>
      </c>
    </row>
    <row r="105" spans="1:57" s="2" customFormat="1" ht="30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6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</sheetData>
  <sheetProtection algorithmName="SHA-512" hashValue="5O5Z2/5Lxs8Wml5RoWM9G25pVkEcrxBY/aeuwakcKg8ZBFRot+d+UVD7eaZrdHKXfYqhUlt30flbAPCL7p1HMA==" saltValue="rILuAyvOIOZl/2b2ThUCnNj/zz0gsNcRHtUcm1rZBosg6yahqzr9fgc6R2moyz99DNldvCQslxC/lQda2MndeQ==" spinCount="100000" sheet="1" objects="1" scenarios="1" formatColumns="0" formatRows="0"/>
  <mergeCells count="78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28:P28"/>
    <mergeCell ref="W28:AE28"/>
    <mergeCell ref="AK28:AO28"/>
    <mergeCell ref="W29:AE29"/>
    <mergeCell ref="L29:P29"/>
    <mergeCell ref="AK29:AO29"/>
    <mergeCell ref="K5:AO5"/>
    <mergeCell ref="K6:AO6"/>
    <mergeCell ref="E14:AJ14"/>
    <mergeCell ref="E23:AN23"/>
    <mergeCell ref="AK26:AO26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N94:AP94"/>
    <mergeCell ref="AK33:AO33"/>
    <mergeCell ref="L85:AO85"/>
    <mergeCell ref="AG94:AM94"/>
    <mergeCell ref="BE5:BE3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</mergeCells>
  <hyperlinks>
    <hyperlink ref="A95" location="'17-05-04 - Byt č. 4'!C2" display="/"/>
    <hyperlink ref="A96" location="'17-05-05 - Byt č.5'!C2" display="/"/>
    <hyperlink ref="A97" location="'17-05-13 - Byt č.13'!C2" display="/"/>
    <hyperlink ref="A98" location="'17-05-16 - Byt č.16'!C2" display="/"/>
    <hyperlink ref="A99" location="'17-05-19 - Byt č. 19'!C2" display="/"/>
    <hyperlink ref="A100" location="'17-05- K2 - Koupelna-2-př...'!C2" display="/"/>
    <hyperlink ref="A101" location="'17-05-K4 - Koupelna-2-1NP'!C2" display="/"/>
    <hyperlink ref="A102" location="'17-05-WC-1 - WC-přízemí'!C2" display="/"/>
    <hyperlink ref="A103" location="'17-05-WC-2 - WC-1NP'!C2" display="/"/>
    <hyperlink ref="A104" location="'17-05-kuchyně - Kuchyně-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108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1226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ROUND(J134,2)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ROUND((SUM(BE134:BE246)),2)</f>
        <v>0</v>
      </c>
      <c r="G33" s="31"/>
      <c r="H33" s="31"/>
      <c r="I33" s="121">
        <v>0.21</v>
      </c>
      <c r="J33" s="120">
        <f>ROUND(((SUM(BE134:BE246))*I33),2)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ROUND((SUM(BF134:BF246)),2)</f>
        <v>0</v>
      </c>
      <c r="G34" s="31"/>
      <c r="H34" s="31"/>
      <c r="I34" s="121">
        <v>0.15</v>
      </c>
      <c r="J34" s="120">
        <f>ROUND(((SUM(BF134:BF246))*I34),2)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ROUND((SUM(BG134:BG246)),2)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ROUND((SUM(BH134:BH246)),2)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ROUND((SUM(BI134:BI246)),2)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17-05-WC-2 - WC-1NP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J135</f>
        <v>0</v>
      </c>
      <c r="K97" s="145"/>
      <c r="L97" s="149"/>
    </row>
    <row r="98" spans="2:12" s="10" customFormat="1" ht="19.9" customHeight="1">
      <c r="B98" s="150"/>
      <c r="C98" s="151"/>
      <c r="D98" s="152" t="s">
        <v>677</v>
      </c>
      <c r="E98" s="153"/>
      <c r="F98" s="153"/>
      <c r="G98" s="153"/>
      <c r="H98" s="153"/>
      <c r="I98" s="153"/>
      <c r="J98" s="154">
        <f>J136</f>
        <v>0</v>
      </c>
      <c r="K98" s="151"/>
      <c r="L98" s="155"/>
    </row>
    <row r="99" spans="2:12" s="10" customFormat="1" ht="19.9" customHeight="1">
      <c r="B99" s="150"/>
      <c r="C99" s="151"/>
      <c r="D99" s="152" t="s">
        <v>121</v>
      </c>
      <c r="E99" s="153"/>
      <c r="F99" s="153"/>
      <c r="G99" s="153"/>
      <c r="H99" s="153"/>
      <c r="I99" s="153"/>
      <c r="J99" s="154">
        <f>J138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122</v>
      </c>
      <c r="E100" s="153"/>
      <c r="F100" s="153"/>
      <c r="G100" s="153"/>
      <c r="H100" s="153"/>
      <c r="I100" s="153"/>
      <c r="J100" s="154">
        <f>J144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123</v>
      </c>
      <c r="E101" s="153"/>
      <c r="F101" s="153"/>
      <c r="G101" s="153"/>
      <c r="H101" s="153"/>
      <c r="I101" s="153"/>
      <c r="J101" s="154">
        <f>J150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124</v>
      </c>
      <c r="E102" s="147"/>
      <c r="F102" s="147"/>
      <c r="G102" s="147"/>
      <c r="H102" s="147"/>
      <c r="I102" s="147"/>
      <c r="J102" s="148">
        <f>J152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678</v>
      </c>
      <c r="E103" s="153"/>
      <c r="F103" s="153"/>
      <c r="G103" s="153"/>
      <c r="H103" s="153"/>
      <c r="I103" s="153"/>
      <c r="J103" s="154">
        <f>J153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679</v>
      </c>
      <c r="E104" s="153"/>
      <c r="F104" s="153"/>
      <c r="G104" s="153"/>
      <c r="H104" s="153"/>
      <c r="I104" s="153"/>
      <c r="J104" s="154">
        <f>J160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680</v>
      </c>
      <c r="E105" s="153"/>
      <c r="F105" s="153"/>
      <c r="G105" s="153"/>
      <c r="H105" s="153"/>
      <c r="I105" s="153"/>
      <c r="J105" s="154">
        <f>J168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681</v>
      </c>
      <c r="E106" s="153"/>
      <c r="F106" s="153"/>
      <c r="G106" s="153"/>
      <c r="H106" s="153"/>
      <c r="I106" s="153"/>
      <c r="J106" s="154">
        <f>J177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125</v>
      </c>
      <c r="E107" s="153"/>
      <c r="F107" s="153"/>
      <c r="G107" s="153"/>
      <c r="H107" s="153"/>
      <c r="I107" s="153"/>
      <c r="J107" s="154">
        <f>J190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682</v>
      </c>
      <c r="E108" s="153"/>
      <c r="F108" s="153"/>
      <c r="G108" s="153"/>
      <c r="H108" s="153"/>
      <c r="I108" s="153"/>
      <c r="J108" s="154">
        <f>J198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683</v>
      </c>
      <c r="E109" s="153"/>
      <c r="F109" s="153"/>
      <c r="G109" s="153"/>
      <c r="H109" s="153"/>
      <c r="I109" s="153"/>
      <c r="J109" s="154">
        <f>J200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126</v>
      </c>
      <c r="E110" s="153"/>
      <c r="F110" s="153"/>
      <c r="G110" s="153"/>
      <c r="H110" s="153"/>
      <c r="I110" s="153"/>
      <c r="J110" s="154">
        <f>J207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684</v>
      </c>
      <c r="E111" s="153"/>
      <c r="F111" s="153"/>
      <c r="G111" s="153"/>
      <c r="H111" s="153"/>
      <c r="I111" s="153"/>
      <c r="J111" s="154">
        <f>J220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685</v>
      </c>
      <c r="E112" s="153"/>
      <c r="F112" s="153"/>
      <c r="G112" s="153"/>
      <c r="H112" s="153"/>
      <c r="I112" s="153"/>
      <c r="J112" s="154">
        <f>J227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128</v>
      </c>
      <c r="E113" s="153"/>
      <c r="F113" s="153"/>
      <c r="G113" s="153"/>
      <c r="H113" s="153"/>
      <c r="I113" s="153"/>
      <c r="J113" s="154">
        <f>J235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129</v>
      </c>
      <c r="E114" s="153"/>
      <c r="F114" s="153"/>
      <c r="G114" s="153"/>
      <c r="H114" s="153"/>
      <c r="I114" s="153"/>
      <c r="J114" s="154">
        <f>J243</f>
        <v>0</v>
      </c>
      <c r="K114" s="151"/>
      <c r="L114" s="155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132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57" t="str">
        <f>E7</f>
        <v>Opravy v ubytovně v Důlní ul.</v>
      </c>
      <c r="F124" s="258"/>
      <c r="G124" s="258"/>
      <c r="H124" s="258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113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39" t="str">
        <f>E9</f>
        <v>17-05-WC-2 - WC-1NP</v>
      </c>
      <c r="F126" s="256"/>
      <c r="G126" s="256"/>
      <c r="H126" s="256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F12</f>
        <v>Důlní ul.</v>
      </c>
      <c r="G128" s="33"/>
      <c r="H128" s="33"/>
      <c r="I128" s="26" t="s">
        <v>22</v>
      </c>
      <c r="J128" s="63" t="str">
        <f>IF(J12="","",J12)</f>
        <v>28. 5. 2022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3"/>
      <c r="E130" s="33"/>
      <c r="F130" s="24" t="str">
        <f>E15</f>
        <v>MU Bílina</v>
      </c>
      <c r="G130" s="33"/>
      <c r="H130" s="33"/>
      <c r="I130" s="26" t="s">
        <v>30</v>
      </c>
      <c r="J130" s="29" t="str">
        <f>E21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28</v>
      </c>
      <c r="D131" s="33"/>
      <c r="E131" s="33"/>
      <c r="F131" s="24" t="str">
        <f>IF(E18="","",E18)</f>
        <v>Vyplň údaj</v>
      </c>
      <c r="G131" s="33"/>
      <c r="H131" s="33"/>
      <c r="I131" s="26" t="s">
        <v>33</v>
      </c>
      <c r="J131" s="29" t="str">
        <f>E24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56"/>
      <c r="B133" s="157"/>
      <c r="C133" s="158" t="s">
        <v>133</v>
      </c>
      <c r="D133" s="159" t="s">
        <v>60</v>
      </c>
      <c r="E133" s="159" t="s">
        <v>56</v>
      </c>
      <c r="F133" s="159" t="s">
        <v>57</v>
      </c>
      <c r="G133" s="159" t="s">
        <v>134</v>
      </c>
      <c r="H133" s="159" t="s">
        <v>135</v>
      </c>
      <c r="I133" s="159" t="s">
        <v>136</v>
      </c>
      <c r="J133" s="160" t="s">
        <v>117</v>
      </c>
      <c r="K133" s="161" t="s">
        <v>137</v>
      </c>
      <c r="L133" s="162"/>
      <c r="M133" s="72" t="s">
        <v>1</v>
      </c>
      <c r="N133" s="73" t="s">
        <v>39</v>
      </c>
      <c r="O133" s="73" t="s">
        <v>138</v>
      </c>
      <c r="P133" s="73" t="s">
        <v>139</v>
      </c>
      <c r="Q133" s="73" t="s">
        <v>140</v>
      </c>
      <c r="R133" s="73" t="s">
        <v>141</v>
      </c>
      <c r="S133" s="73" t="s">
        <v>142</v>
      </c>
      <c r="T133" s="74" t="s">
        <v>143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9" customHeight="1">
      <c r="A134" s="31"/>
      <c r="B134" s="32"/>
      <c r="C134" s="79" t="s">
        <v>144</v>
      </c>
      <c r="D134" s="33"/>
      <c r="E134" s="33"/>
      <c r="F134" s="33"/>
      <c r="G134" s="33"/>
      <c r="H134" s="33"/>
      <c r="I134" s="33"/>
      <c r="J134" s="163">
        <f>BK134</f>
        <v>0</v>
      </c>
      <c r="K134" s="33"/>
      <c r="L134" s="36"/>
      <c r="M134" s="75"/>
      <c r="N134" s="164"/>
      <c r="O134" s="76"/>
      <c r="P134" s="165">
        <f>P135+P152</f>
        <v>0</v>
      </c>
      <c r="Q134" s="76"/>
      <c r="R134" s="165">
        <f>R135+R152</f>
        <v>2.6775189399999997</v>
      </c>
      <c r="S134" s="76"/>
      <c r="T134" s="166">
        <f>T135+T152</f>
        <v>2.793949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74</v>
      </c>
      <c r="AU134" s="14" t="s">
        <v>119</v>
      </c>
      <c r="BK134" s="167">
        <f>BK135+BK152</f>
        <v>0</v>
      </c>
    </row>
    <row r="135" spans="2:63" s="12" customFormat="1" ht="25.9" customHeight="1">
      <c r="B135" s="168"/>
      <c r="C135" s="169"/>
      <c r="D135" s="170" t="s">
        <v>74</v>
      </c>
      <c r="E135" s="171" t="s">
        <v>145</v>
      </c>
      <c r="F135" s="171" t="s">
        <v>146</v>
      </c>
      <c r="G135" s="169"/>
      <c r="H135" s="169"/>
      <c r="I135" s="172"/>
      <c r="J135" s="173">
        <f>BK135</f>
        <v>0</v>
      </c>
      <c r="K135" s="169"/>
      <c r="L135" s="174"/>
      <c r="M135" s="175"/>
      <c r="N135" s="176"/>
      <c r="O135" s="176"/>
      <c r="P135" s="177">
        <f>P136+P138+P144+P150</f>
        <v>0</v>
      </c>
      <c r="Q135" s="176"/>
      <c r="R135" s="177">
        <f>R136+R138+R144+R150</f>
        <v>0.2884</v>
      </c>
      <c r="S135" s="176"/>
      <c r="T135" s="178">
        <f>T136+T138+T144+T150</f>
        <v>1.8769689999999999</v>
      </c>
      <c r="AR135" s="179" t="s">
        <v>83</v>
      </c>
      <c r="AT135" s="180" t="s">
        <v>74</v>
      </c>
      <c r="AU135" s="180" t="s">
        <v>75</v>
      </c>
      <c r="AY135" s="179" t="s">
        <v>147</v>
      </c>
      <c r="BK135" s="181">
        <f>BK136+BK138+BK144+BK150</f>
        <v>0</v>
      </c>
    </row>
    <row r="136" spans="2:63" s="12" customFormat="1" ht="22.9" customHeight="1">
      <c r="B136" s="168"/>
      <c r="C136" s="169"/>
      <c r="D136" s="170" t="s">
        <v>74</v>
      </c>
      <c r="E136" s="182" t="s">
        <v>174</v>
      </c>
      <c r="F136" s="182" t="s">
        <v>693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P137</f>
        <v>0</v>
      </c>
      <c r="Q136" s="176"/>
      <c r="R136" s="177">
        <f>R137</f>
        <v>0.2884</v>
      </c>
      <c r="S136" s="176"/>
      <c r="T136" s="178">
        <f>T137</f>
        <v>0</v>
      </c>
      <c r="AR136" s="179" t="s">
        <v>83</v>
      </c>
      <c r="AT136" s="180" t="s">
        <v>74</v>
      </c>
      <c r="AU136" s="180" t="s">
        <v>83</v>
      </c>
      <c r="AY136" s="179" t="s">
        <v>147</v>
      </c>
      <c r="BK136" s="181">
        <f>BK137</f>
        <v>0</v>
      </c>
    </row>
    <row r="137" spans="1:65" s="2" customFormat="1" ht="16.5" customHeight="1">
      <c r="A137" s="31"/>
      <c r="B137" s="32"/>
      <c r="C137" s="184" t="s">
        <v>83</v>
      </c>
      <c r="D137" s="184" t="s">
        <v>150</v>
      </c>
      <c r="E137" s="185" t="s">
        <v>697</v>
      </c>
      <c r="F137" s="186" t="s">
        <v>999</v>
      </c>
      <c r="G137" s="187" t="s">
        <v>699</v>
      </c>
      <c r="H137" s="188">
        <v>0.2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1.442</v>
      </c>
      <c r="R137" s="194">
        <f>Q137*H137</f>
        <v>0.2884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1227</v>
      </c>
    </row>
    <row r="138" spans="2:63" s="12" customFormat="1" ht="22.9" customHeight="1">
      <c r="B138" s="168"/>
      <c r="C138" s="169"/>
      <c r="D138" s="170" t="s">
        <v>74</v>
      </c>
      <c r="E138" s="182" t="s">
        <v>148</v>
      </c>
      <c r="F138" s="182" t="s">
        <v>149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SUM(P139:P143)</f>
        <v>0</v>
      </c>
      <c r="Q138" s="176"/>
      <c r="R138" s="177">
        <f>SUM(R139:R143)</f>
        <v>0</v>
      </c>
      <c r="S138" s="176"/>
      <c r="T138" s="178">
        <f>SUM(T139:T143)</f>
        <v>1.8769689999999999</v>
      </c>
      <c r="AR138" s="179" t="s">
        <v>83</v>
      </c>
      <c r="AT138" s="180" t="s">
        <v>74</v>
      </c>
      <c r="AU138" s="180" t="s">
        <v>83</v>
      </c>
      <c r="AY138" s="179" t="s">
        <v>147</v>
      </c>
      <c r="BK138" s="181">
        <f>SUM(BK139:BK143)</f>
        <v>0</v>
      </c>
    </row>
    <row r="139" spans="1:65" s="2" customFormat="1" ht="16.5" customHeight="1">
      <c r="A139" s="31"/>
      <c r="B139" s="32"/>
      <c r="C139" s="184" t="s">
        <v>155</v>
      </c>
      <c r="D139" s="184" t="s">
        <v>150</v>
      </c>
      <c r="E139" s="185" t="s">
        <v>704</v>
      </c>
      <c r="F139" s="186" t="s">
        <v>705</v>
      </c>
      <c r="G139" s="187" t="s">
        <v>699</v>
      </c>
      <c r="H139" s="188">
        <v>0.2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2.2</v>
      </c>
      <c r="T139" s="195">
        <f>S139*H139</f>
        <v>0.44000000000000006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1228</v>
      </c>
    </row>
    <row r="140" spans="1:65" s="2" customFormat="1" ht="16.5" customHeight="1">
      <c r="A140" s="31"/>
      <c r="B140" s="32"/>
      <c r="C140" s="184" t="s">
        <v>163</v>
      </c>
      <c r="D140" s="184" t="s">
        <v>150</v>
      </c>
      <c r="E140" s="185" t="s">
        <v>707</v>
      </c>
      <c r="F140" s="186" t="s">
        <v>708</v>
      </c>
      <c r="G140" s="187" t="s">
        <v>153</v>
      </c>
      <c r="H140" s="188">
        <v>15.017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41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0.057</v>
      </c>
      <c r="T140" s="195">
        <f>S140*H140</f>
        <v>0.855969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154</v>
      </c>
      <c r="AT140" s="196" t="s">
        <v>150</v>
      </c>
      <c r="AU140" s="196" t="s">
        <v>155</v>
      </c>
      <c r="AY140" s="14" t="s">
        <v>147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155</v>
      </c>
      <c r="BK140" s="197">
        <f>ROUND(I140*H140,2)</f>
        <v>0</v>
      </c>
      <c r="BL140" s="14" t="s">
        <v>154</v>
      </c>
      <c r="BM140" s="196" t="s">
        <v>1229</v>
      </c>
    </row>
    <row r="141" spans="1:65" s="2" customFormat="1" ht="16.5" customHeight="1">
      <c r="A141" s="31"/>
      <c r="B141" s="32"/>
      <c r="C141" s="184" t="s">
        <v>154</v>
      </c>
      <c r="D141" s="184" t="s">
        <v>150</v>
      </c>
      <c r="E141" s="185" t="s">
        <v>710</v>
      </c>
      <c r="F141" s="186" t="s">
        <v>711</v>
      </c>
      <c r="G141" s="187" t="s">
        <v>308</v>
      </c>
      <c r="H141" s="188">
        <v>7.6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0.068</v>
      </c>
      <c r="T141" s="195">
        <f>S141*H141</f>
        <v>0.5168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1230</v>
      </c>
    </row>
    <row r="142" spans="1:65" s="2" customFormat="1" ht="16.5" customHeight="1">
      <c r="A142" s="31"/>
      <c r="B142" s="32"/>
      <c r="C142" s="184" t="s">
        <v>170</v>
      </c>
      <c r="D142" s="184" t="s">
        <v>150</v>
      </c>
      <c r="E142" s="185" t="s">
        <v>713</v>
      </c>
      <c r="F142" s="186" t="s">
        <v>714</v>
      </c>
      <c r="G142" s="187" t="s">
        <v>308</v>
      </c>
      <c r="H142" s="188">
        <v>6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41</v>
      </c>
      <c r="O142" s="68"/>
      <c r="P142" s="194">
        <f>O142*H142</f>
        <v>0</v>
      </c>
      <c r="Q142" s="194">
        <v>0</v>
      </c>
      <c r="R142" s="194">
        <f>Q142*H142</f>
        <v>0</v>
      </c>
      <c r="S142" s="194">
        <v>0.003</v>
      </c>
      <c r="T142" s="195">
        <f>S142*H142</f>
        <v>0.018000000000000002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154</v>
      </c>
      <c r="AT142" s="196" t="s">
        <v>150</v>
      </c>
      <c r="AU142" s="196" t="s">
        <v>155</v>
      </c>
      <c r="AY142" s="14" t="s">
        <v>147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155</v>
      </c>
      <c r="BK142" s="197">
        <f>ROUND(I142*H142,2)</f>
        <v>0</v>
      </c>
      <c r="BL142" s="14" t="s">
        <v>154</v>
      </c>
      <c r="BM142" s="196" t="s">
        <v>1231</v>
      </c>
    </row>
    <row r="143" spans="1:65" s="2" customFormat="1" ht="16.5" customHeight="1">
      <c r="A143" s="31"/>
      <c r="B143" s="32"/>
      <c r="C143" s="184" t="s">
        <v>174</v>
      </c>
      <c r="D143" s="184" t="s">
        <v>150</v>
      </c>
      <c r="E143" s="185" t="s">
        <v>716</v>
      </c>
      <c r="F143" s="186" t="s">
        <v>717</v>
      </c>
      <c r="G143" s="187" t="s">
        <v>308</v>
      </c>
      <c r="H143" s="188">
        <v>1.4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41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0.033</v>
      </c>
      <c r="T143" s="195">
        <f>S143*H143</f>
        <v>0.0462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154</v>
      </c>
      <c r="AT143" s="196" t="s">
        <v>150</v>
      </c>
      <c r="AU143" s="196" t="s">
        <v>155</v>
      </c>
      <c r="AY143" s="14" t="s">
        <v>147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155</v>
      </c>
      <c r="BK143" s="197">
        <f>ROUND(I143*H143,2)</f>
        <v>0</v>
      </c>
      <c r="BL143" s="14" t="s">
        <v>154</v>
      </c>
      <c r="BM143" s="196" t="s">
        <v>1232</v>
      </c>
    </row>
    <row r="144" spans="2:63" s="12" customFormat="1" ht="22.9" customHeight="1">
      <c r="B144" s="168"/>
      <c r="C144" s="169"/>
      <c r="D144" s="170" t="s">
        <v>74</v>
      </c>
      <c r="E144" s="182" t="s">
        <v>157</v>
      </c>
      <c r="F144" s="182" t="s">
        <v>158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SUM(P145:P149)</f>
        <v>0</v>
      </c>
      <c r="Q144" s="176"/>
      <c r="R144" s="177">
        <f>SUM(R145:R149)</f>
        <v>0</v>
      </c>
      <c r="S144" s="176"/>
      <c r="T144" s="178">
        <f>SUM(T145:T149)</f>
        <v>0</v>
      </c>
      <c r="AR144" s="179" t="s">
        <v>83</v>
      </c>
      <c r="AT144" s="180" t="s">
        <v>74</v>
      </c>
      <c r="AU144" s="180" t="s">
        <v>83</v>
      </c>
      <c r="AY144" s="179" t="s">
        <v>147</v>
      </c>
      <c r="BK144" s="181">
        <f>SUM(BK145:BK149)</f>
        <v>0</v>
      </c>
    </row>
    <row r="145" spans="1:65" s="2" customFormat="1" ht="16.5" customHeight="1">
      <c r="A145" s="31"/>
      <c r="B145" s="32"/>
      <c r="C145" s="184" t="s">
        <v>180</v>
      </c>
      <c r="D145" s="184" t="s">
        <v>150</v>
      </c>
      <c r="E145" s="185" t="s">
        <v>159</v>
      </c>
      <c r="F145" s="186" t="s">
        <v>160</v>
      </c>
      <c r="G145" s="187" t="s">
        <v>161</v>
      </c>
      <c r="H145" s="188">
        <v>2.794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41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154</v>
      </c>
      <c r="AT145" s="196" t="s">
        <v>150</v>
      </c>
      <c r="AU145" s="196" t="s">
        <v>155</v>
      </c>
      <c r="AY145" s="14" t="s">
        <v>147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155</v>
      </c>
      <c r="BK145" s="197">
        <f>ROUND(I145*H145,2)</f>
        <v>0</v>
      </c>
      <c r="BL145" s="14" t="s">
        <v>154</v>
      </c>
      <c r="BM145" s="196" t="s">
        <v>1233</v>
      </c>
    </row>
    <row r="146" spans="1:65" s="2" customFormat="1" ht="21.75" customHeight="1">
      <c r="A146" s="31"/>
      <c r="B146" s="32"/>
      <c r="C146" s="184" t="s">
        <v>188</v>
      </c>
      <c r="D146" s="184" t="s">
        <v>150</v>
      </c>
      <c r="E146" s="185" t="s">
        <v>164</v>
      </c>
      <c r="F146" s="186" t="s">
        <v>165</v>
      </c>
      <c r="G146" s="187" t="s">
        <v>161</v>
      </c>
      <c r="H146" s="188">
        <v>10.852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41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154</v>
      </c>
      <c r="AT146" s="196" t="s">
        <v>150</v>
      </c>
      <c r="AU146" s="196" t="s">
        <v>155</v>
      </c>
      <c r="AY146" s="14" t="s">
        <v>147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155</v>
      </c>
      <c r="BK146" s="197">
        <f>ROUND(I146*H146,2)</f>
        <v>0</v>
      </c>
      <c r="BL146" s="14" t="s">
        <v>154</v>
      </c>
      <c r="BM146" s="196" t="s">
        <v>1234</v>
      </c>
    </row>
    <row r="147" spans="1:65" s="2" customFormat="1" ht="16.5" customHeight="1">
      <c r="A147" s="31"/>
      <c r="B147" s="32"/>
      <c r="C147" s="184" t="s">
        <v>148</v>
      </c>
      <c r="D147" s="184" t="s">
        <v>150</v>
      </c>
      <c r="E147" s="185" t="s">
        <v>167</v>
      </c>
      <c r="F147" s="186" t="s">
        <v>168</v>
      </c>
      <c r="G147" s="187" t="s">
        <v>161</v>
      </c>
      <c r="H147" s="188">
        <v>2.794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154</v>
      </c>
      <c r="AT147" s="196" t="s">
        <v>150</v>
      </c>
      <c r="AU147" s="196" t="s">
        <v>155</v>
      </c>
      <c r="AY147" s="14" t="s">
        <v>147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155</v>
      </c>
      <c r="BK147" s="197">
        <f>ROUND(I147*H147,2)</f>
        <v>0</v>
      </c>
      <c r="BL147" s="14" t="s">
        <v>154</v>
      </c>
      <c r="BM147" s="196" t="s">
        <v>1235</v>
      </c>
    </row>
    <row r="148" spans="1:65" s="2" customFormat="1" ht="16.5" customHeight="1">
      <c r="A148" s="31"/>
      <c r="B148" s="32"/>
      <c r="C148" s="184" t="s">
        <v>197</v>
      </c>
      <c r="D148" s="184" t="s">
        <v>150</v>
      </c>
      <c r="E148" s="185" t="s">
        <v>171</v>
      </c>
      <c r="F148" s="186" t="s">
        <v>172</v>
      </c>
      <c r="G148" s="187" t="s">
        <v>161</v>
      </c>
      <c r="H148" s="188">
        <v>40.695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41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154</v>
      </c>
      <c r="AT148" s="196" t="s">
        <v>150</v>
      </c>
      <c r="AU148" s="196" t="s">
        <v>155</v>
      </c>
      <c r="AY148" s="14" t="s">
        <v>147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155</v>
      </c>
      <c r="BK148" s="197">
        <f>ROUND(I148*H148,2)</f>
        <v>0</v>
      </c>
      <c r="BL148" s="14" t="s">
        <v>154</v>
      </c>
      <c r="BM148" s="196" t="s">
        <v>1236</v>
      </c>
    </row>
    <row r="149" spans="1:65" s="2" customFormat="1" ht="24.2" customHeight="1">
      <c r="A149" s="31"/>
      <c r="B149" s="32"/>
      <c r="C149" s="184" t="s">
        <v>201</v>
      </c>
      <c r="D149" s="184" t="s">
        <v>150</v>
      </c>
      <c r="E149" s="185" t="s">
        <v>726</v>
      </c>
      <c r="F149" s="186" t="s">
        <v>727</v>
      </c>
      <c r="G149" s="187" t="s">
        <v>161</v>
      </c>
      <c r="H149" s="188">
        <v>2.794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41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154</v>
      </c>
      <c r="AT149" s="196" t="s">
        <v>150</v>
      </c>
      <c r="AU149" s="196" t="s">
        <v>155</v>
      </c>
      <c r="AY149" s="14" t="s">
        <v>147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155</v>
      </c>
      <c r="BK149" s="197">
        <f>ROUND(I149*H149,2)</f>
        <v>0</v>
      </c>
      <c r="BL149" s="14" t="s">
        <v>154</v>
      </c>
      <c r="BM149" s="196" t="s">
        <v>1237</v>
      </c>
    </row>
    <row r="150" spans="2:63" s="12" customFormat="1" ht="22.9" customHeight="1">
      <c r="B150" s="168"/>
      <c r="C150" s="169"/>
      <c r="D150" s="170" t="s">
        <v>74</v>
      </c>
      <c r="E150" s="182" t="s">
        <v>178</v>
      </c>
      <c r="F150" s="182" t="s">
        <v>179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83</v>
      </c>
      <c r="AT150" s="180" t="s">
        <v>74</v>
      </c>
      <c r="AU150" s="180" t="s">
        <v>83</v>
      </c>
      <c r="AY150" s="179" t="s">
        <v>147</v>
      </c>
      <c r="BK150" s="181">
        <f>BK151</f>
        <v>0</v>
      </c>
    </row>
    <row r="151" spans="1:65" s="2" customFormat="1" ht="16.5" customHeight="1">
      <c r="A151" s="31"/>
      <c r="B151" s="32"/>
      <c r="C151" s="184" t="s">
        <v>205</v>
      </c>
      <c r="D151" s="184" t="s">
        <v>150</v>
      </c>
      <c r="E151" s="185" t="s">
        <v>181</v>
      </c>
      <c r="F151" s="186" t="s">
        <v>182</v>
      </c>
      <c r="G151" s="187" t="s">
        <v>161</v>
      </c>
      <c r="H151" s="188">
        <v>0.288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41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154</v>
      </c>
      <c r="AT151" s="196" t="s">
        <v>150</v>
      </c>
      <c r="AU151" s="196" t="s">
        <v>155</v>
      </c>
      <c r="AY151" s="14" t="s">
        <v>147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155</v>
      </c>
      <c r="BK151" s="197">
        <f>ROUND(I151*H151,2)</f>
        <v>0</v>
      </c>
      <c r="BL151" s="14" t="s">
        <v>154</v>
      </c>
      <c r="BM151" s="196" t="s">
        <v>1238</v>
      </c>
    </row>
    <row r="152" spans="2:63" s="12" customFormat="1" ht="25.9" customHeight="1">
      <c r="B152" s="168"/>
      <c r="C152" s="169"/>
      <c r="D152" s="170" t="s">
        <v>74</v>
      </c>
      <c r="E152" s="171" t="s">
        <v>184</v>
      </c>
      <c r="F152" s="171" t="s">
        <v>185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P153+P160+P168+P177+P190+P198+P200+P207+P220+P227+P235+P243</f>
        <v>0</v>
      </c>
      <c r="Q152" s="176"/>
      <c r="R152" s="177">
        <f>R153+R160+R168+R177+R190+R198+R200+R207+R220+R227+R235+R243</f>
        <v>2.38911894</v>
      </c>
      <c r="S152" s="176"/>
      <c r="T152" s="178">
        <f>T153+T160+T168+T177+T190+T198+T200+T207+T220+T227+T235+T243</f>
        <v>0.91698</v>
      </c>
      <c r="AR152" s="179" t="s">
        <v>155</v>
      </c>
      <c r="AT152" s="180" t="s">
        <v>74</v>
      </c>
      <c r="AU152" s="180" t="s">
        <v>75</v>
      </c>
      <c r="AY152" s="179" t="s">
        <v>147</v>
      </c>
      <c r="BK152" s="181">
        <f>BK153+BK160+BK168+BK177+BK190+BK198+BK200+BK207+BK220+BK227+BK235+BK243</f>
        <v>0</v>
      </c>
    </row>
    <row r="153" spans="2:63" s="12" customFormat="1" ht="22.9" customHeight="1">
      <c r="B153" s="168"/>
      <c r="C153" s="169"/>
      <c r="D153" s="170" t="s">
        <v>74</v>
      </c>
      <c r="E153" s="182" t="s">
        <v>730</v>
      </c>
      <c r="F153" s="182" t="s">
        <v>731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SUM(P154:P159)</f>
        <v>0</v>
      </c>
      <c r="Q153" s="176"/>
      <c r="R153" s="177">
        <f>SUM(R154:R159)</f>
        <v>0.041326</v>
      </c>
      <c r="S153" s="176"/>
      <c r="T153" s="178">
        <f>SUM(T154:T159)</f>
        <v>0</v>
      </c>
      <c r="AR153" s="179" t="s">
        <v>155</v>
      </c>
      <c r="AT153" s="180" t="s">
        <v>74</v>
      </c>
      <c r="AU153" s="180" t="s">
        <v>83</v>
      </c>
      <c r="AY153" s="179" t="s">
        <v>147</v>
      </c>
      <c r="BK153" s="181">
        <f>SUM(BK154:BK159)</f>
        <v>0</v>
      </c>
    </row>
    <row r="154" spans="1:65" s="2" customFormat="1" ht="16.5" customHeight="1">
      <c r="A154" s="31"/>
      <c r="B154" s="32"/>
      <c r="C154" s="184" t="s">
        <v>209</v>
      </c>
      <c r="D154" s="184" t="s">
        <v>150</v>
      </c>
      <c r="E154" s="185" t="s">
        <v>732</v>
      </c>
      <c r="F154" s="186" t="s">
        <v>733</v>
      </c>
      <c r="G154" s="187" t="s">
        <v>153</v>
      </c>
      <c r="H154" s="188">
        <v>20.503</v>
      </c>
      <c r="I154" s="189"/>
      <c r="J154" s="190">
        <f aca="true" t="shared" si="0" ref="J154:J159"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 aca="true" t="shared" si="1" ref="P154:P159">O154*H154</f>
        <v>0</v>
      </c>
      <c r="Q154" s="194">
        <v>0</v>
      </c>
      <c r="R154" s="194">
        <f aca="true" t="shared" si="2" ref="R154:R159">Q154*H154</f>
        <v>0</v>
      </c>
      <c r="S154" s="194">
        <v>0</v>
      </c>
      <c r="T154" s="195">
        <f aca="true" t="shared" si="3" ref="T154:T159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192</v>
      </c>
      <c r="AT154" s="196" t="s">
        <v>150</v>
      </c>
      <c r="AU154" s="196" t="s">
        <v>155</v>
      </c>
      <c r="AY154" s="14" t="s">
        <v>147</v>
      </c>
      <c r="BE154" s="197">
        <f aca="true" t="shared" si="4" ref="BE154:BE159">IF(N154="základní",J154,0)</f>
        <v>0</v>
      </c>
      <c r="BF154" s="197">
        <f aca="true" t="shared" si="5" ref="BF154:BF159">IF(N154="snížená",J154,0)</f>
        <v>0</v>
      </c>
      <c r="BG154" s="197">
        <f aca="true" t="shared" si="6" ref="BG154:BG159">IF(N154="zákl. přenesená",J154,0)</f>
        <v>0</v>
      </c>
      <c r="BH154" s="197">
        <f aca="true" t="shared" si="7" ref="BH154:BH159">IF(N154="sníž. přenesená",J154,0)</f>
        <v>0</v>
      </c>
      <c r="BI154" s="197">
        <f aca="true" t="shared" si="8" ref="BI154:BI159">IF(N154="nulová",J154,0)</f>
        <v>0</v>
      </c>
      <c r="BJ154" s="14" t="s">
        <v>155</v>
      </c>
      <c r="BK154" s="197">
        <f aca="true" t="shared" si="9" ref="BK154:BK159">ROUND(I154*H154,2)</f>
        <v>0</v>
      </c>
      <c r="BL154" s="14" t="s">
        <v>192</v>
      </c>
      <c r="BM154" s="196" t="s">
        <v>1239</v>
      </c>
    </row>
    <row r="155" spans="1:65" s="2" customFormat="1" ht="16.5" customHeight="1">
      <c r="A155" s="31"/>
      <c r="B155" s="32"/>
      <c r="C155" s="198" t="s">
        <v>213</v>
      </c>
      <c r="D155" s="198" t="s">
        <v>222</v>
      </c>
      <c r="E155" s="199" t="s">
        <v>735</v>
      </c>
      <c r="F155" s="200" t="s">
        <v>736</v>
      </c>
      <c r="G155" s="201" t="s">
        <v>737</v>
      </c>
      <c r="H155" s="202">
        <v>41.006</v>
      </c>
      <c r="I155" s="203"/>
      <c r="J155" s="204">
        <f t="shared" si="0"/>
        <v>0</v>
      </c>
      <c r="K155" s="205"/>
      <c r="L155" s="206"/>
      <c r="M155" s="207" t="s">
        <v>1</v>
      </c>
      <c r="N155" s="208" t="s">
        <v>41</v>
      </c>
      <c r="O155" s="68"/>
      <c r="P155" s="194">
        <f t="shared" si="1"/>
        <v>0</v>
      </c>
      <c r="Q155" s="194">
        <v>0.001</v>
      </c>
      <c r="R155" s="194">
        <f t="shared" si="2"/>
        <v>0.041006</v>
      </c>
      <c r="S155" s="194">
        <v>0</v>
      </c>
      <c r="T155" s="19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225</v>
      </c>
      <c r="AT155" s="196" t="s">
        <v>222</v>
      </c>
      <c r="AU155" s="196" t="s">
        <v>155</v>
      </c>
      <c r="AY155" s="14" t="s">
        <v>147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155</v>
      </c>
      <c r="BK155" s="197">
        <f t="shared" si="9"/>
        <v>0</v>
      </c>
      <c r="BL155" s="14" t="s">
        <v>192</v>
      </c>
      <c r="BM155" s="196" t="s">
        <v>1240</v>
      </c>
    </row>
    <row r="156" spans="1:65" s="2" customFormat="1" ht="16.5" customHeight="1">
      <c r="A156" s="31"/>
      <c r="B156" s="32"/>
      <c r="C156" s="184" t="s">
        <v>8</v>
      </c>
      <c r="D156" s="184" t="s">
        <v>150</v>
      </c>
      <c r="E156" s="185" t="s">
        <v>739</v>
      </c>
      <c r="F156" s="186" t="s">
        <v>740</v>
      </c>
      <c r="G156" s="187" t="s">
        <v>308</v>
      </c>
      <c r="H156" s="188">
        <v>19.662</v>
      </c>
      <c r="I156" s="189"/>
      <c r="J156" s="190">
        <f t="shared" si="0"/>
        <v>0</v>
      </c>
      <c r="K156" s="191"/>
      <c r="L156" s="36"/>
      <c r="M156" s="192" t="s">
        <v>1</v>
      </c>
      <c r="N156" s="193" t="s">
        <v>41</v>
      </c>
      <c r="O156" s="68"/>
      <c r="P156" s="194">
        <f t="shared" si="1"/>
        <v>0</v>
      </c>
      <c r="Q156" s="194">
        <v>0</v>
      </c>
      <c r="R156" s="194">
        <f t="shared" si="2"/>
        <v>0</v>
      </c>
      <c r="S156" s="194">
        <v>0</v>
      </c>
      <c r="T156" s="19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154</v>
      </c>
      <c r="AT156" s="196" t="s">
        <v>150</v>
      </c>
      <c r="AU156" s="196" t="s">
        <v>155</v>
      </c>
      <c r="AY156" s="14" t="s">
        <v>147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4" t="s">
        <v>155</v>
      </c>
      <c r="BK156" s="197">
        <f t="shared" si="9"/>
        <v>0</v>
      </c>
      <c r="BL156" s="14" t="s">
        <v>154</v>
      </c>
      <c r="BM156" s="196" t="s">
        <v>1241</v>
      </c>
    </row>
    <row r="157" spans="1:65" s="2" customFormat="1" ht="16.5" customHeight="1">
      <c r="A157" s="31"/>
      <c r="B157" s="32"/>
      <c r="C157" s="184" t="s">
        <v>192</v>
      </c>
      <c r="D157" s="184" t="s">
        <v>150</v>
      </c>
      <c r="E157" s="185" t="s">
        <v>742</v>
      </c>
      <c r="F157" s="186" t="s">
        <v>743</v>
      </c>
      <c r="G157" s="187" t="s">
        <v>191</v>
      </c>
      <c r="H157" s="188">
        <v>8</v>
      </c>
      <c r="I157" s="189"/>
      <c r="J157" s="190">
        <f t="shared" si="0"/>
        <v>0</v>
      </c>
      <c r="K157" s="191"/>
      <c r="L157" s="36"/>
      <c r="M157" s="192" t="s">
        <v>1</v>
      </c>
      <c r="N157" s="193" t="s">
        <v>41</v>
      </c>
      <c r="O157" s="68"/>
      <c r="P157" s="194">
        <f t="shared" si="1"/>
        <v>0</v>
      </c>
      <c r="Q157" s="194">
        <v>0</v>
      </c>
      <c r="R157" s="194">
        <f t="shared" si="2"/>
        <v>0</v>
      </c>
      <c r="S157" s="194">
        <v>0</v>
      </c>
      <c r="T157" s="19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4" t="s">
        <v>155</v>
      </c>
      <c r="BK157" s="197">
        <f t="shared" si="9"/>
        <v>0</v>
      </c>
      <c r="BL157" s="14" t="s">
        <v>192</v>
      </c>
      <c r="BM157" s="196" t="s">
        <v>1242</v>
      </c>
    </row>
    <row r="158" spans="1:65" s="2" customFormat="1" ht="16.5" customHeight="1">
      <c r="A158" s="31"/>
      <c r="B158" s="32"/>
      <c r="C158" s="198" t="s">
        <v>227</v>
      </c>
      <c r="D158" s="198" t="s">
        <v>222</v>
      </c>
      <c r="E158" s="199" t="s">
        <v>745</v>
      </c>
      <c r="F158" s="200" t="s">
        <v>746</v>
      </c>
      <c r="G158" s="201" t="s">
        <v>308</v>
      </c>
      <c r="H158" s="202">
        <v>21.628</v>
      </c>
      <c r="I158" s="203"/>
      <c r="J158" s="204">
        <f t="shared" si="0"/>
        <v>0</v>
      </c>
      <c r="K158" s="205"/>
      <c r="L158" s="206"/>
      <c r="M158" s="207" t="s">
        <v>1</v>
      </c>
      <c r="N158" s="208" t="s">
        <v>41</v>
      </c>
      <c r="O158" s="68"/>
      <c r="P158" s="194">
        <f t="shared" si="1"/>
        <v>0</v>
      </c>
      <c r="Q158" s="194">
        <v>0</v>
      </c>
      <c r="R158" s="194">
        <f t="shared" si="2"/>
        <v>0</v>
      </c>
      <c r="S158" s="194">
        <v>0</v>
      </c>
      <c r="T158" s="19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225</v>
      </c>
      <c r="AT158" s="196" t="s">
        <v>222</v>
      </c>
      <c r="AU158" s="196" t="s">
        <v>155</v>
      </c>
      <c r="AY158" s="14" t="s">
        <v>147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4" t="s">
        <v>155</v>
      </c>
      <c r="BK158" s="197">
        <f t="shared" si="9"/>
        <v>0</v>
      </c>
      <c r="BL158" s="14" t="s">
        <v>192</v>
      </c>
      <c r="BM158" s="196" t="s">
        <v>1243</v>
      </c>
    </row>
    <row r="159" spans="1:65" s="2" customFormat="1" ht="24.2" customHeight="1">
      <c r="A159" s="31"/>
      <c r="B159" s="32"/>
      <c r="C159" s="198" t="s">
        <v>231</v>
      </c>
      <c r="D159" s="198" t="s">
        <v>222</v>
      </c>
      <c r="E159" s="199" t="s">
        <v>748</v>
      </c>
      <c r="F159" s="200" t="s">
        <v>749</v>
      </c>
      <c r="G159" s="201" t="s">
        <v>191</v>
      </c>
      <c r="H159" s="202">
        <v>8</v>
      </c>
      <c r="I159" s="203"/>
      <c r="J159" s="204">
        <f t="shared" si="0"/>
        <v>0</v>
      </c>
      <c r="K159" s="205"/>
      <c r="L159" s="206"/>
      <c r="M159" s="207" t="s">
        <v>1</v>
      </c>
      <c r="N159" s="208" t="s">
        <v>41</v>
      </c>
      <c r="O159" s="68"/>
      <c r="P159" s="194">
        <f t="shared" si="1"/>
        <v>0</v>
      </c>
      <c r="Q159" s="194">
        <v>4E-05</v>
      </c>
      <c r="R159" s="194">
        <f t="shared" si="2"/>
        <v>0.00032</v>
      </c>
      <c r="S159" s="194">
        <v>0</v>
      </c>
      <c r="T159" s="195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225</v>
      </c>
      <c r="AT159" s="196" t="s">
        <v>222</v>
      </c>
      <c r="AU159" s="196" t="s">
        <v>155</v>
      </c>
      <c r="AY159" s="14" t="s">
        <v>147</v>
      </c>
      <c r="BE159" s="197">
        <f t="shared" si="4"/>
        <v>0</v>
      </c>
      <c r="BF159" s="197">
        <f t="shared" si="5"/>
        <v>0</v>
      </c>
      <c r="BG159" s="197">
        <f t="shared" si="6"/>
        <v>0</v>
      </c>
      <c r="BH159" s="197">
        <f t="shared" si="7"/>
        <v>0</v>
      </c>
      <c r="BI159" s="197">
        <f t="shared" si="8"/>
        <v>0</v>
      </c>
      <c r="BJ159" s="14" t="s">
        <v>155</v>
      </c>
      <c r="BK159" s="197">
        <f t="shared" si="9"/>
        <v>0</v>
      </c>
      <c r="BL159" s="14" t="s">
        <v>192</v>
      </c>
      <c r="BM159" s="196" t="s">
        <v>1244</v>
      </c>
    </row>
    <row r="160" spans="2:63" s="12" customFormat="1" ht="22.9" customHeight="1">
      <c r="B160" s="168"/>
      <c r="C160" s="169"/>
      <c r="D160" s="170" t="s">
        <v>74</v>
      </c>
      <c r="E160" s="182" t="s">
        <v>751</v>
      </c>
      <c r="F160" s="182" t="s">
        <v>752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SUM(P161:P167)</f>
        <v>0</v>
      </c>
      <c r="Q160" s="176"/>
      <c r="R160" s="177">
        <f>SUM(R161:R167)</f>
        <v>0.01786</v>
      </c>
      <c r="S160" s="176"/>
      <c r="T160" s="178">
        <f>SUM(T161:T167)</f>
        <v>0</v>
      </c>
      <c r="AR160" s="179" t="s">
        <v>155</v>
      </c>
      <c r="AT160" s="180" t="s">
        <v>74</v>
      </c>
      <c r="AU160" s="180" t="s">
        <v>83</v>
      </c>
      <c r="AY160" s="179" t="s">
        <v>147</v>
      </c>
      <c r="BK160" s="181">
        <f>SUM(BK161:BK167)</f>
        <v>0</v>
      </c>
    </row>
    <row r="161" spans="1:65" s="2" customFormat="1" ht="16.5" customHeight="1">
      <c r="A161" s="31"/>
      <c r="B161" s="32"/>
      <c r="C161" s="184" t="s">
        <v>236</v>
      </c>
      <c r="D161" s="184" t="s">
        <v>150</v>
      </c>
      <c r="E161" s="185" t="s">
        <v>756</v>
      </c>
      <c r="F161" s="186" t="s">
        <v>757</v>
      </c>
      <c r="G161" s="187" t="s">
        <v>191</v>
      </c>
      <c r="H161" s="188">
        <v>5</v>
      </c>
      <c r="I161" s="189"/>
      <c r="J161" s="190">
        <f aca="true" t="shared" si="10" ref="J161:J167">ROUND(I161*H161,2)</f>
        <v>0</v>
      </c>
      <c r="K161" s="191"/>
      <c r="L161" s="36"/>
      <c r="M161" s="192" t="s">
        <v>1</v>
      </c>
      <c r="N161" s="193" t="s">
        <v>41</v>
      </c>
      <c r="O161" s="68"/>
      <c r="P161" s="194">
        <f aca="true" t="shared" si="11" ref="P161:P167">O161*H161</f>
        <v>0</v>
      </c>
      <c r="Q161" s="194">
        <v>0.00179</v>
      </c>
      <c r="R161" s="194">
        <f aca="true" t="shared" si="12" ref="R161:R167">Q161*H161</f>
        <v>0.00895</v>
      </c>
      <c r="S161" s="194">
        <v>0</v>
      </c>
      <c r="T161" s="195">
        <f aca="true" t="shared" si="13" ref="T161:T167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aca="true" t="shared" si="14" ref="BE161:BE167">IF(N161="základní",J161,0)</f>
        <v>0</v>
      </c>
      <c r="BF161" s="197">
        <f aca="true" t="shared" si="15" ref="BF161:BF167">IF(N161="snížená",J161,0)</f>
        <v>0</v>
      </c>
      <c r="BG161" s="197">
        <f aca="true" t="shared" si="16" ref="BG161:BG167">IF(N161="zákl. přenesená",J161,0)</f>
        <v>0</v>
      </c>
      <c r="BH161" s="197">
        <f aca="true" t="shared" si="17" ref="BH161:BH167">IF(N161="sníž. přenesená",J161,0)</f>
        <v>0</v>
      </c>
      <c r="BI161" s="197">
        <f aca="true" t="shared" si="18" ref="BI161:BI167">IF(N161="nulová",J161,0)</f>
        <v>0</v>
      </c>
      <c r="BJ161" s="14" t="s">
        <v>155</v>
      </c>
      <c r="BK161" s="197">
        <f aca="true" t="shared" si="19" ref="BK161:BK167">ROUND(I161*H161,2)</f>
        <v>0</v>
      </c>
      <c r="BL161" s="14" t="s">
        <v>192</v>
      </c>
      <c r="BM161" s="196" t="s">
        <v>1245</v>
      </c>
    </row>
    <row r="162" spans="1:65" s="2" customFormat="1" ht="16.5" customHeight="1">
      <c r="A162" s="31"/>
      <c r="B162" s="32"/>
      <c r="C162" s="184" t="s">
        <v>240</v>
      </c>
      <c r="D162" s="184" t="s">
        <v>150</v>
      </c>
      <c r="E162" s="185" t="s">
        <v>762</v>
      </c>
      <c r="F162" s="186" t="s">
        <v>763</v>
      </c>
      <c r="G162" s="187" t="s">
        <v>308</v>
      </c>
      <c r="H162" s="188">
        <v>4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41</v>
      </c>
      <c r="O162" s="68"/>
      <c r="P162" s="194">
        <f t="shared" si="11"/>
        <v>0</v>
      </c>
      <c r="Q162" s="194">
        <v>0.00036</v>
      </c>
      <c r="R162" s="194">
        <f t="shared" si="12"/>
        <v>0.00144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192</v>
      </c>
      <c r="AT162" s="196" t="s">
        <v>150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1246</v>
      </c>
    </row>
    <row r="163" spans="1:65" s="2" customFormat="1" ht="16.5" customHeight="1">
      <c r="A163" s="31"/>
      <c r="B163" s="32"/>
      <c r="C163" s="184" t="s">
        <v>7</v>
      </c>
      <c r="D163" s="184" t="s">
        <v>150</v>
      </c>
      <c r="E163" s="185" t="s">
        <v>1130</v>
      </c>
      <c r="F163" s="186" t="s">
        <v>1131</v>
      </c>
      <c r="G163" s="187" t="s">
        <v>308</v>
      </c>
      <c r="H163" s="188">
        <v>4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0.00157</v>
      </c>
      <c r="R163" s="194">
        <f t="shared" si="12"/>
        <v>0.00628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1247</v>
      </c>
    </row>
    <row r="164" spans="1:65" s="2" customFormat="1" ht="16.5" customHeight="1">
      <c r="A164" s="31"/>
      <c r="B164" s="32"/>
      <c r="C164" s="184" t="s">
        <v>247</v>
      </c>
      <c r="D164" s="184" t="s">
        <v>150</v>
      </c>
      <c r="E164" s="185" t="s">
        <v>774</v>
      </c>
      <c r="F164" s="186" t="s">
        <v>775</v>
      </c>
      <c r="G164" s="187" t="s">
        <v>191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0.00101</v>
      </c>
      <c r="R164" s="194">
        <f t="shared" si="12"/>
        <v>0.00101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1248</v>
      </c>
    </row>
    <row r="165" spans="1:65" s="2" customFormat="1" ht="16.5" customHeight="1">
      <c r="A165" s="31"/>
      <c r="B165" s="32"/>
      <c r="C165" s="184" t="s">
        <v>251</v>
      </c>
      <c r="D165" s="184" t="s">
        <v>150</v>
      </c>
      <c r="E165" s="185" t="s">
        <v>1249</v>
      </c>
      <c r="F165" s="186" t="s">
        <v>1250</v>
      </c>
      <c r="G165" s="187" t="s">
        <v>191</v>
      </c>
      <c r="H165" s="188">
        <v>1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0.00018</v>
      </c>
      <c r="R165" s="194">
        <f t="shared" si="12"/>
        <v>0.00018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1251</v>
      </c>
    </row>
    <row r="166" spans="1:65" s="2" customFormat="1" ht="16.5" customHeight="1">
      <c r="A166" s="31"/>
      <c r="B166" s="32"/>
      <c r="C166" s="184" t="s">
        <v>255</v>
      </c>
      <c r="D166" s="184" t="s">
        <v>150</v>
      </c>
      <c r="E166" s="185" t="s">
        <v>777</v>
      </c>
      <c r="F166" s="186" t="s">
        <v>778</v>
      </c>
      <c r="G166" s="187" t="s">
        <v>308</v>
      </c>
      <c r="H166" s="188">
        <v>8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1252</v>
      </c>
    </row>
    <row r="167" spans="1:65" s="2" customFormat="1" ht="16.5" customHeight="1">
      <c r="A167" s="31"/>
      <c r="B167" s="32"/>
      <c r="C167" s="184" t="s">
        <v>259</v>
      </c>
      <c r="D167" s="184" t="s">
        <v>150</v>
      </c>
      <c r="E167" s="185" t="s">
        <v>780</v>
      </c>
      <c r="F167" s="186" t="s">
        <v>781</v>
      </c>
      <c r="G167" s="187" t="s">
        <v>191</v>
      </c>
      <c r="H167" s="188">
        <v>4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41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192</v>
      </c>
      <c r="AT167" s="196" t="s">
        <v>150</v>
      </c>
      <c r="AU167" s="196" t="s">
        <v>155</v>
      </c>
      <c r="AY167" s="14" t="s">
        <v>147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155</v>
      </c>
      <c r="BK167" s="197">
        <f t="shared" si="19"/>
        <v>0</v>
      </c>
      <c r="BL167" s="14" t="s">
        <v>192</v>
      </c>
      <c r="BM167" s="196" t="s">
        <v>1253</v>
      </c>
    </row>
    <row r="168" spans="2:63" s="12" customFormat="1" ht="22.9" customHeight="1">
      <c r="B168" s="168"/>
      <c r="C168" s="169"/>
      <c r="D168" s="170" t="s">
        <v>74</v>
      </c>
      <c r="E168" s="182" t="s">
        <v>786</v>
      </c>
      <c r="F168" s="182" t="s">
        <v>787</v>
      </c>
      <c r="G168" s="169"/>
      <c r="H168" s="169"/>
      <c r="I168" s="172"/>
      <c r="J168" s="183">
        <f>BK168</f>
        <v>0</v>
      </c>
      <c r="K168" s="169"/>
      <c r="L168" s="174"/>
      <c r="M168" s="175"/>
      <c r="N168" s="176"/>
      <c r="O168" s="176"/>
      <c r="P168" s="177">
        <f>SUM(P169:P176)</f>
        <v>0</v>
      </c>
      <c r="Q168" s="176"/>
      <c r="R168" s="177">
        <f>SUM(R169:R176)</f>
        <v>0.013139999999999999</v>
      </c>
      <c r="S168" s="176"/>
      <c r="T168" s="178">
        <f>SUM(T169:T176)</f>
        <v>0.03232</v>
      </c>
      <c r="AR168" s="179" t="s">
        <v>155</v>
      </c>
      <c r="AT168" s="180" t="s">
        <v>74</v>
      </c>
      <c r="AU168" s="180" t="s">
        <v>83</v>
      </c>
      <c r="AY168" s="179" t="s">
        <v>147</v>
      </c>
      <c r="BK168" s="181">
        <f>SUM(BK169:BK176)</f>
        <v>0</v>
      </c>
    </row>
    <row r="169" spans="1:65" s="2" customFormat="1" ht="16.5" customHeight="1">
      <c r="A169" s="31"/>
      <c r="B169" s="32"/>
      <c r="C169" s="184" t="s">
        <v>263</v>
      </c>
      <c r="D169" s="184" t="s">
        <v>150</v>
      </c>
      <c r="E169" s="185" t="s">
        <v>788</v>
      </c>
      <c r="F169" s="186" t="s">
        <v>789</v>
      </c>
      <c r="G169" s="187" t="s">
        <v>308</v>
      </c>
      <c r="H169" s="188">
        <v>12</v>
      </c>
      <c r="I169" s="189"/>
      <c r="J169" s="190">
        <f aca="true" t="shared" si="20" ref="J169:J176">ROUND(I169*H169,2)</f>
        <v>0</v>
      </c>
      <c r="K169" s="191"/>
      <c r="L169" s="36"/>
      <c r="M169" s="192" t="s">
        <v>1</v>
      </c>
      <c r="N169" s="193" t="s">
        <v>41</v>
      </c>
      <c r="O169" s="68"/>
      <c r="P169" s="194">
        <f aca="true" t="shared" si="21" ref="P169:P176">O169*H169</f>
        <v>0</v>
      </c>
      <c r="Q169" s="194">
        <v>0</v>
      </c>
      <c r="R169" s="194">
        <f aca="true" t="shared" si="22" ref="R169:R176">Q169*H169</f>
        <v>0</v>
      </c>
      <c r="S169" s="194">
        <v>0.00213</v>
      </c>
      <c r="T169" s="195">
        <f aca="true" t="shared" si="23" ref="T169:T176">S169*H169</f>
        <v>0.02556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aca="true" t="shared" si="24" ref="BE169:BE176">IF(N169="základní",J169,0)</f>
        <v>0</v>
      </c>
      <c r="BF169" s="197">
        <f aca="true" t="shared" si="25" ref="BF169:BF176">IF(N169="snížená",J169,0)</f>
        <v>0</v>
      </c>
      <c r="BG169" s="197">
        <f aca="true" t="shared" si="26" ref="BG169:BG176">IF(N169="zákl. přenesená",J169,0)</f>
        <v>0</v>
      </c>
      <c r="BH169" s="197">
        <f aca="true" t="shared" si="27" ref="BH169:BH176">IF(N169="sníž. přenesená",J169,0)</f>
        <v>0</v>
      </c>
      <c r="BI169" s="197">
        <f aca="true" t="shared" si="28" ref="BI169:BI176">IF(N169="nulová",J169,0)</f>
        <v>0</v>
      </c>
      <c r="BJ169" s="14" t="s">
        <v>155</v>
      </c>
      <c r="BK169" s="197">
        <f aca="true" t="shared" si="29" ref="BK169:BK176">ROUND(I169*H169,2)</f>
        <v>0</v>
      </c>
      <c r="BL169" s="14" t="s">
        <v>192</v>
      </c>
      <c r="BM169" s="196" t="s">
        <v>1254</v>
      </c>
    </row>
    <row r="170" spans="1:65" s="2" customFormat="1" ht="16.5" customHeight="1">
      <c r="A170" s="31"/>
      <c r="B170" s="32"/>
      <c r="C170" s="184" t="s">
        <v>267</v>
      </c>
      <c r="D170" s="184" t="s">
        <v>150</v>
      </c>
      <c r="E170" s="185" t="s">
        <v>791</v>
      </c>
      <c r="F170" s="186" t="s">
        <v>1137</v>
      </c>
      <c r="G170" s="187" t="s">
        <v>191</v>
      </c>
      <c r="H170" s="188">
        <v>6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0.00087</v>
      </c>
      <c r="T170" s="195">
        <f t="shared" si="23"/>
        <v>0.00522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1255</v>
      </c>
    </row>
    <row r="171" spans="1:65" s="2" customFormat="1" ht="16.5" customHeight="1">
      <c r="A171" s="31"/>
      <c r="B171" s="32"/>
      <c r="C171" s="184" t="s">
        <v>271</v>
      </c>
      <c r="D171" s="184" t="s">
        <v>150</v>
      </c>
      <c r="E171" s="185" t="s">
        <v>794</v>
      </c>
      <c r="F171" s="186" t="s">
        <v>795</v>
      </c>
      <c r="G171" s="187" t="s">
        <v>191</v>
      </c>
      <c r="H171" s="188">
        <v>7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0.00022</v>
      </c>
      <c r="T171" s="195">
        <f t="shared" si="23"/>
        <v>0.0015400000000000001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1256</v>
      </c>
    </row>
    <row r="172" spans="1:65" s="2" customFormat="1" ht="16.5" customHeight="1">
      <c r="A172" s="31"/>
      <c r="B172" s="32"/>
      <c r="C172" s="184" t="s">
        <v>278</v>
      </c>
      <c r="D172" s="184" t="s">
        <v>150</v>
      </c>
      <c r="E172" s="185" t="s">
        <v>797</v>
      </c>
      <c r="F172" s="186" t="s">
        <v>798</v>
      </c>
      <c r="G172" s="187" t="s">
        <v>308</v>
      </c>
      <c r="H172" s="188">
        <v>12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0.00084</v>
      </c>
      <c r="R172" s="194">
        <f t="shared" si="22"/>
        <v>0.01008</v>
      </c>
      <c r="S172" s="194">
        <v>0</v>
      </c>
      <c r="T172" s="19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1257</v>
      </c>
    </row>
    <row r="173" spans="1:65" s="2" customFormat="1" ht="21.75" customHeight="1">
      <c r="A173" s="31"/>
      <c r="B173" s="32"/>
      <c r="C173" s="184" t="s">
        <v>282</v>
      </c>
      <c r="D173" s="184" t="s">
        <v>150</v>
      </c>
      <c r="E173" s="185" t="s">
        <v>800</v>
      </c>
      <c r="F173" s="186" t="s">
        <v>801</v>
      </c>
      <c r="G173" s="187" t="s">
        <v>308</v>
      </c>
      <c r="H173" s="188">
        <v>12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5E-05</v>
      </c>
      <c r="R173" s="194">
        <f t="shared" si="22"/>
        <v>0.0006000000000000001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1258</v>
      </c>
    </row>
    <row r="174" spans="1:65" s="2" customFormat="1" ht="16.5" customHeight="1">
      <c r="A174" s="31"/>
      <c r="B174" s="32"/>
      <c r="C174" s="184" t="s">
        <v>286</v>
      </c>
      <c r="D174" s="184" t="s">
        <v>150</v>
      </c>
      <c r="E174" s="185" t="s">
        <v>803</v>
      </c>
      <c r="F174" s="186" t="s">
        <v>804</v>
      </c>
      <c r="G174" s="187" t="s">
        <v>191</v>
      </c>
      <c r="H174" s="188">
        <v>6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41</v>
      </c>
      <c r="O174" s="68"/>
      <c r="P174" s="194">
        <f t="shared" si="21"/>
        <v>0</v>
      </c>
      <c r="Q174" s="194">
        <v>0</v>
      </c>
      <c r="R174" s="194">
        <f t="shared" si="22"/>
        <v>0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1259</v>
      </c>
    </row>
    <row r="175" spans="1:65" s="2" customFormat="1" ht="16.5" customHeight="1">
      <c r="A175" s="31"/>
      <c r="B175" s="32"/>
      <c r="C175" s="184" t="s">
        <v>225</v>
      </c>
      <c r="D175" s="184" t="s">
        <v>150</v>
      </c>
      <c r="E175" s="185" t="s">
        <v>806</v>
      </c>
      <c r="F175" s="186" t="s">
        <v>807</v>
      </c>
      <c r="G175" s="187" t="s">
        <v>191</v>
      </c>
      <c r="H175" s="188">
        <v>6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0.00013</v>
      </c>
      <c r="R175" s="194">
        <f t="shared" si="22"/>
        <v>0.0007799999999999999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1260</v>
      </c>
    </row>
    <row r="176" spans="1:65" s="2" customFormat="1" ht="16.5" customHeight="1">
      <c r="A176" s="31"/>
      <c r="B176" s="32"/>
      <c r="C176" s="184" t="s">
        <v>293</v>
      </c>
      <c r="D176" s="184" t="s">
        <v>150</v>
      </c>
      <c r="E176" s="185" t="s">
        <v>809</v>
      </c>
      <c r="F176" s="186" t="s">
        <v>810</v>
      </c>
      <c r="G176" s="187" t="s">
        <v>191</v>
      </c>
      <c r="H176" s="188">
        <v>6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0.00028</v>
      </c>
      <c r="R176" s="194">
        <f t="shared" si="22"/>
        <v>0.0016799999999999999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1261</v>
      </c>
    </row>
    <row r="177" spans="2:63" s="12" customFormat="1" ht="22.9" customHeight="1">
      <c r="B177" s="168"/>
      <c r="C177" s="169"/>
      <c r="D177" s="170" t="s">
        <v>74</v>
      </c>
      <c r="E177" s="182" t="s">
        <v>812</v>
      </c>
      <c r="F177" s="182" t="s">
        <v>813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SUM(P178:P189)</f>
        <v>0</v>
      </c>
      <c r="Q177" s="176"/>
      <c r="R177" s="177">
        <f>SUM(R178:R189)</f>
        <v>0.08272999999999998</v>
      </c>
      <c r="S177" s="176"/>
      <c r="T177" s="178">
        <f>SUM(T178:T189)</f>
        <v>0.023710000000000002</v>
      </c>
      <c r="AR177" s="179" t="s">
        <v>155</v>
      </c>
      <c r="AT177" s="180" t="s">
        <v>74</v>
      </c>
      <c r="AU177" s="180" t="s">
        <v>83</v>
      </c>
      <c r="AY177" s="179" t="s">
        <v>147</v>
      </c>
      <c r="BK177" s="181">
        <f>SUM(BK178:BK189)</f>
        <v>0</v>
      </c>
    </row>
    <row r="178" spans="1:65" s="2" customFormat="1" ht="16.5" customHeight="1">
      <c r="A178" s="31"/>
      <c r="B178" s="32"/>
      <c r="C178" s="184" t="s">
        <v>297</v>
      </c>
      <c r="D178" s="184" t="s">
        <v>150</v>
      </c>
      <c r="E178" s="185" t="s">
        <v>1145</v>
      </c>
      <c r="F178" s="186" t="s">
        <v>1146</v>
      </c>
      <c r="G178" s="187" t="s">
        <v>819</v>
      </c>
      <c r="H178" s="188">
        <v>4</v>
      </c>
      <c r="I178" s="189"/>
      <c r="J178" s="190">
        <f aca="true" t="shared" si="30" ref="J178:J189">ROUND(I178*H178,2)</f>
        <v>0</v>
      </c>
      <c r="K178" s="191"/>
      <c r="L178" s="36"/>
      <c r="M178" s="192" t="s">
        <v>1</v>
      </c>
      <c r="N178" s="193" t="s">
        <v>41</v>
      </c>
      <c r="O178" s="68"/>
      <c r="P178" s="194">
        <f aca="true" t="shared" si="31" ref="P178:P189">O178*H178</f>
        <v>0</v>
      </c>
      <c r="Q178" s="194">
        <v>0.00203</v>
      </c>
      <c r="R178" s="194">
        <f aca="true" t="shared" si="32" ref="R178:R189">Q178*H178</f>
        <v>0.00812</v>
      </c>
      <c r="S178" s="194">
        <v>0</v>
      </c>
      <c r="T178" s="195">
        <f aca="true" t="shared" si="33" ref="T178:T189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aca="true" t="shared" si="34" ref="BE178:BE189">IF(N178="základní",J178,0)</f>
        <v>0</v>
      </c>
      <c r="BF178" s="197">
        <f aca="true" t="shared" si="35" ref="BF178:BF189">IF(N178="snížená",J178,0)</f>
        <v>0</v>
      </c>
      <c r="BG178" s="197">
        <f aca="true" t="shared" si="36" ref="BG178:BG189">IF(N178="zákl. přenesená",J178,0)</f>
        <v>0</v>
      </c>
      <c r="BH178" s="197">
        <f aca="true" t="shared" si="37" ref="BH178:BH189">IF(N178="sníž. přenesená",J178,0)</f>
        <v>0</v>
      </c>
      <c r="BI178" s="197">
        <f aca="true" t="shared" si="38" ref="BI178:BI189">IF(N178="nulová",J178,0)</f>
        <v>0</v>
      </c>
      <c r="BJ178" s="14" t="s">
        <v>155</v>
      </c>
      <c r="BK178" s="197">
        <f aca="true" t="shared" si="39" ref="BK178:BK189">ROUND(I178*H178,2)</f>
        <v>0</v>
      </c>
      <c r="BL178" s="14" t="s">
        <v>192</v>
      </c>
      <c r="BM178" s="196" t="s">
        <v>1262</v>
      </c>
    </row>
    <row r="179" spans="1:65" s="2" customFormat="1" ht="16.5" customHeight="1">
      <c r="A179" s="31"/>
      <c r="B179" s="32"/>
      <c r="C179" s="184" t="s">
        <v>301</v>
      </c>
      <c r="D179" s="184" t="s">
        <v>150</v>
      </c>
      <c r="E179" s="185" t="s">
        <v>1148</v>
      </c>
      <c r="F179" s="186" t="s">
        <v>1149</v>
      </c>
      <c r="G179" s="187" t="s">
        <v>819</v>
      </c>
      <c r="H179" s="188">
        <v>4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31"/>
        <v>0</v>
      </c>
      <c r="Q179" s="194">
        <v>0.01476</v>
      </c>
      <c r="R179" s="194">
        <f t="shared" si="32"/>
        <v>0.05904</v>
      </c>
      <c r="S179" s="194">
        <v>0</v>
      </c>
      <c r="T179" s="195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155</v>
      </c>
      <c r="BK179" s="197">
        <f t="shared" si="39"/>
        <v>0</v>
      </c>
      <c r="BL179" s="14" t="s">
        <v>192</v>
      </c>
      <c r="BM179" s="196" t="s">
        <v>1263</v>
      </c>
    </row>
    <row r="180" spans="1:65" s="2" customFormat="1" ht="16.5" customHeight="1">
      <c r="A180" s="31"/>
      <c r="B180" s="32"/>
      <c r="C180" s="184" t="s">
        <v>305</v>
      </c>
      <c r="D180" s="184" t="s">
        <v>150</v>
      </c>
      <c r="E180" s="185" t="s">
        <v>814</v>
      </c>
      <c r="F180" s="186" t="s">
        <v>815</v>
      </c>
      <c r="G180" s="187" t="s">
        <v>819</v>
      </c>
      <c r="H180" s="188">
        <v>1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31"/>
        <v>0</v>
      </c>
      <c r="Q180" s="194">
        <v>0</v>
      </c>
      <c r="R180" s="194">
        <f t="shared" si="32"/>
        <v>0</v>
      </c>
      <c r="S180" s="194">
        <v>0.01946</v>
      </c>
      <c r="T180" s="195">
        <f t="shared" si="33"/>
        <v>0.01946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155</v>
      </c>
      <c r="BK180" s="197">
        <f t="shared" si="39"/>
        <v>0</v>
      </c>
      <c r="BL180" s="14" t="s">
        <v>192</v>
      </c>
      <c r="BM180" s="196" t="s">
        <v>1264</v>
      </c>
    </row>
    <row r="181" spans="1:65" s="2" customFormat="1" ht="16.5" customHeight="1">
      <c r="A181" s="31"/>
      <c r="B181" s="32"/>
      <c r="C181" s="184" t="s">
        <v>310</v>
      </c>
      <c r="D181" s="184" t="s">
        <v>150</v>
      </c>
      <c r="E181" s="185" t="s">
        <v>817</v>
      </c>
      <c r="F181" s="186" t="s">
        <v>1265</v>
      </c>
      <c r="G181" s="187" t="s">
        <v>819</v>
      </c>
      <c r="H181" s="188">
        <v>1</v>
      </c>
      <c r="I181" s="189"/>
      <c r="J181" s="190">
        <f t="shared" si="30"/>
        <v>0</v>
      </c>
      <c r="K181" s="191"/>
      <c r="L181" s="36"/>
      <c r="M181" s="192" t="s">
        <v>1</v>
      </c>
      <c r="N181" s="193" t="s">
        <v>41</v>
      </c>
      <c r="O181" s="68"/>
      <c r="P181" s="194">
        <f t="shared" si="31"/>
        <v>0</v>
      </c>
      <c r="Q181" s="194">
        <v>0.00173</v>
      </c>
      <c r="R181" s="194">
        <f t="shared" si="32"/>
        <v>0.00173</v>
      </c>
      <c r="S181" s="194">
        <v>0</v>
      </c>
      <c r="T181" s="195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t="shared" si="34"/>
        <v>0</v>
      </c>
      <c r="BF181" s="197">
        <f t="shared" si="35"/>
        <v>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4" t="s">
        <v>155</v>
      </c>
      <c r="BK181" s="197">
        <f t="shared" si="39"/>
        <v>0</v>
      </c>
      <c r="BL181" s="14" t="s">
        <v>192</v>
      </c>
      <c r="BM181" s="196" t="s">
        <v>1266</v>
      </c>
    </row>
    <row r="182" spans="1:65" s="2" customFormat="1" ht="16.5" customHeight="1">
      <c r="A182" s="31"/>
      <c r="B182" s="32"/>
      <c r="C182" s="198" t="s">
        <v>314</v>
      </c>
      <c r="D182" s="198" t="s">
        <v>222</v>
      </c>
      <c r="E182" s="199" t="s">
        <v>821</v>
      </c>
      <c r="F182" s="200" t="s">
        <v>822</v>
      </c>
      <c r="G182" s="201" t="s">
        <v>191</v>
      </c>
      <c r="H182" s="202">
        <v>1</v>
      </c>
      <c r="I182" s="203"/>
      <c r="J182" s="204">
        <f t="shared" si="30"/>
        <v>0</v>
      </c>
      <c r="K182" s="205"/>
      <c r="L182" s="206"/>
      <c r="M182" s="207" t="s">
        <v>1</v>
      </c>
      <c r="N182" s="208" t="s">
        <v>41</v>
      </c>
      <c r="O182" s="68"/>
      <c r="P182" s="194">
        <f t="shared" si="31"/>
        <v>0</v>
      </c>
      <c r="Q182" s="194">
        <v>0.012</v>
      </c>
      <c r="R182" s="194">
        <f t="shared" si="32"/>
        <v>0.012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225</v>
      </c>
      <c r="AT182" s="196" t="s">
        <v>222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1267</v>
      </c>
    </row>
    <row r="183" spans="1:65" s="2" customFormat="1" ht="16.5" customHeight="1">
      <c r="A183" s="31"/>
      <c r="B183" s="32"/>
      <c r="C183" s="184" t="s">
        <v>318</v>
      </c>
      <c r="D183" s="184" t="s">
        <v>150</v>
      </c>
      <c r="E183" s="185" t="s">
        <v>830</v>
      </c>
      <c r="F183" s="186" t="s">
        <v>831</v>
      </c>
      <c r="G183" s="187" t="s">
        <v>161</v>
      </c>
      <c r="H183" s="188">
        <v>2.678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0</v>
      </c>
      <c r="R183" s="194">
        <f t="shared" si="32"/>
        <v>0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1268</v>
      </c>
    </row>
    <row r="184" spans="1:65" s="2" customFormat="1" ht="16.5" customHeight="1">
      <c r="A184" s="31"/>
      <c r="B184" s="32"/>
      <c r="C184" s="184" t="s">
        <v>322</v>
      </c>
      <c r="D184" s="184" t="s">
        <v>150</v>
      </c>
      <c r="E184" s="185" t="s">
        <v>839</v>
      </c>
      <c r="F184" s="186" t="s">
        <v>840</v>
      </c>
      <c r="G184" s="187" t="s">
        <v>191</v>
      </c>
      <c r="H184" s="188">
        <v>1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4E-05</v>
      </c>
      <c r="R184" s="194">
        <f t="shared" si="32"/>
        <v>4E-05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1269</v>
      </c>
    </row>
    <row r="185" spans="1:65" s="2" customFormat="1" ht="16.5" customHeight="1">
      <c r="A185" s="31"/>
      <c r="B185" s="32"/>
      <c r="C185" s="198" t="s">
        <v>328</v>
      </c>
      <c r="D185" s="198" t="s">
        <v>222</v>
      </c>
      <c r="E185" s="199" t="s">
        <v>842</v>
      </c>
      <c r="F185" s="200" t="s">
        <v>1270</v>
      </c>
      <c r="G185" s="201" t="s">
        <v>191</v>
      </c>
      <c r="H185" s="202">
        <v>1</v>
      </c>
      <c r="I185" s="203"/>
      <c r="J185" s="204">
        <f t="shared" si="30"/>
        <v>0</v>
      </c>
      <c r="K185" s="205"/>
      <c r="L185" s="206"/>
      <c r="M185" s="207" t="s">
        <v>1</v>
      </c>
      <c r="N185" s="208" t="s">
        <v>41</v>
      </c>
      <c r="O185" s="68"/>
      <c r="P185" s="194">
        <f t="shared" si="31"/>
        <v>0</v>
      </c>
      <c r="Q185" s="194">
        <v>0.0018</v>
      </c>
      <c r="R185" s="194">
        <f t="shared" si="32"/>
        <v>0.0018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225</v>
      </c>
      <c r="AT185" s="196" t="s">
        <v>222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1271</v>
      </c>
    </row>
    <row r="186" spans="1:65" s="2" customFormat="1" ht="16.5" customHeight="1">
      <c r="A186" s="31"/>
      <c r="B186" s="32"/>
      <c r="C186" s="184" t="s">
        <v>332</v>
      </c>
      <c r="D186" s="184" t="s">
        <v>150</v>
      </c>
      <c r="E186" s="185" t="s">
        <v>851</v>
      </c>
      <c r="F186" s="186" t="s">
        <v>852</v>
      </c>
      <c r="G186" s="187" t="s">
        <v>191</v>
      </c>
      <c r="H186" s="188">
        <v>5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0.00085</v>
      </c>
      <c r="T186" s="195">
        <f t="shared" si="33"/>
        <v>0.0042499999999999994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1272</v>
      </c>
    </row>
    <row r="187" spans="1:65" s="2" customFormat="1" ht="16.5" customHeight="1">
      <c r="A187" s="31"/>
      <c r="B187" s="32"/>
      <c r="C187" s="184" t="s">
        <v>336</v>
      </c>
      <c r="D187" s="184" t="s">
        <v>150</v>
      </c>
      <c r="E187" s="185" t="s">
        <v>1160</v>
      </c>
      <c r="F187" s="186" t="s">
        <v>1161</v>
      </c>
      <c r="G187" s="187" t="s">
        <v>161</v>
      </c>
      <c r="H187" s="188">
        <v>0.083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</v>
      </c>
      <c r="R187" s="194">
        <f t="shared" si="32"/>
        <v>0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1273</v>
      </c>
    </row>
    <row r="188" spans="1:65" s="2" customFormat="1" ht="16.5" customHeight="1">
      <c r="A188" s="31"/>
      <c r="B188" s="32"/>
      <c r="C188" s="184" t="s">
        <v>340</v>
      </c>
      <c r="D188" s="184" t="s">
        <v>150</v>
      </c>
      <c r="E188" s="185" t="s">
        <v>854</v>
      </c>
      <c r="F188" s="186" t="s">
        <v>855</v>
      </c>
      <c r="G188" s="187" t="s">
        <v>274</v>
      </c>
      <c r="H188" s="209"/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</v>
      </c>
      <c r="R188" s="194">
        <f t="shared" si="32"/>
        <v>0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1274</v>
      </c>
    </row>
    <row r="189" spans="1:65" s="2" customFormat="1" ht="16.5" customHeight="1">
      <c r="A189" s="31"/>
      <c r="B189" s="32"/>
      <c r="C189" s="184" t="s">
        <v>344</v>
      </c>
      <c r="D189" s="184" t="s">
        <v>150</v>
      </c>
      <c r="E189" s="185" t="s">
        <v>857</v>
      </c>
      <c r="F189" s="186" t="s">
        <v>858</v>
      </c>
      <c r="G189" s="187" t="s">
        <v>274</v>
      </c>
      <c r="H189" s="209"/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0</v>
      </c>
      <c r="R189" s="194">
        <f t="shared" si="32"/>
        <v>0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1275</v>
      </c>
    </row>
    <row r="190" spans="2:63" s="12" customFormat="1" ht="22.9" customHeight="1">
      <c r="B190" s="168"/>
      <c r="C190" s="169"/>
      <c r="D190" s="170" t="s">
        <v>74</v>
      </c>
      <c r="E190" s="182" t="s">
        <v>186</v>
      </c>
      <c r="F190" s="182" t="s">
        <v>187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SUM(P191:P197)</f>
        <v>0</v>
      </c>
      <c r="Q190" s="176"/>
      <c r="R190" s="177">
        <f>SUM(R191:R197)</f>
        <v>0.0301</v>
      </c>
      <c r="S190" s="176"/>
      <c r="T190" s="178">
        <f>SUM(T191:T197)</f>
        <v>0.02493</v>
      </c>
      <c r="AR190" s="179" t="s">
        <v>155</v>
      </c>
      <c r="AT190" s="180" t="s">
        <v>74</v>
      </c>
      <c r="AU190" s="180" t="s">
        <v>83</v>
      </c>
      <c r="AY190" s="179" t="s">
        <v>147</v>
      </c>
      <c r="BK190" s="181">
        <f>SUM(BK191:BK197)</f>
        <v>0</v>
      </c>
    </row>
    <row r="191" spans="1:65" s="2" customFormat="1" ht="24.2" customHeight="1">
      <c r="A191" s="31"/>
      <c r="B191" s="32"/>
      <c r="C191" s="184" t="s">
        <v>348</v>
      </c>
      <c r="D191" s="184" t="s">
        <v>150</v>
      </c>
      <c r="E191" s="185" t="s">
        <v>434</v>
      </c>
      <c r="F191" s="186" t="s">
        <v>435</v>
      </c>
      <c r="G191" s="187" t="s">
        <v>191</v>
      </c>
      <c r="H191" s="188">
        <v>1</v>
      </c>
      <c r="I191" s="189"/>
      <c r="J191" s="190">
        <f aca="true" t="shared" si="40" ref="J191:J197">ROUND(I191*H191,2)</f>
        <v>0</v>
      </c>
      <c r="K191" s="191"/>
      <c r="L191" s="36"/>
      <c r="M191" s="192" t="s">
        <v>1</v>
      </c>
      <c r="N191" s="193" t="s">
        <v>41</v>
      </c>
      <c r="O191" s="68"/>
      <c r="P191" s="194">
        <f aca="true" t="shared" si="41" ref="P191:P197">O191*H191</f>
        <v>0</v>
      </c>
      <c r="Q191" s="194">
        <v>0.03</v>
      </c>
      <c r="R191" s="194">
        <f aca="true" t="shared" si="42" ref="R191:R197">Q191*H191</f>
        <v>0.03</v>
      </c>
      <c r="S191" s="194">
        <v>0</v>
      </c>
      <c r="T191" s="195">
        <f aca="true" t="shared" si="43" ref="T191:T197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aca="true" t="shared" si="44" ref="BE191:BE197">IF(N191="základní",J191,0)</f>
        <v>0</v>
      </c>
      <c r="BF191" s="197">
        <f aca="true" t="shared" si="45" ref="BF191:BF197">IF(N191="snížená",J191,0)</f>
        <v>0</v>
      </c>
      <c r="BG191" s="197">
        <f aca="true" t="shared" si="46" ref="BG191:BG197">IF(N191="zákl. přenesená",J191,0)</f>
        <v>0</v>
      </c>
      <c r="BH191" s="197">
        <f aca="true" t="shared" si="47" ref="BH191:BH197">IF(N191="sníž. přenesená",J191,0)</f>
        <v>0</v>
      </c>
      <c r="BI191" s="197">
        <f aca="true" t="shared" si="48" ref="BI191:BI197">IF(N191="nulová",J191,0)</f>
        <v>0</v>
      </c>
      <c r="BJ191" s="14" t="s">
        <v>155</v>
      </c>
      <c r="BK191" s="197">
        <f aca="true" t="shared" si="49" ref="BK191:BK197">ROUND(I191*H191,2)</f>
        <v>0</v>
      </c>
      <c r="BL191" s="14" t="s">
        <v>192</v>
      </c>
      <c r="BM191" s="196" t="s">
        <v>1276</v>
      </c>
    </row>
    <row r="192" spans="1:65" s="2" customFormat="1" ht="16.5" customHeight="1">
      <c r="A192" s="31"/>
      <c r="B192" s="32"/>
      <c r="C192" s="184" t="s">
        <v>352</v>
      </c>
      <c r="D192" s="184" t="s">
        <v>150</v>
      </c>
      <c r="E192" s="185" t="s">
        <v>189</v>
      </c>
      <c r="F192" s="186" t="s">
        <v>190</v>
      </c>
      <c r="G192" s="187" t="s">
        <v>191</v>
      </c>
      <c r="H192" s="188">
        <v>1</v>
      </c>
      <c r="I192" s="189"/>
      <c r="J192" s="190">
        <f t="shared" si="40"/>
        <v>0</v>
      </c>
      <c r="K192" s="191"/>
      <c r="L192" s="36"/>
      <c r="M192" s="192" t="s">
        <v>1</v>
      </c>
      <c r="N192" s="193" t="s">
        <v>41</v>
      </c>
      <c r="O192" s="68"/>
      <c r="P192" s="194">
        <f t="shared" si="41"/>
        <v>0</v>
      </c>
      <c r="Q192" s="194">
        <v>8E-05</v>
      </c>
      <c r="R192" s="194">
        <f t="shared" si="42"/>
        <v>8E-05</v>
      </c>
      <c r="S192" s="194">
        <v>0.02493</v>
      </c>
      <c r="T192" s="195">
        <f t="shared" si="43"/>
        <v>0.02493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192</v>
      </c>
      <c r="AT192" s="196" t="s">
        <v>150</v>
      </c>
      <c r="AU192" s="196" t="s">
        <v>155</v>
      </c>
      <c r="AY192" s="14" t="s">
        <v>147</v>
      </c>
      <c r="BE192" s="197">
        <f t="shared" si="44"/>
        <v>0</v>
      </c>
      <c r="BF192" s="197">
        <f t="shared" si="45"/>
        <v>0</v>
      </c>
      <c r="BG192" s="197">
        <f t="shared" si="46"/>
        <v>0</v>
      </c>
      <c r="BH192" s="197">
        <f t="shared" si="47"/>
        <v>0</v>
      </c>
      <c r="BI192" s="197">
        <f t="shared" si="48"/>
        <v>0</v>
      </c>
      <c r="BJ192" s="14" t="s">
        <v>155</v>
      </c>
      <c r="BK192" s="197">
        <f t="shared" si="49"/>
        <v>0</v>
      </c>
      <c r="BL192" s="14" t="s">
        <v>192</v>
      </c>
      <c r="BM192" s="196" t="s">
        <v>1277</v>
      </c>
    </row>
    <row r="193" spans="1:65" s="2" customFormat="1" ht="16.5" customHeight="1">
      <c r="A193" s="31"/>
      <c r="B193" s="32"/>
      <c r="C193" s="184" t="s">
        <v>356</v>
      </c>
      <c r="D193" s="184" t="s">
        <v>150</v>
      </c>
      <c r="E193" s="185" t="s">
        <v>198</v>
      </c>
      <c r="F193" s="186" t="s">
        <v>199</v>
      </c>
      <c r="G193" s="187" t="s">
        <v>191</v>
      </c>
      <c r="H193" s="188">
        <v>1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41</v>
      </c>
      <c r="O193" s="68"/>
      <c r="P193" s="194">
        <f t="shared" si="41"/>
        <v>0</v>
      </c>
      <c r="Q193" s="194">
        <v>0</v>
      </c>
      <c r="R193" s="194">
        <f t="shared" si="42"/>
        <v>0</v>
      </c>
      <c r="S193" s="194">
        <v>0</v>
      </c>
      <c r="T193" s="195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155</v>
      </c>
      <c r="BK193" s="197">
        <f t="shared" si="49"/>
        <v>0</v>
      </c>
      <c r="BL193" s="14" t="s">
        <v>192</v>
      </c>
      <c r="BM193" s="196" t="s">
        <v>1278</v>
      </c>
    </row>
    <row r="194" spans="1:65" s="2" customFormat="1" ht="16.5" customHeight="1">
      <c r="A194" s="31"/>
      <c r="B194" s="32"/>
      <c r="C194" s="184" t="s">
        <v>360</v>
      </c>
      <c r="D194" s="184" t="s">
        <v>150</v>
      </c>
      <c r="E194" s="185" t="s">
        <v>202</v>
      </c>
      <c r="F194" s="186" t="s">
        <v>203</v>
      </c>
      <c r="G194" s="187" t="s">
        <v>153</v>
      </c>
      <c r="H194" s="188">
        <v>100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41</v>
      </c>
      <c r="O194" s="68"/>
      <c r="P194" s="194">
        <f t="shared" si="41"/>
        <v>0</v>
      </c>
      <c r="Q194" s="194">
        <v>0</v>
      </c>
      <c r="R194" s="194">
        <f t="shared" si="42"/>
        <v>0</v>
      </c>
      <c r="S194" s="194">
        <v>0</v>
      </c>
      <c r="T194" s="195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155</v>
      </c>
      <c r="BK194" s="197">
        <f t="shared" si="49"/>
        <v>0</v>
      </c>
      <c r="BL194" s="14" t="s">
        <v>192</v>
      </c>
      <c r="BM194" s="196" t="s">
        <v>1279</v>
      </c>
    </row>
    <row r="195" spans="1:65" s="2" customFormat="1" ht="16.5" customHeight="1">
      <c r="A195" s="31"/>
      <c r="B195" s="32"/>
      <c r="C195" s="184" t="s">
        <v>364</v>
      </c>
      <c r="D195" s="184" t="s">
        <v>150</v>
      </c>
      <c r="E195" s="185" t="s">
        <v>206</v>
      </c>
      <c r="F195" s="186" t="s">
        <v>207</v>
      </c>
      <c r="G195" s="187" t="s">
        <v>191</v>
      </c>
      <c r="H195" s="188">
        <v>1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41</v>
      </c>
      <c r="O195" s="68"/>
      <c r="P195" s="194">
        <f t="shared" si="41"/>
        <v>0</v>
      </c>
      <c r="Q195" s="194">
        <v>2E-05</v>
      </c>
      <c r="R195" s="194">
        <f t="shared" si="42"/>
        <v>2E-05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155</v>
      </c>
      <c r="BK195" s="197">
        <f t="shared" si="49"/>
        <v>0</v>
      </c>
      <c r="BL195" s="14" t="s">
        <v>192</v>
      </c>
      <c r="BM195" s="196" t="s">
        <v>1280</v>
      </c>
    </row>
    <row r="196" spans="1:65" s="2" customFormat="1" ht="16.5" customHeight="1">
      <c r="A196" s="31"/>
      <c r="B196" s="32"/>
      <c r="C196" s="184" t="s">
        <v>368</v>
      </c>
      <c r="D196" s="184" t="s">
        <v>150</v>
      </c>
      <c r="E196" s="185" t="s">
        <v>210</v>
      </c>
      <c r="F196" s="186" t="s">
        <v>211</v>
      </c>
      <c r="G196" s="187" t="s">
        <v>153</v>
      </c>
      <c r="H196" s="188">
        <v>100</v>
      </c>
      <c r="I196" s="189"/>
      <c r="J196" s="190">
        <f t="shared" si="40"/>
        <v>0</v>
      </c>
      <c r="K196" s="191"/>
      <c r="L196" s="36"/>
      <c r="M196" s="192" t="s">
        <v>1</v>
      </c>
      <c r="N196" s="193" t="s">
        <v>41</v>
      </c>
      <c r="O196" s="68"/>
      <c r="P196" s="194">
        <f t="shared" si="41"/>
        <v>0</v>
      </c>
      <c r="Q196" s="194">
        <v>0</v>
      </c>
      <c r="R196" s="194">
        <f t="shared" si="42"/>
        <v>0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155</v>
      </c>
      <c r="BK196" s="197">
        <f t="shared" si="49"/>
        <v>0</v>
      </c>
      <c r="BL196" s="14" t="s">
        <v>192</v>
      </c>
      <c r="BM196" s="196" t="s">
        <v>1281</v>
      </c>
    </row>
    <row r="197" spans="1:65" s="2" customFormat="1" ht="16.5" customHeight="1">
      <c r="A197" s="31"/>
      <c r="B197" s="32"/>
      <c r="C197" s="184" t="s">
        <v>372</v>
      </c>
      <c r="D197" s="184" t="s">
        <v>150</v>
      </c>
      <c r="E197" s="185" t="s">
        <v>214</v>
      </c>
      <c r="F197" s="186" t="s">
        <v>215</v>
      </c>
      <c r="G197" s="187" t="s">
        <v>161</v>
      </c>
      <c r="H197" s="188">
        <v>0.003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41</v>
      </c>
      <c r="O197" s="68"/>
      <c r="P197" s="194">
        <f t="shared" si="41"/>
        <v>0</v>
      </c>
      <c r="Q197" s="194">
        <v>0</v>
      </c>
      <c r="R197" s="194">
        <f t="shared" si="42"/>
        <v>0</v>
      </c>
      <c r="S197" s="194">
        <v>0</v>
      </c>
      <c r="T197" s="195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192</v>
      </c>
      <c r="AT197" s="196" t="s">
        <v>150</v>
      </c>
      <c r="AU197" s="196" t="s">
        <v>155</v>
      </c>
      <c r="AY197" s="14" t="s">
        <v>147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155</v>
      </c>
      <c r="BK197" s="197">
        <f t="shared" si="49"/>
        <v>0</v>
      </c>
      <c r="BL197" s="14" t="s">
        <v>192</v>
      </c>
      <c r="BM197" s="196" t="s">
        <v>1282</v>
      </c>
    </row>
    <row r="198" spans="2:63" s="12" customFormat="1" ht="22.9" customHeight="1">
      <c r="B198" s="168"/>
      <c r="C198" s="169"/>
      <c r="D198" s="170" t="s">
        <v>74</v>
      </c>
      <c r="E198" s="182" t="s">
        <v>870</v>
      </c>
      <c r="F198" s="182" t="s">
        <v>871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P199</f>
        <v>0</v>
      </c>
      <c r="Q198" s="176"/>
      <c r="R198" s="177">
        <f>R199</f>
        <v>0</v>
      </c>
      <c r="S198" s="176"/>
      <c r="T198" s="178">
        <f>T199</f>
        <v>0</v>
      </c>
      <c r="AR198" s="179" t="s">
        <v>155</v>
      </c>
      <c r="AT198" s="180" t="s">
        <v>74</v>
      </c>
      <c r="AU198" s="180" t="s">
        <v>83</v>
      </c>
      <c r="AY198" s="179" t="s">
        <v>147</v>
      </c>
      <c r="BK198" s="181">
        <f>BK199</f>
        <v>0</v>
      </c>
    </row>
    <row r="199" spans="1:65" s="2" customFormat="1" ht="16.5" customHeight="1">
      <c r="A199" s="31"/>
      <c r="B199" s="32"/>
      <c r="C199" s="184" t="s">
        <v>376</v>
      </c>
      <c r="D199" s="184" t="s">
        <v>150</v>
      </c>
      <c r="E199" s="185" t="s">
        <v>873</v>
      </c>
      <c r="F199" s="186" t="s">
        <v>874</v>
      </c>
      <c r="G199" s="187" t="s">
        <v>415</v>
      </c>
      <c r="H199" s="188">
        <v>1</v>
      </c>
      <c r="I199" s="189"/>
      <c r="J199" s="190">
        <f>ROUND(I199*H199,2)</f>
        <v>0</v>
      </c>
      <c r="K199" s="191"/>
      <c r="L199" s="36"/>
      <c r="M199" s="192" t="s">
        <v>1</v>
      </c>
      <c r="N199" s="193" t="s">
        <v>41</v>
      </c>
      <c r="O199" s="68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192</v>
      </c>
      <c r="AT199" s="196" t="s">
        <v>150</v>
      </c>
      <c r="AU199" s="196" t="s">
        <v>155</v>
      </c>
      <c r="AY199" s="14" t="s">
        <v>147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4" t="s">
        <v>155</v>
      </c>
      <c r="BK199" s="197">
        <f>ROUND(I199*H199,2)</f>
        <v>0</v>
      </c>
      <c r="BL199" s="14" t="s">
        <v>192</v>
      </c>
      <c r="BM199" s="196" t="s">
        <v>1283</v>
      </c>
    </row>
    <row r="200" spans="2:63" s="12" customFormat="1" ht="22.9" customHeight="1">
      <c r="B200" s="168"/>
      <c r="C200" s="169"/>
      <c r="D200" s="170" t="s">
        <v>74</v>
      </c>
      <c r="E200" s="182" t="s">
        <v>876</v>
      </c>
      <c r="F200" s="182" t="s">
        <v>877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SUM(P201:P206)</f>
        <v>0</v>
      </c>
      <c r="Q200" s="176"/>
      <c r="R200" s="177">
        <f>SUM(R201:R206)</f>
        <v>1.18164381</v>
      </c>
      <c r="S200" s="176"/>
      <c r="T200" s="178">
        <f>SUM(T201:T206)</f>
        <v>0.64272</v>
      </c>
      <c r="AR200" s="179" t="s">
        <v>155</v>
      </c>
      <c r="AT200" s="180" t="s">
        <v>74</v>
      </c>
      <c r="AU200" s="180" t="s">
        <v>83</v>
      </c>
      <c r="AY200" s="179" t="s">
        <v>147</v>
      </c>
      <c r="BK200" s="181">
        <f>SUM(BK201:BK206)</f>
        <v>0</v>
      </c>
    </row>
    <row r="201" spans="1:65" s="2" customFormat="1" ht="21.75" customHeight="1">
      <c r="A201" s="31"/>
      <c r="B201" s="32"/>
      <c r="C201" s="184" t="s">
        <v>382</v>
      </c>
      <c r="D201" s="184" t="s">
        <v>150</v>
      </c>
      <c r="E201" s="185" t="s">
        <v>879</v>
      </c>
      <c r="F201" s="186" t="s">
        <v>880</v>
      </c>
      <c r="G201" s="187" t="s">
        <v>153</v>
      </c>
      <c r="H201" s="188">
        <v>48.721</v>
      </c>
      <c r="I201" s="189"/>
      <c r="J201" s="190">
        <f aca="true" t="shared" si="50" ref="J201:J206">ROUND(I201*H201,2)</f>
        <v>0</v>
      </c>
      <c r="K201" s="191"/>
      <c r="L201" s="36"/>
      <c r="M201" s="192" t="s">
        <v>1</v>
      </c>
      <c r="N201" s="193" t="s">
        <v>41</v>
      </c>
      <c r="O201" s="68"/>
      <c r="P201" s="194">
        <f aca="true" t="shared" si="51" ref="P201:P206">O201*H201</f>
        <v>0</v>
      </c>
      <c r="Q201" s="194">
        <v>0.01211</v>
      </c>
      <c r="R201" s="194">
        <f aca="true" t="shared" si="52" ref="R201:R206">Q201*H201</f>
        <v>0.59001131</v>
      </c>
      <c r="S201" s="194">
        <v>0</v>
      </c>
      <c r="T201" s="195">
        <f aca="true" t="shared" si="53" ref="T201:T206"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192</v>
      </c>
      <c r="AT201" s="196" t="s">
        <v>150</v>
      </c>
      <c r="AU201" s="196" t="s">
        <v>155</v>
      </c>
      <c r="AY201" s="14" t="s">
        <v>147</v>
      </c>
      <c r="BE201" s="197">
        <f aca="true" t="shared" si="54" ref="BE201:BE206">IF(N201="základní",J201,0)</f>
        <v>0</v>
      </c>
      <c r="BF201" s="197">
        <f aca="true" t="shared" si="55" ref="BF201:BF206">IF(N201="snížená",J201,0)</f>
        <v>0</v>
      </c>
      <c r="BG201" s="197">
        <f aca="true" t="shared" si="56" ref="BG201:BG206">IF(N201="zákl. přenesená",J201,0)</f>
        <v>0</v>
      </c>
      <c r="BH201" s="197">
        <f aca="true" t="shared" si="57" ref="BH201:BH206">IF(N201="sníž. přenesená",J201,0)</f>
        <v>0</v>
      </c>
      <c r="BI201" s="197">
        <f aca="true" t="shared" si="58" ref="BI201:BI206">IF(N201="nulová",J201,0)</f>
        <v>0</v>
      </c>
      <c r="BJ201" s="14" t="s">
        <v>155</v>
      </c>
      <c r="BK201" s="197">
        <f aca="true" t="shared" si="59" ref="BK201:BK206">ROUND(I201*H201,2)</f>
        <v>0</v>
      </c>
      <c r="BL201" s="14" t="s">
        <v>192</v>
      </c>
      <c r="BM201" s="196" t="s">
        <v>1284</v>
      </c>
    </row>
    <row r="202" spans="1:65" s="2" customFormat="1" ht="21.75" customHeight="1">
      <c r="A202" s="31"/>
      <c r="B202" s="32"/>
      <c r="C202" s="184" t="s">
        <v>386</v>
      </c>
      <c r="D202" s="184" t="s">
        <v>150</v>
      </c>
      <c r="E202" s="185" t="s">
        <v>883</v>
      </c>
      <c r="F202" s="186" t="s">
        <v>884</v>
      </c>
      <c r="G202" s="187" t="s">
        <v>153</v>
      </c>
      <c r="H202" s="188">
        <v>15.017</v>
      </c>
      <c r="I202" s="189"/>
      <c r="J202" s="190">
        <f t="shared" si="50"/>
        <v>0</v>
      </c>
      <c r="K202" s="191"/>
      <c r="L202" s="36"/>
      <c r="M202" s="192" t="s">
        <v>1</v>
      </c>
      <c r="N202" s="193" t="s">
        <v>41</v>
      </c>
      <c r="O202" s="68"/>
      <c r="P202" s="194">
        <f t="shared" si="51"/>
        <v>0</v>
      </c>
      <c r="Q202" s="194">
        <v>0.0125</v>
      </c>
      <c r="R202" s="194">
        <f t="shared" si="52"/>
        <v>0.1877125</v>
      </c>
      <c r="S202" s="194">
        <v>0</v>
      </c>
      <c r="T202" s="195">
        <f t="shared" si="5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192</v>
      </c>
      <c r="AT202" s="196" t="s">
        <v>150</v>
      </c>
      <c r="AU202" s="196" t="s">
        <v>155</v>
      </c>
      <c r="AY202" s="14" t="s">
        <v>147</v>
      </c>
      <c r="BE202" s="197">
        <f t="shared" si="54"/>
        <v>0</v>
      </c>
      <c r="BF202" s="197">
        <f t="shared" si="55"/>
        <v>0</v>
      </c>
      <c r="BG202" s="197">
        <f t="shared" si="56"/>
        <v>0</v>
      </c>
      <c r="BH202" s="197">
        <f t="shared" si="57"/>
        <v>0</v>
      </c>
      <c r="BI202" s="197">
        <f t="shared" si="58"/>
        <v>0</v>
      </c>
      <c r="BJ202" s="14" t="s">
        <v>155</v>
      </c>
      <c r="BK202" s="197">
        <f t="shared" si="59"/>
        <v>0</v>
      </c>
      <c r="BL202" s="14" t="s">
        <v>192</v>
      </c>
      <c r="BM202" s="196" t="s">
        <v>1285</v>
      </c>
    </row>
    <row r="203" spans="1:65" s="2" customFormat="1" ht="16.5" customHeight="1">
      <c r="A203" s="31"/>
      <c r="B203" s="32"/>
      <c r="C203" s="184" t="s">
        <v>390</v>
      </c>
      <c r="D203" s="184" t="s">
        <v>150</v>
      </c>
      <c r="E203" s="185" t="s">
        <v>1175</v>
      </c>
      <c r="F203" s="186" t="s">
        <v>1176</v>
      </c>
      <c r="G203" s="187" t="s">
        <v>153</v>
      </c>
      <c r="H203" s="188">
        <v>17.6</v>
      </c>
      <c r="I203" s="189"/>
      <c r="J203" s="190">
        <f t="shared" si="50"/>
        <v>0</v>
      </c>
      <c r="K203" s="191"/>
      <c r="L203" s="36"/>
      <c r="M203" s="192" t="s">
        <v>1</v>
      </c>
      <c r="N203" s="193" t="s">
        <v>41</v>
      </c>
      <c r="O203" s="68"/>
      <c r="P203" s="194">
        <f t="shared" si="51"/>
        <v>0</v>
      </c>
      <c r="Q203" s="194">
        <v>0.0171</v>
      </c>
      <c r="R203" s="194">
        <f t="shared" si="52"/>
        <v>0.30096000000000006</v>
      </c>
      <c r="S203" s="194">
        <v>0</v>
      </c>
      <c r="T203" s="195">
        <f t="shared" si="5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192</v>
      </c>
      <c r="AT203" s="196" t="s">
        <v>150</v>
      </c>
      <c r="AU203" s="196" t="s">
        <v>155</v>
      </c>
      <c r="AY203" s="14" t="s">
        <v>147</v>
      </c>
      <c r="BE203" s="197">
        <f t="shared" si="54"/>
        <v>0</v>
      </c>
      <c r="BF203" s="197">
        <f t="shared" si="55"/>
        <v>0</v>
      </c>
      <c r="BG203" s="197">
        <f t="shared" si="56"/>
        <v>0</v>
      </c>
      <c r="BH203" s="197">
        <f t="shared" si="57"/>
        <v>0</v>
      </c>
      <c r="BI203" s="197">
        <f t="shared" si="58"/>
        <v>0</v>
      </c>
      <c r="BJ203" s="14" t="s">
        <v>155</v>
      </c>
      <c r="BK203" s="197">
        <f t="shared" si="59"/>
        <v>0</v>
      </c>
      <c r="BL203" s="14" t="s">
        <v>192</v>
      </c>
      <c r="BM203" s="196" t="s">
        <v>1286</v>
      </c>
    </row>
    <row r="204" spans="1:65" s="2" customFormat="1" ht="16.5" customHeight="1">
      <c r="A204" s="31"/>
      <c r="B204" s="32"/>
      <c r="C204" s="184" t="s">
        <v>394</v>
      </c>
      <c r="D204" s="184" t="s">
        <v>150</v>
      </c>
      <c r="E204" s="185" t="s">
        <v>1178</v>
      </c>
      <c r="F204" s="186" t="s">
        <v>1179</v>
      </c>
      <c r="G204" s="187" t="s">
        <v>191</v>
      </c>
      <c r="H204" s="188">
        <v>4</v>
      </c>
      <c r="I204" s="189"/>
      <c r="J204" s="190">
        <f t="shared" si="50"/>
        <v>0</v>
      </c>
      <c r="K204" s="191"/>
      <c r="L204" s="36"/>
      <c r="M204" s="192" t="s">
        <v>1</v>
      </c>
      <c r="N204" s="193" t="s">
        <v>41</v>
      </c>
      <c r="O204" s="68"/>
      <c r="P204" s="194">
        <f t="shared" si="51"/>
        <v>0</v>
      </c>
      <c r="Q204" s="194">
        <v>0.02574</v>
      </c>
      <c r="R204" s="194">
        <f t="shared" si="52"/>
        <v>0.10296</v>
      </c>
      <c r="S204" s="194">
        <v>0</v>
      </c>
      <c r="T204" s="195">
        <f t="shared" si="5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192</v>
      </c>
      <c r="AT204" s="196" t="s">
        <v>150</v>
      </c>
      <c r="AU204" s="196" t="s">
        <v>155</v>
      </c>
      <c r="AY204" s="14" t="s">
        <v>147</v>
      </c>
      <c r="BE204" s="197">
        <f t="shared" si="54"/>
        <v>0</v>
      </c>
      <c r="BF204" s="197">
        <f t="shared" si="55"/>
        <v>0</v>
      </c>
      <c r="BG204" s="197">
        <f t="shared" si="56"/>
        <v>0</v>
      </c>
      <c r="BH204" s="197">
        <f t="shared" si="57"/>
        <v>0</v>
      </c>
      <c r="BI204" s="197">
        <f t="shared" si="58"/>
        <v>0</v>
      </c>
      <c r="BJ204" s="14" t="s">
        <v>155</v>
      </c>
      <c r="BK204" s="197">
        <f t="shared" si="59"/>
        <v>0</v>
      </c>
      <c r="BL204" s="14" t="s">
        <v>192</v>
      </c>
      <c r="BM204" s="196" t="s">
        <v>1287</v>
      </c>
    </row>
    <row r="205" spans="1:65" s="2" customFormat="1" ht="16.5" customHeight="1">
      <c r="A205" s="31"/>
      <c r="B205" s="32"/>
      <c r="C205" s="184" t="s">
        <v>401</v>
      </c>
      <c r="D205" s="184" t="s">
        <v>150</v>
      </c>
      <c r="E205" s="185" t="s">
        <v>1181</v>
      </c>
      <c r="F205" s="186" t="s">
        <v>1182</v>
      </c>
      <c r="G205" s="187" t="s">
        <v>153</v>
      </c>
      <c r="H205" s="188">
        <v>17.248</v>
      </c>
      <c r="I205" s="189"/>
      <c r="J205" s="190">
        <f t="shared" si="50"/>
        <v>0</v>
      </c>
      <c r="K205" s="191"/>
      <c r="L205" s="36"/>
      <c r="M205" s="192" t="s">
        <v>1</v>
      </c>
      <c r="N205" s="193" t="s">
        <v>41</v>
      </c>
      <c r="O205" s="68"/>
      <c r="P205" s="194">
        <f t="shared" si="51"/>
        <v>0</v>
      </c>
      <c r="Q205" s="194">
        <v>0</v>
      </c>
      <c r="R205" s="194">
        <f t="shared" si="52"/>
        <v>0</v>
      </c>
      <c r="S205" s="194">
        <v>0.0275</v>
      </c>
      <c r="T205" s="195">
        <f t="shared" si="53"/>
        <v>0.47432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192</v>
      </c>
      <c r="AT205" s="196" t="s">
        <v>150</v>
      </c>
      <c r="AU205" s="196" t="s">
        <v>155</v>
      </c>
      <c r="AY205" s="14" t="s">
        <v>147</v>
      </c>
      <c r="BE205" s="197">
        <f t="shared" si="54"/>
        <v>0</v>
      </c>
      <c r="BF205" s="197">
        <f t="shared" si="55"/>
        <v>0</v>
      </c>
      <c r="BG205" s="197">
        <f t="shared" si="56"/>
        <v>0</v>
      </c>
      <c r="BH205" s="197">
        <f t="shared" si="57"/>
        <v>0</v>
      </c>
      <c r="BI205" s="197">
        <f t="shared" si="58"/>
        <v>0</v>
      </c>
      <c r="BJ205" s="14" t="s">
        <v>155</v>
      </c>
      <c r="BK205" s="197">
        <f t="shared" si="59"/>
        <v>0</v>
      </c>
      <c r="BL205" s="14" t="s">
        <v>192</v>
      </c>
      <c r="BM205" s="196" t="s">
        <v>1288</v>
      </c>
    </row>
    <row r="206" spans="1:65" s="2" customFormat="1" ht="16.5" customHeight="1">
      <c r="A206" s="31"/>
      <c r="B206" s="32"/>
      <c r="C206" s="184" t="s">
        <v>407</v>
      </c>
      <c r="D206" s="184" t="s">
        <v>150</v>
      </c>
      <c r="E206" s="185" t="s">
        <v>1184</v>
      </c>
      <c r="F206" s="186" t="s">
        <v>1185</v>
      </c>
      <c r="G206" s="187" t="s">
        <v>191</v>
      </c>
      <c r="H206" s="188">
        <v>4</v>
      </c>
      <c r="I206" s="189"/>
      <c r="J206" s="190">
        <f t="shared" si="50"/>
        <v>0</v>
      </c>
      <c r="K206" s="191"/>
      <c r="L206" s="36"/>
      <c r="M206" s="192" t="s">
        <v>1</v>
      </c>
      <c r="N206" s="193" t="s">
        <v>41</v>
      </c>
      <c r="O206" s="68"/>
      <c r="P206" s="194">
        <f t="shared" si="51"/>
        <v>0</v>
      </c>
      <c r="Q206" s="194">
        <v>0</v>
      </c>
      <c r="R206" s="194">
        <f t="shared" si="52"/>
        <v>0</v>
      </c>
      <c r="S206" s="194">
        <v>0.0421</v>
      </c>
      <c r="T206" s="195">
        <f t="shared" si="53"/>
        <v>0.1684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192</v>
      </c>
      <c r="AT206" s="196" t="s">
        <v>150</v>
      </c>
      <c r="AU206" s="196" t="s">
        <v>155</v>
      </c>
      <c r="AY206" s="14" t="s">
        <v>147</v>
      </c>
      <c r="BE206" s="197">
        <f t="shared" si="54"/>
        <v>0</v>
      </c>
      <c r="BF206" s="197">
        <f t="shared" si="55"/>
        <v>0</v>
      </c>
      <c r="BG206" s="197">
        <f t="shared" si="56"/>
        <v>0</v>
      </c>
      <c r="BH206" s="197">
        <f t="shared" si="57"/>
        <v>0</v>
      </c>
      <c r="BI206" s="197">
        <f t="shared" si="58"/>
        <v>0</v>
      </c>
      <c r="BJ206" s="14" t="s">
        <v>155</v>
      </c>
      <c r="BK206" s="197">
        <f t="shared" si="59"/>
        <v>0</v>
      </c>
      <c r="BL206" s="14" t="s">
        <v>192</v>
      </c>
      <c r="BM206" s="196" t="s">
        <v>1289</v>
      </c>
    </row>
    <row r="207" spans="2:63" s="12" customFormat="1" ht="22.9" customHeight="1">
      <c r="B207" s="168"/>
      <c r="C207" s="169"/>
      <c r="D207" s="170" t="s">
        <v>74</v>
      </c>
      <c r="E207" s="182" t="s">
        <v>217</v>
      </c>
      <c r="F207" s="182" t="s">
        <v>218</v>
      </c>
      <c r="G207" s="169"/>
      <c r="H207" s="169"/>
      <c r="I207" s="172"/>
      <c r="J207" s="183">
        <f>BK207</f>
        <v>0</v>
      </c>
      <c r="K207" s="169"/>
      <c r="L207" s="174"/>
      <c r="M207" s="175"/>
      <c r="N207" s="176"/>
      <c r="O207" s="176"/>
      <c r="P207" s="177">
        <f>SUM(P208:P219)</f>
        <v>0</v>
      </c>
      <c r="Q207" s="176"/>
      <c r="R207" s="177">
        <f>SUM(R208:R219)</f>
        <v>0.1005</v>
      </c>
      <c r="S207" s="176"/>
      <c r="T207" s="178">
        <f>SUM(T208:T219)</f>
        <v>0.19330000000000003</v>
      </c>
      <c r="AR207" s="179" t="s">
        <v>155</v>
      </c>
      <c r="AT207" s="180" t="s">
        <v>74</v>
      </c>
      <c r="AU207" s="180" t="s">
        <v>83</v>
      </c>
      <c r="AY207" s="179" t="s">
        <v>147</v>
      </c>
      <c r="BK207" s="181">
        <f>SUM(BK208:BK219)</f>
        <v>0</v>
      </c>
    </row>
    <row r="208" spans="1:65" s="2" customFormat="1" ht="16.5" customHeight="1">
      <c r="A208" s="31"/>
      <c r="B208" s="32"/>
      <c r="C208" s="184" t="s">
        <v>412</v>
      </c>
      <c r="D208" s="184" t="s">
        <v>150</v>
      </c>
      <c r="E208" s="185" t="s">
        <v>228</v>
      </c>
      <c r="F208" s="186" t="s">
        <v>229</v>
      </c>
      <c r="G208" s="187" t="s">
        <v>153</v>
      </c>
      <c r="H208" s="188">
        <v>2</v>
      </c>
      <c r="I208" s="189"/>
      <c r="J208" s="190">
        <f aca="true" t="shared" si="60" ref="J208:J219">ROUND(I208*H208,2)</f>
        <v>0</v>
      </c>
      <c r="K208" s="191"/>
      <c r="L208" s="36"/>
      <c r="M208" s="192" t="s">
        <v>1</v>
      </c>
      <c r="N208" s="193" t="s">
        <v>41</v>
      </c>
      <c r="O208" s="68"/>
      <c r="P208" s="194">
        <f aca="true" t="shared" si="61" ref="P208:P219">O208*H208</f>
        <v>0</v>
      </c>
      <c r="Q208" s="194">
        <v>0</v>
      </c>
      <c r="R208" s="194">
        <f aca="true" t="shared" si="62" ref="R208:R219">Q208*H208</f>
        <v>0</v>
      </c>
      <c r="S208" s="194">
        <v>0.02465</v>
      </c>
      <c r="T208" s="195">
        <f aca="true" t="shared" si="63" ref="T208:T219">S208*H208</f>
        <v>0.0493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192</v>
      </c>
      <c r="AT208" s="196" t="s">
        <v>150</v>
      </c>
      <c r="AU208" s="196" t="s">
        <v>155</v>
      </c>
      <c r="AY208" s="14" t="s">
        <v>147</v>
      </c>
      <c r="BE208" s="197">
        <f aca="true" t="shared" si="64" ref="BE208:BE219">IF(N208="základní",J208,0)</f>
        <v>0</v>
      </c>
      <c r="BF208" s="197">
        <f aca="true" t="shared" si="65" ref="BF208:BF219">IF(N208="snížená",J208,0)</f>
        <v>0</v>
      </c>
      <c r="BG208" s="197">
        <f aca="true" t="shared" si="66" ref="BG208:BG219">IF(N208="zákl. přenesená",J208,0)</f>
        <v>0</v>
      </c>
      <c r="BH208" s="197">
        <f aca="true" t="shared" si="67" ref="BH208:BH219">IF(N208="sníž. přenesená",J208,0)</f>
        <v>0</v>
      </c>
      <c r="BI208" s="197">
        <f aca="true" t="shared" si="68" ref="BI208:BI219">IF(N208="nulová",J208,0)</f>
        <v>0</v>
      </c>
      <c r="BJ208" s="14" t="s">
        <v>155</v>
      </c>
      <c r="BK208" s="197">
        <f aca="true" t="shared" si="69" ref="BK208:BK219">ROUND(I208*H208,2)</f>
        <v>0</v>
      </c>
      <c r="BL208" s="14" t="s">
        <v>192</v>
      </c>
      <c r="BM208" s="196" t="s">
        <v>1290</v>
      </c>
    </row>
    <row r="209" spans="1:65" s="2" customFormat="1" ht="16.5" customHeight="1">
      <c r="A209" s="31"/>
      <c r="B209" s="32"/>
      <c r="C209" s="198" t="s">
        <v>863</v>
      </c>
      <c r="D209" s="198" t="s">
        <v>222</v>
      </c>
      <c r="E209" s="199" t="s">
        <v>232</v>
      </c>
      <c r="F209" s="200" t="s">
        <v>1188</v>
      </c>
      <c r="G209" s="201" t="s">
        <v>234</v>
      </c>
      <c r="H209" s="202">
        <v>2</v>
      </c>
      <c r="I209" s="203"/>
      <c r="J209" s="204">
        <f t="shared" si="60"/>
        <v>0</v>
      </c>
      <c r="K209" s="205"/>
      <c r="L209" s="206"/>
      <c r="M209" s="207" t="s">
        <v>1</v>
      </c>
      <c r="N209" s="208" t="s">
        <v>41</v>
      </c>
      <c r="O209" s="68"/>
      <c r="P209" s="194">
        <f t="shared" si="61"/>
        <v>0</v>
      </c>
      <c r="Q209" s="194">
        <v>0.03056</v>
      </c>
      <c r="R209" s="194">
        <f t="shared" si="62"/>
        <v>0.06112</v>
      </c>
      <c r="S209" s="194">
        <v>0</v>
      </c>
      <c r="T209" s="195">
        <f t="shared" si="6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225</v>
      </c>
      <c r="AT209" s="196" t="s">
        <v>222</v>
      </c>
      <c r="AU209" s="196" t="s">
        <v>155</v>
      </c>
      <c r="AY209" s="14" t="s">
        <v>147</v>
      </c>
      <c r="BE209" s="197">
        <f t="shared" si="64"/>
        <v>0</v>
      </c>
      <c r="BF209" s="197">
        <f t="shared" si="65"/>
        <v>0</v>
      </c>
      <c r="BG209" s="197">
        <f t="shared" si="66"/>
        <v>0</v>
      </c>
      <c r="BH209" s="197">
        <f t="shared" si="67"/>
        <v>0</v>
      </c>
      <c r="BI209" s="197">
        <f t="shared" si="68"/>
        <v>0</v>
      </c>
      <c r="BJ209" s="14" t="s">
        <v>155</v>
      </c>
      <c r="BK209" s="197">
        <f t="shared" si="69"/>
        <v>0</v>
      </c>
      <c r="BL209" s="14" t="s">
        <v>192</v>
      </c>
      <c r="BM209" s="196" t="s">
        <v>1291</v>
      </c>
    </row>
    <row r="210" spans="1:65" s="2" customFormat="1" ht="16.5" customHeight="1">
      <c r="A210" s="31"/>
      <c r="B210" s="32"/>
      <c r="C210" s="184" t="s">
        <v>865</v>
      </c>
      <c r="D210" s="184" t="s">
        <v>150</v>
      </c>
      <c r="E210" s="185" t="s">
        <v>237</v>
      </c>
      <c r="F210" s="186" t="s">
        <v>238</v>
      </c>
      <c r="G210" s="187" t="s">
        <v>234</v>
      </c>
      <c r="H210" s="188">
        <v>2</v>
      </c>
      <c r="I210" s="189"/>
      <c r="J210" s="190">
        <f t="shared" si="60"/>
        <v>0</v>
      </c>
      <c r="K210" s="191"/>
      <c r="L210" s="36"/>
      <c r="M210" s="192" t="s">
        <v>1</v>
      </c>
      <c r="N210" s="193" t="s">
        <v>41</v>
      </c>
      <c r="O210" s="68"/>
      <c r="P210" s="194">
        <f t="shared" si="61"/>
        <v>0</v>
      </c>
      <c r="Q210" s="194">
        <v>0.00026</v>
      </c>
      <c r="R210" s="194">
        <f t="shared" si="62"/>
        <v>0.00052</v>
      </c>
      <c r="S210" s="194">
        <v>0</v>
      </c>
      <c r="T210" s="195">
        <f t="shared" si="6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192</v>
      </c>
      <c r="AT210" s="196" t="s">
        <v>150</v>
      </c>
      <c r="AU210" s="196" t="s">
        <v>155</v>
      </c>
      <c r="AY210" s="14" t="s">
        <v>147</v>
      </c>
      <c r="BE210" s="197">
        <f t="shared" si="64"/>
        <v>0</v>
      </c>
      <c r="BF210" s="197">
        <f t="shared" si="65"/>
        <v>0</v>
      </c>
      <c r="BG210" s="197">
        <f t="shared" si="66"/>
        <v>0</v>
      </c>
      <c r="BH210" s="197">
        <f t="shared" si="67"/>
        <v>0</v>
      </c>
      <c r="BI210" s="197">
        <f t="shared" si="68"/>
        <v>0</v>
      </c>
      <c r="BJ210" s="14" t="s">
        <v>155</v>
      </c>
      <c r="BK210" s="197">
        <f t="shared" si="69"/>
        <v>0</v>
      </c>
      <c r="BL210" s="14" t="s">
        <v>192</v>
      </c>
      <c r="BM210" s="196" t="s">
        <v>1292</v>
      </c>
    </row>
    <row r="211" spans="1:65" s="2" customFormat="1" ht="16.5" customHeight="1">
      <c r="A211" s="31"/>
      <c r="B211" s="32"/>
      <c r="C211" s="184" t="s">
        <v>867</v>
      </c>
      <c r="D211" s="184" t="s">
        <v>150</v>
      </c>
      <c r="E211" s="185" t="s">
        <v>1191</v>
      </c>
      <c r="F211" s="186" t="s">
        <v>1192</v>
      </c>
      <c r="G211" s="187" t="s">
        <v>153</v>
      </c>
      <c r="H211" s="188">
        <v>0.72</v>
      </c>
      <c r="I211" s="189"/>
      <c r="J211" s="190">
        <f t="shared" si="60"/>
        <v>0</v>
      </c>
      <c r="K211" s="191"/>
      <c r="L211" s="36"/>
      <c r="M211" s="192" t="s">
        <v>1</v>
      </c>
      <c r="N211" s="193" t="s">
        <v>41</v>
      </c>
      <c r="O211" s="68"/>
      <c r="P211" s="194">
        <f t="shared" si="61"/>
        <v>0</v>
      </c>
      <c r="Q211" s="194">
        <v>0</v>
      </c>
      <c r="R211" s="194">
        <f t="shared" si="62"/>
        <v>0</v>
      </c>
      <c r="S211" s="194">
        <v>0</v>
      </c>
      <c r="T211" s="195">
        <f t="shared" si="6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192</v>
      </c>
      <c r="AT211" s="196" t="s">
        <v>150</v>
      </c>
      <c r="AU211" s="196" t="s">
        <v>155</v>
      </c>
      <c r="AY211" s="14" t="s">
        <v>147</v>
      </c>
      <c r="BE211" s="197">
        <f t="shared" si="64"/>
        <v>0</v>
      </c>
      <c r="BF211" s="197">
        <f t="shared" si="65"/>
        <v>0</v>
      </c>
      <c r="BG211" s="197">
        <f t="shared" si="66"/>
        <v>0</v>
      </c>
      <c r="BH211" s="197">
        <f t="shared" si="67"/>
        <v>0</v>
      </c>
      <c r="BI211" s="197">
        <f t="shared" si="68"/>
        <v>0</v>
      </c>
      <c r="BJ211" s="14" t="s">
        <v>155</v>
      </c>
      <c r="BK211" s="197">
        <f t="shared" si="69"/>
        <v>0</v>
      </c>
      <c r="BL211" s="14" t="s">
        <v>192</v>
      </c>
      <c r="BM211" s="196" t="s">
        <v>1293</v>
      </c>
    </row>
    <row r="212" spans="1:65" s="2" customFormat="1" ht="16.5" customHeight="1">
      <c r="A212" s="31"/>
      <c r="B212" s="32"/>
      <c r="C212" s="184" t="s">
        <v>405</v>
      </c>
      <c r="D212" s="184" t="s">
        <v>150</v>
      </c>
      <c r="E212" s="185" t="s">
        <v>244</v>
      </c>
      <c r="F212" s="186" t="s">
        <v>245</v>
      </c>
      <c r="G212" s="187" t="s">
        <v>191</v>
      </c>
      <c r="H212" s="188">
        <v>2</v>
      </c>
      <c r="I212" s="189"/>
      <c r="J212" s="190">
        <f t="shared" si="60"/>
        <v>0</v>
      </c>
      <c r="K212" s="191"/>
      <c r="L212" s="36"/>
      <c r="M212" s="192" t="s">
        <v>1</v>
      </c>
      <c r="N212" s="193" t="s">
        <v>41</v>
      </c>
      <c r="O212" s="68"/>
      <c r="P212" s="194">
        <f t="shared" si="61"/>
        <v>0</v>
      </c>
      <c r="Q212" s="194">
        <v>0</v>
      </c>
      <c r="R212" s="194">
        <f t="shared" si="62"/>
        <v>0</v>
      </c>
      <c r="S212" s="194">
        <v>0</v>
      </c>
      <c r="T212" s="195">
        <f t="shared" si="6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192</v>
      </c>
      <c r="AT212" s="196" t="s">
        <v>150</v>
      </c>
      <c r="AU212" s="196" t="s">
        <v>155</v>
      </c>
      <c r="AY212" s="14" t="s">
        <v>147</v>
      </c>
      <c r="BE212" s="197">
        <f t="shared" si="64"/>
        <v>0</v>
      </c>
      <c r="BF212" s="197">
        <f t="shared" si="65"/>
        <v>0</v>
      </c>
      <c r="BG212" s="197">
        <f t="shared" si="66"/>
        <v>0</v>
      </c>
      <c r="BH212" s="197">
        <f t="shared" si="67"/>
        <v>0</v>
      </c>
      <c r="BI212" s="197">
        <f t="shared" si="68"/>
        <v>0</v>
      </c>
      <c r="BJ212" s="14" t="s">
        <v>155</v>
      </c>
      <c r="BK212" s="197">
        <f t="shared" si="69"/>
        <v>0</v>
      </c>
      <c r="BL212" s="14" t="s">
        <v>192</v>
      </c>
      <c r="BM212" s="196" t="s">
        <v>1294</v>
      </c>
    </row>
    <row r="213" spans="1:65" s="2" customFormat="1" ht="16.5" customHeight="1">
      <c r="A213" s="31"/>
      <c r="B213" s="32"/>
      <c r="C213" s="184" t="s">
        <v>872</v>
      </c>
      <c r="D213" s="184" t="s">
        <v>150</v>
      </c>
      <c r="E213" s="185" t="s">
        <v>248</v>
      </c>
      <c r="F213" s="186" t="s">
        <v>249</v>
      </c>
      <c r="G213" s="187" t="s">
        <v>191</v>
      </c>
      <c r="H213" s="188">
        <v>2</v>
      </c>
      <c r="I213" s="189"/>
      <c r="J213" s="190">
        <f t="shared" si="60"/>
        <v>0</v>
      </c>
      <c r="K213" s="191"/>
      <c r="L213" s="36"/>
      <c r="M213" s="192" t="s">
        <v>1</v>
      </c>
      <c r="N213" s="193" t="s">
        <v>41</v>
      </c>
      <c r="O213" s="68"/>
      <c r="P213" s="194">
        <f t="shared" si="61"/>
        <v>0</v>
      </c>
      <c r="Q213" s="194">
        <v>0</v>
      </c>
      <c r="R213" s="194">
        <f t="shared" si="62"/>
        <v>0</v>
      </c>
      <c r="S213" s="194">
        <v>0</v>
      </c>
      <c r="T213" s="195">
        <f t="shared" si="6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192</v>
      </c>
      <c r="AT213" s="196" t="s">
        <v>150</v>
      </c>
      <c r="AU213" s="196" t="s">
        <v>155</v>
      </c>
      <c r="AY213" s="14" t="s">
        <v>147</v>
      </c>
      <c r="BE213" s="197">
        <f t="shared" si="64"/>
        <v>0</v>
      </c>
      <c r="BF213" s="197">
        <f t="shared" si="65"/>
        <v>0</v>
      </c>
      <c r="BG213" s="197">
        <f t="shared" si="66"/>
        <v>0</v>
      </c>
      <c r="BH213" s="197">
        <f t="shared" si="67"/>
        <v>0</v>
      </c>
      <c r="BI213" s="197">
        <f t="shared" si="68"/>
        <v>0</v>
      </c>
      <c r="BJ213" s="14" t="s">
        <v>155</v>
      </c>
      <c r="BK213" s="197">
        <f t="shared" si="69"/>
        <v>0</v>
      </c>
      <c r="BL213" s="14" t="s">
        <v>192</v>
      </c>
      <c r="BM213" s="196" t="s">
        <v>1295</v>
      </c>
    </row>
    <row r="214" spans="1:65" s="2" customFormat="1" ht="16.5" customHeight="1">
      <c r="A214" s="31"/>
      <c r="B214" s="32"/>
      <c r="C214" s="198" t="s">
        <v>878</v>
      </c>
      <c r="D214" s="198" t="s">
        <v>222</v>
      </c>
      <c r="E214" s="199" t="s">
        <v>252</v>
      </c>
      <c r="F214" s="200" t="s">
        <v>1196</v>
      </c>
      <c r="G214" s="201" t="s">
        <v>191</v>
      </c>
      <c r="H214" s="202">
        <v>2</v>
      </c>
      <c r="I214" s="203"/>
      <c r="J214" s="204">
        <f t="shared" si="60"/>
        <v>0</v>
      </c>
      <c r="K214" s="205"/>
      <c r="L214" s="206"/>
      <c r="M214" s="207" t="s">
        <v>1</v>
      </c>
      <c r="N214" s="208" t="s">
        <v>41</v>
      </c>
      <c r="O214" s="68"/>
      <c r="P214" s="194">
        <f t="shared" si="61"/>
        <v>0</v>
      </c>
      <c r="Q214" s="194">
        <v>0.017</v>
      </c>
      <c r="R214" s="194">
        <f t="shared" si="62"/>
        <v>0.034</v>
      </c>
      <c r="S214" s="194">
        <v>0</v>
      </c>
      <c r="T214" s="195">
        <f t="shared" si="6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225</v>
      </c>
      <c r="AT214" s="196" t="s">
        <v>222</v>
      </c>
      <c r="AU214" s="196" t="s">
        <v>155</v>
      </c>
      <c r="AY214" s="14" t="s">
        <v>147</v>
      </c>
      <c r="BE214" s="197">
        <f t="shared" si="64"/>
        <v>0</v>
      </c>
      <c r="BF214" s="197">
        <f t="shared" si="65"/>
        <v>0</v>
      </c>
      <c r="BG214" s="197">
        <f t="shared" si="66"/>
        <v>0</v>
      </c>
      <c r="BH214" s="197">
        <f t="shared" si="67"/>
        <v>0</v>
      </c>
      <c r="BI214" s="197">
        <f t="shared" si="68"/>
        <v>0</v>
      </c>
      <c r="BJ214" s="14" t="s">
        <v>155</v>
      </c>
      <c r="BK214" s="197">
        <f t="shared" si="69"/>
        <v>0</v>
      </c>
      <c r="BL214" s="14" t="s">
        <v>192</v>
      </c>
      <c r="BM214" s="196" t="s">
        <v>1296</v>
      </c>
    </row>
    <row r="215" spans="1:65" s="2" customFormat="1" ht="16.5" customHeight="1">
      <c r="A215" s="31"/>
      <c r="B215" s="32"/>
      <c r="C215" s="198" t="s">
        <v>882</v>
      </c>
      <c r="D215" s="198" t="s">
        <v>222</v>
      </c>
      <c r="E215" s="199" t="s">
        <v>256</v>
      </c>
      <c r="F215" s="200" t="s">
        <v>257</v>
      </c>
      <c r="G215" s="201" t="s">
        <v>191</v>
      </c>
      <c r="H215" s="202">
        <v>2</v>
      </c>
      <c r="I215" s="203"/>
      <c r="J215" s="204">
        <f t="shared" si="60"/>
        <v>0</v>
      </c>
      <c r="K215" s="205"/>
      <c r="L215" s="206"/>
      <c r="M215" s="207" t="s">
        <v>1</v>
      </c>
      <c r="N215" s="208" t="s">
        <v>41</v>
      </c>
      <c r="O215" s="68"/>
      <c r="P215" s="194">
        <f t="shared" si="61"/>
        <v>0</v>
      </c>
      <c r="Q215" s="194">
        <v>0.0012</v>
      </c>
      <c r="R215" s="194">
        <f t="shared" si="62"/>
        <v>0.0024</v>
      </c>
      <c r="S215" s="194">
        <v>0</v>
      </c>
      <c r="T215" s="195">
        <f t="shared" si="6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225</v>
      </c>
      <c r="AT215" s="196" t="s">
        <v>222</v>
      </c>
      <c r="AU215" s="196" t="s">
        <v>155</v>
      </c>
      <c r="AY215" s="14" t="s">
        <v>147</v>
      </c>
      <c r="BE215" s="197">
        <f t="shared" si="64"/>
        <v>0</v>
      </c>
      <c r="BF215" s="197">
        <f t="shared" si="65"/>
        <v>0</v>
      </c>
      <c r="BG215" s="197">
        <f t="shared" si="66"/>
        <v>0</v>
      </c>
      <c r="BH215" s="197">
        <f t="shared" si="67"/>
        <v>0</v>
      </c>
      <c r="BI215" s="197">
        <f t="shared" si="68"/>
        <v>0</v>
      </c>
      <c r="BJ215" s="14" t="s">
        <v>155</v>
      </c>
      <c r="BK215" s="197">
        <f t="shared" si="69"/>
        <v>0</v>
      </c>
      <c r="BL215" s="14" t="s">
        <v>192</v>
      </c>
      <c r="BM215" s="196" t="s">
        <v>1297</v>
      </c>
    </row>
    <row r="216" spans="1:65" s="2" customFormat="1" ht="16.5" customHeight="1">
      <c r="A216" s="31"/>
      <c r="B216" s="32"/>
      <c r="C216" s="184" t="s">
        <v>886</v>
      </c>
      <c r="D216" s="184" t="s">
        <v>150</v>
      </c>
      <c r="E216" s="185" t="s">
        <v>260</v>
      </c>
      <c r="F216" s="186" t="s">
        <v>261</v>
      </c>
      <c r="G216" s="187" t="s">
        <v>191</v>
      </c>
      <c r="H216" s="188">
        <v>6</v>
      </c>
      <c r="I216" s="189"/>
      <c r="J216" s="190">
        <f t="shared" si="60"/>
        <v>0</v>
      </c>
      <c r="K216" s="191"/>
      <c r="L216" s="36"/>
      <c r="M216" s="192" t="s">
        <v>1</v>
      </c>
      <c r="N216" s="193" t="s">
        <v>41</v>
      </c>
      <c r="O216" s="68"/>
      <c r="P216" s="194">
        <f t="shared" si="61"/>
        <v>0</v>
      </c>
      <c r="Q216" s="194">
        <v>0</v>
      </c>
      <c r="R216" s="194">
        <f t="shared" si="62"/>
        <v>0</v>
      </c>
      <c r="S216" s="194">
        <v>0.024</v>
      </c>
      <c r="T216" s="195">
        <f t="shared" si="63"/>
        <v>0.14400000000000002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192</v>
      </c>
      <c r="AT216" s="196" t="s">
        <v>150</v>
      </c>
      <c r="AU216" s="196" t="s">
        <v>155</v>
      </c>
      <c r="AY216" s="14" t="s">
        <v>147</v>
      </c>
      <c r="BE216" s="197">
        <f t="shared" si="64"/>
        <v>0</v>
      </c>
      <c r="BF216" s="197">
        <f t="shared" si="65"/>
        <v>0</v>
      </c>
      <c r="BG216" s="197">
        <f t="shared" si="66"/>
        <v>0</v>
      </c>
      <c r="BH216" s="197">
        <f t="shared" si="67"/>
        <v>0</v>
      </c>
      <c r="BI216" s="197">
        <f t="shared" si="68"/>
        <v>0</v>
      </c>
      <c r="BJ216" s="14" t="s">
        <v>155</v>
      </c>
      <c r="BK216" s="197">
        <f t="shared" si="69"/>
        <v>0</v>
      </c>
      <c r="BL216" s="14" t="s">
        <v>192</v>
      </c>
      <c r="BM216" s="196" t="s">
        <v>1298</v>
      </c>
    </row>
    <row r="217" spans="1:65" s="2" customFormat="1" ht="16.5" customHeight="1">
      <c r="A217" s="31"/>
      <c r="B217" s="32"/>
      <c r="C217" s="184" t="s">
        <v>888</v>
      </c>
      <c r="D217" s="184" t="s">
        <v>150</v>
      </c>
      <c r="E217" s="185" t="s">
        <v>264</v>
      </c>
      <c r="F217" s="186" t="s">
        <v>265</v>
      </c>
      <c r="G217" s="187" t="s">
        <v>191</v>
      </c>
      <c r="H217" s="188">
        <v>2</v>
      </c>
      <c r="I217" s="189"/>
      <c r="J217" s="190">
        <f t="shared" si="60"/>
        <v>0</v>
      </c>
      <c r="K217" s="191"/>
      <c r="L217" s="36"/>
      <c r="M217" s="192" t="s">
        <v>1</v>
      </c>
      <c r="N217" s="193" t="s">
        <v>41</v>
      </c>
      <c r="O217" s="68"/>
      <c r="P217" s="194">
        <f t="shared" si="61"/>
        <v>0</v>
      </c>
      <c r="Q217" s="194">
        <v>0</v>
      </c>
      <c r="R217" s="194">
        <f t="shared" si="62"/>
        <v>0</v>
      </c>
      <c r="S217" s="194">
        <v>0</v>
      </c>
      <c r="T217" s="195">
        <f t="shared" si="6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192</v>
      </c>
      <c r="AT217" s="196" t="s">
        <v>150</v>
      </c>
      <c r="AU217" s="196" t="s">
        <v>155</v>
      </c>
      <c r="AY217" s="14" t="s">
        <v>147</v>
      </c>
      <c r="BE217" s="197">
        <f t="shared" si="64"/>
        <v>0</v>
      </c>
      <c r="BF217" s="197">
        <f t="shared" si="65"/>
        <v>0</v>
      </c>
      <c r="BG217" s="197">
        <f t="shared" si="66"/>
        <v>0</v>
      </c>
      <c r="BH217" s="197">
        <f t="shared" si="67"/>
        <v>0</v>
      </c>
      <c r="BI217" s="197">
        <f t="shared" si="68"/>
        <v>0</v>
      </c>
      <c r="BJ217" s="14" t="s">
        <v>155</v>
      </c>
      <c r="BK217" s="197">
        <f t="shared" si="69"/>
        <v>0</v>
      </c>
      <c r="BL217" s="14" t="s">
        <v>192</v>
      </c>
      <c r="BM217" s="196" t="s">
        <v>1299</v>
      </c>
    </row>
    <row r="218" spans="1:65" s="2" customFormat="1" ht="16.5" customHeight="1">
      <c r="A218" s="31"/>
      <c r="B218" s="32"/>
      <c r="C218" s="198" t="s">
        <v>890</v>
      </c>
      <c r="D218" s="198" t="s">
        <v>222</v>
      </c>
      <c r="E218" s="199" t="s">
        <v>268</v>
      </c>
      <c r="F218" s="200" t="s">
        <v>269</v>
      </c>
      <c r="G218" s="201" t="s">
        <v>191</v>
      </c>
      <c r="H218" s="202">
        <v>2</v>
      </c>
      <c r="I218" s="203"/>
      <c r="J218" s="204">
        <f t="shared" si="60"/>
        <v>0</v>
      </c>
      <c r="K218" s="205"/>
      <c r="L218" s="206"/>
      <c r="M218" s="207" t="s">
        <v>1</v>
      </c>
      <c r="N218" s="208" t="s">
        <v>41</v>
      </c>
      <c r="O218" s="68"/>
      <c r="P218" s="194">
        <f t="shared" si="61"/>
        <v>0</v>
      </c>
      <c r="Q218" s="194">
        <v>0.00123</v>
      </c>
      <c r="R218" s="194">
        <f t="shared" si="62"/>
        <v>0.00246</v>
      </c>
      <c r="S218" s="194">
        <v>0</v>
      </c>
      <c r="T218" s="195">
        <f t="shared" si="6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225</v>
      </c>
      <c r="AT218" s="196" t="s">
        <v>222</v>
      </c>
      <c r="AU218" s="196" t="s">
        <v>155</v>
      </c>
      <c r="AY218" s="14" t="s">
        <v>147</v>
      </c>
      <c r="BE218" s="197">
        <f t="shared" si="64"/>
        <v>0</v>
      </c>
      <c r="BF218" s="197">
        <f t="shared" si="65"/>
        <v>0</v>
      </c>
      <c r="BG218" s="197">
        <f t="shared" si="66"/>
        <v>0</v>
      </c>
      <c r="BH218" s="197">
        <f t="shared" si="67"/>
        <v>0</v>
      </c>
      <c r="BI218" s="197">
        <f t="shared" si="68"/>
        <v>0</v>
      </c>
      <c r="BJ218" s="14" t="s">
        <v>155</v>
      </c>
      <c r="BK218" s="197">
        <f t="shared" si="69"/>
        <v>0</v>
      </c>
      <c r="BL218" s="14" t="s">
        <v>192</v>
      </c>
      <c r="BM218" s="196" t="s">
        <v>1300</v>
      </c>
    </row>
    <row r="219" spans="1:65" s="2" customFormat="1" ht="16.5" customHeight="1">
      <c r="A219" s="31"/>
      <c r="B219" s="32"/>
      <c r="C219" s="184" t="s">
        <v>892</v>
      </c>
      <c r="D219" s="184" t="s">
        <v>150</v>
      </c>
      <c r="E219" s="185" t="s">
        <v>272</v>
      </c>
      <c r="F219" s="186" t="s">
        <v>273</v>
      </c>
      <c r="G219" s="187" t="s">
        <v>274</v>
      </c>
      <c r="H219" s="209"/>
      <c r="I219" s="189"/>
      <c r="J219" s="190">
        <f t="shared" si="60"/>
        <v>0</v>
      </c>
      <c r="K219" s="191"/>
      <c r="L219" s="36"/>
      <c r="M219" s="192" t="s">
        <v>1</v>
      </c>
      <c r="N219" s="193" t="s">
        <v>41</v>
      </c>
      <c r="O219" s="68"/>
      <c r="P219" s="194">
        <f t="shared" si="61"/>
        <v>0</v>
      </c>
      <c r="Q219" s="194">
        <v>0</v>
      </c>
      <c r="R219" s="194">
        <f t="shared" si="62"/>
        <v>0</v>
      </c>
      <c r="S219" s="194">
        <v>0</v>
      </c>
      <c r="T219" s="195">
        <f t="shared" si="6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192</v>
      </c>
      <c r="AT219" s="196" t="s">
        <v>150</v>
      </c>
      <c r="AU219" s="196" t="s">
        <v>155</v>
      </c>
      <c r="AY219" s="14" t="s">
        <v>147</v>
      </c>
      <c r="BE219" s="197">
        <f t="shared" si="64"/>
        <v>0</v>
      </c>
      <c r="BF219" s="197">
        <f t="shared" si="65"/>
        <v>0</v>
      </c>
      <c r="BG219" s="197">
        <f t="shared" si="66"/>
        <v>0</v>
      </c>
      <c r="BH219" s="197">
        <f t="shared" si="67"/>
        <v>0</v>
      </c>
      <c r="BI219" s="197">
        <f t="shared" si="68"/>
        <v>0</v>
      </c>
      <c r="BJ219" s="14" t="s">
        <v>155</v>
      </c>
      <c r="BK219" s="197">
        <f t="shared" si="69"/>
        <v>0</v>
      </c>
      <c r="BL219" s="14" t="s">
        <v>192</v>
      </c>
      <c r="BM219" s="196" t="s">
        <v>1301</v>
      </c>
    </row>
    <row r="220" spans="2:63" s="12" customFormat="1" ht="22.9" customHeight="1">
      <c r="B220" s="168"/>
      <c r="C220" s="169"/>
      <c r="D220" s="170" t="s">
        <v>74</v>
      </c>
      <c r="E220" s="182" t="s">
        <v>915</v>
      </c>
      <c r="F220" s="182" t="s">
        <v>916</v>
      </c>
      <c r="G220" s="169"/>
      <c r="H220" s="169"/>
      <c r="I220" s="172"/>
      <c r="J220" s="183">
        <f>BK220</f>
        <v>0</v>
      </c>
      <c r="K220" s="169"/>
      <c r="L220" s="174"/>
      <c r="M220" s="175"/>
      <c r="N220" s="176"/>
      <c r="O220" s="176"/>
      <c r="P220" s="177">
        <f>SUM(P221:P226)</f>
        <v>0</v>
      </c>
      <c r="Q220" s="176"/>
      <c r="R220" s="177">
        <f>SUM(R221:R226)</f>
        <v>0.41130769</v>
      </c>
      <c r="S220" s="176"/>
      <c r="T220" s="178">
        <f>SUM(T221:T226)</f>
        <v>0</v>
      </c>
      <c r="AR220" s="179" t="s">
        <v>155</v>
      </c>
      <c r="AT220" s="180" t="s">
        <v>74</v>
      </c>
      <c r="AU220" s="180" t="s">
        <v>83</v>
      </c>
      <c r="AY220" s="179" t="s">
        <v>147</v>
      </c>
      <c r="BK220" s="181">
        <f>SUM(BK221:BK226)</f>
        <v>0</v>
      </c>
    </row>
    <row r="221" spans="1:65" s="2" customFormat="1" ht="16.5" customHeight="1">
      <c r="A221" s="31"/>
      <c r="B221" s="32"/>
      <c r="C221" s="184" t="s">
        <v>895</v>
      </c>
      <c r="D221" s="184" t="s">
        <v>150</v>
      </c>
      <c r="E221" s="185" t="s">
        <v>918</v>
      </c>
      <c r="F221" s="186" t="s">
        <v>919</v>
      </c>
      <c r="G221" s="187" t="s">
        <v>153</v>
      </c>
      <c r="H221" s="188">
        <v>15.017</v>
      </c>
      <c r="I221" s="189"/>
      <c r="J221" s="190">
        <f aca="true" t="shared" si="70" ref="J221:J226">ROUND(I221*H221,2)</f>
        <v>0</v>
      </c>
      <c r="K221" s="191"/>
      <c r="L221" s="36"/>
      <c r="M221" s="192" t="s">
        <v>1</v>
      </c>
      <c r="N221" s="193" t="s">
        <v>41</v>
      </c>
      <c r="O221" s="68"/>
      <c r="P221" s="194">
        <f aca="true" t="shared" si="71" ref="P221:P226">O221*H221</f>
        <v>0</v>
      </c>
      <c r="Q221" s="194">
        <v>0</v>
      </c>
      <c r="R221" s="194">
        <f aca="true" t="shared" si="72" ref="R221:R226">Q221*H221</f>
        <v>0</v>
      </c>
      <c r="S221" s="194">
        <v>0</v>
      </c>
      <c r="T221" s="195">
        <f aca="true" t="shared" si="73" ref="T221:T226"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192</v>
      </c>
      <c r="AT221" s="196" t="s">
        <v>150</v>
      </c>
      <c r="AU221" s="196" t="s">
        <v>155</v>
      </c>
      <c r="AY221" s="14" t="s">
        <v>147</v>
      </c>
      <c r="BE221" s="197">
        <f aca="true" t="shared" si="74" ref="BE221:BE226">IF(N221="základní",J221,0)</f>
        <v>0</v>
      </c>
      <c r="BF221" s="197">
        <f aca="true" t="shared" si="75" ref="BF221:BF226">IF(N221="snížená",J221,0)</f>
        <v>0</v>
      </c>
      <c r="BG221" s="197">
        <f aca="true" t="shared" si="76" ref="BG221:BG226">IF(N221="zákl. přenesená",J221,0)</f>
        <v>0</v>
      </c>
      <c r="BH221" s="197">
        <f aca="true" t="shared" si="77" ref="BH221:BH226">IF(N221="sníž. přenesená",J221,0)</f>
        <v>0</v>
      </c>
      <c r="BI221" s="197">
        <f aca="true" t="shared" si="78" ref="BI221:BI226">IF(N221="nulová",J221,0)</f>
        <v>0</v>
      </c>
      <c r="BJ221" s="14" t="s">
        <v>155</v>
      </c>
      <c r="BK221" s="197">
        <f aca="true" t="shared" si="79" ref="BK221:BK226">ROUND(I221*H221,2)</f>
        <v>0</v>
      </c>
      <c r="BL221" s="14" t="s">
        <v>192</v>
      </c>
      <c r="BM221" s="196" t="s">
        <v>1302</v>
      </c>
    </row>
    <row r="222" spans="1:65" s="2" customFormat="1" ht="16.5" customHeight="1">
      <c r="A222" s="31"/>
      <c r="B222" s="32"/>
      <c r="C222" s="184" t="s">
        <v>897</v>
      </c>
      <c r="D222" s="184" t="s">
        <v>150</v>
      </c>
      <c r="E222" s="185" t="s">
        <v>922</v>
      </c>
      <c r="F222" s="186" t="s">
        <v>923</v>
      </c>
      <c r="G222" s="187" t="s">
        <v>153</v>
      </c>
      <c r="H222" s="188">
        <v>15.017</v>
      </c>
      <c r="I222" s="189"/>
      <c r="J222" s="190">
        <f t="shared" si="70"/>
        <v>0</v>
      </c>
      <c r="K222" s="191"/>
      <c r="L222" s="36"/>
      <c r="M222" s="192" t="s">
        <v>1</v>
      </c>
      <c r="N222" s="193" t="s">
        <v>41</v>
      </c>
      <c r="O222" s="68"/>
      <c r="P222" s="194">
        <f t="shared" si="71"/>
        <v>0</v>
      </c>
      <c r="Q222" s="194">
        <v>0.0003</v>
      </c>
      <c r="R222" s="194">
        <f t="shared" si="72"/>
        <v>0.0045051</v>
      </c>
      <c r="S222" s="194">
        <v>0</v>
      </c>
      <c r="T222" s="195">
        <f t="shared" si="7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192</v>
      </c>
      <c r="AT222" s="196" t="s">
        <v>150</v>
      </c>
      <c r="AU222" s="196" t="s">
        <v>155</v>
      </c>
      <c r="AY222" s="14" t="s">
        <v>147</v>
      </c>
      <c r="BE222" s="197">
        <f t="shared" si="74"/>
        <v>0</v>
      </c>
      <c r="BF222" s="197">
        <f t="shared" si="75"/>
        <v>0</v>
      </c>
      <c r="BG222" s="197">
        <f t="shared" si="76"/>
        <v>0</v>
      </c>
      <c r="BH222" s="197">
        <f t="shared" si="77"/>
        <v>0</v>
      </c>
      <c r="BI222" s="197">
        <f t="shared" si="78"/>
        <v>0</v>
      </c>
      <c r="BJ222" s="14" t="s">
        <v>155</v>
      </c>
      <c r="BK222" s="197">
        <f t="shared" si="79"/>
        <v>0</v>
      </c>
      <c r="BL222" s="14" t="s">
        <v>192</v>
      </c>
      <c r="BM222" s="196" t="s">
        <v>1303</v>
      </c>
    </row>
    <row r="223" spans="1:65" s="2" customFormat="1" ht="21.75" customHeight="1">
      <c r="A223" s="31"/>
      <c r="B223" s="32"/>
      <c r="C223" s="184" t="s">
        <v>899</v>
      </c>
      <c r="D223" s="184" t="s">
        <v>150</v>
      </c>
      <c r="E223" s="185" t="s">
        <v>926</v>
      </c>
      <c r="F223" s="186" t="s">
        <v>927</v>
      </c>
      <c r="G223" s="187" t="s">
        <v>153</v>
      </c>
      <c r="H223" s="188">
        <v>15.017</v>
      </c>
      <c r="I223" s="189"/>
      <c r="J223" s="190">
        <f t="shared" si="70"/>
        <v>0</v>
      </c>
      <c r="K223" s="191"/>
      <c r="L223" s="36"/>
      <c r="M223" s="192" t="s">
        <v>1</v>
      </c>
      <c r="N223" s="193" t="s">
        <v>41</v>
      </c>
      <c r="O223" s="68"/>
      <c r="P223" s="194">
        <f t="shared" si="71"/>
        <v>0</v>
      </c>
      <c r="Q223" s="194">
        <v>0.00689</v>
      </c>
      <c r="R223" s="194">
        <f t="shared" si="72"/>
        <v>0.10346713</v>
      </c>
      <c r="S223" s="194">
        <v>0</v>
      </c>
      <c r="T223" s="195">
        <f t="shared" si="7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192</v>
      </c>
      <c r="AT223" s="196" t="s">
        <v>150</v>
      </c>
      <c r="AU223" s="196" t="s">
        <v>155</v>
      </c>
      <c r="AY223" s="14" t="s">
        <v>147</v>
      </c>
      <c r="BE223" s="197">
        <f t="shared" si="74"/>
        <v>0</v>
      </c>
      <c r="BF223" s="197">
        <f t="shared" si="75"/>
        <v>0</v>
      </c>
      <c r="BG223" s="197">
        <f t="shared" si="76"/>
        <v>0</v>
      </c>
      <c r="BH223" s="197">
        <f t="shared" si="77"/>
        <v>0</v>
      </c>
      <c r="BI223" s="197">
        <f t="shared" si="78"/>
        <v>0</v>
      </c>
      <c r="BJ223" s="14" t="s">
        <v>155</v>
      </c>
      <c r="BK223" s="197">
        <f t="shared" si="79"/>
        <v>0</v>
      </c>
      <c r="BL223" s="14" t="s">
        <v>192</v>
      </c>
      <c r="BM223" s="196" t="s">
        <v>1304</v>
      </c>
    </row>
    <row r="224" spans="1:65" s="2" customFormat="1" ht="16.5" customHeight="1">
      <c r="A224" s="31"/>
      <c r="B224" s="32"/>
      <c r="C224" s="198" t="s">
        <v>901</v>
      </c>
      <c r="D224" s="198" t="s">
        <v>222</v>
      </c>
      <c r="E224" s="199" t="s">
        <v>930</v>
      </c>
      <c r="F224" s="200" t="s">
        <v>931</v>
      </c>
      <c r="G224" s="201" t="s">
        <v>153</v>
      </c>
      <c r="H224" s="202">
        <v>15.768</v>
      </c>
      <c r="I224" s="203"/>
      <c r="J224" s="204">
        <f t="shared" si="70"/>
        <v>0</v>
      </c>
      <c r="K224" s="205"/>
      <c r="L224" s="206"/>
      <c r="M224" s="207" t="s">
        <v>1</v>
      </c>
      <c r="N224" s="208" t="s">
        <v>41</v>
      </c>
      <c r="O224" s="68"/>
      <c r="P224" s="194">
        <f t="shared" si="71"/>
        <v>0</v>
      </c>
      <c r="Q224" s="194">
        <v>0.0192</v>
      </c>
      <c r="R224" s="194">
        <f t="shared" si="72"/>
        <v>0.3027456</v>
      </c>
      <c r="S224" s="194">
        <v>0</v>
      </c>
      <c r="T224" s="195">
        <f t="shared" si="7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225</v>
      </c>
      <c r="AT224" s="196" t="s">
        <v>222</v>
      </c>
      <c r="AU224" s="196" t="s">
        <v>155</v>
      </c>
      <c r="AY224" s="14" t="s">
        <v>147</v>
      </c>
      <c r="BE224" s="197">
        <f t="shared" si="74"/>
        <v>0</v>
      </c>
      <c r="BF224" s="197">
        <f t="shared" si="75"/>
        <v>0</v>
      </c>
      <c r="BG224" s="197">
        <f t="shared" si="76"/>
        <v>0</v>
      </c>
      <c r="BH224" s="197">
        <f t="shared" si="77"/>
        <v>0</v>
      </c>
      <c r="BI224" s="197">
        <f t="shared" si="78"/>
        <v>0</v>
      </c>
      <c r="BJ224" s="14" t="s">
        <v>155</v>
      </c>
      <c r="BK224" s="197">
        <f t="shared" si="79"/>
        <v>0</v>
      </c>
      <c r="BL224" s="14" t="s">
        <v>192</v>
      </c>
      <c r="BM224" s="196" t="s">
        <v>1305</v>
      </c>
    </row>
    <row r="225" spans="1:65" s="2" customFormat="1" ht="16.5" customHeight="1">
      <c r="A225" s="31"/>
      <c r="B225" s="32"/>
      <c r="C225" s="184" t="s">
        <v>903</v>
      </c>
      <c r="D225" s="184" t="s">
        <v>150</v>
      </c>
      <c r="E225" s="185" t="s">
        <v>934</v>
      </c>
      <c r="F225" s="186" t="s">
        <v>935</v>
      </c>
      <c r="G225" s="187" t="s">
        <v>308</v>
      </c>
      <c r="H225" s="188">
        <v>19.662</v>
      </c>
      <c r="I225" s="189"/>
      <c r="J225" s="190">
        <f t="shared" si="70"/>
        <v>0</v>
      </c>
      <c r="K225" s="191"/>
      <c r="L225" s="36"/>
      <c r="M225" s="192" t="s">
        <v>1</v>
      </c>
      <c r="N225" s="193" t="s">
        <v>41</v>
      </c>
      <c r="O225" s="68"/>
      <c r="P225" s="194">
        <f t="shared" si="71"/>
        <v>0</v>
      </c>
      <c r="Q225" s="194">
        <v>3E-05</v>
      </c>
      <c r="R225" s="194">
        <f t="shared" si="72"/>
        <v>0.00058986</v>
      </c>
      <c r="S225" s="194">
        <v>0</v>
      </c>
      <c r="T225" s="195">
        <f t="shared" si="7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192</v>
      </c>
      <c r="AT225" s="196" t="s">
        <v>150</v>
      </c>
      <c r="AU225" s="196" t="s">
        <v>155</v>
      </c>
      <c r="AY225" s="14" t="s">
        <v>147</v>
      </c>
      <c r="BE225" s="197">
        <f t="shared" si="74"/>
        <v>0</v>
      </c>
      <c r="BF225" s="197">
        <f t="shared" si="75"/>
        <v>0</v>
      </c>
      <c r="BG225" s="197">
        <f t="shared" si="76"/>
        <v>0</v>
      </c>
      <c r="BH225" s="197">
        <f t="shared" si="77"/>
        <v>0</v>
      </c>
      <c r="BI225" s="197">
        <f t="shared" si="78"/>
        <v>0</v>
      </c>
      <c r="BJ225" s="14" t="s">
        <v>155</v>
      </c>
      <c r="BK225" s="197">
        <f t="shared" si="79"/>
        <v>0</v>
      </c>
      <c r="BL225" s="14" t="s">
        <v>192</v>
      </c>
      <c r="BM225" s="196" t="s">
        <v>1306</v>
      </c>
    </row>
    <row r="226" spans="1:65" s="2" customFormat="1" ht="16.5" customHeight="1">
      <c r="A226" s="31"/>
      <c r="B226" s="32"/>
      <c r="C226" s="184" t="s">
        <v>905</v>
      </c>
      <c r="D226" s="184" t="s">
        <v>150</v>
      </c>
      <c r="E226" s="185" t="s">
        <v>938</v>
      </c>
      <c r="F226" s="186" t="s">
        <v>939</v>
      </c>
      <c r="G226" s="187" t="s">
        <v>274</v>
      </c>
      <c r="H226" s="209"/>
      <c r="I226" s="189"/>
      <c r="J226" s="190">
        <f t="shared" si="70"/>
        <v>0</v>
      </c>
      <c r="K226" s="191"/>
      <c r="L226" s="36"/>
      <c r="M226" s="192" t="s">
        <v>1</v>
      </c>
      <c r="N226" s="193" t="s">
        <v>41</v>
      </c>
      <c r="O226" s="68"/>
      <c r="P226" s="194">
        <f t="shared" si="71"/>
        <v>0</v>
      </c>
      <c r="Q226" s="194">
        <v>0</v>
      </c>
      <c r="R226" s="194">
        <f t="shared" si="72"/>
        <v>0</v>
      </c>
      <c r="S226" s="194">
        <v>0</v>
      </c>
      <c r="T226" s="195">
        <f t="shared" si="7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192</v>
      </c>
      <c r="AT226" s="196" t="s">
        <v>150</v>
      </c>
      <c r="AU226" s="196" t="s">
        <v>155</v>
      </c>
      <c r="AY226" s="14" t="s">
        <v>147</v>
      </c>
      <c r="BE226" s="197">
        <f t="shared" si="74"/>
        <v>0</v>
      </c>
      <c r="BF226" s="197">
        <f t="shared" si="75"/>
        <v>0</v>
      </c>
      <c r="BG226" s="197">
        <f t="shared" si="76"/>
        <v>0</v>
      </c>
      <c r="BH226" s="197">
        <f t="shared" si="77"/>
        <v>0</v>
      </c>
      <c r="BI226" s="197">
        <f t="shared" si="78"/>
        <v>0</v>
      </c>
      <c r="BJ226" s="14" t="s">
        <v>155</v>
      </c>
      <c r="BK226" s="197">
        <f t="shared" si="79"/>
        <v>0</v>
      </c>
      <c r="BL226" s="14" t="s">
        <v>192</v>
      </c>
      <c r="BM226" s="196" t="s">
        <v>1307</v>
      </c>
    </row>
    <row r="227" spans="2:63" s="12" customFormat="1" ht="22.9" customHeight="1">
      <c r="B227" s="168"/>
      <c r="C227" s="169"/>
      <c r="D227" s="170" t="s">
        <v>74</v>
      </c>
      <c r="E227" s="182" t="s">
        <v>941</v>
      </c>
      <c r="F227" s="182" t="s">
        <v>942</v>
      </c>
      <c r="G227" s="169"/>
      <c r="H227" s="169"/>
      <c r="I227" s="172"/>
      <c r="J227" s="183">
        <f>BK227</f>
        <v>0</v>
      </c>
      <c r="K227" s="169"/>
      <c r="L227" s="174"/>
      <c r="M227" s="175"/>
      <c r="N227" s="176"/>
      <c r="O227" s="176"/>
      <c r="P227" s="177">
        <f>SUM(P228:P234)</f>
        <v>0</v>
      </c>
      <c r="Q227" s="176"/>
      <c r="R227" s="177">
        <f>SUM(R228:R234)</f>
        <v>0.5018817999999999</v>
      </c>
      <c r="S227" s="176"/>
      <c r="T227" s="178">
        <f>SUM(T228:T234)</f>
        <v>0</v>
      </c>
      <c r="AR227" s="179" t="s">
        <v>155</v>
      </c>
      <c r="AT227" s="180" t="s">
        <v>74</v>
      </c>
      <c r="AU227" s="180" t="s">
        <v>83</v>
      </c>
      <c r="AY227" s="179" t="s">
        <v>147</v>
      </c>
      <c r="BK227" s="181">
        <f>SUM(BK228:BK234)</f>
        <v>0</v>
      </c>
    </row>
    <row r="228" spans="1:65" s="2" customFormat="1" ht="16.5" customHeight="1">
      <c r="A228" s="31"/>
      <c r="B228" s="32"/>
      <c r="C228" s="184" t="s">
        <v>907</v>
      </c>
      <c r="D228" s="184" t="s">
        <v>150</v>
      </c>
      <c r="E228" s="185" t="s">
        <v>944</v>
      </c>
      <c r="F228" s="186" t="s">
        <v>945</v>
      </c>
      <c r="G228" s="187" t="s">
        <v>153</v>
      </c>
      <c r="H228" s="188">
        <v>31.91</v>
      </c>
      <c r="I228" s="189"/>
      <c r="J228" s="190">
        <f aca="true" t="shared" si="80" ref="J228:J234">ROUND(I228*H228,2)</f>
        <v>0</v>
      </c>
      <c r="K228" s="191"/>
      <c r="L228" s="36"/>
      <c r="M228" s="192" t="s">
        <v>1</v>
      </c>
      <c r="N228" s="193" t="s">
        <v>41</v>
      </c>
      <c r="O228" s="68"/>
      <c r="P228" s="194">
        <f aca="true" t="shared" si="81" ref="P228:P234">O228*H228</f>
        <v>0</v>
      </c>
      <c r="Q228" s="194">
        <v>0.0003</v>
      </c>
      <c r="R228" s="194">
        <f aca="true" t="shared" si="82" ref="R228:R234">Q228*H228</f>
        <v>0.009573</v>
      </c>
      <c r="S228" s="194">
        <v>0</v>
      </c>
      <c r="T228" s="195">
        <f aca="true" t="shared" si="83" ref="T228:T234"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192</v>
      </c>
      <c r="AT228" s="196" t="s">
        <v>150</v>
      </c>
      <c r="AU228" s="196" t="s">
        <v>155</v>
      </c>
      <c r="AY228" s="14" t="s">
        <v>147</v>
      </c>
      <c r="BE228" s="197">
        <f aca="true" t="shared" si="84" ref="BE228:BE234">IF(N228="základní",J228,0)</f>
        <v>0</v>
      </c>
      <c r="BF228" s="197">
        <f aca="true" t="shared" si="85" ref="BF228:BF234">IF(N228="snížená",J228,0)</f>
        <v>0</v>
      </c>
      <c r="BG228" s="197">
        <f aca="true" t="shared" si="86" ref="BG228:BG234">IF(N228="zákl. přenesená",J228,0)</f>
        <v>0</v>
      </c>
      <c r="BH228" s="197">
        <f aca="true" t="shared" si="87" ref="BH228:BH234">IF(N228="sníž. přenesená",J228,0)</f>
        <v>0</v>
      </c>
      <c r="BI228" s="197">
        <f aca="true" t="shared" si="88" ref="BI228:BI234">IF(N228="nulová",J228,0)</f>
        <v>0</v>
      </c>
      <c r="BJ228" s="14" t="s">
        <v>155</v>
      </c>
      <c r="BK228" s="197">
        <f aca="true" t="shared" si="89" ref="BK228:BK234">ROUND(I228*H228,2)</f>
        <v>0</v>
      </c>
      <c r="BL228" s="14" t="s">
        <v>192</v>
      </c>
      <c r="BM228" s="196" t="s">
        <v>1308</v>
      </c>
    </row>
    <row r="229" spans="1:65" s="2" customFormat="1" ht="16.5" customHeight="1">
      <c r="A229" s="31"/>
      <c r="B229" s="32"/>
      <c r="C229" s="184" t="s">
        <v>909</v>
      </c>
      <c r="D229" s="184" t="s">
        <v>150</v>
      </c>
      <c r="E229" s="185" t="s">
        <v>948</v>
      </c>
      <c r="F229" s="186" t="s">
        <v>949</v>
      </c>
      <c r="G229" s="187" t="s">
        <v>153</v>
      </c>
      <c r="H229" s="188">
        <v>31.91</v>
      </c>
      <c r="I229" s="189"/>
      <c r="J229" s="190">
        <f t="shared" si="80"/>
        <v>0</v>
      </c>
      <c r="K229" s="191"/>
      <c r="L229" s="36"/>
      <c r="M229" s="192" t="s">
        <v>1</v>
      </c>
      <c r="N229" s="193" t="s">
        <v>41</v>
      </c>
      <c r="O229" s="68"/>
      <c r="P229" s="194">
        <f t="shared" si="81"/>
        <v>0</v>
      </c>
      <c r="Q229" s="194">
        <v>0.00495</v>
      </c>
      <c r="R229" s="194">
        <f t="shared" si="82"/>
        <v>0.15795450000000003</v>
      </c>
      <c r="S229" s="194">
        <v>0</v>
      </c>
      <c r="T229" s="195">
        <f t="shared" si="8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192</v>
      </c>
      <c r="AT229" s="196" t="s">
        <v>150</v>
      </c>
      <c r="AU229" s="196" t="s">
        <v>155</v>
      </c>
      <c r="AY229" s="14" t="s">
        <v>147</v>
      </c>
      <c r="BE229" s="197">
        <f t="shared" si="84"/>
        <v>0</v>
      </c>
      <c r="BF229" s="197">
        <f t="shared" si="85"/>
        <v>0</v>
      </c>
      <c r="BG229" s="197">
        <f t="shared" si="86"/>
        <v>0</v>
      </c>
      <c r="BH229" s="197">
        <f t="shared" si="87"/>
        <v>0</v>
      </c>
      <c r="BI229" s="197">
        <f t="shared" si="88"/>
        <v>0</v>
      </c>
      <c r="BJ229" s="14" t="s">
        <v>155</v>
      </c>
      <c r="BK229" s="197">
        <f t="shared" si="89"/>
        <v>0</v>
      </c>
      <c r="BL229" s="14" t="s">
        <v>192</v>
      </c>
      <c r="BM229" s="196" t="s">
        <v>1309</v>
      </c>
    </row>
    <row r="230" spans="1:65" s="2" customFormat="1" ht="16.5" customHeight="1">
      <c r="A230" s="31"/>
      <c r="B230" s="32"/>
      <c r="C230" s="198" t="s">
        <v>911</v>
      </c>
      <c r="D230" s="198" t="s">
        <v>222</v>
      </c>
      <c r="E230" s="199" t="s">
        <v>952</v>
      </c>
      <c r="F230" s="200" t="s">
        <v>953</v>
      </c>
      <c r="G230" s="201" t="s">
        <v>153</v>
      </c>
      <c r="H230" s="202">
        <v>33.506</v>
      </c>
      <c r="I230" s="203"/>
      <c r="J230" s="204">
        <f t="shared" si="80"/>
        <v>0</v>
      </c>
      <c r="K230" s="205"/>
      <c r="L230" s="206"/>
      <c r="M230" s="207" t="s">
        <v>1</v>
      </c>
      <c r="N230" s="208" t="s">
        <v>41</v>
      </c>
      <c r="O230" s="68"/>
      <c r="P230" s="194">
        <f t="shared" si="81"/>
        <v>0</v>
      </c>
      <c r="Q230" s="194">
        <v>0.0098</v>
      </c>
      <c r="R230" s="194">
        <f t="shared" si="82"/>
        <v>0.3283588</v>
      </c>
      <c r="S230" s="194">
        <v>0</v>
      </c>
      <c r="T230" s="195">
        <f t="shared" si="8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225</v>
      </c>
      <c r="AT230" s="196" t="s">
        <v>222</v>
      </c>
      <c r="AU230" s="196" t="s">
        <v>155</v>
      </c>
      <c r="AY230" s="14" t="s">
        <v>147</v>
      </c>
      <c r="BE230" s="197">
        <f t="shared" si="84"/>
        <v>0</v>
      </c>
      <c r="BF230" s="197">
        <f t="shared" si="85"/>
        <v>0</v>
      </c>
      <c r="BG230" s="197">
        <f t="shared" si="86"/>
        <v>0</v>
      </c>
      <c r="BH230" s="197">
        <f t="shared" si="87"/>
        <v>0</v>
      </c>
      <c r="BI230" s="197">
        <f t="shared" si="88"/>
        <v>0</v>
      </c>
      <c r="BJ230" s="14" t="s">
        <v>155</v>
      </c>
      <c r="BK230" s="197">
        <f t="shared" si="89"/>
        <v>0</v>
      </c>
      <c r="BL230" s="14" t="s">
        <v>192</v>
      </c>
      <c r="BM230" s="196" t="s">
        <v>1310</v>
      </c>
    </row>
    <row r="231" spans="1:65" s="2" customFormat="1" ht="16.5" customHeight="1">
      <c r="A231" s="31"/>
      <c r="B231" s="32"/>
      <c r="C231" s="184" t="s">
        <v>913</v>
      </c>
      <c r="D231" s="184" t="s">
        <v>150</v>
      </c>
      <c r="E231" s="185" t="s">
        <v>960</v>
      </c>
      <c r="F231" s="186" t="s">
        <v>961</v>
      </c>
      <c r="G231" s="187" t="s">
        <v>308</v>
      </c>
      <c r="H231" s="188">
        <v>8</v>
      </c>
      <c r="I231" s="189"/>
      <c r="J231" s="190">
        <f t="shared" si="80"/>
        <v>0</v>
      </c>
      <c r="K231" s="191"/>
      <c r="L231" s="36"/>
      <c r="M231" s="192" t="s">
        <v>1</v>
      </c>
      <c r="N231" s="193" t="s">
        <v>41</v>
      </c>
      <c r="O231" s="68"/>
      <c r="P231" s="194">
        <f t="shared" si="81"/>
        <v>0</v>
      </c>
      <c r="Q231" s="194">
        <v>0.00055</v>
      </c>
      <c r="R231" s="194">
        <f t="shared" si="82"/>
        <v>0.0044</v>
      </c>
      <c r="S231" s="194">
        <v>0</v>
      </c>
      <c r="T231" s="195">
        <f t="shared" si="8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192</v>
      </c>
      <c r="AT231" s="196" t="s">
        <v>150</v>
      </c>
      <c r="AU231" s="196" t="s">
        <v>155</v>
      </c>
      <c r="AY231" s="14" t="s">
        <v>147</v>
      </c>
      <c r="BE231" s="197">
        <f t="shared" si="84"/>
        <v>0</v>
      </c>
      <c r="BF231" s="197">
        <f t="shared" si="85"/>
        <v>0</v>
      </c>
      <c r="BG231" s="197">
        <f t="shared" si="86"/>
        <v>0</v>
      </c>
      <c r="BH231" s="197">
        <f t="shared" si="87"/>
        <v>0</v>
      </c>
      <c r="BI231" s="197">
        <f t="shared" si="88"/>
        <v>0</v>
      </c>
      <c r="BJ231" s="14" t="s">
        <v>155</v>
      </c>
      <c r="BK231" s="197">
        <f t="shared" si="89"/>
        <v>0</v>
      </c>
      <c r="BL231" s="14" t="s">
        <v>192</v>
      </c>
      <c r="BM231" s="196" t="s">
        <v>1311</v>
      </c>
    </row>
    <row r="232" spans="1:65" s="2" customFormat="1" ht="16.5" customHeight="1">
      <c r="A232" s="31"/>
      <c r="B232" s="32"/>
      <c r="C232" s="184" t="s">
        <v>917</v>
      </c>
      <c r="D232" s="184" t="s">
        <v>150</v>
      </c>
      <c r="E232" s="185" t="s">
        <v>964</v>
      </c>
      <c r="F232" s="186" t="s">
        <v>965</v>
      </c>
      <c r="G232" s="187" t="s">
        <v>191</v>
      </c>
      <c r="H232" s="188">
        <v>6</v>
      </c>
      <c r="I232" s="189"/>
      <c r="J232" s="190">
        <f t="shared" si="80"/>
        <v>0</v>
      </c>
      <c r="K232" s="191"/>
      <c r="L232" s="36"/>
      <c r="M232" s="192" t="s">
        <v>1</v>
      </c>
      <c r="N232" s="193" t="s">
        <v>41</v>
      </c>
      <c r="O232" s="68"/>
      <c r="P232" s="194">
        <f t="shared" si="81"/>
        <v>0</v>
      </c>
      <c r="Q232" s="194">
        <v>0</v>
      </c>
      <c r="R232" s="194">
        <f t="shared" si="82"/>
        <v>0</v>
      </c>
      <c r="S232" s="194">
        <v>0</v>
      </c>
      <c r="T232" s="195">
        <f t="shared" si="8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192</v>
      </c>
      <c r="AT232" s="196" t="s">
        <v>150</v>
      </c>
      <c r="AU232" s="196" t="s">
        <v>155</v>
      </c>
      <c r="AY232" s="14" t="s">
        <v>147</v>
      </c>
      <c r="BE232" s="197">
        <f t="shared" si="84"/>
        <v>0</v>
      </c>
      <c r="BF232" s="197">
        <f t="shared" si="85"/>
        <v>0</v>
      </c>
      <c r="BG232" s="197">
        <f t="shared" si="86"/>
        <v>0</v>
      </c>
      <c r="BH232" s="197">
        <f t="shared" si="87"/>
        <v>0</v>
      </c>
      <c r="BI232" s="197">
        <f t="shared" si="88"/>
        <v>0</v>
      </c>
      <c r="BJ232" s="14" t="s">
        <v>155</v>
      </c>
      <c r="BK232" s="197">
        <f t="shared" si="89"/>
        <v>0</v>
      </c>
      <c r="BL232" s="14" t="s">
        <v>192</v>
      </c>
      <c r="BM232" s="196" t="s">
        <v>1312</v>
      </c>
    </row>
    <row r="233" spans="1:65" s="2" customFormat="1" ht="16.5" customHeight="1">
      <c r="A233" s="31"/>
      <c r="B233" s="32"/>
      <c r="C233" s="184" t="s">
        <v>921</v>
      </c>
      <c r="D233" s="184" t="s">
        <v>150</v>
      </c>
      <c r="E233" s="185" t="s">
        <v>968</v>
      </c>
      <c r="F233" s="186" t="s">
        <v>969</v>
      </c>
      <c r="G233" s="187" t="s">
        <v>153</v>
      </c>
      <c r="H233" s="188">
        <v>31.91</v>
      </c>
      <c r="I233" s="189"/>
      <c r="J233" s="190">
        <f t="shared" si="80"/>
        <v>0</v>
      </c>
      <c r="K233" s="191"/>
      <c r="L233" s="36"/>
      <c r="M233" s="192" t="s">
        <v>1</v>
      </c>
      <c r="N233" s="193" t="s">
        <v>41</v>
      </c>
      <c r="O233" s="68"/>
      <c r="P233" s="194">
        <f t="shared" si="81"/>
        <v>0</v>
      </c>
      <c r="Q233" s="194">
        <v>5E-05</v>
      </c>
      <c r="R233" s="194">
        <f t="shared" si="82"/>
        <v>0.0015955000000000001</v>
      </c>
      <c r="S233" s="194">
        <v>0</v>
      </c>
      <c r="T233" s="195">
        <f t="shared" si="8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192</v>
      </c>
      <c r="AT233" s="196" t="s">
        <v>150</v>
      </c>
      <c r="AU233" s="196" t="s">
        <v>155</v>
      </c>
      <c r="AY233" s="14" t="s">
        <v>147</v>
      </c>
      <c r="BE233" s="197">
        <f t="shared" si="84"/>
        <v>0</v>
      </c>
      <c r="BF233" s="197">
        <f t="shared" si="85"/>
        <v>0</v>
      </c>
      <c r="BG233" s="197">
        <f t="shared" si="86"/>
        <v>0</v>
      </c>
      <c r="BH233" s="197">
        <f t="shared" si="87"/>
        <v>0</v>
      </c>
      <c r="BI233" s="197">
        <f t="shared" si="88"/>
        <v>0</v>
      </c>
      <c r="BJ233" s="14" t="s">
        <v>155</v>
      </c>
      <c r="BK233" s="197">
        <f t="shared" si="89"/>
        <v>0</v>
      </c>
      <c r="BL233" s="14" t="s">
        <v>192</v>
      </c>
      <c r="BM233" s="196" t="s">
        <v>1313</v>
      </c>
    </row>
    <row r="234" spans="1:65" s="2" customFormat="1" ht="16.5" customHeight="1">
      <c r="A234" s="31"/>
      <c r="B234" s="32"/>
      <c r="C234" s="184" t="s">
        <v>925</v>
      </c>
      <c r="D234" s="184" t="s">
        <v>150</v>
      </c>
      <c r="E234" s="185" t="s">
        <v>972</v>
      </c>
      <c r="F234" s="186" t="s">
        <v>973</v>
      </c>
      <c r="G234" s="187" t="s">
        <v>274</v>
      </c>
      <c r="H234" s="209"/>
      <c r="I234" s="189"/>
      <c r="J234" s="190">
        <f t="shared" si="80"/>
        <v>0</v>
      </c>
      <c r="K234" s="191"/>
      <c r="L234" s="36"/>
      <c r="M234" s="192" t="s">
        <v>1</v>
      </c>
      <c r="N234" s="193" t="s">
        <v>41</v>
      </c>
      <c r="O234" s="68"/>
      <c r="P234" s="194">
        <f t="shared" si="81"/>
        <v>0</v>
      </c>
      <c r="Q234" s="194">
        <v>0</v>
      </c>
      <c r="R234" s="194">
        <f t="shared" si="82"/>
        <v>0</v>
      </c>
      <c r="S234" s="194">
        <v>0</v>
      </c>
      <c r="T234" s="195">
        <f t="shared" si="8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192</v>
      </c>
      <c r="AT234" s="196" t="s">
        <v>150</v>
      </c>
      <c r="AU234" s="196" t="s">
        <v>155</v>
      </c>
      <c r="AY234" s="14" t="s">
        <v>147</v>
      </c>
      <c r="BE234" s="197">
        <f t="shared" si="84"/>
        <v>0</v>
      </c>
      <c r="BF234" s="197">
        <f t="shared" si="85"/>
        <v>0</v>
      </c>
      <c r="BG234" s="197">
        <f t="shared" si="86"/>
        <v>0</v>
      </c>
      <c r="BH234" s="197">
        <f t="shared" si="87"/>
        <v>0</v>
      </c>
      <c r="BI234" s="197">
        <f t="shared" si="88"/>
        <v>0</v>
      </c>
      <c r="BJ234" s="14" t="s">
        <v>155</v>
      </c>
      <c r="BK234" s="197">
        <f t="shared" si="89"/>
        <v>0</v>
      </c>
      <c r="BL234" s="14" t="s">
        <v>192</v>
      </c>
      <c r="BM234" s="196" t="s">
        <v>1314</v>
      </c>
    </row>
    <row r="235" spans="2:63" s="12" customFormat="1" ht="22.9" customHeight="1">
      <c r="B235" s="168"/>
      <c r="C235" s="169"/>
      <c r="D235" s="170" t="s">
        <v>74</v>
      </c>
      <c r="E235" s="182" t="s">
        <v>326</v>
      </c>
      <c r="F235" s="182" t="s">
        <v>327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SUM(P236:P242)</f>
        <v>0</v>
      </c>
      <c r="Q235" s="176"/>
      <c r="R235" s="177">
        <f>SUM(R236:R242)</f>
        <v>0.0016580000000000002</v>
      </c>
      <c r="S235" s="176"/>
      <c r="T235" s="178">
        <f>SUM(T236:T242)</f>
        <v>0</v>
      </c>
      <c r="AR235" s="179" t="s">
        <v>155</v>
      </c>
      <c r="AT235" s="180" t="s">
        <v>74</v>
      </c>
      <c r="AU235" s="180" t="s">
        <v>83</v>
      </c>
      <c r="AY235" s="179" t="s">
        <v>147</v>
      </c>
      <c r="BK235" s="181">
        <f>SUM(BK236:BK242)</f>
        <v>0</v>
      </c>
    </row>
    <row r="236" spans="1:65" s="2" customFormat="1" ht="16.5" customHeight="1">
      <c r="A236" s="31"/>
      <c r="B236" s="32"/>
      <c r="C236" s="184" t="s">
        <v>929</v>
      </c>
      <c r="D236" s="184" t="s">
        <v>150</v>
      </c>
      <c r="E236" s="185" t="s">
        <v>329</v>
      </c>
      <c r="F236" s="186" t="s">
        <v>330</v>
      </c>
      <c r="G236" s="187" t="s">
        <v>153</v>
      </c>
      <c r="H236" s="188">
        <v>2.3</v>
      </c>
      <c r="I236" s="189"/>
      <c r="J236" s="190">
        <f aca="true" t="shared" si="90" ref="J236:J242">ROUND(I236*H236,2)</f>
        <v>0</v>
      </c>
      <c r="K236" s="191"/>
      <c r="L236" s="36"/>
      <c r="M236" s="192" t="s">
        <v>1</v>
      </c>
      <c r="N236" s="193" t="s">
        <v>41</v>
      </c>
      <c r="O236" s="68"/>
      <c r="P236" s="194">
        <f aca="true" t="shared" si="91" ref="P236:P242">O236*H236</f>
        <v>0</v>
      </c>
      <c r="Q236" s="194">
        <v>8E-05</v>
      </c>
      <c r="R236" s="194">
        <f aca="true" t="shared" si="92" ref="R236:R242">Q236*H236</f>
        <v>0.000184</v>
      </c>
      <c r="S236" s="194">
        <v>0</v>
      </c>
      <c r="T236" s="195">
        <f aca="true" t="shared" si="93" ref="T236:T242"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192</v>
      </c>
      <c r="AT236" s="196" t="s">
        <v>150</v>
      </c>
      <c r="AU236" s="196" t="s">
        <v>155</v>
      </c>
      <c r="AY236" s="14" t="s">
        <v>147</v>
      </c>
      <c r="BE236" s="197">
        <f aca="true" t="shared" si="94" ref="BE236:BE242">IF(N236="základní",J236,0)</f>
        <v>0</v>
      </c>
      <c r="BF236" s="197">
        <f aca="true" t="shared" si="95" ref="BF236:BF242">IF(N236="snížená",J236,0)</f>
        <v>0</v>
      </c>
      <c r="BG236" s="197">
        <f aca="true" t="shared" si="96" ref="BG236:BG242">IF(N236="zákl. přenesená",J236,0)</f>
        <v>0</v>
      </c>
      <c r="BH236" s="197">
        <f aca="true" t="shared" si="97" ref="BH236:BH242">IF(N236="sníž. přenesená",J236,0)</f>
        <v>0</v>
      </c>
      <c r="BI236" s="197">
        <f aca="true" t="shared" si="98" ref="BI236:BI242">IF(N236="nulová",J236,0)</f>
        <v>0</v>
      </c>
      <c r="BJ236" s="14" t="s">
        <v>155</v>
      </c>
      <c r="BK236" s="197">
        <f aca="true" t="shared" si="99" ref="BK236:BK242">ROUND(I236*H236,2)</f>
        <v>0</v>
      </c>
      <c r="BL236" s="14" t="s">
        <v>192</v>
      </c>
      <c r="BM236" s="196" t="s">
        <v>1315</v>
      </c>
    </row>
    <row r="237" spans="1:65" s="2" customFormat="1" ht="16.5" customHeight="1">
      <c r="A237" s="31"/>
      <c r="B237" s="32"/>
      <c r="C237" s="184" t="s">
        <v>933</v>
      </c>
      <c r="D237" s="184" t="s">
        <v>150</v>
      </c>
      <c r="E237" s="185" t="s">
        <v>333</v>
      </c>
      <c r="F237" s="186" t="s">
        <v>334</v>
      </c>
      <c r="G237" s="187" t="s">
        <v>153</v>
      </c>
      <c r="H237" s="188">
        <v>2.3</v>
      </c>
      <c r="I237" s="189"/>
      <c r="J237" s="190">
        <f t="shared" si="90"/>
        <v>0</v>
      </c>
      <c r="K237" s="191"/>
      <c r="L237" s="36"/>
      <c r="M237" s="192" t="s">
        <v>1</v>
      </c>
      <c r="N237" s="193" t="s">
        <v>41</v>
      </c>
      <c r="O237" s="68"/>
      <c r="P237" s="194">
        <f t="shared" si="91"/>
        <v>0</v>
      </c>
      <c r="Q237" s="194">
        <v>0.00014</v>
      </c>
      <c r="R237" s="194">
        <f t="shared" si="92"/>
        <v>0.00032199999999999997</v>
      </c>
      <c r="S237" s="194">
        <v>0</v>
      </c>
      <c r="T237" s="195">
        <f t="shared" si="9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192</v>
      </c>
      <c r="AT237" s="196" t="s">
        <v>150</v>
      </c>
      <c r="AU237" s="196" t="s">
        <v>155</v>
      </c>
      <c r="AY237" s="14" t="s">
        <v>147</v>
      </c>
      <c r="BE237" s="197">
        <f t="shared" si="94"/>
        <v>0</v>
      </c>
      <c r="BF237" s="197">
        <f t="shared" si="95"/>
        <v>0</v>
      </c>
      <c r="BG237" s="197">
        <f t="shared" si="96"/>
        <v>0</v>
      </c>
      <c r="BH237" s="197">
        <f t="shared" si="97"/>
        <v>0</v>
      </c>
      <c r="BI237" s="197">
        <f t="shared" si="98"/>
        <v>0</v>
      </c>
      <c r="BJ237" s="14" t="s">
        <v>155</v>
      </c>
      <c r="BK237" s="197">
        <f t="shared" si="99"/>
        <v>0</v>
      </c>
      <c r="BL237" s="14" t="s">
        <v>192</v>
      </c>
      <c r="BM237" s="196" t="s">
        <v>1316</v>
      </c>
    </row>
    <row r="238" spans="1:65" s="2" customFormat="1" ht="16.5" customHeight="1">
      <c r="A238" s="31"/>
      <c r="B238" s="32"/>
      <c r="C238" s="184" t="s">
        <v>937</v>
      </c>
      <c r="D238" s="184" t="s">
        <v>150</v>
      </c>
      <c r="E238" s="185" t="s">
        <v>337</v>
      </c>
      <c r="F238" s="186" t="s">
        <v>338</v>
      </c>
      <c r="G238" s="187" t="s">
        <v>153</v>
      </c>
      <c r="H238" s="188">
        <v>2.3</v>
      </c>
      <c r="I238" s="189"/>
      <c r="J238" s="190">
        <f t="shared" si="90"/>
        <v>0</v>
      </c>
      <c r="K238" s="191"/>
      <c r="L238" s="36"/>
      <c r="M238" s="192" t="s">
        <v>1</v>
      </c>
      <c r="N238" s="193" t="s">
        <v>41</v>
      </c>
      <c r="O238" s="68"/>
      <c r="P238" s="194">
        <f t="shared" si="91"/>
        <v>0</v>
      </c>
      <c r="Q238" s="194">
        <v>0.00012</v>
      </c>
      <c r="R238" s="194">
        <f t="shared" si="92"/>
        <v>0.000276</v>
      </c>
      <c r="S238" s="194">
        <v>0</v>
      </c>
      <c r="T238" s="195">
        <f t="shared" si="9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192</v>
      </c>
      <c r="AT238" s="196" t="s">
        <v>150</v>
      </c>
      <c r="AU238" s="196" t="s">
        <v>155</v>
      </c>
      <c r="AY238" s="14" t="s">
        <v>147</v>
      </c>
      <c r="BE238" s="197">
        <f t="shared" si="94"/>
        <v>0</v>
      </c>
      <c r="BF238" s="197">
        <f t="shared" si="95"/>
        <v>0</v>
      </c>
      <c r="BG238" s="197">
        <f t="shared" si="96"/>
        <v>0</v>
      </c>
      <c r="BH238" s="197">
        <f t="shared" si="97"/>
        <v>0</v>
      </c>
      <c r="BI238" s="197">
        <f t="shared" si="98"/>
        <v>0</v>
      </c>
      <c r="BJ238" s="14" t="s">
        <v>155</v>
      </c>
      <c r="BK238" s="197">
        <f t="shared" si="99"/>
        <v>0</v>
      </c>
      <c r="BL238" s="14" t="s">
        <v>192</v>
      </c>
      <c r="BM238" s="196" t="s">
        <v>1317</v>
      </c>
    </row>
    <row r="239" spans="1:65" s="2" customFormat="1" ht="16.5" customHeight="1">
      <c r="A239" s="31"/>
      <c r="B239" s="32"/>
      <c r="C239" s="184" t="s">
        <v>943</v>
      </c>
      <c r="D239" s="184" t="s">
        <v>150</v>
      </c>
      <c r="E239" s="185" t="s">
        <v>341</v>
      </c>
      <c r="F239" s="186" t="s">
        <v>342</v>
      </c>
      <c r="G239" s="187" t="s">
        <v>153</v>
      </c>
      <c r="H239" s="188">
        <v>2.3</v>
      </c>
      <c r="I239" s="189"/>
      <c r="J239" s="190">
        <f t="shared" si="90"/>
        <v>0</v>
      </c>
      <c r="K239" s="191"/>
      <c r="L239" s="36"/>
      <c r="M239" s="192" t="s">
        <v>1</v>
      </c>
      <c r="N239" s="193" t="s">
        <v>41</v>
      </c>
      <c r="O239" s="68"/>
      <c r="P239" s="194">
        <f t="shared" si="91"/>
        <v>0</v>
      </c>
      <c r="Q239" s="194">
        <v>0.00012</v>
      </c>
      <c r="R239" s="194">
        <f t="shared" si="92"/>
        <v>0.000276</v>
      </c>
      <c r="S239" s="194">
        <v>0</v>
      </c>
      <c r="T239" s="195">
        <f t="shared" si="9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192</v>
      </c>
      <c r="AT239" s="196" t="s">
        <v>150</v>
      </c>
      <c r="AU239" s="196" t="s">
        <v>155</v>
      </c>
      <c r="AY239" s="14" t="s">
        <v>147</v>
      </c>
      <c r="BE239" s="197">
        <f t="shared" si="94"/>
        <v>0</v>
      </c>
      <c r="BF239" s="197">
        <f t="shared" si="95"/>
        <v>0</v>
      </c>
      <c r="BG239" s="197">
        <f t="shared" si="96"/>
        <v>0</v>
      </c>
      <c r="BH239" s="197">
        <f t="shared" si="97"/>
        <v>0</v>
      </c>
      <c r="BI239" s="197">
        <f t="shared" si="98"/>
        <v>0</v>
      </c>
      <c r="BJ239" s="14" t="s">
        <v>155</v>
      </c>
      <c r="BK239" s="197">
        <f t="shared" si="99"/>
        <v>0</v>
      </c>
      <c r="BL239" s="14" t="s">
        <v>192</v>
      </c>
      <c r="BM239" s="196" t="s">
        <v>1318</v>
      </c>
    </row>
    <row r="240" spans="1:65" s="2" customFormat="1" ht="16.5" customHeight="1">
      <c r="A240" s="31"/>
      <c r="B240" s="32"/>
      <c r="C240" s="184" t="s">
        <v>947</v>
      </c>
      <c r="D240" s="184" t="s">
        <v>150</v>
      </c>
      <c r="E240" s="185" t="s">
        <v>361</v>
      </c>
      <c r="F240" s="186" t="s">
        <v>362</v>
      </c>
      <c r="G240" s="187" t="s">
        <v>308</v>
      </c>
      <c r="H240" s="188">
        <v>6</v>
      </c>
      <c r="I240" s="189"/>
      <c r="J240" s="190">
        <f t="shared" si="90"/>
        <v>0</v>
      </c>
      <c r="K240" s="191"/>
      <c r="L240" s="36"/>
      <c r="M240" s="192" t="s">
        <v>1</v>
      </c>
      <c r="N240" s="193" t="s">
        <v>41</v>
      </c>
      <c r="O240" s="68"/>
      <c r="P240" s="194">
        <f t="shared" si="91"/>
        <v>0</v>
      </c>
      <c r="Q240" s="194">
        <v>2E-05</v>
      </c>
      <c r="R240" s="194">
        <f t="shared" si="92"/>
        <v>0.00012000000000000002</v>
      </c>
      <c r="S240" s="194">
        <v>0</v>
      </c>
      <c r="T240" s="195">
        <f t="shared" si="9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192</v>
      </c>
      <c r="AT240" s="196" t="s">
        <v>150</v>
      </c>
      <c r="AU240" s="196" t="s">
        <v>155</v>
      </c>
      <c r="AY240" s="14" t="s">
        <v>147</v>
      </c>
      <c r="BE240" s="197">
        <f t="shared" si="94"/>
        <v>0</v>
      </c>
      <c r="BF240" s="197">
        <f t="shared" si="95"/>
        <v>0</v>
      </c>
      <c r="BG240" s="197">
        <f t="shared" si="96"/>
        <v>0</v>
      </c>
      <c r="BH240" s="197">
        <f t="shared" si="97"/>
        <v>0</v>
      </c>
      <c r="BI240" s="197">
        <f t="shared" si="98"/>
        <v>0</v>
      </c>
      <c r="BJ240" s="14" t="s">
        <v>155</v>
      </c>
      <c r="BK240" s="197">
        <f t="shared" si="99"/>
        <v>0</v>
      </c>
      <c r="BL240" s="14" t="s">
        <v>192</v>
      </c>
      <c r="BM240" s="196" t="s">
        <v>1319</v>
      </c>
    </row>
    <row r="241" spans="1:65" s="2" customFormat="1" ht="16.5" customHeight="1">
      <c r="A241" s="31"/>
      <c r="B241" s="32"/>
      <c r="C241" s="184" t="s">
        <v>951</v>
      </c>
      <c r="D241" s="184" t="s">
        <v>150</v>
      </c>
      <c r="E241" s="185" t="s">
        <v>365</v>
      </c>
      <c r="F241" s="186" t="s">
        <v>366</v>
      </c>
      <c r="G241" s="187" t="s">
        <v>308</v>
      </c>
      <c r="H241" s="188">
        <v>6</v>
      </c>
      <c r="I241" s="189"/>
      <c r="J241" s="190">
        <f t="shared" si="90"/>
        <v>0</v>
      </c>
      <c r="K241" s="191"/>
      <c r="L241" s="36"/>
      <c r="M241" s="192" t="s">
        <v>1</v>
      </c>
      <c r="N241" s="193" t="s">
        <v>41</v>
      </c>
      <c r="O241" s="68"/>
      <c r="P241" s="194">
        <f t="shared" si="91"/>
        <v>0</v>
      </c>
      <c r="Q241" s="194">
        <v>6E-05</v>
      </c>
      <c r="R241" s="194">
        <f t="shared" si="92"/>
        <v>0.00036</v>
      </c>
      <c r="S241" s="194">
        <v>0</v>
      </c>
      <c r="T241" s="195">
        <f t="shared" si="9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192</v>
      </c>
      <c r="AT241" s="196" t="s">
        <v>150</v>
      </c>
      <c r="AU241" s="196" t="s">
        <v>155</v>
      </c>
      <c r="AY241" s="14" t="s">
        <v>147</v>
      </c>
      <c r="BE241" s="197">
        <f t="shared" si="94"/>
        <v>0</v>
      </c>
      <c r="BF241" s="197">
        <f t="shared" si="95"/>
        <v>0</v>
      </c>
      <c r="BG241" s="197">
        <f t="shared" si="96"/>
        <v>0</v>
      </c>
      <c r="BH241" s="197">
        <f t="shared" si="97"/>
        <v>0</v>
      </c>
      <c r="BI241" s="197">
        <f t="shared" si="98"/>
        <v>0</v>
      </c>
      <c r="BJ241" s="14" t="s">
        <v>155</v>
      </c>
      <c r="BK241" s="197">
        <f t="shared" si="99"/>
        <v>0</v>
      </c>
      <c r="BL241" s="14" t="s">
        <v>192</v>
      </c>
      <c r="BM241" s="196" t="s">
        <v>1320</v>
      </c>
    </row>
    <row r="242" spans="1:65" s="2" customFormat="1" ht="16.5" customHeight="1">
      <c r="A242" s="31"/>
      <c r="B242" s="32"/>
      <c r="C242" s="184" t="s">
        <v>955</v>
      </c>
      <c r="D242" s="184" t="s">
        <v>150</v>
      </c>
      <c r="E242" s="185" t="s">
        <v>373</v>
      </c>
      <c r="F242" s="186" t="s">
        <v>374</v>
      </c>
      <c r="G242" s="187" t="s">
        <v>308</v>
      </c>
      <c r="H242" s="188">
        <v>6</v>
      </c>
      <c r="I242" s="189"/>
      <c r="J242" s="190">
        <f t="shared" si="90"/>
        <v>0</v>
      </c>
      <c r="K242" s="191"/>
      <c r="L242" s="36"/>
      <c r="M242" s="192" t="s">
        <v>1</v>
      </c>
      <c r="N242" s="193" t="s">
        <v>41</v>
      </c>
      <c r="O242" s="68"/>
      <c r="P242" s="194">
        <f t="shared" si="91"/>
        <v>0</v>
      </c>
      <c r="Q242" s="194">
        <v>2E-05</v>
      </c>
      <c r="R242" s="194">
        <f t="shared" si="92"/>
        <v>0.00012000000000000002</v>
      </c>
      <c r="S242" s="194">
        <v>0</v>
      </c>
      <c r="T242" s="195">
        <f t="shared" si="9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192</v>
      </c>
      <c r="AT242" s="196" t="s">
        <v>150</v>
      </c>
      <c r="AU242" s="196" t="s">
        <v>155</v>
      </c>
      <c r="AY242" s="14" t="s">
        <v>147</v>
      </c>
      <c r="BE242" s="197">
        <f t="shared" si="94"/>
        <v>0</v>
      </c>
      <c r="BF242" s="197">
        <f t="shared" si="95"/>
        <v>0</v>
      </c>
      <c r="BG242" s="197">
        <f t="shared" si="96"/>
        <v>0</v>
      </c>
      <c r="BH242" s="197">
        <f t="shared" si="97"/>
        <v>0</v>
      </c>
      <c r="BI242" s="197">
        <f t="shared" si="98"/>
        <v>0</v>
      </c>
      <c r="BJ242" s="14" t="s">
        <v>155</v>
      </c>
      <c r="BK242" s="197">
        <f t="shared" si="99"/>
        <v>0</v>
      </c>
      <c r="BL242" s="14" t="s">
        <v>192</v>
      </c>
      <c r="BM242" s="196" t="s">
        <v>1321</v>
      </c>
    </row>
    <row r="243" spans="2:63" s="12" customFormat="1" ht="22.9" customHeight="1">
      <c r="B243" s="168"/>
      <c r="C243" s="169"/>
      <c r="D243" s="170" t="s">
        <v>74</v>
      </c>
      <c r="E243" s="182" t="s">
        <v>380</v>
      </c>
      <c r="F243" s="182" t="s">
        <v>381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SUM(P244:P246)</f>
        <v>0</v>
      </c>
      <c r="Q243" s="176"/>
      <c r="R243" s="177">
        <f>SUM(R244:R246)</f>
        <v>0.0069716399999999994</v>
      </c>
      <c r="S243" s="176"/>
      <c r="T243" s="178">
        <f>SUM(T244:T246)</f>
        <v>0</v>
      </c>
      <c r="AR243" s="179" t="s">
        <v>155</v>
      </c>
      <c r="AT243" s="180" t="s">
        <v>74</v>
      </c>
      <c r="AU243" s="180" t="s">
        <v>83</v>
      </c>
      <c r="AY243" s="179" t="s">
        <v>147</v>
      </c>
      <c r="BK243" s="181">
        <f>SUM(BK244:BK246)</f>
        <v>0</v>
      </c>
    </row>
    <row r="244" spans="1:65" s="2" customFormat="1" ht="16.5" customHeight="1">
      <c r="A244" s="31"/>
      <c r="B244" s="32"/>
      <c r="C244" s="184" t="s">
        <v>959</v>
      </c>
      <c r="D244" s="184" t="s">
        <v>150</v>
      </c>
      <c r="E244" s="185" t="s">
        <v>387</v>
      </c>
      <c r="F244" s="186" t="s">
        <v>388</v>
      </c>
      <c r="G244" s="187" t="s">
        <v>153</v>
      </c>
      <c r="H244" s="188">
        <v>15.017</v>
      </c>
      <c r="I244" s="189"/>
      <c r="J244" s="190">
        <f>ROUND(I244*H244,2)</f>
        <v>0</v>
      </c>
      <c r="K244" s="191"/>
      <c r="L244" s="36"/>
      <c r="M244" s="192" t="s">
        <v>1</v>
      </c>
      <c r="N244" s="193" t="s">
        <v>41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192</v>
      </c>
      <c r="AT244" s="196" t="s">
        <v>150</v>
      </c>
      <c r="AU244" s="196" t="s">
        <v>155</v>
      </c>
      <c r="AY244" s="14" t="s">
        <v>147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155</v>
      </c>
      <c r="BK244" s="197">
        <f>ROUND(I244*H244,2)</f>
        <v>0</v>
      </c>
      <c r="BL244" s="14" t="s">
        <v>192</v>
      </c>
      <c r="BM244" s="196" t="s">
        <v>1322</v>
      </c>
    </row>
    <row r="245" spans="1:65" s="2" customFormat="1" ht="16.5" customHeight="1">
      <c r="A245" s="31"/>
      <c r="B245" s="32"/>
      <c r="C245" s="198" t="s">
        <v>963</v>
      </c>
      <c r="D245" s="198" t="s">
        <v>222</v>
      </c>
      <c r="E245" s="199" t="s">
        <v>391</v>
      </c>
      <c r="F245" s="200" t="s">
        <v>392</v>
      </c>
      <c r="G245" s="201" t="s">
        <v>153</v>
      </c>
      <c r="H245" s="202">
        <v>15.017</v>
      </c>
      <c r="I245" s="203"/>
      <c r="J245" s="204">
        <f>ROUND(I245*H245,2)</f>
        <v>0</v>
      </c>
      <c r="K245" s="205"/>
      <c r="L245" s="206"/>
      <c r="M245" s="207" t="s">
        <v>1</v>
      </c>
      <c r="N245" s="208" t="s">
        <v>41</v>
      </c>
      <c r="O245" s="68"/>
      <c r="P245" s="194">
        <f>O245*H245</f>
        <v>0</v>
      </c>
      <c r="Q245" s="194">
        <v>0</v>
      </c>
      <c r="R245" s="194">
        <f>Q245*H245</f>
        <v>0</v>
      </c>
      <c r="S245" s="194">
        <v>0</v>
      </c>
      <c r="T245" s="195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225</v>
      </c>
      <c r="AT245" s="196" t="s">
        <v>222</v>
      </c>
      <c r="AU245" s="196" t="s">
        <v>155</v>
      </c>
      <c r="AY245" s="14" t="s">
        <v>147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155</v>
      </c>
      <c r="BK245" s="197">
        <f>ROUND(I245*H245,2)</f>
        <v>0</v>
      </c>
      <c r="BL245" s="14" t="s">
        <v>192</v>
      </c>
      <c r="BM245" s="196" t="s">
        <v>1323</v>
      </c>
    </row>
    <row r="246" spans="1:65" s="2" customFormat="1" ht="21.75" customHeight="1">
      <c r="A246" s="31"/>
      <c r="B246" s="32"/>
      <c r="C246" s="184" t="s">
        <v>967</v>
      </c>
      <c r="D246" s="184" t="s">
        <v>150</v>
      </c>
      <c r="E246" s="185" t="s">
        <v>395</v>
      </c>
      <c r="F246" s="186" t="s">
        <v>396</v>
      </c>
      <c r="G246" s="187" t="s">
        <v>153</v>
      </c>
      <c r="H246" s="188">
        <v>26.814</v>
      </c>
      <c r="I246" s="189"/>
      <c r="J246" s="190">
        <f>ROUND(I246*H246,2)</f>
        <v>0</v>
      </c>
      <c r="K246" s="191"/>
      <c r="L246" s="36"/>
      <c r="M246" s="210" t="s">
        <v>1</v>
      </c>
      <c r="N246" s="211" t="s">
        <v>41</v>
      </c>
      <c r="O246" s="212"/>
      <c r="P246" s="213">
        <f>O246*H246</f>
        <v>0</v>
      </c>
      <c r="Q246" s="213">
        <v>0.00026</v>
      </c>
      <c r="R246" s="213">
        <f>Q246*H246</f>
        <v>0.0069716399999999994</v>
      </c>
      <c r="S246" s="213">
        <v>0</v>
      </c>
      <c r="T246" s="214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192</v>
      </c>
      <c r="AT246" s="196" t="s">
        <v>150</v>
      </c>
      <c r="AU246" s="196" t="s">
        <v>155</v>
      </c>
      <c r="AY246" s="14" t="s">
        <v>147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155</v>
      </c>
      <c r="BK246" s="197">
        <f>ROUND(I246*H246,2)</f>
        <v>0</v>
      </c>
      <c r="BL246" s="14" t="s">
        <v>192</v>
      </c>
      <c r="BM246" s="196" t="s">
        <v>1324</v>
      </c>
    </row>
    <row r="247" spans="1:31" s="2" customFormat="1" ht="6.95" customHeight="1">
      <c r="A247" s="31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36"/>
      <c r="M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</sheetData>
  <sheetProtection algorithmName="SHA-512" hashValue="tsJMbre+s03PvlWQff2GEgat/gUF982a3nqv3iTktlZE5g60EEQEg13+OZ7FJnGv3MSfYMIwXv5+j12mFjqieg==" saltValue="MHOqkvRiFN2rT3lDz279JF1ekQR1yosDfonkyDjnXZQ5dDLDI1S6gJwOEIj20bzWwivC+Qt0BF35bD6bBYhxww==" spinCount="100000" sheet="1" objects="1" scenarios="1" formatColumns="0" formatRows="0" autoFilter="0"/>
  <autoFilter ref="C133:K246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111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1325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ROUND((SUM(BE132:BE236)),2)</f>
        <v>0</v>
      </c>
      <c r="G33" s="31"/>
      <c r="H33" s="31"/>
      <c r="I33" s="121">
        <v>0.21</v>
      </c>
      <c r="J33" s="120">
        <f>ROUND(((SUM(BE132:BE236))*I33),2)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ROUND((SUM(BF132:BF236)),2)</f>
        <v>0</v>
      </c>
      <c r="G34" s="31"/>
      <c r="H34" s="31"/>
      <c r="I34" s="121">
        <v>0.15</v>
      </c>
      <c r="J34" s="120">
        <f>ROUND(((SUM(BF132:BF236))*I34),2)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ROUND((SUM(BG132:BG236)),2)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ROUND((SUM(BH132:BH236)),2)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ROUND((SUM(BI132:BI236)),2)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17-05-kuchyně - Kuchyně-přízemí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J133</f>
        <v>0</v>
      </c>
      <c r="K97" s="145"/>
      <c r="L97" s="149"/>
    </row>
    <row r="98" spans="2:12" s="10" customFormat="1" ht="19.9" customHeight="1">
      <c r="B98" s="150"/>
      <c r="C98" s="151"/>
      <c r="D98" s="152" t="s">
        <v>677</v>
      </c>
      <c r="E98" s="153"/>
      <c r="F98" s="153"/>
      <c r="G98" s="153"/>
      <c r="H98" s="153"/>
      <c r="I98" s="153"/>
      <c r="J98" s="154">
        <f>J134</f>
        <v>0</v>
      </c>
      <c r="K98" s="151"/>
      <c r="L98" s="155"/>
    </row>
    <row r="99" spans="2:12" s="10" customFormat="1" ht="19.9" customHeight="1">
      <c r="B99" s="150"/>
      <c r="C99" s="151"/>
      <c r="D99" s="152" t="s">
        <v>121</v>
      </c>
      <c r="E99" s="153"/>
      <c r="F99" s="153"/>
      <c r="G99" s="153"/>
      <c r="H99" s="153"/>
      <c r="I99" s="153"/>
      <c r="J99" s="154">
        <f>J138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122</v>
      </c>
      <c r="E100" s="153"/>
      <c r="F100" s="153"/>
      <c r="G100" s="153"/>
      <c r="H100" s="153"/>
      <c r="I100" s="153"/>
      <c r="J100" s="154">
        <f>J145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123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124</v>
      </c>
      <c r="E102" s="147"/>
      <c r="F102" s="147"/>
      <c r="G102" s="147"/>
      <c r="H102" s="147"/>
      <c r="I102" s="147"/>
      <c r="J102" s="148">
        <f>J153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679</v>
      </c>
      <c r="E103" s="153"/>
      <c r="F103" s="153"/>
      <c r="G103" s="153"/>
      <c r="H103" s="153"/>
      <c r="I103" s="153"/>
      <c r="J103" s="154">
        <f>J154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680</v>
      </c>
      <c r="E104" s="153"/>
      <c r="F104" s="153"/>
      <c r="G104" s="153"/>
      <c r="H104" s="153"/>
      <c r="I104" s="153"/>
      <c r="J104" s="154">
        <f>J160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681</v>
      </c>
      <c r="E105" s="153"/>
      <c r="F105" s="153"/>
      <c r="G105" s="153"/>
      <c r="H105" s="153"/>
      <c r="I105" s="153"/>
      <c r="J105" s="154">
        <f>J169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125</v>
      </c>
      <c r="E106" s="153"/>
      <c r="F106" s="153"/>
      <c r="G106" s="153"/>
      <c r="H106" s="153"/>
      <c r="I106" s="153"/>
      <c r="J106" s="154">
        <f>J182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682</v>
      </c>
      <c r="E107" s="153"/>
      <c r="F107" s="153"/>
      <c r="G107" s="153"/>
      <c r="H107" s="153"/>
      <c r="I107" s="153"/>
      <c r="J107" s="154">
        <f>J190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126</v>
      </c>
      <c r="E108" s="153"/>
      <c r="F108" s="153"/>
      <c r="G108" s="153"/>
      <c r="H108" s="153"/>
      <c r="I108" s="153"/>
      <c r="J108" s="154">
        <f>J193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684</v>
      </c>
      <c r="E109" s="153"/>
      <c r="F109" s="153"/>
      <c r="G109" s="153"/>
      <c r="H109" s="153"/>
      <c r="I109" s="153"/>
      <c r="J109" s="154">
        <f>J210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685</v>
      </c>
      <c r="E110" s="153"/>
      <c r="F110" s="153"/>
      <c r="G110" s="153"/>
      <c r="H110" s="153"/>
      <c r="I110" s="153"/>
      <c r="J110" s="154">
        <f>J218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128</v>
      </c>
      <c r="E111" s="153"/>
      <c r="F111" s="153"/>
      <c r="G111" s="153"/>
      <c r="H111" s="153"/>
      <c r="I111" s="153"/>
      <c r="J111" s="154">
        <f>J225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129</v>
      </c>
      <c r="E112" s="153"/>
      <c r="F112" s="153"/>
      <c r="G112" s="153"/>
      <c r="H112" s="153"/>
      <c r="I112" s="153"/>
      <c r="J112" s="154">
        <f>J233</f>
        <v>0</v>
      </c>
      <c r="K112" s="151"/>
      <c r="L112" s="155"/>
    </row>
    <row r="113" spans="1:31" s="2" customFormat="1" ht="21.7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132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57" t="str">
        <f>E7</f>
        <v>Opravy v ubytovně v Důlní ul.</v>
      </c>
      <c r="F122" s="258"/>
      <c r="G122" s="258"/>
      <c r="H122" s="258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113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39" t="str">
        <f>E9</f>
        <v>17-05-kuchyně - Kuchyně-přízemí</v>
      </c>
      <c r="F124" s="256"/>
      <c r="G124" s="256"/>
      <c r="H124" s="256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F12</f>
        <v>Důlní ul.</v>
      </c>
      <c r="G126" s="33"/>
      <c r="H126" s="33"/>
      <c r="I126" s="26" t="s">
        <v>22</v>
      </c>
      <c r="J126" s="63" t="str">
        <f>IF(J12="","",J12)</f>
        <v>28. 5. 2022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24</v>
      </c>
      <c r="D128" s="33"/>
      <c r="E128" s="33"/>
      <c r="F128" s="24" t="str">
        <f>E15</f>
        <v>MU Bílina</v>
      </c>
      <c r="G128" s="33"/>
      <c r="H128" s="33"/>
      <c r="I128" s="26" t="s">
        <v>30</v>
      </c>
      <c r="J128" s="29" t="str">
        <f>E21</f>
        <v xml:space="preserve"> 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2" customHeight="1">
      <c r="A129" s="31"/>
      <c r="B129" s="32"/>
      <c r="C129" s="26" t="s">
        <v>28</v>
      </c>
      <c r="D129" s="33"/>
      <c r="E129" s="33"/>
      <c r="F129" s="24" t="str">
        <f>IF(E18="","",E18)</f>
        <v>Vyplň údaj</v>
      </c>
      <c r="G129" s="33"/>
      <c r="H129" s="33"/>
      <c r="I129" s="26" t="s">
        <v>33</v>
      </c>
      <c r="J129" s="29" t="str">
        <f>E24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11" customFormat="1" ht="29.25" customHeight="1">
      <c r="A131" s="156"/>
      <c r="B131" s="157"/>
      <c r="C131" s="158" t="s">
        <v>133</v>
      </c>
      <c r="D131" s="159" t="s">
        <v>60</v>
      </c>
      <c r="E131" s="159" t="s">
        <v>56</v>
      </c>
      <c r="F131" s="159" t="s">
        <v>57</v>
      </c>
      <c r="G131" s="159" t="s">
        <v>134</v>
      </c>
      <c r="H131" s="159" t="s">
        <v>135</v>
      </c>
      <c r="I131" s="159" t="s">
        <v>136</v>
      </c>
      <c r="J131" s="160" t="s">
        <v>117</v>
      </c>
      <c r="K131" s="161" t="s">
        <v>137</v>
      </c>
      <c r="L131" s="162"/>
      <c r="M131" s="72" t="s">
        <v>1</v>
      </c>
      <c r="N131" s="73" t="s">
        <v>39</v>
      </c>
      <c r="O131" s="73" t="s">
        <v>138</v>
      </c>
      <c r="P131" s="73" t="s">
        <v>139</v>
      </c>
      <c r="Q131" s="73" t="s">
        <v>140</v>
      </c>
      <c r="R131" s="73" t="s">
        <v>141</v>
      </c>
      <c r="S131" s="73" t="s">
        <v>142</v>
      </c>
      <c r="T131" s="74" t="s">
        <v>143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9" customHeight="1">
      <c r="A132" s="31"/>
      <c r="B132" s="32"/>
      <c r="C132" s="79" t="s">
        <v>144</v>
      </c>
      <c r="D132" s="33"/>
      <c r="E132" s="33"/>
      <c r="F132" s="33"/>
      <c r="G132" s="33"/>
      <c r="H132" s="33"/>
      <c r="I132" s="33"/>
      <c r="J132" s="163">
        <f>BK132</f>
        <v>0</v>
      </c>
      <c r="K132" s="33"/>
      <c r="L132" s="36"/>
      <c r="M132" s="75"/>
      <c r="N132" s="164"/>
      <c r="O132" s="76"/>
      <c r="P132" s="165">
        <f>P133+P153</f>
        <v>0</v>
      </c>
      <c r="Q132" s="76"/>
      <c r="R132" s="165">
        <f>R133+R153</f>
        <v>2.25699539</v>
      </c>
      <c r="S132" s="76"/>
      <c r="T132" s="166">
        <f>T133+T153</f>
        <v>3.0842870000000002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74</v>
      </c>
      <c r="AU132" s="14" t="s">
        <v>119</v>
      </c>
      <c r="BK132" s="167">
        <f>BK133+BK153</f>
        <v>0</v>
      </c>
    </row>
    <row r="133" spans="2:63" s="12" customFormat="1" ht="25.9" customHeight="1">
      <c r="B133" s="168"/>
      <c r="C133" s="169"/>
      <c r="D133" s="170" t="s">
        <v>74</v>
      </c>
      <c r="E133" s="171" t="s">
        <v>145</v>
      </c>
      <c r="F133" s="171" t="s">
        <v>146</v>
      </c>
      <c r="G133" s="169"/>
      <c r="H133" s="169"/>
      <c r="I133" s="172"/>
      <c r="J133" s="173">
        <f>BK133</f>
        <v>0</v>
      </c>
      <c r="K133" s="169"/>
      <c r="L133" s="174"/>
      <c r="M133" s="175"/>
      <c r="N133" s="176"/>
      <c r="O133" s="176"/>
      <c r="P133" s="177">
        <f>P134+P138+P145+P151</f>
        <v>0</v>
      </c>
      <c r="Q133" s="176"/>
      <c r="R133" s="177">
        <f>R134+R138+R145+R151</f>
        <v>1.3685619999999998</v>
      </c>
      <c r="S133" s="176"/>
      <c r="T133" s="178">
        <f>T134+T138+T145+T151</f>
        <v>2.9016870000000003</v>
      </c>
      <c r="AR133" s="179" t="s">
        <v>83</v>
      </c>
      <c r="AT133" s="180" t="s">
        <v>74</v>
      </c>
      <c r="AU133" s="180" t="s">
        <v>75</v>
      </c>
      <c r="AY133" s="179" t="s">
        <v>147</v>
      </c>
      <c r="BK133" s="181">
        <f>BK134+BK138+BK145+BK151</f>
        <v>0</v>
      </c>
    </row>
    <row r="134" spans="2:63" s="12" customFormat="1" ht="22.9" customHeight="1">
      <c r="B134" s="168"/>
      <c r="C134" s="169"/>
      <c r="D134" s="170" t="s">
        <v>74</v>
      </c>
      <c r="E134" s="182" t="s">
        <v>174</v>
      </c>
      <c r="F134" s="182" t="s">
        <v>693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SUM(P135:P137)</f>
        <v>0</v>
      </c>
      <c r="Q134" s="176"/>
      <c r="R134" s="177">
        <f>SUM(R135:R137)</f>
        <v>1.3685619999999998</v>
      </c>
      <c r="S134" s="176"/>
      <c r="T134" s="178">
        <f>SUM(T135:T137)</f>
        <v>0</v>
      </c>
      <c r="AR134" s="179" t="s">
        <v>83</v>
      </c>
      <c r="AT134" s="180" t="s">
        <v>74</v>
      </c>
      <c r="AU134" s="180" t="s">
        <v>83</v>
      </c>
      <c r="AY134" s="179" t="s">
        <v>147</v>
      </c>
      <c r="BK134" s="181">
        <f>SUM(BK135:BK137)</f>
        <v>0</v>
      </c>
    </row>
    <row r="135" spans="1:65" s="2" customFormat="1" ht="16.5" customHeight="1">
      <c r="A135" s="31"/>
      <c r="B135" s="32"/>
      <c r="C135" s="184" t="s">
        <v>83</v>
      </c>
      <c r="D135" s="184" t="s">
        <v>150</v>
      </c>
      <c r="E135" s="185" t="s">
        <v>1326</v>
      </c>
      <c r="F135" s="186" t="s">
        <v>1327</v>
      </c>
      <c r="G135" s="187" t="s">
        <v>153</v>
      </c>
      <c r="H135" s="188">
        <v>7.768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0.004</v>
      </c>
      <c r="R135" s="194">
        <f>Q135*H135</f>
        <v>0.031072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1328</v>
      </c>
    </row>
    <row r="136" spans="1:65" s="2" customFormat="1" ht="16.5" customHeight="1">
      <c r="A136" s="31"/>
      <c r="B136" s="32"/>
      <c r="C136" s="184" t="s">
        <v>155</v>
      </c>
      <c r="D136" s="184" t="s">
        <v>150</v>
      </c>
      <c r="E136" s="185" t="s">
        <v>1329</v>
      </c>
      <c r="F136" s="186" t="s">
        <v>1330</v>
      </c>
      <c r="G136" s="187" t="s">
        <v>153</v>
      </c>
      <c r="H136" s="188">
        <v>12.408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0.01575</v>
      </c>
      <c r="R136" s="194">
        <f>Q136*H136</f>
        <v>0.195426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1331</v>
      </c>
    </row>
    <row r="137" spans="1:65" s="2" customFormat="1" ht="16.5" customHeight="1">
      <c r="A137" s="31"/>
      <c r="B137" s="32"/>
      <c r="C137" s="184" t="s">
        <v>163</v>
      </c>
      <c r="D137" s="184" t="s">
        <v>150</v>
      </c>
      <c r="E137" s="185" t="s">
        <v>697</v>
      </c>
      <c r="F137" s="186" t="s">
        <v>999</v>
      </c>
      <c r="G137" s="187" t="s">
        <v>699</v>
      </c>
      <c r="H137" s="188">
        <v>0.792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1.442</v>
      </c>
      <c r="R137" s="194">
        <f>Q137*H137</f>
        <v>1.142064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1332</v>
      </c>
    </row>
    <row r="138" spans="2:63" s="12" customFormat="1" ht="22.9" customHeight="1">
      <c r="B138" s="168"/>
      <c r="C138" s="169"/>
      <c r="D138" s="170" t="s">
        <v>74</v>
      </c>
      <c r="E138" s="182" t="s">
        <v>148</v>
      </c>
      <c r="F138" s="182" t="s">
        <v>149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SUM(P139:P144)</f>
        <v>0</v>
      </c>
      <c r="Q138" s="176"/>
      <c r="R138" s="177">
        <f>SUM(R139:R144)</f>
        <v>0</v>
      </c>
      <c r="S138" s="176"/>
      <c r="T138" s="178">
        <f>SUM(T139:T144)</f>
        <v>2.9016870000000003</v>
      </c>
      <c r="AR138" s="179" t="s">
        <v>83</v>
      </c>
      <c r="AT138" s="180" t="s">
        <v>74</v>
      </c>
      <c r="AU138" s="180" t="s">
        <v>83</v>
      </c>
      <c r="AY138" s="179" t="s">
        <v>147</v>
      </c>
      <c r="BK138" s="181">
        <f>SUM(BK139:BK144)</f>
        <v>0</v>
      </c>
    </row>
    <row r="139" spans="1:65" s="2" customFormat="1" ht="16.5" customHeight="1">
      <c r="A139" s="31"/>
      <c r="B139" s="32"/>
      <c r="C139" s="184" t="s">
        <v>154</v>
      </c>
      <c r="D139" s="184" t="s">
        <v>150</v>
      </c>
      <c r="E139" s="185" t="s">
        <v>707</v>
      </c>
      <c r="F139" s="186" t="s">
        <v>708</v>
      </c>
      <c r="G139" s="187" t="s">
        <v>153</v>
      </c>
      <c r="H139" s="188">
        <v>15.755</v>
      </c>
      <c r="I139" s="189"/>
      <c r="J139" s="190">
        <f aca="true" t="shared" si="0" ref="J139:J144"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 aca="true" t="shared" si="1" ref="P139:P144">O139*H139</f>
        <v>0</v>
      </c>
      <c r="Q139" s="194">
        <v>0</v>
      </c>
      <c r="R139" s="194">
        <f aca="true" t="shared" si="2" ref="R139:R144">Q139*H139</f>
        <v>0</v>
      </c>
      <c r="S139" s="194">
        <v>0.057</v>
      </c>
      <c r="T139" s="195">
        <f aca="true" t="shared" si="3" ref="T139:T144">S139*H139</f>
        <v>0.898035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 aca="true" t="shared" si="4" ref="BE139:BE144">IF(N139="základní",J139,0)</f>
        <v>0</v>
      </c>
      <c r="BF139" s="197">
        <f aca="true" t="shared" si="5" ref="BF139:BF144">IF(N139="snížená",J139,0)</f>
        <v>0</v>
      </c>
      <c r="BG139" s="197">
        <f aca="true" t="shared" si="6" ref="BG139:BG144">IF(N139="zákl. přenesená",J139,0)</f>
        <v>0</v>
      </c>
      <c r="BH139" s="197">
        <f aca="true" t="shared" si="7" ref="BH139:BH144">IF(N139="sníž. přenesená",J139,0)</f>
        <v>0</v>
      </c>
      <c r="BI139" s="197">
        <f aca="true" t="shared" si="8" ref="BI139:BI144">IF(N139="nulová",J139,0)</f>
        <v>0</v>
      </c>
      <c r="BJ139" s="14" t="s">
        <v>155</v>
      </c>
      <c r="BK139" s="197">
        <f aca="true" t="shared" si="9" ref="BK139:BK144">ROUND(I139*H139,2)</f>
        <v>0</v>
      </c>
      <c r="BL139" s="14" t="s">
        <v>154</v>
      </c>
      <c r="BM139" s="196" t="s">
        <v>1333</v>
      </c>
    </row>
    <row r="140" spans="1:65" s="2" customFormat="1" ht="16.5" customHeight="1">
      <c r="A140" s="31"/>
      <c r="B140" s="32"/>
      <c r="C140" s="184" t="s">
        <v>170</v>
      </c>
      <c r="D140" s="184" t="s">
        <v>150</v>
      </c>
      <c r="E140" s="185" t="s">
        <v>710</v>
      </c>
      <c r="F140" s="186" t="s">
        <v>711</v>
      </c>
      <c r="G140" s="187" t="s">
        <v>308</v>
      </c>
      <c r="H140" s="188">
        <v>6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41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0.068</v>
      </c>
      <c r="T140" s="195">
        <f t="shared" si="3"/>
        <v>0.40800000000000003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154</v>
      </c>
      <c r="AT140" s="196" t="s">
        <v>150</v>
      </c>
      <c r="AU140" s="196" t="s">
        <v>155</v>
      </c>
      <c r="AY140" s="14" t="s">
        <v>147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155</v>
      </c>
      <c r="BK140" s="197">
        <f t="shared" si="9"/>
        <v>0</v>
      </c>
      <c r="BL140" s="14" t="s">
        <v>154</v>
      </c>
      <c r="BM140" s="196" t="s">
        <v>1334</v>
      </c>
    </row>
    <row r="141" spans="1:65" s="2" customFormat="1" ht="16.5" customHeight="1">
      <c r="A141" s="31"/>
      <c r="B141" s="32"/>
      <c r="C141" s="184" t="s">
        <v>174</v>
      </c>
      <c r="D141" s="184" t="s">
        <v>150</v>
      </c>
      <c r="E141" s="185" t="s">
        <v>713</v>
      </c>
      <c r="F141" s="186" t="s">
        <v>714</v>
      </c>
      <c r="G141" s="187" t="s">
        <v>308</v>
      </c>
      <c r="H141" s="188">
        <v>16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41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0.003</v>
      </c>
      <c r="T141" s="195">
        <f t="shared" si="3"/>
        <v>0.048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155</v>
      </c>
      <c r="BK141" s="197">
        <f t="shared" si="9"/>
        <v>0</v>
      </c>
      <c r="BL141" s="14" t="s">
        <v>154</v>
      </c>
      <c r="BM141" s="196" t="s">
        <v>1335</v>
      </c>
    </row>
    <row r="142" spans="1:65" s="2" customFormat="1" ht="16.5" customHeight="1">
      <c r="A142" s="31"/>
      <c r="B142" s="32"/>
      <c r="C142" s="184" t="s">
        <v>180</v>
      </c>
      <c r="D142" s="184" t="s">
        <v>150</v>
      </c>
      <c r="E142" s="185" t="s">
        <v>716</v>
      </c>
      <c r="F142" s="186" t="s">
        <v>717</v>
      </c>
      <c r="G142" s="187" t="s">
        <v>308</v>
      </c>
      <c r="H142" s="188">
        <v>4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41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0.033</v>
      </c>
      <c r="T142" s="195">
        <f t="shared" si="3"/>
        <v>0.132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154</v>
      </c>
      <c r="AT142" s="196" t="s">
        <v>150</v>
      </c>
      <c r="AU142" s="196" t="s">
        <v>155</v>
      </c>
      <c r="AY142" s="14" t="s">
        <v>147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155</v>
      </c>
      <c r="BK142" s="197">
        <f t="shared" si="9"/>
        <v>0</v>
      </c>
      <c r="BL142" s="14" t="s">
        <v>154</v>
      </c>
      <c r="BM142" s="196" t="s">
        <v>1336</v>
      </c>
    </row>
    <row r="143" spans="1:65" s="2" customFormat="1" ht="16.5" customHeight="1">
      <c r="A143" s="31"/>
      <c r="B143" s="32"/>
      <c r="C143" s="184" t="s">
        <v>188</v>
      </c>
      <c r="D143" s="184" t="s">
        <v>150</v>
      </c>
      <c r="E143" s="185" t="s">
        <v>1337</v>
      </c>
      <c r="F143" s="186" t="s">
        <v>1338</v>
      </c>
      <c r="G143" s="187" t="s">
        <v>153</v>
      </c>
      <c r="H143" s="188">
        <v>12.418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41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0.046</v>
      </c>
      <c r="T143" s="195">
        <f t="shared" si="3"/>
        <v>0.571228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154</v>
      </c>
      <c r="AT143" s="196" t="s">
        <v>150</v>
      </c>
      <c r="AU143" s="196" t="s">
        <v>155</v>
      </c>
      <c r="AY143" s="14" t="s">
        <v>147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155</v>
      </c>
      <c r="BK143" s="197">
        <f t="shared" si="9"/>
        <v>0</v>
      </c>
      <c r="BL143" s="14" t="s">
        <v>154</v>
      </c>
      <c r="BM143" s="196" t="s">
        <v>1339</v>
      </c>
    </row>
    <row r="144" spans="1:65" s="2" customFormat="1" ht="16.5" customHeight="1">
      <c r="A144" s="31"/>
      <c r="B144" s="32"/>
      <c r="C144" s="184" t="s">
        <v>148</v>
      </c>
      <c r="D144" s="184" t="s">
        <v>150</v>
      </c>
      <c r="E144" s="185" t="s">
        <v>719</v>
      </c>
      <c r="F144" s="186" t="s">
        <v>720</v>
      </c>
      <c r="G144" s="187" t="s">
        <v>153</v>
      </c>
      <c r="H144" s="188">
        <v>12.418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41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0.068</v>
      </c>
      <c r="T144" s="195">
        <f t="shared" si="3"/>
        <v>0.8444240000000001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154</v>
      </c>
      <c r="AT144" s="196" t="s">
        <v>150</v>
      </c>
      <c r="AU144" s="196" t="s">
        <v>155</v>
      </c>
      <c r="AY144" s="14" t="s">
        <v>147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155</v>
      </c>
      <c r="BK144" s="197">
        <f t="shared" si="9"/>
        <v>0</v>
      </c>
      <c r="BL144" s="14" t="s">
        <v>154</v>
      </c>
      <c r="BM144" s="196" t="s">
        <v>1340</v>
      </c>
    </row>
    <row r="145" spans="2:63" s="12" customFormat="1" ht="22.9" customHeight="1">
      <c r="B145" s="168"/>
      <c r="C145" s="169"/>
      <c r="D145" s="170" t="s">
        <v>74</v>
      </c>
      <c r="E145" s="182" t="s">
        <v>157</v>
      </c>
      <c r="F145" s="182" t="s">
        <v>158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SUM(P146:P150)</f>
        <v>0</v>
      </c>
      <c r="Q145" s="176"/>
      <c r="R145" s="177">
        <f>SUM(R146:R150)</f>
        <v>0</v>
      </c>
      <c r="S145" s="176"/>
      <c r="T145" s="178">
        <f>SUM(T146:T150)</f>
        <v>0</v>
      </c>
      <c r="AR145" s="179" t="s">
        <v>83</v>
      </c>
      <c r="AT145" s="180" t="s">
        <v>74</v>
      </c>
      <c r="AU145" s="180" t="s">
        <v>83</v>
      </c>
      <c r="AY145" s="179" t="s">
        <v>147</v>
      </c>
      <c r="BK145" s="181">
        <f>SUM(BK146:BK150)</f>
        <v>0</v>
      </c>
    </row>
    <row r="146" spans="1:65" s="2" customFormat="1" ht="16.5" customHeight="1">
      <c r="A146" s="31"/>
      <c r="B146" s="32"/>
      <c r="C146" s="184" t="s">
        <v>197</v>
      </c>
      <c r="D146" s="184" t="s">
        <v>150</v>
      </c>
      <c r="E146" s="185" t="s">
        <v>159</v>
      </c>
      <c r="F146" s="186" t="s">
        <v>160</v>
      </c>
      <c r="G146" s="187" t="s">
        <v>161</v>
      </c>
      <c r="H146" s="188">
        <v>3.084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41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154</v>
      </c>
      <c r="AT146" s="196" t="s">
        <v>150</v>
      </c>
      <c r="AU146" s="196" t="s">
        <v>155</v>
      </c>
      <c r="AY146" s="14" t="s">
        <v>147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155</v>
      </c>
      <c r="BK146" s="197">
        <f>ROUND(I146*H146,2)</f>
        <v>0</v>
      </c>
      <c r="BL146" s="14" t="s">
        <v>154</v>
      </c>
      <c r="BM146" s="196" t="s">
        <v>1341</v>
      </c>
    </row>
    <row r="147" spans="1:65" s="2" customFormat="1" ht="21.75" customHeight="1">
      <c r="A147" s="31"/>
      <c r="B147" s="32"/>
      <c r="C147" s="184" t="s">
        <v>201</v>
      </c>
      <c r="D147" s="184" t="s">
        <v>150</v>
      </c>
      <c r="E147" s="185" t="s">
        <v>164</v>
      </c>
      <c r="F147" s="186" t="s">
        <v>165</v>
      </c>
      <c r="G147" s="187" t="s">
        <v>161</v>
      </c>
      <c r="H147" s="188">
        <v>11.868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154</v>
      </c>
      <c r="AT147" s="196" t="s">
        <v>150</v>
      </c>
      <c r="AU147" s="196" t="s">
        <v>155</v>
      </c>
      <c r="AY147" s="14" t="s">
        <v>147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155</v>
      </c>
      <c r="BK147" s="197">
        <f>ROUND(I147*H147,2)</f>
        <v>0</v>
      </c>
      <c r="BL147" s="14" t="s">
        <v>154</v>
      </c>
      <c r="BM147" s="196" t="s">
        <v>1342</v>
      </c>
    </row>
    <row r="148" spans="1:65" s="2" customFormat="1" ht="16.5" customHeight="1">
      <c r="A148" s="31"/>
      <c r="B148" s="32"/>
      <c r="C148" s="184" t="s">
        <v>205</v>
      </c>
      <c r="D148" s="184" t="s">
        <v>150</v>
      </c>
      <c r="E148" s="185" t="s">
        <v>167</v>
      </c>
      <c r="F148" s="186" t="s">
        <v>168</v>
      </c>
      <c r="G148" s="187" t="s">
        <v>161</v>
      </c>
      <c r="H148" s="188">
        <v>3.084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41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154</v>
      </c>
      <c r="AT148" s="196" t="s">
        <v>150</v>
      </c>
      <c r="AU148" s="196" t="s">
        <v>155</v>
      </c>
      <c r="AY148" s="14" t="s">
        <v>147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155</v>
      </c>
      <c r="BK148" s="197">
        <f>ROUND(I148*H148,2)</f>
        <v>0</v>
      </c>
      <c r="BL148" s="14" t="s">
        <v>154</v>
      </c>
      <c r="BM148" s="196" t="s">
        <v>1343</v>
      </c>
    </row>
    <row r="149" spans="1:65" s="2" customFormat="1" ht="16.5" customHeight="1">
      <c r="A149" s="31"/>
      <c r="B149" s="32"/>
      <c r="C149" s="184" t="s">
        <v>209</v>
      </c>
      <c r="D149" s="184" t="s">
        <v>150</v>
      </c>
      <c r="E149" s="185" t="s">
        <v>171</v>
      </c>
      <c r="F149" s="186" t="s">
        <v>172</v>
      </c>
      <c r="G149" s="187" t="s">
        <v>161</v>
      </c>
      <c r="H149" s="188">
        <v>44.505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41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154</v>
      </c>
      <c r="AT149" s="196" t="s">
        <v>150</v>
      </c>
      <c r="AU149" s="196" t="s">
        <v>155</v>
      </c>
      <c r="AY149" s="14" t="s">
        <v>147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155</v>
      </c>
      <c r="BK149" s="197">
        <f>ROUND(I149*H149,2)</f>
        <v>0</v>
      </c>
      <c r="BL149" s="14" t="s">
        <v>154</v>
      </c>
      <c r="BM149" s="196" t="s">
        <v>1344</v>
      </c>
    </row>
    <row r="150" spans="1:65" s="2" customFormat="1" ht="24.2" customHeight="1">
      <c r="A150" s="31"/>
      <c r="B150" s="32"/>
      <c r="C150" s="184" t="s">
        <v>213</v>
      </c>
      <c r="D150" s="184" t="s">
        <v>150</v>
      </c>
      <c r="E150" s="185" t="s">
        <v>726</v>
      </c>
      <c r="F150" s="186" t="s">
        <v>727</v>
      </c>
      <c r="G150" s="187" t="s">
        <v>161</v>
      </c>
      <c r="H150" s="188">
        <v>3.084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41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154</v>
      </c>
      <c r="AT150" s="196" t="s">
        <v>150</v>
      </c>
      <c r="AU150" s="196" t="s">
        <v>155</v>
      </c>
      <c r="AY150" s="14" t="s">
        <v>147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155</v>
      </c>
      <c r="BK150" s="197">
        <f>ROUND(I150*H150,2)</f>
        <v>0</v>
      </c>
      <c r="BL150" s="14" t="s">
        <v>154</v>
      </c>
      <c r="BM150" s="196" t="s">
        <v>1345</v>
      </c>
    </row>
    <row r="151" spans="2:63" s="12" customFormat="1" ht="22.9" customHeight="1">
      <c r="B151" s="168"/>
      <c r="C151" s="169"/>
      <c r="D151" s="170" t="s">
        <v>74</v>
      </c>
      <c r="E151" s="182" t="s">
        <v>178</v>
      </c>
      <c r="F151" s="182" t="s">
        <v>179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P152</f>
        <v>0</v>
      </c>
      <c r="Q151" s="176"/>
      <c r="R151" s="177">
        <f>R152</f>
        <v>0</v>
      </c>
      <c r="S151" s="176"/>
      <c r="T151" s="178">
        <f>T152</f>
        <v>0</v>
      </c>
      <c r="AR151" s="179" t="s">
        <v>83</v>
      </c>
      <c r="AT151" s="180" t="s">
        <v>74</v>
      </c>
      <c r="AU151" s="180" t="s">
        <v>83</v>
      </c>
      <c r="AY151" s="179" t="s">
        <v>147</v>
      </c>
      <c r="BK151" s="181">
        <f>BK152</f>
        <v>0</v>
      </c>
    </row>
    <row r="152" spans="1:65" s="2" customFormat="1" ht="16.5" customHeight="1">
      <c r="A152" s="31"/>
      <c r="B152" s="32"/>
      <c r="C152" s="184" t="s">
        <v>8</v>
      </c>
      <c r="D152" s="184" t="s">
        <v>150</v>
      </c>
      <c r="E152" s="185" t="s">
        <v>181</v>
      </c>
      <c r="F152" s="186" t="s">
        <v>182</v>
      </c>
      <c r="G152" s="187" t="s">
        <v>161</v>
      </c>
      <c r="H152" s="188">
        <v>1.369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41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154</v>
      </c>
      <c r="AT152" s="196" t="s">
        <v>150</v>
      </c>
      <c r="AU152" s="196" t="s">
        <v>155</v>
      </c>
      <c r="AY152" s="14" t="s">
        <v>147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155</v>
      </c>
      <c r="BK152" s="197">
        <f>ROUND(I152*H152,2)</f>
        <v>0</v>
      </c>
      <c r="BL152" s="14" t="s">
        <v>154</v>
      </c>
      <c r="BM152" s="196" t="s">
        <v>1346</v>
      </c>
    </row>
    <row r="153" spans="2:63" s="12" customFormat="1" ht="25.9" customHeight="1">
      <c r="B153" s="168"/>
      <c r="C153" s="169"/>
      <c r="D153" s="170" t="s">
        <v>74</v>
      </c>
      <c r="E153" s="171" t="s">
        <v>184</v>
      </c>
      <c r="F153" s="171" t="s">
        <v>185</v>
      </c>
      <c r="G153" s="169"/>
      <c r="H153" s="169"/>
      <c r="I153" s="172"/>
      <c r="J153" s="173">
        <f>BK153</f>
        <v>0</v>
      </c>
      <c r="K153" s="169"/>
      <c r="L153" s="174"/>
      <c r="M153" s="175"/>
      <c r="N153" s="176"/>
      <c r="O153" s="176"/>
      <c r="P153" s="177">
        <f>P154+P160+P169+P182+P190+P193+P210+P218+P225+P233</f>
        <v>0</v>
      </c>
      <c r="Q153" s="176"/>
      <c r="R153" s="177">
        <f>R154+R160+R169+R182+R190+R193+R210+R218+R225+R233</f>
        <v>0.8884333900000001</v>
      </c>
      <c r="S153" s="176"/>
      <c r="T153" s="178">
        <f>T154+T160+T169+T182+T190+T193+T210+T218+T225+T233</f>
        <v>0.1826</v>
      </c>
      <c r="AR153" s="179" t="s">
        <v>155</v>
      </c>
      <c r="AT153" s="180" t="s">
        <v>74</v>
      </c>
      <c r="AU153" s="180" t="s">
        <v>75</v>
      </c>
      <c r="AY153" s="179" t="s">
        <v>147</v>
      </c>
      <c r="BK153" s="181">
        <f>BK154+BK160+BK169+BK182+BK190+BK193+BK210+BK218+BK225+BK233</f>
        <v>0</v>
      </c>
    </row>
    <row r="154" spans="2:63" s="12" customFormat="1" ht="22.9" customHeight="1">
      <c r="B154" s="168"/>
      <c r="C154" s="169"/>
      <c r="D154" s="170" t="s">
        <v>74</v>
      </c>
      <c r="E154" s="182" t="s">
        <v>751</v>
      </c>
      <c r="F154" s="182" t="s">
        <v>752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SUM(P155:P159)</f>
        <v>0</v>
      </c>
      <c r="Q154" s="176"/>
      <c r="R154" s="177">
        <f>SUM(R155:R159)</f>
        <v>0.00532</v>
      </c>
      <c r="S154" s="176"/>
      <c r="T154" s="178">
        <f>SUM(T155:T159)</f>
        <v>0</v>
      </c>
      <c r="AR154" s="179" t="s">
        <v>155</v>
      </c>
      <c r="AT154" s="180" t="s">
        <v>74</v>
      </c>
      <c r="AU154" s="180" t="s">
        <v>83</v>
      </c>
      <c r="AY154" s="179" t="s">
        <v>147</v>
      </c>
      <c r="BK154" s="181">
        <f>SUM(BK155:BK159)</f>
        <v>0</v>
      </c>
    </row>
    <row r="155" spans="1:65" s="2" customFormat="1" ht="16.5" customHeight="1">
      <c r="A155" s="31"/>
      <c r="B155" s="32"/>
      <c r="C155" s="184" t="s">
        <v>192</v>
      </c>
      <c r="D155" s="184" t="s">
        <v>150</v>
      </c>
      <c r="E155" s="185" t="s">
        <v>756</v>
      </c>
      <c r="F155" s="186" t="s">
        <v>757</v>
      </c>
      <c r="G155" s="187" t="s">
        <v>191</v>
      </c>
      <c r="H155" s="188">
        <v>1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0.00179</v>
      </c>
      <c r="R155" s="194">
        <f>Q155*H155</f>
        <v>0.00179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192</v>
      </c>
      <c r="BM155" s="196" t="s">
        <v>1347</v>
      </c>
    </row>
    <row r="156" spans="1:65" s="2" customFormat="1" ht="16.5" customHeight="1">
      <c r="A156" s="31"/>
      <c r="B156" s="32"/>
      <c r="C156" s="184" t="s">
        <v>227</v>
      </c>
      <c r="D156" s="184" t="s">
        <v>150</v>
      </c>
      <c r="E156" s="185" t="s">
        <v>762</v>
      </c>
      <c r="F156" s="186" t="s">
        <v>763</v>
      </c>
      <c r="G156" s="187" t="s">
        <v>308</v>
      </c>
      <c r="H156" s="188">
        <v>7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0.00036</v>
      </c>
      <c r="R156" s="194">
        <f>Q156*H156</f>
        <v>0.00252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192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192</v>
      </c>
      <c r="BM156" s="196" t="s">
        <v>1348</v>
      </c>
    </row>
    <row r="157" spans="1:65" s="2" customFormat="1" ht="16.5" customHeight="1">
      <c r="A157" s="31"/>
      <c r="B157" s="32"/>
      <c r="C157" s="184" t="s">
        <v>231</v>
      </c>
      <c r="D157" s="184" t="s">
        <v>150</v>
      </c>
      <c r="E157" s="185" t="s">
        <v>774</v>
      </c>
      <c r="F157" s="186" t="s">
        <v>775</v>
      </c>
      <c r="G157" s="187" t="s">
        <v>191</v>
      </c>
      <c r="H157" s="188">
        <v>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41</v>
      </c>
      <c r="O157" s="68"/>
      <c r="P157" s="194">
        <f>O157*H157</f>
        <v>0</v>
      </c>
      <c r="Q157" s="194">
        <v>0.00101</v>
      </c>
      <c r="R157" s="194">
        <f>Q157*H157</f>
        <v>0.00101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155</v>
      </c>
      <c r="BK157" s="197">
        <f>ROUND(I157*H157,2)</f>
        <v>0</v>
      </c>
      <c r="BL157" s="14" t="s">
        <v>192</v>
      </c>
      <c r="BM157" s="196" t="s">
        <v>1349</v>
      </c>
    </row>
    <row r="158" spans="1:65" s="2" customFormat="1" ht="16.5" customHeight="1">
      <c r="A158" s="31"/>
      <c r="B158" s="32"/>
      <c r="C158" s="184" t="s">
        <v>236</v>
      </c>
      <c r="D158" s="184" t="s">
        <v>150</v>
      </c>
      <c r="E158" s="185" t="s">
        <v>777</v>
      </c>
      <c r="F158" s="186" t="s">
        <v>778</v>
      </c>
      <c r="G158" s="187" t="s">
        <v>308</v>
      </c>
      <c r="H158" s="188">
        <v>7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41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192</v>
      </c>
      <c r="AT158" s="196" t="s">
        <v>150</v>
      </c>
      <c r="AU158" s="196" t="s">
        <v>155</v>
      </c>
      <c r="AY158" s="14" t="s">
        <v>147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155</v>
      </c>
      <c r="BK158" s="197">
        <f>ROUND(I158*H158,2)</f>
        <v>0</v>
      </c>
      <c r="BL158" s="14" t="s">
        <v>192</v>
      </c>
      <c r="BM158" s="196" t="s">
        <v>1350</v>
      </c>
    </row>
    <row r="159" spans="1:65" s="2" customFormat="1" ht="16.5" customHeight="1">
      <c r="A159" s="31"/>
      <c r="B159" s="32"/>
      <c r="C159" s="184" t="s">
        <v>240</v>
      </c>
      <c r="D159" s="184" t="s">
        <v>150</v>
      </c>
      <c r="E159" s="185" t="s">
        <v>780</v>
      </c>
      <c r="F159" s="186" t="s">
        <v>781</v>
      </c>
      <c r="G159" s="187" t="s">
        <v>191</v>
      </c>
      <c r="H159" s="188">
        <v>4</v>
      </c>
      <c r="I159" s="189"/>
      <c r="J159" s="190">
        <f>ROUND(I159*H159,2)</f>
        <v>0</v>
      </c>
      <c r="K159" s="191"/>
      <c r="L159" s="36"/>
      <c r="M159" s="192" t="s">
        <v>1</v>
      </c>
      <c r="N159" s="193" t="s">
        <v>41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192</v>
      </c>
      <c r="AT159" s="196" t="s">
        <v>150</v>
      </c>
      <c r="AU159" s="196" t="s">
        <v>155</v>
      </c>
      <c r="AY159" s="14" t="s">
        <v>147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155</v>
      </c>
      <c r="BK159" s="197">
        <f>ROUND(I159*H159,2)</f>
        <v>0</v>
      </c>
      <c r="BL159" s="14" t="s">
        <v>192</v>
      </c>
      <c r="BM159" s="196" t="s">
        <v>1351</v>
      </c>
    </row>
    <row r="160" spans="2:63" s="12" customFormat="1" ht="22.9" customHeight="1">
      <c r="B160" s="168"/>
      <c r="C160" s="169"/>
      <c r="D160" s="170" t="s">
        <v>74</v>
      </c>
      <c r="E160" s="182" t="s">
        <v>786</v>
      </c>
      <c r="F160" s="182" t="s">
        <v>787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SUM(P161:P168)</f>
        <v>0</v>
      </c>
      <c r="Q160" s="176"/>
      <c r="R160" s="177">
        <f>SUM(R161:R168)</f>
        <v>0.0193</v>
      </c>
      <c r="S160" s="176"/>
      <c r="T160" s="178">
        <f>SUM(T161:T168)</f>
        <v>0.041940000000000005</v>
      </c>
      <c r="AR160" s="179" t="s">
        <v>155</v>
      </c>
      <c r="AT160" s="180" t="s">
        <v>74</v>
      </c>
      <c r="AU160" s="180" t="s">
        <v>83</v>
      </c>
      <c r="AY160" s="179" t="s">
        <v>147</v>
      </c>
      <c r="BK160" s="181">
        <f>SUM(BK161:BK168)</f>
        <v>0</v>
      </c>
    </row>
    <row r="161" spans="1:65" s="2" customFormat="1" ht="16.5" customHeight="1">
      <c r="A161" s="31"/>
      <c r="B161" s="32"/>
      <c r="C161" s="184" t="s">
        <v>7</v>
      </c>
      <c r="D161" s="184" t="s">
        <v>150</v>
      </c>
      <c r="E161" s="185" t="s">
        <v>788</v>
      </c>
      <c r="F161" s="186" t="s">
        <v>789</v>
      </c>
      <c r="G161" s="187" t="s">
        <v>308</v>
      </c>
      <c r="H161" s="188">
        <v>16</v>
      </c>
      <c r="I161" s="189"/>
      <c r="J161" s="190">
        <f aca="true" t="shared" si="10" ref="J161:J168">ROUND(I161*H161,2)</f>
        <v>0</v>
      </c>
      <c r="K161" s="191"/>
      <c r="L161" s="36"/>
      <c r="M161" s="192" t="s">
        <v>1</v>
      </c>
      <c r="N161" s="193" t="s">
        <v>41</v>
      </c>
      <c r="O161" s="68"/>
      <c r="P161" s="194">
        <f aca="true" t="shared" si="11" ref="P161:P168">O161*H161</f>
        <v>0</v>
      </c>
      <c r="Q161" s="194">
        <v>0</v>
      </c>
      <c r="R161" s="194">
        <f aca="true" t="shared" si="12" ref="R161:R168">Q161*H161</f>
        <v>0</v>
      </c>
      <c r="S161" s="194">
        <v>0.00213</v>
      </c>
      <c r="T161" s="195">
        <f aca="true" t="shared" si="13" ref="T161:T168">S161*H161</f>
        <v>0.03408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aca="true" t="shared" si="14" ref="BE161:BE168">IF(N161="základní",J161,0)</f>
        <v>0</v>
      </c>
      <c r="BF161" s="197">
        <f aca="true" t="shared" si="15" ref="BF161:BF168">IF(N161="snížená",J161,0)</f>
        <v>0</v>
      </c>
      <c r="BG161" s="197">
        <f aca="true" t="shared" si="16" ref="BG161:BG168">IF(N161="zákl. přenesená",J161,0)</f>
        <v>0</v>
      </c>
      <c r="BH161" s="197">
        <f aca="true" t="shared" si="17" ref="BH161:BH168">IF(N161="sníž. přenesená",J161,0)</f>
        <v>0</v>
      </c>
      <c r="BI161" s="197">
        <f aca="true" t="shared" si="18" ref="BI161:BI168">IF(N161="nulová",J161,0)</f>
        <v>0</v>
      </c>
      <c r="BJ161" s="14" t="s">
        <v>155</v>
      </c>
      <c r="BK161" s="197">
        <f aca="true" t="shared" si="19" ref="BK161:BK168">ROUND(I161*H161,2)</f>
        <v>0</v>
      </c>
      <c r="BL161" s="14" t="s">
        <v>192</v>
      </c>
      <c r="BM161" s="196" t="s">
        <v>1352</v>
      </c>
    </row>
    <row r="162" spans="1:65" s="2" customFormat="1" ht="16.5" customHeight="1">
      <c r="A162" s="31"/>
      <c r="B162" s="32"/>
      <c r="C162" s="184" t="s">
        <v>247</v>
      </c>
      <c r="D162" s="184" t="s">
        <v>150</v>
      </c>
      <c r="E162" s="185" t="s">
        <v>791</v>
      </c>
      <c r="F162" s="186" t="s">
        <v>1137</v>
      </c>
      <c r="G162" s="187" t="s">
        <v>191</v>
      </c>
      <c r="H162" s="188">
        <v>6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41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0.00087</v>
      </c>
      <c r="T162" s="195">
        <f t="shared" si="13"/>
        <v>0.00522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192</v>
      </c>
      <c r="AT162" s="196" t="s">
        <v>150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1353</v>
      </c>
    </row>
    <row r="163" spans="1:65" s="2" customFormat="1" ht="16.5" customHeight="1">
      <c r="A163" s="31"/>
      <c r="B163" s="32"/>
      <c r="C163" s="184" t="s">
        <v>251</v>
      </c>
      <c r="D163" s="184" t="s">
        <v>150</v>
      </c>
      <c r="E163" s="185" t="s">
        <v>794</v>
      </c>
      <c r="F163" s="186" t="s">
        <v>795</v>
      </c>
      <c r="G163" s="187" t="s">
        <v>191</v>
      </c>
      <c r="H163" s="188">
        <v>12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0.00022</v>
      </c>
      <c r="T163" s="195">
        <f t="shared" si="13"/>
        <v>0.00264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1354</v>
      </c>
    </row>
    <row r="164" spans="1:65" s="2" customFormat="1" ht="16.5" customHeight="1">
      <c r="A164" s="31"/>
      <c r="B164" s="32"/>
      <c r="C164" s="184" t="s">
        <v>255</v>
      </c>
      <c r="D164" s="184" t="s">
        <v>150</v>
      </c>
      <c r="E164" s="185" t="s">
        <v>797</v>
      </c>
      <c r="F164" s="186" t="s">
        <v>798</v>
      </c>
      <c r="G164" s="187" t="s">
        <v>308</v>
      </c>
      <c r="H164" s="188">
        <v>18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0.00084</v>
      </c>
      <c r="R164" s="194">
        <f t="shared" si="12"/>
        <v>0.015120000000000001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1355</v>
      </c>
    </row>
    <row r="165" spans="1:65" s="2" customFormat="1" ht="21.75" customHeight="1">
      <c r="A165" s="31"/>
      <c r="B165" s="32"/>
      <c r="C165" s="184" t="s">
        <v>259</v>
      </c>
      <c r="D165" s="184" t="s">
        <v>150</v>
      </c>
      <c r="E165" s="185" t="s">
        <v>800</v>
      </c>
      <c r="F165" s="186" t="s">
        <v>801</v>
      </c>
      <c r="G165" s="187" t="s">
        <v>308</v>
      </c>
      <c r="H165" s="188">
        <v>18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5E-05</v>
      </c>
      <c r="R165" s="194">
        <f t="shared" si="12"/>
        <v>0.0009000000000000001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1356</v>
      </c>
    </row>
    <row r="166" spans="1:65" s="2" customFormat="1" ht="16.5" customHeight="1">
      <c r="A166" s="31"/>
      <c r="B166" s="32"/>
      <c r="C166" s="184" t="s">
        <v>263</v>
      </c>
      <c r="D166" s="184" t="s">
        <v>150</v>
      </c>
      <c r="E166" s="185" t="s">
        <v>803</v>
      </c>
      <c r="F166" s="186" t="s">
        <v>804</v>
      </c>
      <c r="G166" s="187" t="s">
        <v>191</v>
      </c>
      <c r="H166" s="188">
        <v>8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1357</v>
      </c>
    </row>
    <row r="167" spans="1:65" s="2" customFormat="1" ht="16.5" customHeight="1">
      <c r="A167" s="31"/>
      <c r="B167" s="32"/>
      <c r="C167" s="184" t="s">
        <v>267</v>
      </c>
      <c r="D167" s="184" t="s">
        <v>150</v>
      </c>
      <c r="E167" s="185" t="s">
        <v>806</v>
      </c>
      <c r="F167" s="186" t="s">
        <v>807</v>
      </c>
      <c r="G167" s="187" t="s">
        <v>191</v>
      </c>
      <c r="H167" s="188">
        <v>8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41</v>
      </c>
      <c r="O167" s="68"/>
      <c r="P167" s="194">
        <f t="shared" si="11"/>
        <v>0</v>
      </c>
      <c r="Q167" s="194">
        <v>0.00013</v>
      </c>
      <c r="R167" s="194">
        <f t="shared" si="12"/>
        <v>0.00104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192</v>
      </c>
      <c r="AT167" s="196" t="s">
        <v>150</v>
      </c>
      <c r="AU167" s="196" t="s">
        <v>155</v>
      </c>
      <c r="AY167" s="14" t="s">
        <v>147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155</v>
      </c>
      <c r="BK167" s="197">
        <f t="shared" si="19"/>
        <v>0</v>
      </c>
      <c r="BL167" s="14" t="s">
        <v>192</v>
      </c>
      <c r="BM167" s="196" t="s">
        <v>1358</v>
      </c>
    </row>
    <row r="168" spans="1:65" s="2" customFormat="1" ht="16.5" customHeight="1">
      <c r="A168" s="31"/>
      <c r="B168" s="32"/>
      <c r="C168" s="184" t="s">
        <v>271</v>
      </c>
      <c r="D168" s="184" t="s">
        <v>150</v>
      </c>
      <c r="E168" s="185" t="s">
        <v>809</v>
      </c>
      <c r="F168" s="186" t="s">
        <v>810</v>
      </c>
      <c r="G168" s="187" t="s">
        <v>191</v>
      </c>
      <c r="H168" s="188">
        <v>8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41</v>
      </c>
      <c r="O168" s="68"/>
      <c r="P168" s="194">
        <f t="shared" si="11"/>
        <v>0</v>
      </c>
      <c r="Q168" s="194">
        <v>0.00028</v>
      </c>
      <c r="R168" s="194">
        <f t="shared" si="12"/>
        <v>0.00224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155</v>
      </c>
      <c r="BK168" s="197">
        <f t="shared" si="19"/>
        <v>0</v>
      </c>
      <c r="BL168" s="14" t="s">
        <v>192</v>
      </c>
      <c r="BM168" s="196" t="s">
        <v>1359</v>
      </c>
    </row>
    <row r="169" spans="2:63" s="12" customFormat="1" ht="22.9" customHeight="1">
      <c r="B169" s="168"/>
      <c r="C169" s="169"/>
      <c r="D169" s="170" t="s">
        <v>74</v>
      </c>
      <c r="E169" s="182" t="s">
        <v>812</v>
      </c>
      <c r="F169" s="182" t="s">
        <v>813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SUM(P170:P181)</f>
        <v>0</v>
      </c>
      <c r="Q169" s="176"/>
      <c r="R169" s="177">
        <f>SUM(R170:R181)</f>
        <v>0.01828</v>
      </c>
      <c r="S169" s="176"/>
      <c r="T169" s="178">
        <f>SUM(T170:T181)</f>
        <v>0.09173</v>
      </c>
      <c r="AR169" s="179" t="s">
        <v>155</v>
      </c>
      <c r="AT169" s="180" t="s">
        <v>74</v>
      </c>
      <c r="AU169" s="180" t="s">
        <v>83</v>
      </c>
      <c r="AY169" s="179" t="s">
        <v>147</v>
      </c>
      <c r="BK169" s="181">
        <f>SUM(BK170:BK181)</f>
        <v>0</v>
      </c>
    </row>
    <row r="170" spans="1:65" s="2" customFormat="1" ht="16.5" customHeight="1">
      <c r="A170" s="31"/>
      <c r="B170" s="32"/>
      <c r="C170" s="184" t="s">
        <v>278</v>
      </c>
      <c r="D170" s="184" t="s">
        <v>150</v>
      </c>
      <c r="E170" s="185" t="s">
        <v>1360</v>
      </c>
      <c r="F170" s="186" t="s">
        <v>1361</v>
      </c>
      <c r="G170" s="187" t="s">
        <v>819</v>
      </c>
      <c r="H170" s="188">
        <v>2</v>
      </c>
      <c r="I170" s="189"/>
      <c r="J170" s="190">
        <f aca="true" t="shared" si="20" ref="J170:J181">ROUND(I170*H170,2)</f>
        <v>0</v>
      </c>
      <c r="K170" s="191"/>
      <c r="L170" s="36"/>
      <c r="M170" s="192" t="s">
        <v>1</v>
      </c>
      <c r="N170" s="193" t="s">
        <v>41</v>
      </c>
      <c r="O170" s="68"/>
      <c r="P170" s="194">
        <f aca="true" t="shared" si="21" ref="P170:P181">O170*H170</f>
        <v>0</v>
      </c>
      <c r="Q170" s="194">
        <v>0.00493</v>
      </c>
      <c r="R170" s="194">
        <f aca="true" t="shared" si="22" ref="R170:R181">Q170*H170</f>
        <v>0.00986</v>
      </c>
      <c r="S170" s="194">
        <v>0</v>
      </c>
      <c r="T170" s="195">
        <f aca="true" t="shared" si="23" ref="T170:T181"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aca="true" t="shared" si="24" ref="BE170:BE181">IF(N170="základní",J170,0)</f>
        <v>0</v>
      </c>
      <c r="BF170" s="197">
        <f aca="true" t="shared" si="25" ref="BF170:BF181">IF(N170="snížená",J170,0)</f>
        <v>0</v>
      </c>
      <c r="BG170" s="197">
        <f aca="true" t="shared" si="26" ref="BG170:BG181">IF(N170="zákl. přenesená",J170,0)</f>
        <v>0</v>
      </c>
      <c r="BH170" s="197">
        <f aca="true" t="shared" si="27" ref="BH170:BH181">IF(N170="sníž. přenesená",J170,0)</f>
        <v>0</v>
      </c>
      <c r="BI170" s="197">
        <f aca="true" t="shared" si="28" ref="BI170:BI181">IF(N170="nulová",J170,0)</f>
        <v>0</v>
      </c>
      <c r="BJ170" s="14" t="s">
        <v>155</v>
      </c>
      <c r="BK170" s="197">
        <f aca="true" t="shared" si="29" ref="BK170:BK181">ROUND(I170*H170,2)</f>
        <v>0</v>
      </c>
      <c r="BL170" s="14" t="s">
        <v>192</v>
      </c>
      <c r="BM170" s="196" t="s">
        <v>1362</v>
      </c>
    </row>
    <row r="171" spans="1:65" s="2" customFormat="1" ht="16.5" customHeight="1">
      <c r="A171" s="31"/>
      <c r="B171" s="32"/>
      <c r="C171" s="184" t="s">
        <v>282</v>
      </c>
      <c r="D171" s="184" t="s">
        <v>150</v>
      </c>
      <c r="E171" s="185" t="s">
        <v>1363</v>
      </c>
      <c r="F171" s="186" t="s">
        <v>1364</v>
      </c>
      <c r="G171" s="187" t="s">
        <v>819</v>
      </c>
      <c r="H171" s="188">
        <v>2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0.00043</v>
      </c>
      <c r="R171" s="194">
        <f t="shared" si="22"/>
        <v>0.00086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1365</v>
      </c>
    </row>
    <row r="172" spans="1:65" s="2" customFormat="1" ht="16.5" customHeight="1">
      <c r="A172" s="31"/>
      <c r="B172" s="32"/>
      <c r="C172" s="184" t="s">
        <v>286</v>
      </c>
      <c r="D172" s="184" t="s">
        <v>150</v>
      </c>
      <c r="E172" s="185" t="s">
        <v>814</v>
      </c>
      <c r="F172" s="186" t="s">
        <v>815</v>
      </c>
      <c r="G172" s="187" t="s">
        <v>819</v>
      </c>
      <c r="H172" s="188">
        <v>1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</v>
      </c>
      <c r="R172" s="194">
        <f t="shared" si="22"/>
        <v>0</v>
      </c>
      <c r="S172" s="194">
        <v>0.01946</v>
      </c>
      <c r="T172" s="195">
        <f t="shared" si="23"/>
        <v>0.01946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1366</v>
      </c>
    </row>
    <row r="173" spans="1:65" s="2" customFormat="1" ht="16.5" customHeight="1">
      <c r="A173" s="31"/>
      <c r="B173" s="32"/>
      <c r="C173" s="184" t="s">
        <v>225</v>
      </c>
      <c r="D173" s="184" t="s">
        <v>150</v>
      </c>
      <c r="E173" s="185" t="s">
        <v>1367</v>
      </c>
      <c r="F173" s="186" t="s">
        <v>1368</v>
      </c>
      <c r="G173" s="187" t="s">
        <v>819</v>
      </c>
      <c r="H173" s="188">
        <v>2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0</v>
      </c>
      <c r="R173" s="194">
        <f t="shared" si="22"/>
        <v>0</v>
      </c>
      <c r="S173" s="194">
        <v>0.0329</v>
      </c>
      <c r="T173" s="195">
        <f t="shared" si="23"/>
        <v>0.0658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1369</v>
      </c>
    </row>
    <row r="174" spans="1:65" s="2" customFormat="1" ht="16.5" customHeight="1">
      <c r="A174" s="31"/>
      <c r="B174" s="32"/>
      <c r="C174" s="184" t="s">
        <v>293</v>
      </c>
      <c r="D174" s="184" t="s">
        <v>150</v>
      </c>
      <c r="E174" s="185" t="s">
        <v>1370</v>
      </c>
      <c r="F174" s="186" t="s">
        <v>1371</v>
      </c>
      <c r="G174" s="187" t="s">
        <v>191</v>
      </c>
      <c r="H174" s="188">
        <v>2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41</v>
      </c>
      <c r="O174" s="68"/>
      <c r="P174" s="194">
        <f t="shared" si="21"/>
        <v>0</v>
      </c>
      <c r="Q174" s="194">
        <v>0.00198</v>
      </c>
      <c r="R174" s="194">
        <f t="shared" si="22"/>
        <v>0.00396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1372</v>
      </c>
    </row>
    <row r="175" spans="1:65" s="2" customFormat="1" ht="16.5" customHeight="1">
      <c r="A175" s="31"/>
      <c r="B175" s="32"/>
      <c r="C175" s="184" t="s">
        <v>297</v>
      </c>
      <c r="D175" s="184" t="s">
        <v>150</v>
      </c>
      <c r="E175" s="185" t="s">
        <v>1373</v>
      </c>
      <c r="F175" s="186" t="s">
        <v>1374</v>
      </c>
      <c r="G175" s="187" t="s">
        <v>191</v>
      </c>
      <c r="H175" s="188">
        <v>8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0.00049</v>
      </c>
      <c r="T175" s="195">
        <f t="shared" si="23"/>
        <v>0.00392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1375</v>
      </c>
    </row>
    <row r="176" spans="1:65" s="2" customFormat="1" ht="16.5" customHeight="1">
      <c r="A176" s="31"/>
      <c r="B176" s="32"/>
      <c r="C176" s="184" t="s">
        <v>301</v>
      </c>
      <c r="D176" s="184" t="s">
        <v>150</v>
      </c>
      <c r="E176" s="185" t="s">
        <v>830</v>
      </c>
      <c r="F176" s="186" t="s">
        <v>831</v>
      </c>
      <c r="G176" s="187" t="s">
        <v>161</v>
      </c>
      <c r="H176" s="188">
        <v>0.085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1376</v>
      </c>
    </row>
    <row r="177" spans="1:65" s="2" customFormat="1" ht="16.5" customHeight="1">
      <c r="A177" s="31"/>
      <c r="B177" s="32"/>
      <c r="C177" s="198" t="s">
        <v>305</v>
      </c>
      <c r="D177" s="198" t="s">
        <v>222</v>
      </c>
      <c r="E177" s="199" t="s">
        <v>842</v>
      </c>
      <c r="F177" s="200" t="s">
        <v>1377</v>
      </c>
      <c r="G177" s="201" t="s">
        <v>191</v>
      </c>
      <c r="H177" s="202">
        <v>2</v>
      </c>
      <c r="I177" s="203"/>
      <c r="J177" s="204">
        <f t="shared" si="20"/>
        <v>0</v>
      </c>
      <c r="K177" s="205"/>
      <c r="L177" s="206"/>
      <c r="M177" s="207" t="s">
        <v>1</v>
      </c>
      <c r="N177" s="208" t="s">
        <v>41</v>
      </c>
      <c r="O177" s="68"/>
      <c r="P177" s="194">
        <f t="shared" si="21"/>
        <v>0</v>
      </c>
      <c r="Q177" s="194">
        <v>0.0018</v>
      </c>
      <c r="R177" s="194">
        <f t="shared" si="22"/>
        <v>0.0036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225</v>
      </c>
      <c r="AT177" s="196" t="s">
        <v>222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1378</v>
      </c>
    </row>
    <row r="178" spans="1:65" s="2" customFormat="1" ht="16.5" customHeight="1">
      <c r="A178" s="31"/>
      <c r="B178" s="32"/>
      <c r="C178" s="184" t="s">
        <v>310</v>
      </c>
      <c r="D178" s="184" t="s">
        <v>150</v>
      </c>
      <c r="E178" s="185" t="s">
        <v>851</v>
      </c>
      <c r="F178" s="186" t="s">
        <v>852</v>
      </c>
      <c r="G178" s="187" t="s">
        <v>191</v>
      </c>
      <c r="H178" s="188">
        <v>3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0.00085</v>
      </c>
      <c r="T178" s="195">
        <f t="shared" si="23"/>
        <v>0.0025499999999999997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1379</v>
      </c>
    </row>
    <row r="179" spans="1:65" s="2" customFormat="1" ht="16.5" customHeight="1">
      <c r="A179" s="31"/>
      <c r="B179" s="32"/>
      <c r="C179" s="184" t="s">
        <v>314</v>
      </c>
      <c r="D179" s="184" t="s">
        <v>150</v>
      </c>
      <c r="E179" s="185" t="s">
        <v>1160</v>
      </c>
      <c r="F179" s="186" t="s">
        <v>1161</v>
      </c>
      <c r="G179" s="187" t="s">
        <v>161</v>
      </c>
      <c r="H179" s="188">
        <v>0.018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1380</v>
      </c>
    </row>
    <row r="180" spans="1:65" s="2" customFormat="1" ht="16.5" customHeight="1">
      <c r="A180" s="31"/>
      <c r="B180" s="32"/>
      <c r="C180" s="184" t="s">
        <v>318</v>
      </c>
      <c r="D180" s="184" t="s">
        <v>150</v>
      </c>
      <c r="E180" s="185" t="s">
        <v>854</v>
      </c>
      <c r="F180" s="186" t="s">
        <v>855</v>
      </c>
      <c r="G180" s="187" t="s">
        <v>274</v>
      </c>
      <c r="H180" s="209"/>
      <c r="I180" s="189"/>
      <c r="J180" s="190">
        <f t="shared" si="2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155</v>
      </c>
      <c r="BK180" s="197">
        <f t="shared" si="29"/>
        <v>0</v>
      </c>
      <c r="BL180" s="14" t="s">
        <v>192</v>
      </c>
      <c r="BM180" s="196" t="s">
        <v>1381</v>
      </c>
    </row>
    <row r="181" spans="1:65" s="2" customFormat="1" ht="16.5" customHeight="1">
      <c r="A181" s="31"/>
      <c r="B181" s="32"/>
      <c r="C181" s="184" t="s">
        <v>322</v>
      </c>
      <c r="D181" s="184" t="s">
        <v>150</v>
      </c>
      <c r="E181" s="185" t="s">
        <v>857</v>
      </c>
      <c r="F181" s="186" t="s">
        <v>858</v>
      </c>
      <c r="G181" s="187" t="s">
        <v>274</v>
      </c>
      <c r="H181" s="209"/>
      <c r="I181" s="189"/>
      <c r="J181" s="190">
        <f t="shared" si="20"/>
        <v>0</v>
      </c>
      <c r="K181" s="191"/>
      <c r="L181" s="36"/>
      <c r="M181" s="192" t="s">
        <v>1</v>
      </c>
      <c r="N181" s="193" t="s">
        <v>41</v>
      </c>
      <c r="O181" s="68"/>
      <c r="P181" s="194">
        <f t="shared" si="21"/>
        <v>0</v>
      </c>
      <c r="Q181" s="194">
        <v>0</v>
      </c>
      <c r="R181" s="194">
        <f t="shared" si="22"/>
        <v>0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155</v>
      </c>
      <c r="BK181" s="197">
        <f t="shared" si="29"/>
        <v>0</v>
      </c>
      <c r="BL181" s="14" t="s">
        <v>192</v>
      </c>
      <c r="BM181" s="196" t="s">
        <v>1382</v>
      </c>
    </row>
    <row r="182" spans="2:63" s="12" customFormat="1" ht="22.9" customHeight="1">
      <c r="B182" s="168"/>
      <c r="C182" s="169"/>
      <c r="D182" s="170" t="s">
        <v>74</v>
      </c>
      <c r="E182" s="182" t="s">
        <v>186</v>
      </c>
      <c r="F182" s="182" t="s">
        <v>187</v>
      </c>
      <c r="G182" s="169"/>
      <c r="H182" s="169"/>
      <c r="I182" s="172"/>
      <c r="J182" s="183">
        <f>BK182</f>
        <v>0</v>
      </c>
      <c r="K182" s="169"/>
      <c r="L182" s="174"/>
      <c r="M182" s="175"/>
      <c r="N182" s="176"/>
      <c r="O182" s="176"/>
      <c r="P182" s="177">
        <f>SUM(P183:P189)</f>
        <v>0</v>
      </c>
      <c r="Q182" s="176"/>
      <c r="R182" s="177">
        <f>SUM(R183:R189)</f>
        <v>0.0301</v>
      </c>
      <c r="S182" s="176"/>
      <c r="T182" s="178">
        <f>SUM(T183:T189)</f>
        <v>0.02493</v>
      </c>
      <c r="AR182" s="179" t="s">
        <v>155</v>
      </c>
      <c r="AT182" s="180" t="s">
        <v>74</v>
      </c>
      <c r="AU182" s="180" t="s">
        <v>83</v>
      </c>
      <c r="AY182" s="179" t="s">
        <v>147</v>
      </c>
      <c r="BK182" s="181">
        <f>SUM(BK183:BK189)</f>
        <v>0</v>
      </c>
    </row>
    <row r="183" spans="1:65" s="2" customFormat="1" ht="24.2" customHeight="1">
      <c r="A183" s="31"/>
      <c r="B183" s="32"/>
      <c r="C183" s="184" t="s">
        <v>328</v>
      </c>
      <c r="D183" s="184" t="s">
        <v>150</v>
      </c>
      <c r="E183" s="185" t="s">
        <v>434</v>
      </c>
      <c r="F183" s="186" t="s">
        <v>435</v>
      </c>
      <c r="G183" s="187" t="s">
        <v>191</v>
      </c>
      <c r="H183" s="188">
        <v>1</v>
      </c>
      <c r="I183" s="189"/>
      <c r="J183" s="190">
        <f aca="true" t="shared" si="30" ref="J183:J189">ROUND(I183*H183,2)</f>
        <v>0</v>
      </c>
      <c r="K183" s="191"/>
      <c r="L183" s="36"/>
      <c r="M183" s="192" t="s">
        <v>1</v>
      </c>
      <c r="N183" s="193" t="s">
        <v>41</v>
      </c>
      <c r="O183" s="68"/>
      <c r="P183" s="194">
        <f aca="true" t="shared" si="31" ref="P183:P189">O183*H183</f>
        <v>0</v>
      </c>
      <c r="Q183" s="194">
        <v>0.03</v>
      </c>
      <c r="R183" s="194">
        <f aca="true" t="shared" si="32" ref="R183:R189">Q183*H183</f>
        <v>0.03</v>
      </c>
      <c r="S183" s="194">
        <v>0</v>
      </c>
      <c r="T183" s="195">
        <f aca="true" t="shared" si="33" ref="T183:T189"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aca="true" t="shared" si="34" ref="BE183:BE189">IF(N183="základní",J183,0)</f>
        <v>0</v>
      </c>
      <c r="BF183" s="197">
        <f aca="true" t="shared" si="35" ref="BF183:BF189">IF(N183="snížená",J183,0)</f>
        <v>0</v>
      </c>
      <c r="BG183" s="197">
        <f aca="true" t="shared" si="36" ref="BG183:BG189">IF(N183="zákl. přenesená",J183,0)</f>
        <v>0</v>
      </c>
      <c r="BH183" s="197">
        <f aca="true" t="shared" si="37" ref="BH183:BH189">IF(N183="sníž. přenesená",J183,0)</f>
        <v>0</v>
      </c>
      <c r="BI183" s="197">
        <f aca="true" t="shared" si="38" ref="BI183:BI189">IF(N183="nulová",J183,0)</f>
        <v>0</v>
      </c>
      <c r="BJ183" s="14" t="s">
        <v>155</v>
      </c>
      <c r="BK183" s="197">
        <f aca="true" t="shared" si="39" ref="BK183:BK189">ROUND(I183*H183,2)</f>
        <v>0</v>
      </c>
      <c r="BL183" s="14" t="s">
        <v>192</v>
      </c>
      <c r="BM183" s="196" t="s">
        <v>1383</v>
      </c>
    </row>
    <row r="184" spans="1:65" s="2" customFormat="1" ht="16.5" customHeight="1">
      <c r="A184" s="31"/>
      <c r="B184" s="32"/>
      <c r="C184" s="184" t="s">
        <v>332</v>
      </c>
      <c r="D184" s="184" t="s">
        <v>150</v>
      </c>
      <c r="E184" s="185" t="s">
        <v>189</v>
      </c>
      <c r="F184" s="186" t="s">
        <v>190</v>
      </c>
      <c r="G184" s="187" t="s">
        <v>191</v>
      </c>
      <c r="H184" s="188">
        <v>1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8E-05</v>
      </c>
      <c r="R184" s="194">
        <f t="shared" si="32"/>
        <v>8E-05</v>
      </c>
      <c r="S184" s="194">
        <v>0.02493</v>
      </c>
      <c r="T184" s="195">
        <f t="shared" si="33"/>
        <v>0.02493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1384</v>
      </c>
    </row>
    <row r="185" spans="1:65" s="2" customFormat="1" ht="16.5" customHeight="1">
      <c r="A185" s="31"/>
      <c r="B185" s="32"/>
      <c r="C185" s="184" t="s">
        <v>336</v>
      </c>
      <c r="D185" s="184" t="s">
        <v>150</v>
      </c>
      <c r="E185" s="185" t="s">
        <v>198</v>
      </c>
      <c r="F185" s="186" t="s">
        <v>199</v>
      </c>
      <c r="G185" s="187" t="s">
        <v>191</v>
      </c>
      <c r="H185" s="188">
        <v>1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0</v>
      </c>
      <c r="R185" s="194">
        <f t="shared" si="32"/>
        <v>0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1385</v>
      </c>
    </row>
    <row r="186" spans="1:65" s="2" customFormat="1" ht="16.5" customHeight="1">
      <c r="A186" s="31"/>
      <c r="B186" s="32"/>
      <c r="C186" s="184" t="s">
        <v>340</v>
      </c>
      <c r="D186" s="184" t="s">
        <v>150</v>
      </c>
      <c r="E186" s="185" t="s">
        <v>202</v>
      </c>
      <c r="F186" s="186" t="s">
        <v>203</v>
      </c>
      <c r="G186" s="187" t="s">
        <v>153</v>
      </c>
      <c r="H186" s="188">
        <v>100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1386</v>
      </c>
    </row>
    <row r="187" spans="1:65" s="2" customFormat="1" ht="16.5" customHeight="1">
      <c r="A187" s="31"/>
      <c r="B187" s="32"/>
      <c r="C187" s="184" t="s">
        <v>344</v>
      </c>
      <c r="D187" s="184" t="s">
        <v>150</v>
      </c>
      <c r="E187" s="185" t="s">
        <v>206</v>
      </c>
      <c r="F187" s="186" t="s">
        <v>207</v>
      </c>
      <c r="G187" s="187" t="s">
        <v>191</v>
      </c>
      <c r="H187" s="188">
        <v>1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2E-05</v>
      </c>
      <c r="R187" s="194">
        <f t="shared" si="32"/>
        <v>2E-05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1387</v>
      </c>
    </row>
    <row r="188" spans="1:65" s="2" customFormat="1" ht="16.5" customHeight="1">
      <c r="A188" s="31"/>
      <c r="B188" s="32"/>
      <c r="C188" s="184" t="s">
        <v>348</v>
      </c>
      <c r="D188" s="184" t="s">
        <v>150</v>
      </c>
      <c r="E188" s="185" t="s">
        <v>210</v>
      </c>
      <c r="F188" s="186" t="s">
        <v>211</v>
      </c>
      <c r="G188" s="187" t="s">
        <v>153</v>
      </c>
      <c r="H188" s="188">
        <v>100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</v>
      </c>
      <c r="R188" s="194">
        <f t="shared" si="32"/>
        <v>0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1388</v>
      </c>
    </row>
    <row r="189" spans="1:65" s="2" customFormat="1" ht="16.5" customHeight="1">
      <c r="A189" s="31"/>
      <c r="B189" s="32"/>
      <c r="C189" s="184" t="s">
        <v>352</v>
      </c>
      <c r="D189" s="184" t="s">
        <v>150</v>
      </c>
      <c r="E189" s="185" t="s">
        <v>214</v>
      </c>
      <c r="F189" s="186" t="s">
        <v>215</v>
      </c>
      <c r="G189" s="187" t="s">
        <v>161</v>
      </c>
      <c r="H189" s="188">
        <v>0.025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0</v>
      </c>
      <c r="R189" s="194">
        <f t="shared" si="32"/>
        <v>0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1389</v>
      </c>
    </row>
    <row r="190" spans="2:63" s="12" customFormat="1" ht="22.9" customHeight="1">
      <c r="B190" s="168"/>
      <c r="C190" s="169"/>
      <c r="D190" s="170" t="s">
        <v>74</v>
      </c>
      <c r="E190" s="182" t="s">
        <v>870</v>
      </c>
      <c r="F190" s="182" t="s">
        <v>871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SUM(P191:P192)</f>
        <v>0</v>
      </c>
      <c r="Q190" s="176"/>
      <c r="R190" s="177">
        <f>SUM(R191:R192)</f>
        <v>0.072</v>
      </c>
      <c r="S190" s="176"/>
      <c r="T190" s="178">
        <f>SUM(T191:T192)</f>
        <v>0</v>
      </c>
      <c r="AR190" s="179" t="s">
        <v>155</v>
      </c>
      <c r="AT190" s="180" t="s">
        <v>74</v>
      </c>
      <c r="AU190" s="180" t="s">
        <v>83</v>
      </c>
      <c r="AY190" s="179" t="s">
        <v>147</v>
      </c>
      <c r="BK190" s="181">
        <f>SUM(BK191:BK192)</f>
        <v>0</v>
      </c>
    </row>
    <row r="191" spans="1:65" s="2" customFormat="1" ht="16.5" customHeight="1">
      <c r="A191" s="31"/>
      <c r="B191" s="32"/>
      <c r="C191" s="184" t="s">
        <v>356</v>
      </c>
      <c r="D191" s="184" t="s">
        <v>150</v>
      </c>
      <c r="E191" s="185" t="s">
        <v>873</v>
      </c>
      <c r="F191" s="186" t="s">
        <v>874</v>
      </c>
      <c r="G191" s="187" t="s">
        <v>415</v>
      </c>
      <c r="H191" s="188">
        <v>1</v>
      </c>
      <c r="I191" s="189"/>
      <c r="J191" s="190">
        <f>ROUND(I191*H191,2)</f>
        <v>0</v>
      </c>
      <c r="K191" s="191"/>
      <c r="L191" s="36"/>
      <c r="M191" s="192" t="s">
        <v>1</v>
      </c>
      <c r="N191" s="193" t="s">
        <v>41</v>
      </c>
      <c r="O191" s="68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4" t="s">
        <v>155</v>
      </c>
      <c r="BK191" s="197">
        <f>ROUND(I191*H191,2)</f>
        <v>0</v>
      </c>
      <c r="BL191" s="14" t="s">
        <v>192</v>
      </c>
      <c r="BM191" s="196" t="s">
        <v>1390</v>
      </c>
    </row>
    <row r="192" spans="1:65" s="2" customFormat="1" ht="16.5" customHeight="1">
      <c r="A192" s="31"/>
      <c r="B192" s="32"/>
      <c r="C192" s="198" t="s">
        <v>360</v>
      </c>
      <c r="D192" s="198" t="s">
        <v>222</v>
      </c>
      <c r="E192" s="199" t="s">
        <v>1391</v>
      </c>
      <c r="F192" s="200" t="s">
        <v>1392</v>
      </c>
      <c r="G192" s="201" t="s">
        <v>191</v>
      </c>
      <c r="H192" s="202">
        <v>2</v>
      </c>
      <c r="I192" s="203"/>
      <c r="J192" s="204">
        <f>ROUND(I192*H192,2)</f>
        <v>0</v>
      </c>
      <c r="K192" s="205"/>
      <c r="L192" s="206"/>
      <c r="M192" s="207" t="s">
        <v>1</v>
      </c>
      <c r="N192" s="208" t="s">
        <v>41</v>
      </c>
      <c r="O192" s="68"/>
      <c r="P192" s="194">
        <f>O192*H192</f>
        <v>0</v>
      </c>
      <c r="Q192" s="194">
        <v>0.036</v>
      </c>
      <c r="R192" s="194">
        <f>Q192*H192</f>
        <v>0.072</v>
      </c>
      <c r="S192" s="194">
        <v>0</v>
      </c>
      <c r="T192" s="19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225</v>
      </c>
      <c r="AT192" s="196" t="s">
        <v>222</v>
      </c>
      <c r="AU192" s="196" t="s">
        <v>155</v>
      </c>
      <c r="AY192" s="14" t="s">
        <v>147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155</v>
      </c>
      <c r="BK192" s="197">
        <f>ROUND(I192*H192,2)</f>
        <v>0</v>
      </c>
      <c r="BL192" s="14" t="s">
        <v>192</v>
      </c>
      <c r="BM192" s="196" t="s">
        <v>1393</v>
      </c>
    </row>
    <row r="193" spans="2:63" s="12" customFormat="1" ht="22.9" customHeight="1">
      <c r="B193" s="168"/>
      <c r="C193" s="169"/>
      <c r="D193" s="170" t="s">
        <v>74</v>
      </c>
      <c r="E193" s="182" t="s">
        <v>217</v>
      </c>
      <c r="F193" s="182" t="s">
        <v>218</v>
      </c>
      <c r="G193" s="169"/>
      <c r="H193" s="169"/>
      <c r="I193" s="172"/>
      <c r="J193" s="183">
        <f>BK193</f>
        <v>0</v>
      </c>
      <c r="K193" s="169"/>
      <c r="L193" s="174"/>
      <c r="M193" s="175"/>
      <c r="N193" s="176"/>
      <c r="O193" s="176"/>
      <c r="P193" s="177">
        <f>SUM(P194:P209)</f>
        <v>0</v>
      </c>
      <c r="Q193" s="176"/>
      <c r="R193" s="177">
        <f>SUM(R194:R209)</f>
        <v>0.16525</v>
      </c>
      <c r="S193" s="176"/>
      <c r="T193" s="178">
        <f>SUM(T194:T209)</f>
        <v>0.024</v>
      </c>
      <c r="AR193" s="179" t="s">
        <v>155</v>
      </c>
      <c r="AT193" s="180" t="s">
        <v>74</v>
      </c>
      <c r="AU193" s="180" t="s">
        <v>83</v>
      </c>
      <c r="AY193" s="179" t="s">
        <v>147</v>
      </c>
      <c r="BK193" s="181">
        <f>SUM(BK194:BK209)</f>
        <v>0</v>
      </c>
    </row>
    <row r="194" spans="1:65" s="2" customFormat="1" ht="16.5" customHeight="1">
      <c r="A194" s="31"/>
      <c r="B194" s="32"/>
      <c r="C194" s="184" t="s">
        <v>364</v>
      </c>
      <c r="D194" s="184" t="s">
        <v>150</v>
      </c>
      <c r="E194" s="185" t="s">
        <v>237</v>
      </c>
      <c r="F194" s="186" t="s">
        <v>238</v>
      </c>
      <c r="G194" s="187" t="s">
        <v>234</v>
      </c>
      <c r="H194" s="188">
        <v>1</v>
      </c>
      <c r="I194" s="189"/>
      <c r="J194" s="190">
        <f aca="true" t="shared" si="40" ref="J194:J209">ROUND(I194*H194,2)</f>
        <v>0</v>
      </c>
      <c r="K194" s="191"/>
      <c r="L194" s="36"/>
      <c r="M194" s="192" t="s">
        <v>1</v>
      </c>
      <c r="N194" s="193" t="s">
        <v>41</v>
      </c>
      <c r="O194" s="68"/>
      <c r="P194" s="194">
        <f aca="true" t="shared" si="41" ref="P194:P209">O194*H194</f>
        <v>0</v>
      </c>
      <c r="Q194" s="194">
        <v>0.00026</v>
      </c>
      <c r="R194" s="194">
        <f aca="true" t="shared" si="42" ref="R194:R209">Q194*H194</f>
        <v>0.00026</v>
      </c>
      <c r="S194" s="194">
        <v>0</v>
      </c>
      <c r="T194" s="195">
        <f aca="true" t="shared" si="43" ref="T194:T209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 aca="true" t="shared" si="44" ref="BE194:BE209">IF(N194="základní",J194,0)</f>
        <v>0</v>
      </c>
      <c r="BF194" s="197">
        <f aca="true" t="shared" si="45" ref="BF194:BF209">IF(N194="snížená",J194,0)</f>
        <v>0</v>
      </c>
      <c r="BG194" s="197">
        <f aca="true" t="shared" si="46" ref="BG194:BG209">IF(N194="zákl. přenesená",J194,0)</f>
        <v>0</v>
      </c>
      <c r="BH194" s="197">
        <f aca="true" t="shared" si="47" ref="BH194:BH209">IF(N194="sníž. přenesená",J194,0)</f>
        <v>0</v>
      </c>
      <c r="BI194" s="197">
        <f aca="true" t="shared" si="48" ref="BI194:BI209">IF(N194="nulová",J194,0)</f>
        <v>0</v>
      </c>
      <c r="BJ194" s="14" t="s">
        <v>155</v>
      </c>
      <c r="BK194" s="197">
        <f aca="true" t="shared" si="49" ref="BK194:BK209">ROUND(I194*H194,2)</f>
        <v>0</v>
      </c>
      <c r="BL194" s="14" t="s">
        <v>192</v>
      </c>
      <c r="BM194" s="196" t="s">
        <v>1394</v>
      </c>
    </row>
    <row r="195" spans="1:65" s="2" customFormat="1" ht="16.5" customHeight="1">
      <c r="A195" s="31"/>
      <c r="B195" s="32"/>
      <c r="C195" s="184" t="s">
        <v>368</v>
      </c>
      <c r="D195" s="184" t="s">
        <v>150</v>
      </c>
      <c r="E195" s="185" t="s">
        <v>244</v>
      </c>
      <c r="F195" s="186" t="s">
        <v>245</v>
      </c>
      <c r="G195" s="187" t="s">
        <v>191</v>
      </c>
      <c r="H195" s="188">
        <v>2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41</v>
      </c>
      <c r="O195" s="68"/>
      <c r="P195" s="194">
        <f t="shared" si="41"/>
        <v>0</v>
      </c>
      <c r="Q195" s="194">
        <v>0</v>
      </c>
      <c r="R195" s="194">
        <f t="shared" si="42"/>
        <v>0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155</v>
      </c>
      <c r="BK195" s="197">
        <f t="shared" si="49"/>
        <v>0</v>
      </c>
      <c r="BL195" s="14" t="s">
        <v>192</v>
      </c>
      <c r="BM195" s="196" t="s">
        <v>1395</v>
      </c>
    </row>
    <row r="196" spans="1:65" s="2" customFormat="1" ht="16.5" customHeight="1">
      <c r="A196" s="31"/>
      <c r="B196" s="32"/>
      <c r="C196" s="198" t="s">
        <v>372</v>
      </c>
      <c r="D196" s="198" t="s">
        <v>222</v>
      </c>
      <c r="E196" s="199" t="s">
        <v>1396</v>
      </c>
      <c r="F196" s="200" t="s">
        <v>1397</v>
      </c>
      <c r="G196" s="201" t="s">
        <v>1398</v>
      </c>
      <c r="H196" s="202">
        <v>1</v>
      </c>
      <c r="I196" s="203"/>
      <c r="J196" s="204">
        <f t="shared" si="40"/>
        <v>0</v>
      </c>
      <c r="K196" s="205"/>
      <c r="L196" s="206"/>
      <c r="M196" s="207" t="s">
        <v>1</v>
      </c>
      <c r="N196" s="208" t="s">
        <v>41</v>
      </c>
      <c r="O196" s="68"/>
      <c r="P196" s="194">
        <f t="shared" si="41"/>
        <v>0</v>
      </c>
      <c r="Q196" s="194">
        <v>0.065</v>
      </c>
      <c r="R196" s="194">
        <f t="shared" si="42"/>
        <v>0.065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225</v>
      </c>
      <c r="AT196" s="196" t="s">
        <v>222</v>
      </c>
      <c r="AU196" s="196" t="s">
        <v>155</v>
      </c>
      <c r="AY196" s="14" t="s">
        <v>147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155</v>
      </c>
      <c r="BK196" s="197">
        <f t="shared" si="49"/>
        <v>0</v>
      </c>
      <c r="BL196" s="14" t="s">
        <v>192</v>
      </c>
      <c r="BM196" s="196" t="s">
        <v>1399</v>
      </c>
    </row>
    <row r="197" spans="1:65" s="2" customFormat="1" ht="16.5" customHeight="1">
      <c r="A197" s="31"/>
      <c r="B197" s="32"/>
      <c r="C197" s="184" t="s">
        <v>376</v>
      </c>
      <c r="D197" s="184" t="s">
        <v>150</v>
      </c>
      <c r="E197" s="185" t="s">
        <v>248</v>
      </c>
      <c r="F197" s="186" t="s">
        <v>249</v>
      </c>
      <c r="G197" s="187" t="s">
        <v>191</v>
      </c>
      <c r="H197" s="188">
        <v>1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41</v>
      </c>
      <c r="O197" s="68"/>
      <c r="P197" s="194">
        <f t="shared" si="41"/>
        <v>0</v>
      </c>
      <c r="Q197" s="194">
        <v>0</v>
      </c>
      <c r="R197" s="194">
        <f t="shared" si="42"/>
        <v>0</v>
      </c>
      <c r="S197" s="194">
        <v>0</v>
      </c>
      <c r="T197" s="195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192</v>
      </c>
      <c r="AT197" s="196" t="s">
        <v>150</v>
      </c>
      <c r="AU197" s="196" t="s">
        <v>155</v>
      </c>
      <c r="AY197" s="14" t="s">
        <v>147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155</v>
      </c>
      <c r="BK197" s="197">
        <f t="shared" si="49"/>
        <v>0</v>
      </c>
      <c r="BL197" s="14" t="s">
        <v>192</v>
      </c>
      <c r="BM197" s="196" t="s">
        <v>1400</v>
      </c>
    </row>
    <row r="198" spans="1:65" s="2" customFormat="1" ht="16.5" customHeight="1">
      <c r="A198" s="31"/>
      <c r="B198" s="32"/>
      <c r="C198" s="198" t="s">
        <v>382</v>
      </c>
      <c r="D198" s="198" t="s">
        <v>222</v>
      </c>
      <c r="E198" s="199" t="s">
        <v>252</v>
      </c>
      <c r="F198" s="200" t="s">
        <v>253</v>
      </c>
      <c r="G198" s="201" t="s">
        <v>191</v>
      </c>
      <c r="H198" s="202">
        <v>1</v>
      </c>
      <c r="I198" s="203"/>
      <c r="J198" s="204">
        <f t="shared" si="40"/>
        <v>0</v>
      </c>
      <c r="K198" s="205"/>
      <c r="L198" s="206"/>
      <c r="M198" s="207" t="s">
        <v>1</v>
      </c>
      <c r="N198" s="208" t="s">
        <v>41</v>
      </c>
      <c r="O198" s="68"/>
      <c r="P198" s="194">
        <f t="shared" si="41"/>
        <v>0</v>
      </c>
      <c r="Q198" s="194">
        <v>0.017</v>
      </c>
      <c r="R198" s="194">
        <f t="shared" si="42"/>
        <v>0.017</v>
      </c>
      <c r="S198" s="194">
        <v>0</v>
      </c>
      <c r="T198" s="195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225</v>
      </c>
      <c r="AT198" s="196" t="s">
        <v>222</v>
      </c>
      <c r="AU198" s="196" t="s">
        <v>155</v>
      </c>
      <c r="AY198" s="14" t="s">
        <v>147</v>
      </c>
      <c r="BE198" s="197">
        <f t="shared" si="44"/>
        <v>0</v>
      </c>
      <c r="BF198" s="197">
        <f t="shared" si="45"/>
        <v>0</v>
      </c>
      <c r="BG198" s="197">
        <f t="shared" si="46"/>
        <v>0</v>
      </c>
      <c r="BH198" s="197">
        <f t="shared" si="47"/>
        <v>0</v>
      </c>
      <c r="BI198" s="197">
        <f t="shared" si="48"/>
        <v>0</v>
      </c>
      <c r="BJ198" s="14" t="s">
        <v>155</v>
      </c>
      <c r="BK198" s="197">
        <f t="shared" si="49"/>
        <v>0</v>
      </c>
      <c r="BL198" s="14" t="s">
        <v>192</v>
      </c>
      <c r="BM198" s="196" t="s">
        <v>1401</v>
      </c>
    </row>
    <row r="199" spans="1:65" s="2" customFormat="1" ht="16.5" customHeight="1">
      <c r="A199" s="31"/>
      <c r="B199" s="32"/>
      <c r="C199" s="198" t="s">
        <v>386</v>
      </c>
      <c r="D199" s="198" t="s">
        <v>222</v>
      </c>
      <c r="E199" s="199" t="s">
        <v>256</v>
      </c>
      <c r="F199" s="200" t="s">
        <v>257</v>
      </c>
      <c r="G199" s="201" t="s">
        <v>191</v>
      </c>
      <c r="H199" s="202">
        <v>1</v>
      </c>
      <c r="I199" s="203"/>
      <c r="J199" s="204">
        <f t="shared" si="40"/>
        <v>0</v>
      </c>
      <c r="K199" s="205"/>
      <c r="L199" s="206"/>
      <c r="M199" s="207" t="s">
        <v>1</v>
      </c>
      <c r="N199" s="208" t="s">
        <v>41</v>
      </c>
      <c r="O199" s="68"/>
      <c r="P199" s="194">
        <f t="shared" si="41"/>
        <v>0</v>
      </c>
      <c r="Q199" s="194">
        <v>0.0012</v>
      </c>
      <c r="R199" s="194">
        <f t="shared" si="42"/>
        <v>0.0012</v>
      </c>
      <c r="S199" s="194">
        <v>0</v>
      </c>
      <c r="T199" s="195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225</v>
      </c>
      <c r="AT199" s="196" t="s">
        <v>222</v>
      </c>
      <c r="AU199" s="196" t="s">
        <v>155</v>
      </c>
      <c r="AY199" s="14" t="s">
        <v>147</v>
      </c>
      <c r="BE199" s="197">
        <f t="shared" si="44"/>
        <v>0</v>
      </c>
      <c r="BF199" s="197">
        <f t="shared" si="45"/>
        <v>0</v>
      </c>
      <c r="BG199" s="197">
        <f t="shared" si="46"/>
        <v>0</v>
      </c>
      <c r="BH199" s="197">
        <f t="shared" si="47"/>
        <v>0</v>
      </c>
      <c r="BI199" s="197">
        <f t="shared" si="48"/>
        <v>0</v>
      </c>
      <c r="BJ199" s="14" t="s">
        <v>155</v>
      </c>
      <c r="BK199" s="197">
        <f t="shared" si="49"/>
        <v>0</v>
      </c>
      <c r="BL199" s="14" t="s">
        <v>192</v>
      </c>
      <c r="BM199" s="196" t="s">
        <v>1402</v>
      </c>
    </row>
    <row r="200" spans="1:65" s="2" customFormat="1" ht="16.5" customHeight="1">
      <c r="A200" s="31"/>
      <c r="B200" s="32"/>
      <c r="C200" s="184" t="s">
        <v>390</v>
      </c>
      <c r="D200" s="184" t="s">
        <v>150</v>
      </c>
      <c r="E200" s="185" t="s">
        <v>260</v>
      </c>
      <c r="F200" s="186" t="s">
        <v>261</v>
      </c>
      <c r="G200" s="187" t="s">
        <v>191</v>
      </c>
      <c r="H200" s="188">
        <v>1</v>
      </c>
      <c r="I200" s="189"/>
      <c r="J200" s="190">
        <f t="shared" si="40"/>
        <v>0</v>
      </c>
      <c r="K200" s="191"/>
      <c r="L200" s="36"/>
      <c r="M200" s="192" t="s">
        <v>1</v>
      </c>
      <c r="N200" s="193" t="s">
        <v>41</v>
      </c>
      <c r="O200" s="68"/>
      <c r="P200" s="194">
        <f t="shared" si="41"/>
        <v>0</v>
      </c>
      <c r="Q200" s="194">
        <v>0</v>
      </c>
      <c r="R200" s="194">
        <f t="shared" si="42"/>
        <v>0</v>
      </c>
      <c r="S200" s="194">
        <v>0.024</v>
      </c>
      <c r="T200" s="195">
        <f t="shared" si="43"/>
        <v>0.024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192</v>
      </c>
      <c r="AT200" s="196" t="s">
        <v>150</v>
      </c>
      <c r="AU200" s="196" t="s">
        <v>155</v>
      </c>
      <c r="AY200" s="14" t="s">
        <v>147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155</v>
      </c>
      <c r="BK200" s="197">
        <f t="shared" si="49"/>
        <v>0</v>
      </c>
      <c r="BL200" s="14" t="s">
        <v>192</v>
      </c>
      <c r="BM200" s="196" t="s">
        <v>1403</v>
      </c>
    </row>
    <row r="201" spans="1:65" s="2" customFormat="1" ht="16.5" customHeight="1">
      <c r="A201" s="31"/>
      <c r="B201" s="32"/>
      <c r="C201" s="184" t="s">
        <v>394</v>
      </c>
      <c r="D201" s="184" t="s">
        <v>150</v>
      </c>
      <c r="E201" s="185" t="s">
        <v>264</v>
      </c>
      <c r="F201" s="186" t="s">
        <v>265</v>
      </c>
      <c r="G201" s="187" t="s">
        <v>191</v>
      </c>
      <c r="H201" s="188">
        <v>1</v>
      </c>
      <c r="I201" s="189"/>
      <c r="J201" s="190">
        <f t="shared" si="40"/>
        <v>0</v>
      </c>
      <c r="K201" s="191"/>
      <c r="L201" s="36"/>
      <c r="M201" s="192" t="s">
        <v>1</v>
      </c>
      <c r="N201" s="193" t="s">
        <v>41</v>
      </c>
      <c r="O201" s="68"/>
      <c r="P201" s="194">
        <f t="shared" si="41"/>
        <v>0</v>
      </c>
      <c r="Q201" s="194">
        <v>0</v>
      </c>
      <c r="R201" s="194">
        <f t="shared" si="42"/>
        <v>0</v>
      </c>
      <c r="S201" s="194">
        <v>0</v>
      </c>
      <c r="T201" s="195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192</v>
      </c>
      <c r="AT201" s="196" t="s">
        <v>150</v>
      </c>
      <c r="AU201" s="196" t="s">
        <v>155</v>
      </c>
      <c r="AY201" s="14" t="s">
        <v>147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155</v>
      </c>
      <c r="BK201" s="197">
        <f t="shared" si="49"/>
        <v>0</v>
      </c>
      <c r="BL201" s="14" t="s">
        <v>192</v>
      </c>
      <c r="BM201" s="196" t="s">
        <v>1404</v>
      </c>
    </row>
    <row r="202" spans="1:65" s="2" customFormat="1" ht="16.5" customHeight="1">
      <c r="A202" s="31"/>
      <c r="B202" s="32"/>
      <c r="C202" s="198" t="s">
        <v>401</v>
      </c>
      <c r="D202" s="198" t="s">
        <v>222</v>
      </c>
      <c r="E202" s="199" t="s">
        <v>268</v>
      </c>
      <c r="F202" s="200" t="s">
        <v>269</v>
      </c>
      <c r="G202" s="201" t="s">
        <v>191</v>
      </c>
      <c r="H202" s="202">
        <v>1</v>
      </c>
      <c r="I202" s="203"/>
      <c r="J202" s="204">
        <f t="shared" si="40"/>
        <v>0</v>
      </c>
      <c r="K202" s="205"/>
      <c r="L202" s="206"/>
      <c r="M202" s="207" t="s">
        <v>1</v>
      </c>
      <c r="N202" s="208" t="s">
        <v>41</v>
      </c>
      <c r="O202" s="68"/>
      <c r="P202" s="194">
        <f t="shared" si="41"/>
        <v>0</v>
      </c>
      <c r="Q202" s="194">
        <v>0.00123</v>
      </c>
      <c r="R202" s="194">
        <f t="shared" si="42"/>
        <v>0.00123</v>
      </c>
      <c r="S202" s="194">
        <v>0</v>
      </c>
      <c r="T202" s="195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225</v>
      </c>
      <c r="AT202" s="196" t="s">
        <v>222</v>
      </c>
      <c r="AU202" s="196" t="s">
        <v>155</v>
      </c>
      <c r="AY202" s="14" t="s">
        <v>147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155</v>
      </c>
      <c r="BK202" s="197">
        <f t="shared" si="49"/>
        <v>0</v>
      </c>
      <c r="BL202" s="14" t="s">
        <v>192</v>
      </c>
      <c r="BM202" s="196" t="s">
        <v>1405</v>
      </c>
    </row>
    <row r="203" spans="1:65" s="2" customFormat="1" ht="16.5" customHeight="1">
      <c r="A203" s="31"/>
      <c r="B203" s="32"/>
      <c r="C203" s="184" t="s">
        <v>407</v>
      </c>
      <c r="D203" s="184" t="s">
        <v>150</v>
      </c>
      <c r="E203" s="185" t="s">
        <v>1406</v>
      </c>
      <c r="F203" s="186" t="s">
        <v>1407</v>
      </c>
      <c r="G203" s="187" t="s">
        <v>191</v>
      </c>
      <c r="H203" s="188">
        <v>3</v>
      </c>
      <c r="I203" s="189"/>
      <c r="J203" s="190">
        <f t="shared" si="40"/>
        <v>0</v>
      </c>
      <c r="K203" s="191"/>
      <c r="L203" s="36"/>
      <c r="M203" s="192" t="s">
        <v>1</v>
      </c>
      <c r="N203" s="193" t="s">
        <v>41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</v>
      </c>
      <c r="T203" s="195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192</v>
      </c>
      <c r="AT203" s="196" t="s">
        <v>150</v>
      </c>
      <c r="AU203" s="196" t="s">
        <v>155</v>
      </c>
      <c r="AY203" s="14" t="s">
        <v>147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155</v>
      </c>
      <c r="BK203" s="197">
        <f t="shared" si="49"/>
        <v>0</v>
      </c>
      <c r="BL203" s="14" t="s">
        <v>192</v>
      </c>
      <c r="BM203" s="196" t="s">
        <v>1408</v>
      </c>
    </row>
    <row r="204" spans="1:65" s="2" customFormat="1" ht="16.5" customHeight="1">
      <c r="A204" s="31"/>
      <c r="B204" s="32"/>
      <c r="C204" s="184" t="s">
        <v>412</v>
      </c>
      <c r="D204" s="184" t="s">
        <v>150</v>
      </c>
      <c r="E204" s="185" t="s">
        <v>1409</v>
      </c>
      <c r="F204" s="186" t="s">
        <v>1410</v>
      </c>
      <c r="G204" s="187" t="s">
        <v>191</v>
      </c>
      <c r="H204" s="188">
        <v>3</v>
      </c>
      <c r="I204" s="189"/>
      <c r="J204" s="190">
        <f t="shared" si="40"/>
        <v>0</v>
      </c>
      <c r="K204" s="191"/>
      <c r="L204" s="36"/>
      <c r="M204" s="192" t="s">
        <v>1</v>
      </c>
      <c r="N204" s="193" t="s">
        <v>41</v>
      </c>
      <c r="O204" s="68"/>
      <c r="P204" s="194">
        <f t="shared" si="41"/>
        <v>0</v>
      </c>
      <c r="Q204" s="194">
        <v>0</v>
      </c>
      <c r="R204" s="194">
        <f t="shared" si="42"/>
        <v>0</v>
      </c>
      <c r="S204" s="194">
        <v>0</v>
      </c>
      <c r="T204" s="195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192</v>
      </c>
      <c r="AT204" s="196" t="s">
        <v>150</v>
      </c>
      <c r="AU204" s="196" t="s">
        <v>155</v>
      </c>
      <c r="AY204" s="14" t="s">
        <v>147</v>
      </c>
      <c r="BE204" s="197">
        <f t="shared" si="44"/>
        <v>0</v>
      </c>
      <c r="BF204" s="197">
        <f t="shared" si="45"/>
        <v>0</v>
      </c>
      <c r="BG204" s="197">
        <f t="shared" si="46"/>
        <v>0</v>
      </c>
      <c r="BH204" s="197">
        <f t="shared" si="47"/>
        <v>0</v>
      </c>
      <c r="BI204" s="197">
        <f t="shared" si="48"/>
        <v>0</v>
      </c>
      <c r="BJ204" s="14" t="s">
        <v>155</v>
      </c>
      <c r="BK204" s="197">
        <f t="shared" si="49"/>
        <v>0</v>
      </c>
      <c r="BL204" s="14" t="s">
        <v>192</v>
      </c>
      <c r="BM204" s="196" t="s">
        <v>1411</v>
      </c>
    </row>
    <row r="205" spans="1:65" s="2" customFormat="1" ht="16.5" customHeight="1">
      <c r="A205" s="31"/>
      <c r="B205" s="32"/>
      <c r="C205" s="184" t="s">
        <v>863</v>
      </c>
      <c r="D205" s="184" t="s">
        <v>150</v>
      </c>
      <c r="E205" s="185" t="s">
        <v>1412</v>
      </c>
      <c r="F205" s="186" t="s">
        <v>1413</v>
      </c>
      <c r="G205" s="187" t="s">
        <v>191</v>
      </c>
      <c r="H205" s="188">
        <v>1</v>
      </c>
      <c r="I205" s="189"/>
      <c r="J205" s="190">
        <f t="shared" si="40"/>
        <v>0</v>
      </c>
      <c r="K205" s="191"/>
      <c r="L205" s="36"/>
      <c r="M205" s="192" t="s">
        <v>1</v>
      </c>
      <c r="N205" s="193" t="s">
        <v>41</v>
      </c>
      <c r="O205" s="68"/>
      <c r="P205" s="194">
        <f t="shared" si="41"/>
        <v>0</v>
      </c>
      <c r="Q205" s="194">
        <v>0</v>
      </c>
      <c r="R205" s="194">
        <f t="shared" si="42"/>
        <v>0</v>
      </c>
      <c r="S205" s="194">
        <v>0</v>
      </c>
      <c r="T205" s="195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192</v>
      </c>
      <c r="AT205" s="196" t="s">
        <v>150</v>
      </c>
      <c r="AU205" s="196" t="s">
        <v>155</v>
      </c>
      <c r="AY205" s="14" t="s">
        <v>147</v>
      </c>
      <c r="BE205" s="197">
        <f t="shared" si="44"/>
        <v>0</v>
      </c>
      <c r="BF205" s="197">
        <f t="shared" si="45"/>
        <v>0</v>
      </c>
      <c r="BG205" s="197">
        <f t="shared" si="46"/>
        <v>0</v>
      </c>
      <c r="BH205" s="197">
        <f t="shared" si="47"/>
        <v>0</v>
      </c>
      <c r="BI205" s="197">
        <f t="shared" si="48"/>
        <v>0</v>
      </c>
      <c r="BJ205" s="14" t="s">
        <v>155</v>
      </c>
      <c r="BK205" s="197">
        <f t="shared" si="49"/>
        <v>0</v>
      </c>
      <c r="BL205" s="14" t="s">
        <v>192</v>
      </c>
      <c r="BM205" s="196" t="s">
        <v>1414</v>
      </c>
    </row>
    <row r="206" spans="1:65" s="2" customFormat="1" ht="16.5" customHeight="1">
      <c r="A206" s="31"/>
      <c r="B206" s="32"/>
      <c r="C206" s="184" t="s">
        <v>865</v>
      </c>
      <c r="D206" s="184" t="s">
        <v>150</v>
      </c>
      <c r="E206" s="185" t="s">
        <v>1415</v>
      </c>
      <c r="F206" s="186" t="s">
        <v>1416</v>
      </c>
      <c r="G206" s="187" t="s">
        <v>191</v>
      </c>
      <c r="H206" s="188">
        <v>2</v>
      </c>
      <c r="I206" s="189"/>
      <c r="J206" s="190">
        <f t="shared" si="40"/>
        <v>0</v>
      </c>
      <c r="K206" s="191"/>
      <c r="L206" s="36"/>
      <c r="M206" s="192" t="s">
        <v>1</v>
      </c>
      <c r="N206" s="193" t="s">
        <v>41</v>
      </c>
      <c r="O206" s="68"/>
      <c r="P206" s="194">
        <f t="shared" si="41"/>
        <v>0</v>
      </c>
      <c r="Q206" s="194">
        <v>0</v>
      </c>
      <c r="R206" s="194">
        <f t="shared" si="42"/>
        <v>0</v>
      </c>
      <c r="S206" s="194">
        <v>0</v>
      </c>
      <c r="T206" s="195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192</v>
      </c>
      <c r="AT206" s="196" t="s">
        <v>150</v>
      </c>
      <c r="AU206" s="196" t="s">
        <v>155</v>
      </c>
      <c r="AY206" s="14" t="s">
        <v>147</v>
      </c>
      <c r="BE206" s="197">
        <f t="shared" si="44"/>
        <v>0</v>
      </c>
      <c r="BF206" s="197">
        <f t="shared" si="45"/>
        <v>0</v>
      </c>
      <c r="BG206" s="197">
        <f t="shared" si="46"/>
        <v>0</v>
      </c>
      <c r="BH206" s="197">
        <f t="shared" si="47"/>
        <v>0</v>
      </c>
      <c r="BI206" s="197">
        <f t="shared" si="48"/>
        <v>0</v>
      </c>
      <c r="BJ206" s="14" t="s">
        <v>155</v>
      </c>
      <c r="BK206" s="197">
        <f t="shared" si="49"/>
        <v>0</v>
      </c>
      <c r="BL206" s="14" t="s">
        <v>192</v>
      </c>
      <c r="BM206" s="196" t="s">
        <v>1417</v>
      </c>
    </row>
    <row r="207" spans="1:65" s="2" customFormat="1" ht="16.5" customHeight="1">
      <c r="A207" s="31"/>
      <c r="B207" s="32"/>
      <c r="C207" s="198" t="s">
        <v>867</v>
      </c>
      <c r="D207" s="198" t="s">
        <v>222</v>
      </c>
      <c r="E207" s="199" t="s">
        <v>1418</v>
      </c>
      <c r="F207" s="200" t="s">
        <v>1419</v>
      </c>
      <c r="G207" s="201" t="s">
        <v>191</v>
      </c>
      <c r="H207" s="202">
        <v>1</v>
      </c>
      <c r="I207" s="203"/>
      <c r="J207" s="204">
        <f t="shared" si="40"/>
        <v>0</v>
      </c>
      <c r="K207" s="205"/>
      <c r="L207" s="206"/>
      <c r="M207" s="207" t="s">
        <v>1</v>
      </c>
      <c r="N207" s="208" t="s">
        <v>41</v>
      </c>
      <c r="O207" s="68"/>
      <c r="P207" s="194">
        <f t="shared" si="41"/>
        <v>0</v>
      </c>
      <c r="Q207" s="194">
        <v>0.05</v>
      </c>
      <c r="R207" s="194">
        <f t="shared" si="42"/>
        <v>0.05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225</v>
      </c>
      <c r="AT207" s="196" t="s">
        <v>222</v>
      </c>
      <c r="AU207" s="196" t="s">
        <v>155</v>
      </c>
      <c r="AY207" s="14" t="s">
        <v>147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155</v>
      </c>
      <c r="BK207" s="197">
        <f t="shared" si="49"/>
        <v>0</v>
      </c>
      <c r="BL207" s="14" t="s">
        <v>192</v>
      </c>
      <c r="BM207" s="196" t="s">
        <v>1420</v>
      </c>
    </row>
    <row r="208" spans="1:65" s="2" customFormat="1" ht="16.5" customHeight="1">
      <c r="A208" s="31"/>
      <c r="B208" s="32"/>
      <c r="C208" s="184" t="s">
        <v>405</v>
      </c>
      <c r="D208" s="184" t="s">
        <v>150</v>
      </c>
      <c r="E208" s="185" t="s">
        <v>272</v>
      </c>
      <c r="F208" s="186" t="s">
        <v>273</v>
      </c>
      <c r="G208" s="187" t="s">
        <v>274</v>
      </c>
      <c r="H208" s="209"/>
      <c r="I208" s="189"/>
      <c r="J208" s="190">
        <f t="shared" si="40"/>
        <v>0</v>
      </c>
      <c r="K208" s="191"/>
      <c r="L208" s="36"/>
      <c r="M208" s="192" t="s">
        <v>1</v>
      </c>
      <c r="N208" s="193" t="s">
        <v>41</v>
      </c>
      <c r="O208" s="68"/>
      <c r="P208" s="194">
        <f t="shared" si="41"/>
        <v>0</v>
      </c>
      <c r="Q208" s="194">
        <v>0</v>
      </c>
      <c r="R208" s="194">
        <f t="shared" si="42"/>
        <v>0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192</v>
      </c>
      <c r="AT208" s="196" t="s">
        <v>150</v>
      </c>
      <c r="AU208" s="196" t="s">
        <v>155</v>
      </c>
      <c r="AY208" s="14" t="s">
        <v>147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155</v>
      </c>
      <c r="BK208" s="197">
        <f t="shared" si="49"/>
        <v>0</v>
      </c>
      <c r="BL208" s="14" t="s">
        <v>192</v>
      </c>
      <c r="BM208" s="196" t="s">
        <v>1421</v>
      </c>
    </row>
    <row r="209" spans="1:65" s="2" customFormat="1" ht="16.5" customHeight="1">
      <c r="A209" s="31"/>
      <c r="B209" s="32"/>
      <c r="C209" s="198" t="s">
        <v>872</v>
      </c>
      <c r="D209" s="198" t="s">
        <v>222</v>
      </c>
      <c r="E209" s="199" t="s">
        <v>232</v>
      </c>
      <c r="F209" s="200" t="s">
        <v>578</v>
      </c>
      <c r="G209" s="201" t="s">
        <v>234</v>
      </c>
      <c r="H209" s="202">
        <v>1</v>
      </c>
      <c r="I209" s="203"/>
      <c r="J209" s="204">
        <f t="shared" si="40"/>
        <v>0</v>
      </c>
      <c r="K209" s="205"/>
      <c r="L209" s="206"/>
      <c r="M209" s="207" t="s">
        <v>1</v>
      </c>
      <c r="N209" s="208" t="s">
        <v>41</v>
      </c>
      <c r="O209" s="68"/>
      <c r="P209" s="194">
        <f t="shared" si="41"/>
        <v>0</v>
      </c>
      <c r="Q209" s="194">
        <v>0.03056</v>
      </c>
      <c r="R209" s="194">
        <f t="shared" si="42"/>
        <v>0.03056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225</v>
      </c>
      <c r="AT209" s="196" t="s">
        <v>222</v>
      </c>
      <c r="AU209" s="196" t="s">
        <v>155</v>
      </c>
      <c r="AY209" s="14" t="s">
        <v>147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155</v>
      </c>
      <c r="BK209" s="197">
        <f t="shared" si="49"/>
        <v>0</v>
      </c>
      <c r="BL209" s="14" t="s">
        <v>192</v>
      </c>
      <c r="BM209" s="196" t="s">
        <v>1422</v>
      </c>
    </row>
    <row r="210" spans="2:63" s="12" customFormat="1" ht="22.9" customHeight="1">
      <c r="B210" s="168"/>
      <c r="C210" s="169"/>
      <c r="D210" s="170" t="s">
        <v>74</v>
      </c>
      <c r="E210" s="182" t="s">
        <v>915</v>
      </c>
      <c r="F210" s="182" t="s">
        <v>916</v>
      </c>
      <c r="G210" s="169"/>
      <c r="H210" s="169"/>
      <c r="I210" s="172"/>
      <c r="J210" s="183">
        <f>BK210</f>
        <v>0</v>
      </c>
      <c r="K210" s="169"/>
      <c r="L210" s="174"/>
      <c r="M210" s="175"/>
      <c r="N210" s="176"/>
      <c r="O210" s="176"/>
      <c r="P210" s="177">
        <f>SUM(P211:P217)</f>
        <v>0</v>
      </c>
      <c r="Q210" s="176"/>
      <c r="R210" s="177">
        <f>SUM(R211:R217)</f>
        <v>0.48992333</v>
      </c>
      <c r="S210" s="176"/>
      <c r="T210" s="178">
        <f>SUM(T211:T217)</f>
        <v>0</v>
      </c>
      <c r="AR210" s="179" t="s">
        <v>155</v>
      </c>
      <c r="AT210" s="180" t="s">
        <v>74</v>
      </c>
      <c r="AU210" s="180" t="s">
        <v>83</v>
      </c>
      <c r="AY210" s="179" t="s">
        <v>147</v>
      </c>
      <c r="BK210" s="181">
        <f>SUM(BK211:BK217)</f>
        <v>0</v>
      </c>
    </row>
    <row r="211" spans="1:65" s="2" customFormat="1" ht="16.5" customHeight="1">
      <c r="A211" s="31"/>
      <c r="B211" s="32"/>
      <c r="C211" s="184" t="s">
        <v>878</v>
      </c>
      <c r="D211" s="184" t="s">
        <v>150</v>
      </c>
      <c r="E211" s="185" t="s">
        <v>918</v>
      </c>
      <c r="F211" s="186" t="s">
        <v>919</v>
      </c>
      <c r="G211" s="187" t="s">
        <v>153</v>
      </c>
      <c r="H211" s="188">
        <v>15.755</v>
      </c>
      <c r="I211" s="189"/>
      <c r="J211" s="190">
        <f aca="true" t="shared" si="50" ref="J211:J217">ROUND(I211*H211,2)</f>
        <v>0</v>
      </c>
      <c r="K211" s="191"/>
      <c r="L211" s="36"/>
      <c r="M211" s="192" t="s">
        <v>1</v>
      </c>
      <c r="N211" s="193" t="s">
        <v>41</v>
      </c>
      <c r="O211" s="68"/>
      <c r="P211" s="194">
        <f aca="true" t="shared" si="51" ref="P211:P217">O211*H211</f>
        <v>0</v>
      </c>
      <c r="Q211" s="194">
        <v>0</v>
      </c>
      <c r="R211" s="194">
        <f aca="true" t="shared" si="52" ref="R211:R217">Q211*H211</f>
        <v>0</v>
      </c>
      <c r="S211" s="194">
        <v>0</v>
      </c>
      <c r="T211" s="195">
        <f aca="true" t="shared" si="53" ref="T211:T217"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192</v>
      </c>
      <c r="AT211" s="196" t="s">
        <v>150</v>
      </c>
      <c r="AU211" s="196" t="s">
        <v>155</v>
      </c>
      <c r="AY211" s="14" t="s">
        <v>147</v>
      </c>
      <c r="BE211" s="197">
        <f aca="true" t="shared" si="54" ref="BE211:BE217">IF(N211="základní",J211,0)</f>
        <v>0</v>
      </c>
      <c r="BF211" s="197">
        <f aca="true" t="shared" si="55" ref="BF211:BF217">IF(N211="snížená",J211,0)</f>
        <v>0</v>
      </c>
      <c r="BG211" s="197">
        <f aca="true" t="shared" si="56" ref="BG211:BG217">IF(N211="zákl. přenesená",J211,0)</f>
        <v>0</v>
      </c>
      <c r="BH211" s="197">
        <f aca="true" t="shared" si="57" ref="BH211:BH217">IF(N211="sníž. přenesená",J211,0)</f>
        <v>0</v>
      </c>
      <c r="BI211" s="197">
        <f aca="true" t="shared" si="58" ref="BI211:BI217">IF(N211="nulová",J211,0)</f>
        <v>0</v>
      </c>
      <c r="BJ211" s="14" t="s">
        <v>155</v>
      </c>
      <c r="BK211" s="197">
        <f aca="true" t="shared" si="59" ref="BK211:BK217">ROUND(I211*H211,2)</f>
        <v>0</v>
      </c>
      <c r="BL211" s="14" t="s">
        <v>192</v>
      </c>
      <c r="BM211" s="196" t="s">
        <v>1423</v>
      </c>
    </row>
    <row r="212" spans="1:65" s="2" customFormat="1" ht="16.5" customHeight="1">
      <c r="A212" s="31"/>
      <c r="B212" s="32"/>
      <c r="C212" s="184" t="s">
        <v>882</v>
      </c>
      <c r="D212" s="184" t="s">
        <v>150</v>
      </c>
      <c r="E212" s="185" t="s">
        <v>922</v>
      </c>
      <c r="F212" s="186" t="s">
        <v>923</v>
      </c>
      <c r="G212" s="187" t="s">
        <v>153</v>
      </c>
      <c r="H212" s="188">
        <v>15.755</v>
      </c>
      <c r="I212" s="189"/>
      <c r="J212" s="190">
        <f t="shared" si="50"/>
        <v>0</v>
      </c>
      <c r="K212" s="191"/>
      <c r="L212" s="36"/>
      <c r="M212" s="192" t="s">
        <v>1</v>
      </c>
      <c r="N212" s="193" t="s">
        <v>41</v>
      </c>
      <c r="O212" s="68"/>
      <c r="P212" s="194">
        <f t="shared" si="51"/>
        <v>0</v>
      </c>
      <c r="Q212" s="194">
        <v>0.0003</v>
      </c>
      <c r="R212" s="194">
        <f t="shared" si="52"/>
        <v>0.0047265</v>
      </c>
      <c r="S212" s="194">
        <v>0</v>
      </c>
      <c r="T212" s="195">
        <f t="shared" si="5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192</v>
      </c>
      <c r="AT212" s="196" t="s">
        <v>150</v>
      </c>
      <c r="AU212" s="196" t="s">
        <v>155</v>
      </c>
      <c r="AY212" s="14" t="s">
        <v>147</v>
      </c>
      <c r="BE212" s="197">
        <f t="shared" si="54"/>
        <v>0</v>
      </c>
      <c r="BF212" s="197">
        <f t="shared" si="55"/>
        <v>0</v>
      </c>
      <c r="BG212" s="197">
        <f t="shared" si="56"/>
        <v>0</v>
      </c>
      <c r="BH212" s="197">
        <f t="shared" si="57"/>
        <v>0</v>
      </c>
      <c r="BI212" s="197">
        <f t="shared" si="58"/>
        <v>0</v>
      </c>
      <c r="BJ212" s="14" t="s">
        <v>155</v>
      </c>
      <c r="BK212" s="197">
        <f t="shared" si="59"/>
        <v>0</v>
      </c>
      <c r="BL212" s="14" t="s">
        <v>192</v>
      </c>
      <c r="BM212" s="196" t="s">
        <v>1424</v>
      </c>
    </row>
    <row r="213" spans="1:65" s="2" customFormat="1" ht="16.5" customHeight="1">
      <c r="A213" s="31"/>
      <c r="B213" s="32"/>
      <c r="C213" s="184" t="s">
        <v>886</v>
      </c>
      <c r="D213" s="184" t="s">
        <v>150</v>
      </c>
      <c r="E213" s="185" t="s">
        <v>1425</v>
      </c>
      <c r="F213" s="186" t="s">
        <v>1426</v>
      </c>
      <c r="G213" s="187" t="s">
        <v>308</v>
      </c>
      <c r="H213" s="188">
        <v>16.108</v>
      </c>
      <c r="I213" s="189"/>
      <c r="J213" s="190">
        <f t="shared" si="50"/>
        <v>0</v>
      </c>
      <c r="K213" s="191"/>
      <c r="L213" s="36"/>
      <c r="M213" s="192" t="s">
        <v>1</v>
      </c>
      <c r="N213" s="193" t="s">
        <v>41</v>
      </c>
      <c r="O213" s="68"/>
      <c r="P213" s="194">
        <f t="shared" si="51"/>
        <v>0</v>
      </c>
      <c r="Q213" s="194">
        <v>0.00043</v>
      </c>
      <c r="R213" s="194">
        <f t="shared" si="52"/>
        <v>0.00692644</v>
      </c>
      <c r="S213" s="194">
        <v>0</v>
      </c>
      <c r="T213" s="195">
        <f t="shared" si="5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192</v>
      </c>
      <c r="AT213" s="196" t="s">
        <v>150</v>
      </c>
      <c r="AU213" s="196" t="s">
        <v>155</v>
      </c>
      <c r="AY213" s="14" t="s">
        <v>147</v>
      </c>
      <c r="BE213" s="197">
        <f t="shared" si="54"/>
        <v>0</v>
      </c>
      <c r="BF213" s="197">
        <f t="shared" si="55"/>
        <v>0</v>
      </c>
      <c r="BG213" s="197">
        <f t="shared" si="56"/>
        <v>0</v>
      </c>
      <c r="BH213" s="197">
        <f t="shared" si="57"/>
        <v>0</v>
      </c>
      <c r="BI213" s="197">
        <f t="shared" si="58"/>
        <v>0</v>
      </c>
      <c r="BJ213" s="14" t="s">
        <v>155</v>
      </c>
      <c r="BK213" s="197">
        <f t="shared" si="59"/>
        <v>0</v>
      </c>
      <c r="BL213" s="14" t="s">
        <v>192</v>
      </c>
      <c r="BM213" s="196" t="s">
        <v>1427</v>
      </c>
    </row>
    <row r="214" spans="1:65" s="2" customFormat="1" ht="21.75" customHeight="1">
      <c r="A214" s="31"/>
      <c r="B214" s="32"/>
      <c r="C214" s="184" t="s">
        <v>888</v>
      </c>
      <c r="D214" s="184" t="s">
        <v>150</v>
      </c>
      <c r="E214" s="185" t="s">
        <v>926</v>
      </c>
      <c r="F214" s="186" t="s">
        <v>927</v>
      </c>
      <c r="G214" s="187" t="s">
        <v>153</v>
      </c>
      <c r="H214" s="188">
        <v>15.755</v>
      </c>
      <c r="I214" s="189"/>
      <c r="J214" s="190">
        <f t="shared" si="50"/>
        <v>0</v>
      </c>
      <c r="K214" s="191"/>
      <c r="L214" s="36"/>
      <c r="M214" s="192" t="s">
        <v>1</v>
      </c>
      <c r="N214" s="193" t="s">
        <v>41</v>
      </c>
      <c r="O214" s="68"/>
      <c r="P214" s="194">
        <f t="shared" si="51"/>
        <v>0</v>
      </c>
      <c r="Q214" s="194">
        <v>0.00689</v>
      </c>
      <c r="R214" s="194">
        <f t="shared" si="52"/>
        <v>0.10855195000000001</v>
      </c>
      <c r="S214" s="194">
        <v>0</v>
      </c>
      <c r="T214" s="195">
        <f t="shared" si="5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192</v>
      </c>
      <c r="AT214" s="196" t="s">
        <v>150</v>
      </c>
      <c r="AU214" s="196" t="s">
        <v>155</v>
      </c>
      <c r="AY214" s="14" t="s">
        <v>147</v>
      </c>
      <c r="BE214" s="197">
        <f t="shared" si="54"/>
        <v>0</v>
      </c>
      <c r="BF214" s="197">
        <f t="shared" si="55"/>
        <v>0</v>
      </c>
      <c r="BG214" s="197">
        <f t="shared" si="56"/>
        <v>0</v>
      </c>
      <c r="BH214" s="197">
        <f t="shared" si="57"/>
        <v>0</v>
      </c>
      <c r="BI214" s="197">
        <f t="shared" si="58"/>
        <v>0</v>
      </c>
      <c r="BJ214" s="14" t="s">
        <v>155</v>
      </c>
      <c r="BK214" s="197">
        <f t="shared" si="59"/>
        <v>0</v>
      </c>
      <c r="BL214" s="14" t="s">
        <v>192</v>
      </c>
      <c r="BM214" s="196" t="s">
        <v>1428</v>
      </c>
    </row>
    <row r="215" spans="1:65" s="2" customFormat="1" ht="16.5" customHeight="1">
      <c r="A215" s="31"/>
      <c r="B215" s="32"/>
      <c r="C215" s="198" t="s">
        <v>890</v>
      </c>
      <c r="D215" s="198" t="s">
        <v>222</v>
      </c>
      <c r="E215" s="199" t="s">
        <v>930</v>
      </c>
      <c r="F215" s="200" t="s">
        <v>931</v>
      </c>
      <c r="G215" s="201" t="s">
        <v>153</v>
      </c>
      <c r="H215" s="202">
        <v>19.231</v>
      </c>
      <c r="I215" s="203"/>
      <c r="J215" s="204">
        <f t="shared" si="50"/>
        <v>0</v>
      </c>
      <c r="K215" s="205"/>
      <c r="L215" s="206"/>
      <c r="M215" s="207" t="s">
        <v>1</v>
      </c>
      <c r="N215" s="208" t="s">
        <v>41</v>
      </c>
      <c r="O215" s="68"/>
      <c r="P215" s="194">
        <f t="shared" si="51"/>
        <v>0</v>
      </c>
      <c r="Q215" s="194">
        <v>0.0192</v>
      </c>
      <c r="R215" s="194">
        <f t="shared" si="52"/>
        <v>0.3692352</v>
      </c>
      <c r="S215" s="194">
        <v>0</v>
      </c>
      <c r="T215" s="195">
        <f t="shared" si="5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225</v>
      </c>
      <c r="AT215" s="196" t="s">
        <v>222</v>
      </c>
      <c r="AU215" s="196" t="s">
        <v>155</v>
      </c>
      <c r="AY215" s="14" t="s">
        <v>147</v>
      </c>
      <c r="BE215" s="197">
        <f t="shared" si="54"/>
        <v>0</v>
      </c>
      <c r="BF215" s="197">
        <f t="shared" si="55"/>
        <v>0</v>
      </c>
      <c r="BG215" s="197">
        <f t="shared" si="56"/>
        <v>0</v>
      </c>
      <c r="BH215" s="197">
        <f t="shared" si="57"/>
        <v>0</v>
      </c>
      <c r="BI215" s="197">
        <f t="shared" si="58"/>
        <v>0</v>
      </c>
      <c r="BJ215" s="14" t="s">
        <v>155</v>
      </c>
      <c r="BK215" s="197">
        <f t="shared" si="59"/>
        <v>0</v>
      </c>
      <c r="BL215" s="14" t="s">
        <v>192</v>
      </c>
      <c r="BM215" s="196" t="s">
        <v>1429</v>
      </c>
    </row>
    <row r="216" spans="1:65" s="2" customFormat="1" ht="16.5" customHeight="1">
      <c r="A216" s="31"/>
      <c r="B216" s="32"/>
      <c r="C216" s="184" t="s">
        <v>892</v>
      </c>
      <c r="D216" s="184" t="s">
        <v>150</v>
      </c>
      <c r="E216" s="185" t="s">
        <v>934</v>
      </c>
      <c r="F216" s="186" t="s">
        <v>935</v>
      </c>
      <c r="G216" s="187" t="s">
        <v>308</v>
      </c>
      <c r="H216" s="188">
        <v>16.108</v>
      </c>
      <c r="I216" s="189"/>
      <c r="J216" s="190">
        <f t="shared" si="50"/>
        <v>0</v>
      </c>
      <c r="K216" s="191"/>
      <c r="L216" s="36"/>
      <c r="M216" s="192" t="s">
        <v>1</v>
      </c>
      <c r="N216" s="193" t="s">
        <v>41</v>
      </c>
      <c r="O216" s="68"/>
      <c r="P216" s="194">
        <f t="shared" si="51"/>
        <v>0</v>
      </c>
      <c r="Q216" s="194">
        <v>3E-05</v>
      </c>
      <c r="R216" s="194">
        <f t="shared" si="52"/>
        <v>0.00048324</v>
      </c>
      <c r="S216" s="194">
        <v>0</v>
      </c>
      <c r="T216" s="195">
        <f t="shared" si="5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192</v>
      </c>
      <c r="AT216" s="196" t="s">
        <v>150</v>
      </c>
      <c r="AU216" s="196" t="s">
        <v>155</v>
      </c>
      <c r="AY216" s="14" t="s">
        <v>147</v>
      </c>
      <c r="BE216" s="197">
        <f t="shared" si="54"/>
        <v>0</v>
      </c>
      <c r="BF216" s="197">
        <f t="shared" si="55"/>
        <v>0</v>
      </c>
      <c r="BG216" s="197">
        <f t="shared" si="56"/>
        <v>0</v>
      </c>
      <c r="BH216" s="197">
        <f t="shared" si="57"/>
        <v>0</v>
      </c>
      <c r="BI216" s="197">
        <f t="shared" si="58"/>
        <v>0</v>
      </c>
      <c r="BJ216" s="14" t="s">
        <v>155</v>
      </c>
      <c r="BK216" s="197">
        <f t="shared" si="59"/>
        <v>0</v>
      </c>
      <c r="BL216" s="14" t="s">
        <v>192</v>
      </c>
      <c r="BM216" s="196" t="s">
        <v>1430</v>
      </c>
    </row>
    <row r="217" spans="1:65" s="2" customFormat="1" ht="16.5" customHeight="1">
      <c r="A217" s="31"/>
      <c r="B217" s="32"/>
      <c r="C217" s="184" t="s">
        <v>895</v>
      </c>
      <c r="D217" s="184" t="s">
        <v>150</v>
      </c>
      <c r="E217" s="185" t="s">
        <v>938</v>
      </c>
      <c r="F217" s="186" t="s">
        <v>939</v>
      </c>
      <c r="G217" s="187" t="s">
        <v>274</v>
      </c>
      <c r="H217" s="209"/>
      <c r="I217" s="189"/>
      <c r="J217" s="190">
        <f t="shared" si="50"/>
        <v>0</v>
      </c>
      <c r="K217" s="191"/>
      <c r="L217" s="36"/>
      <c r="M217" s="192" t="s">
        <v>1</v>
      </c>
      <c r="N217" s="193" t="s">
        <v>41</v>
      </c>
      <c r="O217" s="68"/>
      <c r="P217" s="194">
        <f t="shared" si="51"/>
        <v>0</v>
      </c>
      <c r="Q217" s="194">
        <v>0</v>
      </c>
      <c r="R217" s="194">
        <f t="shared" si="52"/>
        <v>0</v>
      </c>
      <c r="S217" s="194">
        <v>0</v>
      </c>
      <c r="T217" s="195">
        <f t="shared" si="5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192</v>
      </c>
      <c r="AT217" s="196" t="s">
        <v>150</v>
      </c>
      <c r="AU217" s="196" t="s">
        <v>155</v>
      </c>
      <c r="AY217" s="14" t="s">
        <v>147</v>
      </c>
      <c r="BE217" s="197">
        <f t="shared" si="54"/>
        <v>0</v>
      </c>
      <c r="BF217" s="197">
        <f t="shared" si="55"/>
        <v>0</v>
      </c>
      <c r="BG217" s="197">
        <f t="shared" si="56"/>
        <v>0</v>
      </c>
      <c r="BH217" s="197">
        <f t="shared" si="57"/>
        <v>0</v>
      </c>
      <c r="BI217" s="197">
        <f t="shared" si="58"/>
        <v>0</v>
      </c>
      <c r="BJ217" s="14" t="s">
        <v>155</v>
      </c>
      <c r="BK217" s="197">
        <f t="shared" si="59"/>
        <v>0</v>
      </c>
      <c r="BL217" s="14" t="s">
        <v>192</v>
      </c>
      <c r="BM217" s="196" t="s">
        <v>1431</v>
      </c>
    </row>
    <row r="218" spans="2:63" s="12" customFormat="1" ht="22.9" customHeight="1">
      <c r="B218" s="168"/>
      <c r="C218" s="169"/>
      <c r="D218" s="170" t="s">
        <v>74</v>
      </c>
      <c r="E218" s="182" t="s">
        <v>941</v>
      </c>
      <c r="F218" s="182" t="s">
        <v>942</v>
      </c>
      <c r="G218" s="169"/>
      <c r="H218" s="169"/>
      <c r="I218" s="172"/>
      <c r="J218" s="183">
        <f>BK218</f>
        <v>0</v>
      </c>
      <c r="K218" s="169"/>
      <c r="L218" s="174"/>
      <c r="M218" s="175"/>
      <c r="N218" s="176"/>
      <c r="O218" s="176"/>
      <c r="P218" s="177">
        <f>SUM(P219:P224)</f>
        <v>0</v>
      </c>
      <c r="Q218" s="176"/>
      <c r="R218" s="177">
        <f>SUM(R219:R224)</f>
        <v>0.07233759999999999</v>
      </c>
      <c r="S218" s="176"/>
      <c r="T218" s="178">
        <f>SUM(T219:T224)</f>
        <v>0</v>
      </c>
      <c r="AR218" s="179" t="s">
        <v>155</v>
      </c>
      <c r="AT218" s="180" t="s">
        <v>74</v>
      </c>
      <c r="AU218" s="180" t="s">
        <v>83</v>
      </c>
      <c r="AY218" s="179" t="s">
        <v>147</v>
      </c>
      <c r="BK218" s="181">
        <f>SUM(BK219:BK224)</f>
        <v>0</v>
      </c>
    </row>
    <row r="219" spans="1:65" s="2" customFormat="1" ht="16.5" customHeight="1">
      <c r="A219" s="31"/>
      <c r="B219" s="32"/>
      <c r="C219" s="184" t="s">
        <v>897</v>
      </c>
      <c r="D219" s="184" t="s">
        <v>150</v>
      </c>
      <c r="E219" s="185" t="s">
        <v>944</v>
      </c>
      <c r="F219" s="186" t="s">
        <v>945</v>
      </c>
      <c r="G219" s="187" t="s">
        <v>153</v>
      </c>
      <c r="H219" s="188">
        <v>4.64</v>
      </c>
      <c r="I219" s="189"/>
      <c r="J219" s="190">
        <f aca="true" t="shared" si="60" ref="J219:J224">ROUND(I219*H219,2)</f>
        <v>0</v>
      </c>
      <c r="K219" s="191"/>
      <c r="L219" s="36"/>
      <c r="M219" s="192" t="s">
        <v>1</v>
      </c>
      <c r="N219" s="193" t="s">
        <v>41</v>
      </c>
      <c r="O219" s="68"/>
      <c r="P219" s="194">
        <f aca="true" t="shared" si="61" ref="P219:P224">O219*H219</f>
        <v>0</v>
      </c>
      <c r="Q219" s="194">
        <v>0.0003</v>
      </c>
      <c r="R219" s="194">
        <f aca="true" t="shared" si="62" ref="R219:R224">Q219*H219</f>
        <v>0.0013919999999999998</v>
      </c>
      <c r="S219" s="194">
        <v>0</v>
      </c>
      <c r="T219" s="195">
        <f aca="true" t="shared" si="63" ref="T219:T224"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192</v>
      </c>
      <c r="AT219" s="196" t="s">
        <v>150</v>
      </c>
      <c r="AU219" s="196" t="s">
        <v>155</v>
      </c>
      <c r="AY219" s="14" t="s">
        <v>147</v>
      </c>
      <c r="BE219" s="197">
        <f aca="true" t="shared" si="64" ref="BE219:BE224">IF(N219="základní",J219,0)</f>
        <v>0</v>
      </c>
      <c r="BF219" s="197">
        <f aca="true" t="shared" si="65" ref="BF219:BF224">IF(N219="snížená",J219,0)</f>
        <v>0</v>
      </c>
      <c r="BG219" s="197">
        <f aca="true" t="shared" si="66" ref="BG219:BG224">IF(N219="zákl. přenesená",J219,0)</f>
        <v>0</v>
      </c>
      <c r="BH219" s="197">
        <f aca="true" t="shared" si="67" ref="BH219:BH224">IF(N219="sníž. přenesená",J219,0)</f>
        <v>0</v>
      </c>
      <c r="BI219" s="197">
        <f aca="true" t="shared" si="68" ref="BI219:BI224">IF(N219="nulová",J219,0)</f>
        <v>0</v>
      </c>
      <c r="BJ219" s="14" t="s">
        <v>155</v>
      </c>
      <c r="BK219" s="197">
        <f aca="true" t="shared" si="69" ref="BK219:BK224">ROUND(I219*H219,2)</f>
        <v>0</v>
      </c>
      <c r="BL219" s="14" t="s">
        <v>192</v>
      </c>
      <c r="BM219" s="196" t="s">
        <v>1432</v>
      </c>
    </row>
    <row r="220" spans="1:65" s="2" customFormat="1" ht="16.5" customHeight="1">
      <c r="A220" s="31"/>
      <c r="B220" s="32"/>
      <c r="C220" s="184" t="s">
        <v>899</v>
      </c>
      <c r="D220" s="184" t="s">
        <v>150</v>
      </c>
      <c r="E220" s="185" t="s">
        <v>948</v>
      </c>
      <c r="F220" s="186" t="s">
        <v>949</v>
      </c>
      <c r="G220" s="187" t="s">
        <v>153</v>
      </c>
      <c r="H220" s="188">
        <v>4.64</v>
      </c>
      <c r="I220" s="189"/>
      <c r="J220" s="190">
        <f t="shared" si="60"/>
        <v>0</v>
      </c>
      <c r="K220" s="191"/>
      <c r="L220" s="36"/>
      <c r="M220" s="192" t="s">
        <v>1</v>
      </c>
      <c r="N220" s="193" t="s">
        <v>41</v>
      </c>
      <c r="O220" s="68"/>
      <c r="P220" s="194">
        <f t="shared" si="61"/>
        <v>0</v>
      </c>
      <c r="Q220" s="194">
        <v>0.00495</v>
      </c>
      <c r="R220" s="194">
        <f t="shared" si="62"/>
        <v>0.022968</v>
      </c>
      <c r="S220" s="194">
        <v>0</v>
      </c>
      <c r="T220" s="195">
        <f t="shared" si="6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192</v>
      </c>
      <c r="AT220" s="196" t="s">
        <v>150</v>
      </c>
      <c r="AU220" s="196" t="s">
        <v>155</v>
      </c>
      <c r="AY220" s="14" t="s">
        <v>147</v>
      </c>
      <c r="BE220" s="197">
        <f t="shared" si="64"/>
        <v>0</v>
      </c>
      <c r="BF220" s="197">
        <f t="shared" si="65"/>
        <v>0</v>
      </c>
      <c r="BG220" s="197">
        <f t="shared" si="66"/>
        <v>0</v>
      </c>
      <c r="BH220" s="197">
        <f t="shared" si="67"/>
        <v>0</v>
      </c>
      <c r="BI220" s="197">
        <f t="shared" si="68"/>
        <v>0</v>
      </c>
      <c r="BJ220" s="14" t="s">
        <v>155</v>
      </c>
      <c r="BK220" s="197">
        <f t="shared" si="69"/>
        <v>0</v>
      </c>
      <c r="BL220" s="14" t="s">
        <v>192</v>
      </c>
      <c r="BM220" s="196" t="s">
        <v>1433</v>
      </c>
    </row>
    <row r="221" spans="1:65" s="2" customFormat="1" ht="16.5" customHeight="1">
      <c r="A221" s="31"/>
      <c r="B221" s="32"/>
      <c r="C221" s="198" t="s">
        <v>901</v>
      </c>
      <c r="D221" s="198" t="s">
        <v>222</v>
      </c>
      <c r="E221" s="199" t="s">
        <v>952</v>
      </c>
      <c r="F221" s="200" t="s">
        <v>953</v>
      </c>
      <c r="G221" s="201" t="s">
        <v>153</v>
      </c>
      <c r="H221" s="202">
        <v>4.872</v>
      </c>
      <c r="I221" s="203"/>
      <c r="J221" s="204">
        <f t="shared" si="60"/>
        <v>0</v>
      </c>
      <c r="K221" s="205"/>
      <c r="L221" s="206"/>
      <c r="M221" s="207" t="s">
        <v>1</v>
      </c>
      <c r="N221" s="208" t="s">
        <v>41</v>
      </c>
      <c r="O221" s="68"/>
      <c r="P221" s="194">
        <f t="shared" si="61"/>
        <v>0</v>
      </c>
      <c r="Q221" s="194">
        <v>0.0098</v>
      </c>
      <c r="R221" s="194">
        <f t="shared" si="62"/>
        <v>0.0477456</v>
      </c>
      <c r="S221" s="194">
        <v>0</v>
      </c>
      <c r="T221" s="195">
        <f t="shared" si="6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225</v>
      </c>
      <c r="AT221" s="196" t="s">
        <v>222</v>
      </c>
      <c r="AU221" s="196" t="s">
        <v>155</v>
      </c>
      <c r="AY221" s="14" t="s">
        <v>147</v>
      </c>
      <c r="BE221" s="197">
        <f t="shared" si="64"/>
        <v>0</v>
      </c>
      <c r="BF221" s="197">
        <f t="shared" si="65"/>
        <v>0</v>
      </c>
      <c r="BG221" s="197">
        <f t="shared" si="66"/>
        <v>0</v>
      </c>
      <c r="BH221" s="197">
        <f t="shared" si="67"/>
        <v>0</v>
      </c>
      <c r="BI221" s="197">
        <f t="shared" si="68"/>
        <v>0</v>
      </c>
      <c r="BJ221" s="14" t="s">
        <v>155</v>
      </c>
      <c r="BK221" s="197">
        <f t="shared" si="69"/>
        <v>0</v>
      </c>
      <c r="BL221" s="14" t="s">
        <v>192</v>
      </c>
      <c r="BM221" s="196" t="s">
        <v>1434</v>
      </c>
    </row>
    <row r="222" spans="1:65" s="2" customFormat="1" ht="16.5" customHeight="1">
      <c r="A222" s="31"/>
      <c r="B222" s="32"/>
      <c r="C222" s="184" t="s">
        <v>903</v>
      </c>
      <c r="D222" s="184" t="s">
        <v>150</v>
      </c>
      <c r="E222" s="185" t="s">
        <v>964</v>
      </c>
      <c r="F222" s="186" t="s">
        <v>965</v>
      </c>
      <c r="G222" s="187" t="s">
        <v>191</v>
      </c>
      <c r="H222" s="188">
        <v>6</v>
      </c>
      <c r="I222" s="189"/>
      <c r="J222" s="190">
        <f t="shared" si="60"/>
        <v>0</v>
      </c>
      <c r="K222" s="191"/>
      <c r="L222" s="36"/>
      <c r="M222" s="192" t="s">
        <v>1</v>
      </c>
      <c r="N222" s="193" t="s">
        <v>41</v>
      </c>
      <c r="O222" s="68"/>
      <c r="P222" s="194">
        <f t="shared" si="61"/>
        <v>0</v>
      </c>
      <c r="Q222" s="194">
        <v>0</v>
      </c>
      <c r="R222" s="194">
        <f t="shared" si="62"/>
        <v>0</v>
      </c>
      <c r="S222" s="194">
        <v>0</v>
      </c>
      <c r="T222" s="195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192</v>
      </c>
      <c r="AT222" s="196" t="s">
        <v>150</v>
      </c>
      <c r="AU222" s="196" t="s">
        <v>155</v>
      </c>
      <c r="AY222" s="14" t="s">
        <v>147</v>
      </c>
      <c r="BE222" s="197">
        <f t="shared" si="64"/>
        <v>0</v>
      </c>
      <c r="BF222" s="197">
        <f t="shared" si="65"/>
        <v>0</v>
      </c>
      <c r="BG222" s="197">
        <f t="shared" si="66"/>
        <v>0</v>
      </c>
      <c r="BH222" s="197">
        <f t="shared" si="67"/>
        <v>0</v>
      </c>
      <c r="BI222" s="197">
        <f t="shared" si="68"/>
        <v>0</v>
      </c>
      <c r="BJ222" s="14" t="s">
        <v>155</v>
      </c>
      <c r="BK222" s="197">
        <f t="shared" si="69"/>
        <v>0</v>
      </c>
      <c r="BL222" s="14" t="s">
        <v>192</v>
      </c>
      <c r="BM222" s="196" t="s">
        <v>1435</v>
      </c>
    </row>
    <row r="223" spans="1:65" s="2" customFormat="1" ht="16.5" customHeight="1">
      <c r="A223" s="31"/>
      <c r="B223" s="32"/>
      <c r="C223" s="184" t="s">
        <v>905</v>
      </c>
      <c r="D223" s="184" t="s">
        <v>150</v>
      </c>
      <c r="E223" s="185" t="s">
        <v>968</v>
      </c>
      <c r="F223" s="186" t="s">
        <v>969</v>
      </c>
      <c r="G223" s="187" t="s">
        <v>153</v>
      </c>
      <c r="H223" s="188">
        <v>4.64</v>
      </c>
      <c r="I223" s="189"/>
      <c r="J223" s="190">
        <f t="shared" si="60"/>
        <v>0</v>
      </c>
      <c r="K223" s="191"/>
      <c r="L223" s="36"/>
      <c r="M223" s="192" t="s">
        <v>1</v>
      </c>
      <c r="N223" s="193" t="s">
        <v>41</v>
      </c>
      <c r="O223" s="68"/>
      <c r="P223" s="194">
        <f t="shared" si="61"/>
        <v>0</v>
      </c>
      <c r="Q223" s="194">
        <v>5E-05</v>
      </c>
      <c r="R223" s="194">
        <f t="shared" si="62"/>
        <v>0.000232</v>
      </c>
      <c r="S223" s="194">
        <v>0</v>
      </c>
      <c r="T223" s="195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192</v>
      </c>
      <c r="AT223" s="196" t="s">
        <v>150</v>
      </c>
      <c r="AU223" s="196" t="s">
        <v>155</v>
      </c>
      <c r="AY223" s="14" t="s">
        <v>147</v>
      </c>
      <c r="BE223" s="197">
        <f t="shared" si="64"/>
        <v>0</v>
      </c>
      <c r="BF223" s="197">
        <f t="shared" si="65"/>
        <v>0</v>
      </c>
      <c r="BG223" s="197">
        <f t="shared" si="66"/>
        <v>0</v>
      </c>
      <c r="BH223" s="197">
        <f t="shared" si="67"/>
        <v>0</v>
      </c>
      <c r="BI223" s="197">
        <f t="shared" si="68"/>
        <v>0</v>
      </c>
      <c r="BJ223" s="14" t="s">
        <v>155</v>
      </c>
      <c r="BK223" s="197">
        <f t="shared" si="69"/>
        <v>0</v>
      </c>
      <c r="BL223" s="14" t="s">
        <v>192</v>
      </c>
      <c r="BM223" s="196" t="s">
        <v>1436</v>
      </c>
    </row>
    <row r="224" spans="1:65" s="2" customFormat="1" ht="16.5" customHeight="1">
      <c r="A224" s="31"/>
      <c r="B224" s="32"/>
      <c r="C224" s="184" t="s">
        <v>907</v>
      </c>
      <c r="D224" s="184" t="s">
        <v>150</v>
      </c>
      <c r="E224" s="185" t="s">
        <v>972</v>
      </c>
      <c r="F224" s="186" t="s">
        <v>973</v>
      </c>
      <c r="G224" s="187" t="s">
        <v>274</v>
      </c>
      <c r="H224" s="209"/>
      <c r="I224" s="189"/>
      <c r="J224" s="190">
        <f t="shared" si="60"/>
        <v>0</v>
      </c>
      <c r="K224" s="191"/>
      <c r="L224" s="36"/>
      <c r="M224" s="192" t="s">
        <v>1</v>
      </c>
      <c r="N224" s="193" t="s">
        <v>41</v>
      </c>
      <c r="O224" s="68"/>
      <c r="P224" s="194">
        <f t="shared" si="61"/>
        <v>0</v>
      </c>
      <c r="Q224" s="194">
        <v>0</v>
      </c>
      <c r="R224" s="194">
        <f t="shared" si="62"/>
        <v>0</v>
      </c>
      <c r="S224" s="194">
        <v>0</v>
      </c>
      <c r="T224" s="195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192</v>
      </c>
      <c r="AT224" s="196" t="s">
        <v>150</v>
      </c>
      <c r="AU224" s="196" t="s">
        <v>155</v>
      </c>
      <c r="AY224" s="14" t="s">
        <v>147</v>
      </c>
      <c r="BE224" s="197">
        <f t="shared" si="64"/>
        <v>0</v>
      </c>
      <c r="BF224" s="197">
        <f t="shared" si="65"/>
        <v>0</v>
      </c>
      <c r="BG224" s="197">
        <f t="shared" si="66"/>
        <v>0</v>
      </c>
      <c r="BH224" s="197">
        <f t="shared" si="67"/>
        <v>0</v>
      </c>
      <c r="BI224" s="197">
        <f t="shared" si="68"/>
        <v>0</v>
      </c>
      <c r="BJ224" s="14" t="s">
        <v>155</v>
      </c>
      <c r="BK224" s="197">
        <f t="shared" si="69"/>
        <v>0</v>
      </c>
      <c r="BL224" s="14" t="s">
        <v>192</v>
      </c>
      <c r="BM224" s="196" t="s">
        <v>1437</v>
      </c>
    </row>
    <row r="225" spans="2:63" s="12" customFormat="1" ht="22.9" customHeight="1">
      <c r="B225" s="168"/>
      <c r="C225" s="169"/>
      <c r="D225" s="170" t="s">
        <v>74</v>
      </c>
      <c r="E225" s="182" t="s">
        <v>326</v>
      </c>
      <c r="F225" s="182" t="s">
        <v>327</v>
      </c>
      <c r="G225" s="169"/>
      <c r="H225" s="169"/>
      <c r="I225" s="172"/>
      <c r="J225" s="183">
        <f>BK225</f>
        <v>0</v>
      </c>
      <c r="K225" s="169"/>
      <c r="L225" s="174"/>
      <c r="M225" s="175"/>
      <c r="N225" s="176"/>
      <c r="O225" s="176"/>
      <c r="P225" s="177">
        <f>SUM(P226:P232)</f>
        <v>0</v>
      </c>
      <c r="Q225" s="176"/>
      <c r="R225" s="177">
        <f>SUM(R226:R232)</f>
        <v>0.0009358</v>
      </c>
      <c r="S225" s="176"/>
      <c r="T225" s="178">
        <f>SUM(T226:T232)</f>
        <v>0</v>
      </c>
      <c r="AR225" s="179" t="s">
        <v>155</v>
      </c>
      <c r="AT225" s="180" t="s">
        <v>74</v>
      </c>
      <c r="AU225" s="180" t="s">
        <v>83</v>
      </c>
      <c r="AY225" s="179" t="s">
        <v>147</v>
      </c>
      <c r="BK225" s="181">
        <f>SUM(BK226:BK232)</f>
        <v>0</v>
      </c>
    </row>
    <row r="226" spans="1:65" s="2" customFormat="1" ht="16.5" customHeight="1">
      <c r="A226" s="31"/>
      <c r="B226" s="32"/>
      <c r="C226" s="184" t="s">
        <v>909</v>
      </c>
      <c r="D226" s="184" t="s">
        <v>150</v>
      </c>
      <c r="E226" s="185" t="s">
        <v>329</v>
      </c>
      <c r="F226" s="186" t="s">
        <v>330</v>
      </c>
      <c r="G226" s="187" t="s">
        <v>153</v>
      </c>
      <c r="H226" s="188">
        <v>0.73</v>
      </c>
      <c r="I226" s="189"/>
      <c r="J226" s="190">
        <f aca="true" t="shared" si="70" ref="J226:J232">ROUND(I226*H226,2)</f>
        <v>0</v>
      </c>
      <c r="K226" s="191"/>
      <c r="L226" s="36"/>
      <c r="M226" s="192" t="s">
        <v>1</v>
      </c>
      <c r="N226" s="193" t="s">
        <v>41</v>
      </c>
      <c r="O226" s="68"/>
      <c r="P226" s="194">
        <f aca="true" t="shared" si="71" ref="P226:P232">O226*H226</f>
        <v>0</v>
      </c>
      <c r="Q226" s="194">
        <v>8E-05</v>
      </c>
      <c r="R226" s="194">
        <f aca="true" t="shared" si="72" ref="R226:R232">Q226*H226</f>
        <v>5.84E-05</v>
      </c>
      <c r="S226" s="194">
        <v>0</v>
      </c>
      <c r="T226" s="195">
        <f aca="true" t="shared" si="73" ref="T226:T232"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192</v>
      </c>
      <c r="AT226" s="196" t="s">
        <v>150</v>
      </c>
      <c r="AU226" s="196" t="s">
        <v>155</v>
      </c>
      <c r="AY226" s="14" t="s">
        <v>147</v>
      </c>
      <c r="BE226" s="197">
        <f aca="true" t="shared" si="74" ref="BE226:BE232">IF(N226="základní",J226,0)</f>
        <v>0</v>
      </c>
      <c r="BF226" s="197">
        <f aca="true" t="shared" si="75" ref="BF226:BF232">IF(N226="snížená",J226,0)</f>
        <v>0</v>
      </c>
      <c r="BG226" s="197">
        <f aca="true" t="shared" si="76" ref="BG226:BG232">IF(N226="zákl. přenesená",J226,0)</f>
        <v>0</v>
      </c>
      <c r="BH226" s="197">
        <f aca="true" t="shared" si="77" ref="BH226:BH232">IF(N226="sníž. přenesená",J226,0)</f>
        <v>0</v>
      </c>
      <c r="BI226" s="197">
        <f aca="true" t="shared" si="78" ref="BI226:BI232">IF(N226="nulová",J226,0)</f>
        <v>0</v>
      </c>
      <c r="BJ226" s="14" t="s">
        <v>155</v>
      </c>
      <c r="BK226" s="197">
        <f aca="true" t="shared" si="79" ref="BK226:BK232">ROUND(I226*H226,2)</f>
        <v>0</v>
      </c>
      <c r="BL226" s="14" t="s">
        <v>192</v>
      </c>
      <c r="BM226" s="196" t="s">
        <v>1438</v>
      </c>
    </row>
    <row r="227" spans="1:65" s="2" customFormat="1" ht="16.5" customHeight="1">
      <c r="A227" s="31"/>
      <c r="B227" s="32"/>
      <c r="C227" s="184" t="s">
        <v>911</v>
      </c>
      <c r="D227" s="184" t="s">
        <v>150</v>
      </c>
      <c r="E227" s="185" t="s">
        <v>333</v>
      </c>
      <c r="F227" s="186" t="s">
        <v>334</v>
      </c>
      <c r="G227" s="187" t="s">
        <v>153</v>
      </c>
      <c r="H227" s="188">
        <v>0.73</v>
      </c>
      <c r="I227" s="189"/>
      <c r="J227" s="190">
        <f t="shared" si="70"/>
        <v>0</v>
      </c>
      <c r="K227" s="191"/>
      <c r="L227" s="36"/>
      <c r="M227" s="192" t="s">
        <v>1</v>
      </c>
      <c r="N227" s="193" t="s">
        <v>41</v>
      </c>
      <c r="O227" s="68"/>
      <c r="P227" s="194">
        <f t="shared" si="71"/>
        <v>0</v>
      </c>
      <c r="Q227" s="194">
        <v>0.00014</v>
      </c>
      <c r="R227" s="194">
        <f t="shared" si="72"/>
        <v>0.00010219999999999999</v>
      </c>
      <c r="S227" s="194">
        <v>0</v>
      </c>
      <c r="T227" s="195">
        <f t="shared" si="7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192</v>
      </c>
      <c r="AT227" s="196" t="s">
        <v>150</v>
      </c>
      <c r="AU227" s="196" t="s">
        <v>155</v>
      </c>
      <c r="AY227" s="14" t="s">
        <v>147</v>
      </c>
      <c r="BE227" s="197">
        <f t="shared" si="74"/>
        <v>0</v>
      </c>
      <c r="BF227" s="197">
        <f t="shared" si="75"/>
        <v>0</v>
      </c>
      <c r="BG227" s="197">
        <f t="shared" si="76"/>
        <v>0</v>
      </c>
      <c r="BH227" s="197">
        <f t="shared" si="77"/>
        <v>0</v>
      </c>
      <c r="BI227" s="197">
        <f t="shared" si="78"/>
        <v>0</v>
      </c>
      <c r="BJ227" s="14" t="s">
        <v>155</v>
      </c>
      <c r="BK227" s="197">
        <f t="shared" si="79"/>
        <v>0</v>
      </c>
      <c r="BL227" s="14" t="s">
        <v>192</v>
      </c>
      <c r="BM227" s="196" t="s">
        <v>1439</v>
      </c>
    </row>
    <row r="228" spans="1:65" s="2" customFormat="1" ht="16.5" customHeight="1">
      <c r="A228" s="31"/>
      <c r="B228" s="32"/>
      <c r="C228" s="184" t="s">
        <v>913</v>
      </c>
      <c r="D228" s="184" t="s">
        <v>150</v>
      </c>
      <c r="E228" s="185" t="s">
        <v>337</v>
      </c>
      <c r="F228" s="186" t="s">
        <v>338</v>
      </c>
      <c r="G228" s="187" t="s">
        <v>153</v>
      </c>
      <c r="H228" s="188">
        <v>0.73</v>
      </c>
      <c r="I228" s="189"/>
      <c r="J228" s="190">
        <f t="shared" si="70"/>
        <v>0</v>
      </c>
      <c r="K228" s="191"/>
      <c r="L228" s="36"/>
      <c r="M228" s="192" t="s">
        <v>1</v>
      </c>
      <c r="N228" s="193" t="s">
        <v>41</v>
      </c>
      <c r="O228" s="68"/>
      <c r="P228" s="194">
        <f t="shared" si="71"/>
        <v>0</v>
      </c>
      <c r="Q228" s="194">
        <v>0.00012</v>
      </c>
      <c r="R228" s="194">
        <f t="shared" si="72"/>
        <v>8.76E-05</v>
      </c>
      <c r="S228" s="194">
        <v>0</v>
      </c>
      <c r="T228" s="195">
        <f t="shared" si="7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192</v>
      </c>
      <c r="AT228" s="196" t="s">
        <v>150</v>
      </c>
      <c r="AU228" s="196" t="s">
        <v>155</v>
      </c>
      <c r="AY228" s="14" t="s">
        <v>147</v>
      </c>
      <c r="BE228" s="197">
        <f t="shared" si="74"/>
        <v>0</v>
      </c>
      <c r="BF228" s="197">
        <f t="shared" si="75"/>
        <v>0</v>
      </c>
      <c r="BG228" s="197">
        <f t="shared" si="76"/>
        <v>0</v>
      </c>
      <c r="BH228" s="197">
        <f t="shared" si="77"/>
        <v>0</v>
      </c>
      <c r="BI228" s="197">
        <f t="shared" si="78"/>
        <v>0</v>
      </c>
      <c r="BJ228" s="14" t="s">
        <v>155</v>
      </c>
      <c r="BK228" s="197">
        <f t="shared" si="79"/>
        <v>0</v>
      </c>
      <c r="BL228" s="14" t="s">
        <v>192</v>
      </c>
      <c r="BM228" s="196" t="s">
        <v>1440</v>
      </c>
    </row>
    <row r="229" spans="1:65" s="2" customFormat="1" ht="16.5" customHeight="1">
      <c r="A229" s="31"/>
      <c r="B229" s="32"/>
      <c r="C229" s="184" t="s">
        <v>917</v>
      </c>
      <c r="D229" s="184" t="s">
        <v>150</v>
      </c>
      <c r="E229" s="185" t="s">
        <v>341</v>
      </c>
      <c r="F229" s="186" t="s">
        <v>342</v>
      </c>
      <c r="G229" s="187" t="s">
        <v>153</v>
      </c>
      <c r="H229" s="188">
        <v>0.73</v>
      </c>
      <c r="I229" s="189"/>
      <c r="J229" s="190">
        <f t="shared" si="70"/>
        <v>0</v>
      </c>
      <c r="K229" s="191"/>
      <c r="L229" s="36"/>
      <c r="M229" s="192" t="s">
        <v>1</v>
      </c>
      <c r="N229" s="193" t="s">
        <v>41</v>
      </c>
      <c r="O229" s="68"/>
      <c r="P229" s="194">
        <f t="shared" si="71"/>
        <v>0</v>
      </c>
      <c r="Q229" s="194">
        <v>0.00012</v>
      </c>
      <c r="R229" s="194">
        <f t="shared" si="72"/>
        <v>8.76E-05</v>
      </c>
      <c r="S229" s="194">
        <v>0</v>
      </c>
      <c r="T229" s="195">
        <f t="shared" si="7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192</v>
      </c>
      <c r="AT229" s="196" t="s">
        <v>150</v>
      </c>
      <c r="AU229" s="196" t="s">
        <v>155</v>
      </c>
      <c r="AY229" s="14" t="s">
        <v>147</v>
      </c>
      <c r="BE229" s="197">
        <f t="shared" si="74"/>
        <v>0</v>
      </c>
      <c r="BF229" s="197">
        <f t="shared" si="75"/>
        <v>0</v>
      </c>
      <c r="BG229" s="197">
        <f t="shared" si="76"/>
        <v>0</v>
      </c>
      <c r="BH229" s="197">
        <f t="shared" si="77"/>
        <v>0</v>
      </c>
      <c r="BI229" s="197">
        <f t="shared" si="78"/>
        <v>0</v>
      </c>
      <c r="BJ229" s="14" t="s">
        <v>155</v>
      </c>
      <c r="BK229" s="197">
        <f t="shared" si="79"/>
        <v>0</v>
      </c>
      <c r="BL229" s="14" t="s">
        <v>192</v>
      </c>
      <c r="BM229" s="196" t="s">
        <v>1441</v>
      </c>
    </row>
    <row r="230" spans="1:65" s="2" customFormat="1" ht="16.5" customHeight="1">
      <c r="A230" s="31"/>
      <c r="B230" s="32"/>
      <c r="C230" s="184" t="s">
        <v>921</v>
      </c>
      <c r="D230" s="184" t="s">
        <v>150</v>
      </c>
      <c r="E230" s="185" t="s">
        <v>361</v>
      </c>
      <c r="F230" s="186" t="s">
        <v>362</v>
      </c>
      <c r="G230" s="187" t="s">
        <v>308</v>
      </c>
      <c r="H230" s="188">
        <v>6</v>
      </c>
      <c r="I230" s="189"/>
      <c r="J230" s="190">
        <f t="shared" si="70"/>
        <v>0</v>
      </c>
      <c r="K230" s="191"/>
      <c r="L230" s="36"/>
      <c r="M230" s="192" t="s">
        <v>1</v>
      </c>
      <c r="N230" s="193" t="s">
        <v>41</v>
      </c>
      <c r="O230" s="68"/>
      <c r="P230" s="194">
        <f t="shared" si="71"/>
        <v>0</v>
      </c>
      <c r="Q230" s="194">
        <v>2E-05</v>
      </c>
      <c r="R230" s="194">
        <f t="shared" si="72"/>
        <v>0.00012000000000000002</v>
      </c>
      <c r="S230" s="194">
        <v>0</v>
      </c>
      <c r="T230" s="195">
        <f t="shared" si="7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192</v>
      </c>
      <c r="AT230" s="196" t="s">
        <v>150</v>
      </c>
      <c r="AU230" s="196" t="s">
        <v>155</v>
      </c>
      <c r="AY230" s="14" t="s">
        <v>147</v>
      </c>
      <c r="BE230" s="197">
        <f t="shared" si="74"/>
        <v>0</v>
      </c>
      <c r="BF230" s="197">
        <f t="shared" si="75"/>
        <v>0</v>
      </c>
      <c r="BG230" s="197">
        <f t="shared" si="76"/>
        <v>0</v>
      </c>
      <c r="BH230" s="197">
        <f t="shared" si="77"/>
        <v>0</v>
      </c>
      <c r="BI230" s="197">
        <f t="shared" si="78"/>
        <v>0</v>
      </c>
      <c r="BJ230" s="14" t="s">
        <v>155</v>
      </c>
      <c r="BK230" s="197">
        <f t="shared" si="79"/>
        <v>0</v>
      </c>
      <c r="BL230" s="14" t="s">
        <v>192</v>
      </c>
      <c r="BM230" s="196" t="s">
        <v>1442</v>
      </c>
    </row>
    <row r="231" spans="1:65" s="2" customFormat="1" ht="16.5" customHeight="1">
      <c r="A231" s="31"/>
      <c r="B231" s="32"/>
      <c r="C231" s="184" t="s">
        <v>925</v>
      </c>
      <c r="D231" s="184" t="s">
        <v>150</v>
      </c>
      <c r="E231" s="185" t="s">
        <v>365</v>
      </c>
      <c r="F231" s="186" t="s">
        <v>366</v>
      </c>
      <c r="G231" s="187" t="s">
        <v>308</v>
      </c>
      <c r="H231" s="188">
        <v>6</v>
      </c>
      <c r="I231" s="189"/>
      <c r="J231" s="190">
        <f t="shared" si="70"/>
        <v>0</v>
      </c>
      <c r="K231" s="191"/>
      <c r="L231" s="36"/>
      <c r="M231" s="192" t="s">
        <v>1</v>
      </c>
      <c r="N231" s="193" t="s">
        <v>41</v>
      </c>
      <c r="O231" s="68"/>
      <c r="P231" s="194">
        <f t="shared" si="71"/>
        <v>0</v>
      </c>
      <c r="Q231" s="194">
        <v>6E-05</v>
      </c>
      <c r="R231" s="194">
        <f t="shared" si="72"/>
        <v>0.00036</v>
      </c>
      <c r="S231" s="194">
        <v>0</v>
      </c>
      <c r="T231" s="195">
        <f t="shared" si="7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192</v>
      </c>
      <c r="AT231" s="196" t="s">
        <v>150</v>
      </c>
      <c r="AU231" s="196" t="s">
        <v>155</v>
      </c>
      <c r="AY231" s="14" t="s">
        <v>147</v>
      </c>
      <c r="BE231" s="197">
        <f t="shared" si="74"/>
        <v>0</v>
      </c>
      <c r="BF231" s="197">
        <f t="shared" si="75"/>
        <v>0</v>
      </c>
      <c r="BG231" s="197">
        <f t="shared" si="76"/>
        <v>0</v>
      </c>
      <c r="BH231" s="197">
        <f t="shared" si="77"/>
        <v>0</v>
      </c>
      <c r="BI231" s="197">
        <f t="shared" si="78"/>
        <v>0</v>
      </c>
      <c r="BJ231" s="14" t="s">
        <v>155</v>
      </c>
      <c r="BK231" s="197">
        <f t="shared" si="79"/>
        <v>0</v>
      </c>
      <c r="BL231" s="14" t="s">
        <v>192</v>
      </c>
      <c r="BM231" s="196" t="s">
        <v>1443</v>
      </c>
    </row>
    <row r="232" spans="1:65" s="2" customFormat="1" ht="16.5" customHeight="1">
      <c r="A232" s="31"/>
      <c r="B232" s="32"/>
      <c r="C232" s="184" t="s">
        <v>929</v>
      </c>
      <c r="D232" s="184" t="s">
        <v>150</v>
      </c>
      <c r="E232" s="185" t="s">
        <v>373</v>
      </c>
      <c r="F232" s="186" t="s">
        <v>374</v>
      </c>
      <c r="G232" s="187" t="s">
        <v>308</v>
      </c>
      <c r="H232" s="188">
        <v>6</v>
      </c>
      <c r="I232" s="189"/>
      <c r="J232" s="190">
        <f t="shared" si="70"/>
        <v>0</v>
      </c>
      <c r="K232" s="191"/>
      <c r="L232" s="36"/>
      <c r="M232" s="192" t="s">
        <v>1</v>
      </c>
      <c r="N232" s="193" t="s">
        <v>41</v>
      </c>
      <c r="O232" s="68"/>
      <c r="P232" s="194">
        <f t="shared" si="71"/>
        <v>0</v>
      </c>
      <c r="Q232" s="194">
        <v>2E-05</v>
      </c>
      <c r="R232" s="194">
        <f t="shared" si="72"/>
        <v>0.00012000000000000002</v>
      </c>
      <c r="S232" s="194">
        <v>0</v>
      </c>
      <c r="T232" s="195">
        <f t="shared" si="7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192</v>
      </c>
      <c r="AT232" s="196" t="s">
        <v>150</v>
      </c>
      <c r="AU232" s="196" t="s">
        <v>155</v>
      </c>
      <c r="AY232" s="14" t="s">
        <v>147</v>
      </c>
      <c r="BE232" s="197">
        <f t="shared" si="74"/>
        <v>0</v>
      </c>
      <c r="BF232" s="197">
        <f t="shared" si="75"/>
        <v>0</v>
      </c>
      <c r="BG232" s="197">
        <f t="shared" si="76"/>
        <v>0</v>
      </c>
      <c r="BH232" s="197">
        <f t="shared" si="77"/>
        <v>0</v>
      </c>
      <c r="BI232" s="197">
        <f t="shared" si="78"/>
        <v>0</v>
      </c>
      <c r="BJ232" s="14" t="s">
        <v>155</v>
      </c>
      <c r="BK232" s="197">
        <f t="shared" si="79"/>
        <v>0</v>
      </c>
      <c r="BL232" s="14" t="s">
        <v>192</v>
      </c>
      <c r="BM232" s="196" t="s">
        <v>1444</v>
      </c>
    </row>
    <row r="233" spans="2:63" s="12" customFormat="1" ht="22.9" customHeight="1">
      <c r="B233" s="168"/>
      <c r="C233" s="169"/>
      <c r="D233" s="170" t="s">
        <v>74</v>
      </c>
      <c r="E233" s="182" t="s">
        <v>380</v>
      </c>
      <c r="F233" s="182" t="s">
        <v>381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SUM(P234:P236)</f>
        <v>0</v>
      </c>
      <c r="Q233" s="176"/>
      <c r="R233" s="177">
        <f>SUM(R234:R236)</f>
        <v>0.014986659999999999</v>
      </c>
      <c r="S233" s="176"/>
      <c r="T233" s="178">
        <f>SUM(T234:T236)</f>
        <v>0</v>
      </c>
      <c r="AR233" s="179" t="s">
        <v>155</v>
      </c>
      <c r="AT233" s="180" t="s">
        <v>74</v>
      </c>
      <c r="AU233" s="180" t="s">
        <v>83</v>
      </c>
      <c r="AY233" s="179" t="s">
        <v>147</v>
      </c>
      <c r="BK233" s="181">
        <f>SUM(BK234:BK236)</f>
        <v>0</v>
      </c>
    </row>
    <row r="234" spans="1:65" s="2" customFormat="1" ht="16.5" customHeight="1">
      <c r="A234" s="31"/>
      <c r="B234" s="32"/>
      <c r="C234" s="184" t="s">
        <v>933</v>
      </c>
      <c r="D234" s="184" t="s">
        <v>150</v>
      </c>
      <c r="E234" s="185" t="s">
        <v>387</v>
      </c>
      <c r="F234" s="186" t="s">
        <v>388</v>
      </c>
      <c r="G234" s="187" t="s">
        <v>153</v>
      </c>
      <c r="H234" s="188">
        <v>15.755</v>
      </c>
      <c r="I234" s="189"/>
      <c r="J234" s="190">
        <f>ROUND(I234*H234,2)</f>
        <v>0</v>
      </c>
      <c r="K234" s="191"/>
      <c r="L234" s="36"/>
      <c r="M234" s="192" t="s">
        <v>1</v>
      </c>
      <c r="N234" s="193" t="s">
        <v>41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192</v>
      </c>
      <c r="AT234" s="196" t="s">
        <v>150</v>
      </c>
      <c r="AU234" s="196" t="s">
        <v>155</v>
      </c>
      <c r="AY234" s="14" t="s">
        <v>147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155</v>
      </c>
      <c r="BK234" s="197">
        <f>ROUND(I234*H234,2)</f>
        <v>0</v>
      </c>
      <c r="BL234" s="14" t="s">
        <v>192</v>
      </c>
      <c r="BM234" s="196" t="s">
        <v>1445</v>
      </c>
    </row>
    <row r="235" spans="1:65" s="2" customFormat="1" ht="16.5" customHeight="1">
      <c r="A235" s="31"/>
      <c r="B235" s="32"/>
      <c r="C235" s="198" t="s">
        <v>937</v>
      </c>
      <c r="D235" s="198" t="s">
        <v>222</v>
      </c>
      <c r="E235" s="199" t="s">
        <v>391</v>
      </c>
      <c r="F235" s="200" t="s">
        <v>392</v>
      </c>
      <c r="G235" s="201" t="s">
        <v>153</v>
      </c>
      <c r="H235" s="202">
        <v>15.755</v>
      </c>
      <c r="I235" s="203"/>
      <c r="J235" s="204">
        <f>ROUND(I235*H235,2)</f>
        <v>0</v>
      </c>
      <c r="K235" s="205"/>
      <c r="L235" s="206"/>
      <c r="M235" s="207" t="s">
        <v>1</v>
      </c>
      <c r="N235" s="208" t="s">
        <v>41</v>
      </c>
      <c r="O235" s="68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225</v>
      </c>
      <c r="AT235" s="196" t="s">
        <v>222</v>
      </c>
      <c r="AU235" s="196" t="s">
        <v>155</v>
      </c>
      <c r="AY235" s="14" t="s">
        <v>147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4" t="s">
        <v>155</v>
      </c>
      <c r="BK235" s="197">
        <f>ROUND(I235*H235,2)</f>
        <v>0</v>
      </c>
      <c r="BL235" s="14" t="s">
        <v>192</v>
      </c>
      <c r="BM235" s="196" t="s">
        <v>1446</v>
      </c>
    </row>
    <row r="236" spans="1:65" s="2" customFormat="1" ht="21.75" customHeight="1">
      <c r="A236" s="31"/>
      <c r="B236" s="32"/>
      <c r="C236" s="184" t="s">
        <v>943</v>
      </c>
      <c r="D236" s="184" t="s">
        <v>150</v>
      </c>
      <c r="E236" s="185" t="s">
        <v>395</v>
      </c>
      <c r="F236" s="186" t="s">
        <v>396</v>
      </c>
      <c r="G236" s="187" t="s">
        <v>153</v>
      </c>
      <c r="H236" s="188">
        <v>57.641</v>
      </c>
      <c r="I236" s="189"/>
      <c r="J236" s="190">
        <f>ROUND(I236*H236,2)</f>
        <v>0</v>
      </c>
      <c r="K236" s="191"/>
      <c r="L236" s="36"/>
      <c r="M236" s="210" t="s">
        <v>1</v>
      </c>
      <c r="N236" s="211" t="s">
        <v>41</v>
      </c>
      <c r="O236" s="212"/>
      <c r="P236" s="213">
        <f>O236*H236</f>
        <v>0</v>
      </c>
      <c r="Q236" s="213">
        <v>0.00026</v>
      </c>
      <c r="R236" s="213">
        <f>Q236*H236</f>
        <v>0.014986659999999999</v>
      </c>
      <c r="S236" s="213">
        <v>0</v>
      </c>
      <c r="T236" s="214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192</v>
      </c>
      <c r="AT236" s="196" t="s">
        <v>150</v>
      </c>
      <c r="AU236" s="196" t="s">
        <v>155</v>
      </c>
      <c r="AY236" s="14" t="s">
        <v>147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155</v>
      </c>
      <c r="BK236" s="197">
        <f>ROUND(I236*H236,2)</f>
        <v>0</v>
      </c>
      <c r="BL236" s="14" t="s">
        <v>192</v>
      </c>
      <c r="BM236" s="196" t="s">
        <v>1447</v>
      </c>
    </row>
    <row r="237" spans="1:31" s="2" customFormat="1" ht="6.95" customHeight="1">
      <c r="A237" s="31"/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36"/>
      <c r="M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</sheetData>
  <sheetProtection algorithmName="SHA-512" hashValue="DgYaGnbaJmWB8sVZCBNDW33Xbiclyz5Cmoc/u/hyAKhvnNnn3zu+FLAEvWfMsGqOY81P8lgiO1PAz3AUMmao2A==" saltValue="3lQU2YO1SFEordbvIX0LRD+sFWaNZlWG655+IZjWmGMmAXUTUtc7LUIEI1KnKT2OPHb/xCJJrCI2qRy+D2LIPw==" spinCount="100000" sheet="1" objects="1" scenarios="1" formatColumns="0" formatRows="0" autoFilter="0"/>
  <autoFilter ref="C131:K236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84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114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ROUND((SUM(BE128:BE200)),2)</f>
        <v>0</v>
      </c>
      <c r="G33" s="31"/>
      <c r="H33" s="31"/>
      <c r="I33" s="121">
        <v>0.21</v>
      </c>
      <c r="J33" s="120">
        <f>ROUND(((SUM(BE128:BE200))*I33),2)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ROUND((SUM(BF128:BF200)),2)</f>
        <v>0</v>
      </c>
      <c r="G34" s="31"/>
      <c r="H34" s="31"/>
      <c r="I34" s="121">
        <v>0.15</v>
      </c>
      <c r="J34" s="120">
        <f>ROUND(((SUM(BF128:BF200))*I34),2)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ROUND((SUM(BG128:BG200)),2)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ROUND((SUM(BH128:BH200)),2)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ROUND((SUM(BI128:BI200)),2)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17-05-04 - Byt č. 4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J129</f>
        <v>0</v>
      </c>
      <c r="K97" s="145"/>
      <c r="L97" s="149"/>
    </row>
    <row r="98" spans="2:12" s="10" customFormat="1" ht="19.9" customHeight="1">
      <c r="B98" s="150"/>
      <c r="C98" s="151"/>
      <c r="D98" s="152" t="s">
        <v>121</v>
      </c>
      <c r="E98" s="153"/>
      <c r="F98" s="153"/>
      <c r="G98" s="153"/>
      <c r="H98" s="153"/>
      <c r="I98" s="153"/>
      <c r="J98" s="154">
        <f>J130</f>
        <v>0</v>
      </c>
      <c r="K98" s="151"/>
      <c r="L98" s="155"/>
    </row>
    <row r="99" spans="2:12" s="10" customFormat="1" ht="19.9" customHeight="1">
      <c r="B99" s="150"/>
      <c r="C99" s="151"/>
      <c r="D99" s="152" t="s">
        <v>122</v>
      </c>
      <c r="E99" s="153"/>
      <c r="F99" s="153"/>
      <c r="G99" s="153"/>
      <c r="H99" s="153"/>
      <c r="I99" s="153"/>
      <c r="J99" s="154">
        <f>J132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J138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124</v>
      </c>
      <c r="E101" s="147"/>
      <c r="F101" s="147"/>
      <c r="G101" s="147"/>
      <c r="H101" s="147"/>
      <c r="I101" s="147"/>
      <c r="J101" s="148">
        <f>J140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125</v>
      </c>
      <c r="E102" s="153"/>
      <c r="F102" s="153"/>
      <c r="G102" s="153"/>
      <c r="H102" s="153"/>
      <c r="I102" s="153"/>
      <c r="J102" s="154">
        <f>J141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126</v>
      </c>
      <c r="E103" s="153"/>
      <c r="F103" s="153"/>
      <c r="G103" s="153"/>
      <c r="H103" s="153"/>
      <c r="I103" s="153"/>
      <c r="J103" s="154">
        <f>J149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127</v>
      </c>
      <c r="E104" s="153"/>
      <c r="F104" s="153"/>
      <c r="G104" s="153"/>
      <c r="H104" s="153"/>
      <c r="I104" s="153"/>
      <c r="J104" s="154">
        <f>J164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128</v>
      </c>
      <c r="E105" s="153"/>
      <c r="F105" s="153"/>
      <c r="G105" s="153"/>
      <c r="H105" s="153"/>
      <c r="I105" s="153"/>
      <c r="J105" s="154">
        <f>J177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129</v>
      </c>
      <c r="E106" s="153"/>
      <c r="F106" s="153"/>
      <c r="G106" s="153"/>
      <c r="H106" s="153"/>
      <c r="I106" s="153"/>
      <c r="J106" s="154">
        <f>J191</f>
        <v>0</v>
      </c>
      <c r="K106" s="151"/>
      <c r="L106" s="155"/>
    </row>
    <row r="107" spans="2:12" s="9" customFormat="1" ht="24.95" customHeight="1">
      <c r="B107" s="144"/>
      <c r="C107" s="145"/>
      <c r="D107" s="146" t="s">
        <v>130</v>
      </c>
      <c r="E107" s="147"/>
      <c r="F107" s="147"/>
      <c r="G107" s="147"/>
      <c r="H107" s="147"/>
      <c r="I107" s="147"/>
      <c r="J107" s="148">
        <f>J196</f>
        <v>0</v>
      </c>
      <c r="K107" s="145"/>
      <c r="L107" s="149"/>
    </row>
    <row r="108" spans="2:12" s="10" customFormat="1" ht="19.9" customHeight="1">
      <c r="B108" s="150"/>
      <c r="C108" s="151"/>
      <c r="D108" s="152" t="s">
        <v>131</v>
      </c>
      <c r="E108" s="153"/>
      <c r="F108" s="153"/>
      <c r="G108" s="153"/>
      <c r="H108" s="153"/>
      <c r="I108" s="153"/>
      <c r="J108" s="154">
        <f>J197</f>
        <v>0</v>
      </c>
      <c r="K108" s="151"/>
      <c r="L108" s="155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132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57" t="str">
        <f>E7</f>
        <v>Opravy v ubytovně v Důlní ul.</v>
      </c>
      <c r="F118" s="258"/>
      <c r="G118" s="258"/>
      <c r="H118" s="258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113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39" t="str">
        <f>E9</f>
        <v>17-05-04 - Byt č. 4</v>
      </c>
      <c r="F120" s="256"/>
      <c r="G120" s="256"/>
      <c r="H120" s="256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F12</f>
        <v>Důlní ul.</v>
      </c>
      <c r="G122" s="33"/>
      <c r="H122" s="33"/>
      <c r="I122" s="26" t="s">
        <v>22</v>
      </c>
      <c r="J122" s="63" t="str">
        <f>IF(J12="","",J12)</f>
        <v>28. 5. 2022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24</v>
      </c>
      <c r="D124" s="33"/>
      <c r="E124" s="33"/>
      <c r="F124" s="24" t="str">
        <f>E15</f>
        <v>MU Bílina</v>
      </c>
      <c r="G124" s="33"/>
      <c r="H124" s="33"/>
      <c r="I124" s="26" t="s">
        <v>30</v>
      </c>
      <c r="J124" s="29" t="str">
        <f>E21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28</v>
      </c>
      <c r="D125" s="33"/>
      <c r="E125" s="33"/>
      <c r="F125" s="24" t="str">
        <f>IF(E18="","",E18)</f>
        <v>Vyplň údaj</v>
      </c>
      <c r="G125" s="33"/>
      <c r="H125" s="33"/>
      <c r="I125" s="26" t="s">
        <v>33</v>
      </c>
      <c r="J125" s="29" t="str">
        <f>E24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56"/>
      <c r="B127" s="157"/>
      <c r="C127" s="158" t="s">
        <v>133</v>
      </c>
      <c r="D127" s="159" t="s">
        <v>60</v>
      </c>
      <c r="E127" s="159" t="s">
        <v>56</v>
      </c>
      <c r="F127" s="159" t="s">
        <v>57</v>
      </c>
      <c r="G127" s="159" t="s">
        <v>134</v>
      </c>
      <c r="H127" s="159" t="s">
        <v>135</v>
      </c>
      <c r="I127" s="159" t="s">
        <v>136</v>
      </c>
      <c r="J127" s="160" t="s">
        <v>117</v>
      </c>
      <c r="K127" s="161" t="s">
        <v>137</v>
      </c>
      <c r="L127" s="162"/>
      <c r="M127" s="72" t="s">
        <v>1</v>
      </c>
      <c r="N127" s="73" t="s">
        <v>39</v>
      </c>
      <c r="O127" s="73" t="s">
        <v>138</v>
      </c>
      <c r="P127" s="73" t="s">
        <v>139</v>
      </c>
      <c r="Q127" s="73" t="s">
        <v>140</v>
      </c>
      <c r="R127" s="73" t="s">
        <v>141</v>
      </c>
      <c r="S127" s="73" t="s">
        <v>142</v>
      </c>
      <c r="T127" s="74" t="s">
        <v>143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9" customHeight="1">
      <c r="A128" s="31"/>
      <c r="B128" s="32"/>
      <c r="C128" s="79" t="s">
        <v>144</v>
      </c>
      <c r="D128" s="33"/>
      <c r="E128" s="33"/>
      <c r="F128" s="33"/>
      <c r="G128" s="33"/>
      <c r="H128" s="33"/>
      <c r="I128" s="33"/>
      <c r="J128" s="163">
        <f>BK128</f>
        <v>0</v>
      </c>
      <c r="K128" s="33"/>
      <c r="L128" s="36"/>
      <c r="M128" s="75"/>
      <c r="N128" s="164"/>
      <c r="O128" s="76"/>
      <c r="P128" s="165">
        <f>P129+P140+P196</f>
        <v>0</v>
      </c>
      <c r="Q128" s="76"/>
      <c r="R128" s="165">
        <f>R129+R140+R196</f>
        <v>0.25723146</v>
      </c>
      <c r="S128" s="76"/>
      <c r="T128" s="166">
        <f>T129+T140+T196</f>
        <v>0.1291106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74</v>
      </c>
      <c r="AU128" s="14" t="s">
        <v>119</v>
      </c>
      <c r="BK128" s="167">
        <f>BK129+BK140+BK196</f>
        <v>0</v>
      </c>
    </row>
    <row r="129" spans="2:63" s="12" customFormat="1" ht="25.9" customHeight="1">
      <c r="B129" s="168"/>
      <c r="C129" s="169"/>
      <c r="D129" s="170" t="s">
        <v>74</v>
      </c>
      <c r="E129" s="171" t="s">
        <v>145</v>
      </c>
      <c r="F129" s="171" t="s">
        <v>146</v>
      </c>
      <c r="G129" s="169"/>
      <c r="H129" s="169"/>
      <c r="I129" s="172"/>
      <c r="J129" s="173">
        <f>BK129</f>
        <v>0</v>
      </c>
      <c r="K129" s="169"/>
      <c r="L129" s="174"/>
      <c r="M129" s="175"/>
      <c r="N129" s="176"/>
      <c r="O129" s="176"/>
      <c r="P129" s="177">
        <f>P130+P132+P138</f>
        <v>0</v>
      </c>
      <c r="Q129" s="176"/>
      <c r="R129" s="177">
        <f>R130+R132+R138</f>
        <v>0.00066564</v>
      </c>
      <c r="S129" s="176"/>
      <c r="T129" s="178">
        <f>T130+T132+T138</f>
        <v>0</v>
      </c>
      <c r="AR129" s="179" t="s">
        <v>83</v>
      </c>
      <c r="AT129" s="180" t="s">
        <v>74</v>
      </c>
      <c r="AU129" s="180" t="s">
        <v>75</v>
      </c>
      <c r="AY129" s="179" t="s">
        <v>147</v>
      </c>
      <c r="BK129" s="181">
        <f>BK130+BK132+BK138</f>
        <v>0</v>
      </c>
    </row>
    <row r="130" spans="2:63" s="12" customFormat="1" ht="22.9" customHeight="1">
      <c r="B130" s="168"/>
      <c r="C130" s="169"/>
      <c r="D130" s="170" t="s">
        <v>74</v>
      </c>
      <c r="E130" s="182" t="s">
        <v>148</v>
      </c>
      <c r="F130" s="182" t="s">
        <v>149</v>
      </c>
      <c r="G130" s="169"/>
      <c r="H130" s="169"/>
      <c r="I130" s="172"/>
      <c r="J130" s="183">
        <f>BK130</f>
        <v>0</v>
      </c>
      <c r="K130" s="169"/>
      <c r="L130" s="174"/>
      <c r="M130" s="175"/>
      <c r="N130" s="176"/>
      <c r="O130" s="176"/>
      <c r="P130" s="177">
        <f>P131</f>
        <v>0</v>
      </c>
      <c r="Q130" s="176"/>
      <c r="R130" s="177">
        <f>R131</f>
        <v>0.00066564</v>
      </c>
      <c r="S130" s="176"/>
      <c r="T130" s="178">
        <f>T131</f>
        <v>0</v>
      </c>
      <c r="AR130" s="179" t="s">
        <v>83</v>
      </c>
      <c r="AT130" s="180" t="s">
        <v>74</v>
      </c>
      <c r="AU130" s="180" t="s">
        <v>83</v>
      </c>
      <c r="AY130" s="179" t="s">
        <v>147</v>
      </c>
      <c r="BK130" s="181">
        <f>BK131</f>
        <v>0</v>
      </c>
    </row>
    <row r="131" spans="1:65" s="2" customFormat="1" ht="16.5" customHeight="1">
      <c r="A131" s="31"/>
      <c r="B131" s="32"/>
      <c r="C131" s="184" t="s">
        <v>83</v>
      </c>
      <c r="D131" s="184" t="s">
        <v>150</v>
      </c>
      <c r="E131" s="185" t="s">
        <v>151</v>
      </c>
      <c r="F131" s="186" t="s">
        <v>152</v>
      </c>
      <c r="G131" s="187" t="s">
        <v>153</v>
      </c>
      <c r="H131" s="188">
        <v>16.641</v>
      </c>
      <c r="I131" s="189"/>
      <c r="J131" s="190">
        <f>ROUND(I131*H131,2)</f>
        <v>0</v>
      </c>
      <c r="K131" s="191"/>
      <c r="L131" s="36"/>
      <c r="M131" s="192" t="s">
        <v>1</v>
      </c>
      <c r="N131" s="193" t="s">
        <v>41</v>
      </c>
      <c r="O131" s="68"/>
      <c r="P131" s="194">
        <f>O131*H131</f>
        <v>0</v>
      </c>
      <c r="Q131" s="194">
        <v>4E-05</v>
      </c>
      <c r="R131" s="194">
        <f>Q131*H131</f>
        <v>0.00066564</v>
      </c>
      <c r="S131" s="194">
        <v>0</v>
      </c>
      <c r="T131" s="19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154</v>
      </c>
      <c r="AT131" s="196" t="s">
        <v>150</v>
      </c>
      <c r="AU131" s="196" t="s">
        <v>155</v>
      </c>
      <c r="AY131" s="14" t="s">
        <v>147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155</v>
      </c>
      <c r="BK131" s="197">
        <f>ROUND(I131*H131,2)</f>
        <v>0</v>
      </c>
      <c r="BL131" s="14" t="s">
        <v>154</v>
      </c>
      <c r="BM131" s="196" t="s">
        <v>156</v>
      </c>
    </row>
    <row r="132" spans="2:63" s="12" customFormat="1" ht="22.9" customHeight="1">
      <c r="B132" s="168"/>
      <c r="C132" s="169"/>
      <c r="D132" s="170" t="s">
        <v>74</v>
      </c>
      <c r="E132" s="182" t="s">
        <v>157</v>
      </c>
      <c r="F132" s="182" t="s">
        <v>158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SUM(P133:P137)</f>
        <v>0</v>
      </c>
      <c r="Q132" s="176"/>
      <c r="R132" s="177">
        <f>SUM(R133:R137)</f>
        <v>0</v>
      </c>
      <c r="S132" s="176"/>
      <c r="T132" s="178">
        <f>SUM(T133:T137)</f>
        <v>0</v>
      </c>
      <c r="AR132" s="179" t="s">
        <v>83</v>
      </c>
      <c r="AT132" s="180" t="s">
        <v>74</v>
      </c>
      <c r="AU132" s="180" t="s">
        <v>83</v>
      </c>
      <c r="AY132" s="179" t="s">
        <v>147</v>
      </c>
      <c r="BK132" s="181">
        <f>SUM(BK133:BK137)</f>
        <v>0</v>
      </c>
    </row>
    <row r="133" spans="1:65" s="2" customFormat="1" ht="16.5" customHeight="1">
      <c r="A133" s="31"/>
      <c r="B133" s="32"/>
      <c r="C133" s="184" t="s">
        <v>155</v>
      </c>
      <c r="D133" s="184" t="s">
        <v>150</v>
      </c>
      <c r="E133" s="185" t="s">
        <v>159</v>
      </c>
      <c r="F133" s="186" t="s">
        <v>160</v>
      </c>
      <c r="G133" s="187" t="s">
        <v>161</v>
      </c>
      <c r="H133" s="188">
        <v>0.129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41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154</v>
      </c>
      <c r="AT133" s="196" t="s">
        <v>150</v>
      </c>
      <c r="AU133" s="196" t="s">
        <v>155</v>
      </c>
      <c r="AY133" s="14" t="s">
        <v>147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155</v>
      </c>
      <c r="BK133" s="197">
        <f>ROUND(I133*H133,2)</f>
        <v>0</v>
      </c>
      <c r="BL133" s="14" t="s">
        <v>154</v>
      </c>
      <c r="BM133" s="196" t="s">
        <v>162</v>
      </c>
    </row>
    <row r="134" spans="1:65" s="2" customFormat="1" ht="21.75" customHeight="1">
      <c r="A134" s="31"/>
      <c r="B134" s="32"/>
      <c r="C134" s="184" t="s">
        <v>163</v>
      </c>
      <c r="D134" s="184" t="s">
        <v>150</v>
      </c>
      <c r="E134" s="185" t="s">
        <v>164</v>
      </c>
      <c r="F134" s="186" t="s">
        <v>165</v>
      </c>
      <c r="G134" s="187" t="s">
        <v>161</v>
      </c>
      <c r="H134" s="188">
        <v>0.48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41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154</v>
      </c>
      <c r="AT134" s="196" t="s">
        <v>150</v>
      </c>
      <c r="AU134" s="196" t="s">
        <v>155</v>
      </c>
      <c r="AY134" s="14" t="s">
        <v>147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155</v>
      </c>
      <c r="BK134" s="197">
        <f>ROUND(I134*H134,2)</f>
        <v>0</v>
      </c>
      <c r="BL134" s="14" t="s">
        <v>154</v>
      </c>
      <c r="BM134" s="196" t="s">
        <v>166</v>
      </c>
    </row>
    <row r="135" spans="1:65" s="2" customFormat="1" ht="16.5" customHeight="1">
      <c r="A135" s="31"/>
      <c r="B135" s="32"/>
      <c r="C135" s="184" t="s">
        <v>154</v>
      </c>
      <c r="D135" s="184" t="s">
        <v>150</v>
      </c>
      <c r="E135" s="185" t="s">
        <v>167</v>
      </c>
      <c r="F135" s="186" t="s">
        <v>168</v>
      </c>
      <c r="G135" s="187" t="s">
        <v>161</v>
      </c>
      <c r="H135" s="188">
        <v>0.129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169</v>
      </c>
    </row>
    <row r="136" spans="1:65" s="2" customFormat="1" ht="16.5" customHeight="1">
      <c r="A136" s="31"/>
      <c r="B136" s="32"/>
      <c r="C136" s="184" t="s">
        <v>170</v>
      </c>
      <c r="D136" s="184" t="s">
        <v>150</v>
      </c>
      <c r="E136" s="185" t="s">
        <v>171</v>
      </c>
      <c r="F136" s="186" t="s">
        <v>172</v>
      </c>
      <c r="G136" s="187" t="s">
        <v>161</v>
      </c>
      <c r="H136" s="188">
        <v>1.8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173</v>
      </c>
    </row>
    <row r="137" spans="1:65" s="2" customFormat="1" ht="16.5" customHeight="1">
      <c r="A137" s="31"/>
      <c r="B137" s="32"/>
      <c r="C137" s="184" t="s">
        <v>174</v>
      </c>
      <c r="D137" s="184" t="s">
        <v>150</v>
      </c>
      <c r="E137" s="185" t="s">
        <v>175</v>
      </c>
      <c r="F137" s="186" t="s">
        <v>176</v>
      </c>
      <c r="G137" s="187" t="s">
        <v>161</v>
      </c>
      <c r="H137" s="188">
        <v>0.129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177</v>
      </c>
    </row>
    <row r="138" spans="2:63" s="12" customFormat="1" ht="22.9" customHeight="1">
      <c r="B138" s="168"/>
      <c r="C138" s="169"/>
      <c r="D138" s="170" t="s">
        <v>74</v>
      </c>
      <c r="E138" s="182" t="s">
        <v>178</v>
      </c>
      <c r="F138" s="182" t="s">
        <v>179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P139</f>
        <v>0</v>
      </c>
      <c r="Q138" s="176"/>
      <c r="R138" s="177">
        <f>R139</f>
        <v>0</v>
      </c>
      <c r="S138" s="176"/>
      <c r="T138" s="178">
        <f>T139</f>
        <v>0</v>
      </c>
      <c r="AR138" s="179" t="s">
        <v>83</v>
      </c>
      <c r="AT138" s="180" t="s">
        <v>74</v>
      </c>
      <c r="AU138" s="180" t="s">
        <v>83</v>
      </c>
      <c r="AY138" s="179" t="s">
        <v>147</v>
      </c>
      <c r="BK138" s="181">
        <f>BK139</f>
        <v>0</v>
      </c>
    </row>
    <row r="139" spans="1:65" s="2" customFormat="1" ht="16.5" customHeight="1">
      <c r="A139" s="31"/>
      <c r="B139" s="32"/>
      <c r="C139" s="184" t="s">
        <v>180</v>
      </c>
      <c r="D139" s="184" t="s">
        <v>150</v>
      </c>
      <c r="E139" s="185" t="s">
        <v>181</v>
      </c>
      <c r="F139" s="186" t="s">
        <v>182</v>
      </c>
      <c r="G139" s="187" t="s">
        <v>161</v>
      </c>
      <c r="H139" s="188">
        <v>0.001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183</v>
      </c>
    </row>
    <row r="140" spans="2:63" s="12" customFormat="1" ht="25.9" customHeight="1">
      <c r="B140" s="168"/>
      <c r="C140" s="169"/>
      <c r="D140" s="170" t="s">
        <v>74</v>
      </c>
      <c r="E140" s="171" t="s">
        <v>184</v>
      </c>
      <c r="F140" s="171" t="s">
        <v>185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P141+P149+P164+P177+P191</f>
        <v>0</v>
      </c>
      <c r="Q140" s="176"/>
      <c r="R140" s="177">
        <f>R141+R149+R164+R177+R191</f>
        <v>0.25612582</v>
      </c>
      <c r="S140" s="176"/>
      <c r="T140" s="178">
        <f>T141+T149+T164+T177+T191</f>
        <v>0.1291106</v>
      </c>
      <c r="AR140" s="179" t="s">
        <v>155</v>
      </c>
      <c r="AT140" s="180" t="s">
        <v>74</v>
      </c>
      <c r="AU140" s="180" t="s">
        <v>75</v>
      </c>
      <c r="AY140" s="179" t="s">
        <v>147</v>
      </c>
      <c r="BK140" s="181">
        <f>BK141+BK149+BK164+BK177+BK191</f>
        <v>0</v>
      </c>
    </row>
    <row r="141" spans="2:63" s="12" customFormat="1" ht="22.9" customHeight="1">
      <c r="B141" s="168"/>
      <c r="C141" s="169"/>
      <c r="D141" s="170" t="s">
        <v>74</v>
      </c>
      <c r="E141" s="182" t="s">
        <v>186</v>
      </c>
      <c r="F141" s="182" t="s">
        <v>187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SUM(P142:P148)</f>
        <v>0</v>
      </c>
      <c r="Q141" s="176"/>
      <c r="R141" s="177">
        <f>SUM(R142:R148)</f>
        <v>0.0001</v>
      </c>
      <c r="S141" s="176"/>
      <c r="T141" s="178">
        <f>SUM(T142:T148)</f>
        <v>0.02493</v>
      </c>
      <c r="AR141" s="179" t="s">
        <v>155</v>
      </c>
      <c r="AT141" s="180" t="s">
        <v>74</v>
      </c>
      <c r="AU141" s="180" t="s">
        <v>83</v>
      </c>
      <c r="AY141" s="179" t="s">
        <v>147</v>
      </c>
      <c r="BK141" s="181">
        <f>SUM(BK142:BK148)</f>
        <v>0</v>
      </c>
    </row>
    <row r="142" spans="1:65" s="2" customFormat="1" ht="16.5" customHeight="1">
      <c r="A142" s="31"/>
      <c r="B142" s="32"/>
      <c r="C142" s="184" t="s">
        <v>188</v>
      </c>
      <c r="D142" s="184" t="s">
        <v>150</v>
      </c>
      <c r="E142" s="185" t="s">
        <v>189</v>
      </c>
      <c r="F142" s="186" t="s">
        <v>190</v>
      </c>
      <c r="G142" s="187" t="s">
        <v>191</v>
      </c>
      <c r="H142" s="188">
        <v>1</v>
      </c>
      <c r="I142" s="189"/>
      <c r="J142" s="190">
        <f aca="true" t="shared" si="0" ref="J142:J148">ROUND(I142*H142,2)</f>
        <v>0</v>
      </c>
      <c r="K142" s="191"/>
      <c r="L142" s="36"/>
      <c r="M142" s="192" t="s">
        <v>1</v>
      </c>
      <c r="N142" s="193" t="s">
        <v>41</v>
      </c>
      <c r="O142" s="68"/>
      <c r="P142" s="194">
        <f aca="true" t="shared" si="1" ref="P142:P148">O142*H142</f>
        <v>0</v>
      </c>
      <c r="Q142" s="194">
        <v>8E-05</v>
      </c>
      <c r="R142" s="194">
        <f aca="true" t="shared" si="2" ref="R142:R148">Q142*H142</f>
        <v>8E-05</v>
      </c>
      <c r="S142" s="194">
        <v>0.02493</v>
      </c>
      <c r="T142" s="195">
        <f aca="true" t="shared" si="3" ref="T142:T148">S142*H142</f>
        <v>0.02493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192</v>
      </c>
      <c r="AT142" s="196" t="s">
        <v>150</v>
      </c>
      <c r="AU142" s="196" t="s">
        <v>155</v>
      </c>
      <c r="AY142" s="14" t="s">
        <v>147</v>
      </c>
      <c r="BE142" s="197">
        <f aca="true" t="shared" si="4" ref="BE142:BE148">IF(N142="základní",J142,0)</f>
        <v>0</v>
      </c>
      <c r="BF142" s="197">
        <f aca="true" t="shared" si="5" ref="BF142:BF148">IF(N142="snížená",J142,0)</f>
        <v>0</v>
      </c>
      <c r="BG142" s="197">
        <f aca="true" t="shared" si="6" ref="BG142:BG148">IF(N142="zákl. přenesená",J142,0)</f>
        <v>0</v>
      </c>
      <c r="BH142" s="197">
        <f aca="true" t="shared" si="7" ref="BH142:BH148">IF(N142="sníž. přenesená",J142,0)</f>
        <v>0</v>
      </c>
      <c r="BI142" s="197">
        <f aca="true" t="shared" si="8" ref="BI142:BI148">IF(N142="nulová",J142,0)</f>
        <v>0</v>
      </c>
      <c r="BJ142" s="14" t="s">
        <v>155</v>
      </c>
      <c r="BK142" s="197">
        <f aca="true" t="shared" si="9" ref="BK142:BK148">ROUND(I142*H142,2)</f>
        <v>0</v>
      </c>
      <c r="BL142" s="14" t="s">
        <v>192</v>
      </c>
      <c r="BM142" s="196" t="s">
        <v>193</v>
      </c>
    </row>
    <row r="143" spans="1:65" s="2" customFormat="1" ht="16.5" customHeight="1">
      <c r="A143" s="31"/>
      <c r="B143" s="32"/>
      <c r="C143" s="184" t="s">
        <v>148</v>
      </c>
      <c r="D143" s="184" t="s">
        <v>150</v>
      </c>
      <c r="E143" s="185" t="s">
        <v>194</v>
      </c>
      <c r="F143" s="186" t="s">
        <v>195</v>
      </c>
      <c r="G143" s="187" t="s">
        <v>153</v>
      </c>
      <c r="H143" s="188">
        <v>1.02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41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192</v>
      </c>
      <c r="AT143" s="196" t="s">
        <v>150</v>
      </c>
      <c r="AU143" s="196" t="s">
        <v>155</v>
      </c>
      <c r="AY143" s="14" t="s">
        <v>147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155</v>
      </c>
      <c r="BK143" s="197">
        <f t="shared" si="9"/>
        <v>0</v>
      </c>
      <c r="BL143" s="14" t="s">
        <v>192</v>
      </c>
      <c r="BM143" s="196" t="s">
        <v>196</v>
      </c>
    </row>
    <row r="144" spans="1:65" s="2" customFormat="1" ht="16.5" customHeight="1">
      <c r="A144" s="31"/>
      <c r="B144" s="32"/>
      <c r="C144" s="184" t="s">
        <v>197</v>
      </c>
      <c r="D144" s="184" t="s">
        <v>150</v>
      </c>
      <c r="E144" s="185" t="s">
        <v>198</v>
      </c>
      <c r="F144" s="186" t="s">
        <v>199</v>
      </c>
      <c r="G144" s="187" t="s">
        <v>191</v>
      </c>
      <c r="H144" s="188">
        <v>2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41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192</v>
      </c>
      <c r="AT144" s="196" t="s">
        <v>150</v>
      </c>
      <c r="AU144" s="196" t="s">
        <v>155</v>
      </c>
      <c r="AY144" s="14" t="s">
        <v>147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155</v>
      </c>
      <c r="BK144" s="197">
        <f t="shared" si="9"/>
        <v>0</v>
      </c>
      <c r="BL144" s="14" t="s">
        <v>192</v>
      </c>
      <c r="BM144" s="196" t="s">
        <v>200</v>
      </c>
    </row>
    <row r="145" spans="1:65" s="2" customFormat="1" ht="16.5" customHeight="1">
      <c r="A145" s="31"/>
      <c r="B145" s="32"/>
      <c r="C145" s="184" t="s">
        <v>201</v>
      </c>
      <c r="D145" s="184" t="s">
        <v>150</v>
      </c>
      <c r="E145" s="185" t="s">
        <v>202</v>
      </c>
      <c r="F145" s="186" t="s">
        <v>203</v>
      </c>
      <c r="G145" s="187" t="s">
        <v>153</v>
      </c>
      <c r="H145" s="188">
        <v>100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41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192</v>
      </c>
      <c r="AT145" s="196" t="s">
        <v>150</v>
      </c>
      <c r="AU145" s="196" t="s">
        <v>155</v>
      </c>
      <c r="AY145" s="14" t="s">
        <v>147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155</v>
      </c>
      <c r="BK145" s="197">
        <f t="shared" si="9"/>
        <v>0</v>
      </c>
      <c r="BL145" s="14" t="s">
        <v>192</v>
      </c>
      <c r="BM145" s="196" t="s">
        <v>204</v>
      </c>
    </row>
    <row r="146" spans="1:65" s="2" customFormat="1" ht="16.5" customHeight="1">
      <c r="A146" s="31"/>
      <c r="B146" s="32"/>
      <c r="C146" s="184" t="s">
        <v>205</v>
      </c>
      <c r="D146" s="184" t="s">
        <v>150</v>
      </c>
      <c r="E146" s="185" t="s">
        <v>206</v>
      </c>
      <c r="F146" s="186" t="s">
        <v>207</v>
      </c>
      <c r="G146" s="187" t="s">
        <v>191</v>
      </c>
      <c r="H146" s="188">
        <v>1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41</v>
      </c>
      <c r="O146" s="68"/>
      <c r="P146" s="194">
        <f t="shared" si="1"/>
        <v>0</v>
      </c>
      <c r="Q146" s="194">
        <v>2E-05</v>
      </c>
      <c r="R146" s="194">
        <f t="shared" si="2"/>
        <v>2E-05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192</v>
      </c>
      <c r="AT146" s="196" t="s">
        <v>150</v>
      </c>
      <c r="AU146" s="196" t="s">
        <v>155</v>
      </c>
      <c r="AY146" s="14" t="s">
        <v>147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155</v>
      </c>
      <c r="BK146" s="197">
        <f t="shared" si="9"/>
        <v>0</v>
      </c>
      <c r="BL146" s="14" t="s">
        <v>192</v>
      </c>
      <c r="BM146" s="196" t="s">
        <v>208</v>
      </c>
    </row>
    <row r="147" spans="1:65" s="2" customFormat="1" ht="16.5" customHeight="1">
      <c r="A147" s="31"/>
      <c r="B147" s="32"/>
      <c r="C147" s="184" t="s">
        <v>209</v>
      </c>
      <c r="D147" s="184" t="s">
        <v>150</v>
      </c>
      <c r="E147" s="185" t="s">
        <v>210</v>
      </c>
      <c r="F147" s="186" t="s">
        <v>211</v>
      </c>
      <c r="G147" s="187" t="s">
        <v>153</v>
      </c>
      <c r="H147" s="188">
        <v>100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41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192</v>
      </c>
      <c r="AT147" s="196" t="s">
        <v>150</v>
      </c>
      <c r="AU147" s="196" t="s">
        <v>155</v>
      </c>
      <c r="AY147" s="14" t="s">
        <v>147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155</v>
      </c>
      <c r="BK147" s="197">
        <f t="shared" si="9"/>
        <v>0</v>
      </c>
      <c r="BL147" s="14" t="s">
        <v>192</v>
      </c>
      <c r="BM147" s="196" t="s">
        <v>212</v>
      </c>
    </row>
    <row r="148" spans="1:65" s="2" customFormat="1" ht="16.5" customHeight="1">
      <c r="A148" s="31"/>
      <c r="B148" s="32"/>
      <c r="C148" s="184" t="s">
        <v>213</v>
      </c>
      <c r="D148" s="184" t="s">
        <v>150</v>
      </c>
      <c r="E148" s="185" t="s">
        <v>214</v>
      </c>
      <c r="F148" s="186" t="s">
        <v>215</v>
      </c>
      <c r="G148" s="187" t="s">
        <v>161</v>
      </c>
      <c r="H148" s="188">
        <v>0.02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192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192</v>
      </c>
      <c r="BM148" s="196" t="s">
        <v>216</v>
      </c>
    </row>
    <row r="149" spans="2:63" s="12" customFormat="1" ht="22.9" customHeight="1">
      <c r="B149" s="168"/>
      <c r="C149" s="169"/>
      <c r="D149" s="170" t="s">
        <v>74</v>
      </c>
      <c r="E149" s="182" t="s">
        <v>217</v>
      </c>
      <c r="F149" s="182" t="s">
        <v>218</v>
      </c>
      <c r="G149" s="169"/>
      <c r="H149" s="169"/>
      <c r="I149" s="172"/>
      <c r="J149" s="183">
        <f>BK149</f>
        <v>0</v>
      </c>
      <c r="K149" s="169"/>
      <c r="L149" s="174"/>
      <c r="M149" s="175"/>
      <c r="N149" s="176"/>
      <c r="O149" s="176"/>
      <c r="P149" s="177">
        <f>SUM(P150:P163)</f>
        <v>0</v>
      </c>
      <c r="Q149" s="176"/>
      <c r="R149" s="177">
        <f>SUM(R150:R163)</f>
        <v>0.058210000000000005</v>
      </c>
      <c r="S149" s="176"/>
      <c r="T149" s="178">
        <f>SUM(T150:T163)</f>
        <v>0.04865</v>
      </c>
      <c r="AR149" s="179" t="s">
        <v>155</v>
      </c>
      <c r="AT149" s="180" t="s">
        <v>74</v>
      </c>
      <c r="AU149" s="180" t="s">
        <v>83</v>
      </c>
      <c r="AY149" s="179" t="s">
        <v>147</v>
      </c>
      <c r="BK149" s="181">
        <f>SUM(BK150:BK163)</f>
        <v>0</v>
      </c>
    </row>
    <row r="150" spans="1:65" s="2" customFormat="1" ht="16.5" customHeight="1">
      <c r="A150" s="31"/>
      <c r="B150" s="32"/>
      <c r="C150" s="184" t="s">
        <v>8</v>
      </c>
      <c r="D150" s="184" t="s">
        <v>150</v>
      </c>
      <c r="E150" s="185" t="s">
        <v>219</v>
      </c>
      <c r="F150" s="186" t="s">
        <v>220</v>
      </c>
      <c r="G150" s="187" t="s">
        <v>153</v>
      </c>
      <c r="H150" s="188">
        <v>1</v>
      </c>
      <c r="I150" s="189"/>
      <c r="J150" s="190">
        <f aca="true" t="shared" si="10" ref="J150:J163">ROUND(I150*H150,2)</f>
        <v>0</v>
      </c>
      <c r="K150" s="191"/>
      <c r="L150" s="36"/>
      <c r="M150" s="192" t="s">
        <v>1</v>
      </c>
      <c r="N150" s="193" t="s">
        <v>41</v>
      </c>
      <c r="O150" s="68"/>
      <c r="P150" s="194">
        <f aca="true" t="shared" si="11" ref="P150:P163">O150*H150</f>
        <v>0</v>
      </c>
      <c r="Q150" s="194">
        <v>0</v>
      </c>
      <c r="R150" s="194">
        <f aca="true" t="shared" si="12" ref="R150:R163">Q150*H150</f>
        <v>0</v>
      </c>
      <c r="S150" s="194">
        <v>0</v>
      </c>
      <c r="T150" s="195">
        <f aca="true" t="shared" si="13" ref="T150:T163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192</v>
      </c>
      <c r="AT150" s="196" t="s">
        <v>150</v>
      </c>
      <c r="AU150" s="196" t="s">
        <v>155</v>
      </c>
      <c r="AY150" s="14" t="s">
        <v>147</v>
      </c>
      <c r="BE150" s="197">
        <f aca="true" t="shared" si="14" ref="BE150:BE163">IF(N150="základní",J150,0)</f>
        <v>0</v>
      </c>
      <c r="BF150" s="197">
        <f aca="true" t="shared" si="15" ref="BF150:BF163">IF(N150="snížená",J150,0)</f>
        <v>0</v>
      </c>
      <c r="BG150" s="197">
        <f aca="true" t="shared" si="16" ref="BG150:BG163">IF(N150="zákl. přenesená",J150,0)</f>
        <v>0</v>
      </c>
      <c r="BH150" s="197">
        <f aca="true" t="shared" si="17" ref="BH150:BH163">IF(N150="sníž. přenesená",J150,0)</f>
        <v>0</v>
      </c>
      <c r="BI150" s="197">
        <f aca="true" t="shared" si="18" ref="BI150:BI163">IF(N150="nulová",J150,0)</f>
        <v>0</v>
      </c>
      <c r="BJ150" s="14" t="s">
        <v>155</v>
      </c>
      <c r="BK150" s="197">
        <f aca="true" t="shared" si="19" ref="BK150:BK163">ROUND(I150*H150,2)</f>
        <v>0</v>
      </c>
      <c r="BL150" s="14" t="s">
        <v>192</v>
      </c>
      <c r="BM150" s="196" t="s">
        <v>221</v>
      </c>
    </row>
    <row r="151" spans="1:65" s="2" customFormat="1" ht="16.5" customHeight="1">
      <c r="A151" s="31"/>
      <c r="B151" s="32"/>
      <c r="C151" s="198" t="s">
        <v>192</v>
      </c>
      <c r="D151" s="198" t="s">
        <v>222</v>
      </c>
      <c r="E151" s="199" t="s">
        <v>223</v>
      </c>
      <c r="F151" s="200" t="s">
        <v>224</v>
      </c>
      <c r="G151" s="201" t="s">
        <v>153</v>
      </c>
      <c r="H151" s="202">
        <v>1.06</v>
      </c>
      <c r="I151" s="203"/>
      <c r="J151" s="204">
        <f t="shared" si="10"/>
        <v>0</v>
      </c>
      <c r="K151" s="205"/>
      <c r="L151" s="206"/>
      <c r="M151" s="207" t="s">
        <v>1</v>
      </c>
      <c r="N151" s="208" t="s">
        <v>41</v>
      </c>
      <c r="O151" s="68"/>
      <c r="P151" s="194">
        <f t="shared" si="11"/>
        <v>0</v>
      </c>
      <c r="Q151" s="194">
        <v>0.00735</v>
      </c>
      <c r="R151" s="194">
        <f t="shared" si="12"/>
        <v>0.007791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225</v>
      </c>
      <c r="AT151" s="196" t="s">
        <v>222</v>
      </c>
      <c r="AU151" s="196" t="s">
        <v>155</v>
      </c>
      <c r="AY151" s="14" t="s">
        <v>147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155</v>
      </c>
      <c r="BK151" s="197">
        <f t="shared" si="19"/>
        <v>0</v>
      </c>
      <c r="BL151" s="14" t="s">
        <v>192</v>
      </c>
      <c r="BM151" s="196" t="s">
        <v>226</v>
      </c>
    </row>
    <row r="152" spans="1:65" s="2" customFormat="1" ht="16.5" customHeight="1">
      <c r="A152" s="31"/>
      <c r="B152" s="32"/>
      <c r="C152" s="184" t="s">
        <v>227</v>
      </c>
      <c r="D152" s="184" t="s">
        <v>150</v>
      </c>
      <c r="E152" s="185" t="s">
        <v>228</v>
      </c>
      <c r="F152" s="186" t="s">
        <v>229</v>
      </c>
      <c r="G152" s="187" t="s">
        <v>153</v>
      </c>
      <c r="H152" s="188">
        <v>1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41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0.02465</v>
      </c>
      <c r="T152" s="195">
        <f t="shared" si="13"/>
        <v>0.02465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192</v>
      </c>
      <c r="AT152" s="196" t="s">
        <v>150</v>
      </c>
      <c r="AU152" s="196" t="s">
        <v>155</v>
      </c>
      <c r="AY152" s="14" t="s">
        <v>147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155</v>
      </c>
      <c r="BK152" s="197">
        <f t="shared" si="19"/>
        <v>0</v>
      </c>
      <c r="BL152" s="14" t="s">
        <v>192</v>
      </c>
      <c r="BM152" s="196" t="s">
        <v>230</v>
      </c>
    </row>
    <row r="153" spans="1:65" s="2" customFormat="1" ht="16.5" customHeight="1">
      <c r="A153" s="31"/>
      <c r="B153" s="32"/>
      <c r="C153" s="198" t="s">
        <v>231</v>
      </c>
      <c r="D153" s="198" t="s">
        <v>222</v>
      </c>
      <c r="E153" s="199" t="s">
        <v>232</v>
      </c>
      <c r="F153" s="200" t="s">
        <v>233</v>
      </c>
      <c r="G153" s="201" t="s">
        <v>234</v>
      </c>
      <c r="H153" s="202">
        <v>1</v>
      </c>
      <c r="I153" s="203"/>
      <c r="J153" s="204">
        <f t="shared" si="10"/>
        <v>0</v>
      </c>
      <c r="K153" s="205"/>
      <c r="L153" s="206"/>
      <c r="M153" s="207" t="s">
        <v>1</v>
      </c>
      <c r="N153" s="208" t="s">
        <v>41</v>
      </c>
      <c r="O153" s="68"/>
      <c r="P153" s="194">
        <f t="shared" si="11"/>
        <v>0</v>
      </c>
      <c r="Q153" s="194">
        <v>0.03056</v>
      </c>
      <c r="R153" s="194">
        <f t="shared" si="12"/>
        <v>0.03056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225</v>
      </c>
      <c r="AT153" s="196" t="s">
        <v>222</v>
      </c>
      <c r="AU153" s="196" t="s">
        <v>155</v>
      </c>
      <c r="AY153" s="14" t="s">
        <v>147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155</v>
      </c>
      <c r="BK153" s="197">
        <f t="shared" si="19"/>
        <v>0</v>
      </c>
      <c r="BL153" s="14" t="s">
        <v>192</v>
      </c>
      <c r="BM153" s="196" t="s">
        <v>235</v>
      </c>
    </row>
    <row r="154" spans="1:65" s="2" customFormat="1" ht="16.5" customHeight="1">
      <c r="A154" s="31"/>
      <c r="B154" s="32"/>
      <c r="C154" s="184" t="s">
        <v>236</v>
      </c>
      <c r="D154" s="184" t="s">
        <v>150</v>
      </c>
      <c r="E154" s="185" t="s">
        <v>237</v>
      </c>
      <c r="F154" s="186" t="s">
        <v>238</v>
      </c>
      <c r="G154" s="187" t="s">
        <v>153</v>
      </c>
      <c r="H154" s="188">
        <v>1.65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41</v>
      </c>
      <c r="O154" s="68"/>
      <c r="P154" s="194">
        <f t="shared" si="11"/>
        <v>0</v>
      </c>
      <c r="Q154" s="194">
        <v>0.00026</v>
      </c>
      <c r="R154" s="194">
        <f t="shared" si="12"/>
        <v>0.00042899999999999997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192</v>
      </c>
      <c r="AT154" s="196" t="s">
        <v>150</v>
      </c>
      <c r="AU154" s="196" t="s">
        <v>155</v>
      </c>
      <c r="AY154" s="14" t="s">
        <v>147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155</v>
      </c>
      <c r="BK154" s="197">
        <f t="shared" si="19"/>
        <v>0</v>
      </c>
      <c r="BL154" s="14" t="s">
        <v>192</v>
      </c>
      <c r="BM154" s="196" t="s">
        <v>239</v>
      </c>
    </row>
    <row r="155" spans="1:65" s="2" customFormat="1" ht="16.5" customHeight="1">
      <c r="A155" s="31"/>
      <c r="B155" s="32"/>
      <c r="C155" s="184" t="s">
        <v>240</v>
      </c>
      <c r="D155" s="184" t="s">
        <v>150</v>
      </c>
      <c r="E155" s="185" t="s">
        <v>241</v>
      </c>
      <c r="F155" s="186" t="s">
        <v>242</v>
      </c>
      <c r="G155" s="187" t="s">
        <v>153</v>
      </c>
      <c r="H155" s="188">
        <v>1.65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41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155</v>
      </c>
      <c r="BK155" s="197">
        <f t="shared" si="19"/>
        <v>0</v>
      </c>
      <c r="BL155" s="14" t="s">
        <v>192</v>
      </c>
      <c r="BM155" s="196" t="s">
        <v>243</v>
      </c>
    </row>
    <row r="156" spans="1:65" s="2" customFormat="1" ht="16.5" customHeight="1">
      <c r="A156" s="31"/>
      <c r="B156" s="32"/>
      <c r="C156" s="184" t="s">
        <v>7</v>
      </c>
      <c r="D156" s="184" t="s">
        <v>150</v>
      </c>
      <c r="E156" s="185" t="s">
        <v>244</v>
      </c>
      <c r="F156" s="186" t="s">
        <v>245</v>
      </c>
      <c r="G156" s="187" t="s">
        <v>191</v>
      </c>
      <c r="H156" s="188">
        <v>2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41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192</v>
      </c>
      <c r="AT156" s="196" t="s">
        <v>150</v>
      </c>
      <c r="AU156" s="196" t="s">
        <v>155</v>
      </c>
      <c r="AY156" s="14" t="s">
        <v>147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155</v>
      </c>
      <c r="BK156" s="197">
        <f t="shared" si="19"/>
        <v>0</v>
      </c>
      <c r="BL156" s="14" t="s">
        <v>192</v>
      </c>
      <c r="BM156" s="196" t="s">
        <v>246</v>
      </c>
    </row>
    <row r="157" spans="1:65" s="2" customFormat="1" ht="16.5" customHeight="1">
      <c r="A157" s="31"/>
      <c r="B157" s="32"/>
      <c r="C157" s="184" t="s">
        <v>247</v>
      </c>
      <c r="D157" s="184" t="s">
        <v>150</v>
      </c>
      <c r="E157" s="185" t="s">
        <v>248</v>
      </c>
      <c r="F157" s="186" t="s">
        <v>249</v>
      </c>
      <c r="G157" s="187" t="s">
        <v>191</v>
      </c>
      <c r="H157" s="188">
        <v>1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41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155</v>
      </c>
      <c r="BK157" s="197">
        <f t="shared" si="19"/>
        <v>0</v>
      </c>
      <c r="BL157" s="14" t="s">
        <v>192</v>
      </c>
      <c r="BM157" s="196" t="s">
        <v>250</v>
      </c>
    </row>
    <row r="158" spans="1:65" s="2" customFormat="1" ht="16.5" customHeight="1">
      <c r="A158" s="31"/>
      <c r="B158" s="32"/>
      <c r="C158" s="198" t="s">
        <v>251</v>
      </c>
      <c r="D158" s="198" t="s">
        <v>222</v>
      </c>
      <c r="E158" s="199" t="s">
        <v>252</v>
      </c>
      <c r="F158" s="200" t="s">
        <v>253</v>
      </c>
      <c r="G158" s="201" t="s">
        <v>191</v>
      </c>
      <c r="H158" s="202">
        <v>1</v>
      </c>
      <c r="I158" s="203"/>
      <c r="J158" s="204">
        <f t="shared" si="10"/>
        <v>0</v>
      </c>
      <c r="K158" s="205"/>
      <c r="L158" s="206"/>
      <c r="M158" s="207" t="s">
        <v>1</v>
      </c>
      <c r="N158" s="208" t="s">
        <v>41</v>
      </c>
      <c r="O158" s="68"/>
      <c r="P158" s="194">
        <f t="shared" si="11"/>
        <v>0</v>
      </c>
      <c r="Q158" s="194">
        <v>0.017</v>
      </c>
      <c r="R158" s="194">
        <f t="shared" si="12"/>
        <v>0.017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225</v>
      </c>
      <c r="AT158" s="196" t="s">
        <v>222</v>
      </c>
      <c r="AU158" s="196" t="s">
        <v>155</v>
      </c>
      <c r="AY158" s="14" t="s">
        <v>147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155</v>
      </c>
      <c r="BK158" s="197">
        <f t="shared" si="19"/>
        <v>0</v>
      </c>
      <c r="BL158" s="14" t="s">
        <v>192</v>
      </c>
      <c r="BM158" s="196" t="s">
        <v>254</v>
      </c>
    </row>
    <row r="159" spans="1:65" s="2" customFormat="1" ht="16.5" customHeight="1">
      <c r="A159" s="31"/>
      <c r="B159" s="32"/>
      <c r="C159" s="198" t="s">
        <v>255</v>
      </c>
      <c r="D159" s="198" t="s">
        <v>222</v>
      </c>
      <c r="E159" s="199" t="s">
        <v>256</v>
      </c>
      <c r="F159" s="200" t="s">
        <v>257</v>
      </c>
      <c r="G159" s="201" t="s">
        <v>191</v>
      </c>
      <c r="H159" s="202">
        <v>1</v>
      </c>
      <c r="I159" s="203"/>
      <c r="J159" s="204">
        <f t="shared" si="10"/>
        <v>0</v>
      </c>
      <c r="K159" s="205"/>
      <c r="L159" s="206"/>
      <c r="M159" s="207" t="s">
        <v>1</v>
      </c>
      <c r="N159" s="208" t="s">
        <v>41</v>
      </c>
      <c r="O159" s="68"/>
      <c r="P159" s="194">
        <f t="shared" si="11"/>
        <v>0</v>
      </c>
      <c r="Q159" s="194">
        <v>0.0012</v>
      </c>
      <c r="R159" s="194">
        <f t="shared" si="12"/>
        <v>0.0012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225</v>
      </c>
      <c r="AT159" s="196" t="s">
        <v>222</v>
      </c>
      <c r="AU159" s="196" t="s">
        <v>155</v>
      </c>
      <c r="AY159" s="14" t="s">
        <v>147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155</v>
      </c>
      <c r="BK159" s="197">
        <f t="shared" si="19"/>
        <v>0</v>
      </c>
      <c r="BL159" s="14" t="s">
        <v>192</v>
      </c>
      <c r="BM159" s="196" t="s">
        <v>258</v>
      </c>
    </row>
    <row r="160" spans="1:65" s="2" customFormat="1" ht="16.5" customHeight="1">
      <c r="A160" s="31"/>
      <c r="B160" s="32"/>
      <c r="C160" s="184" t="s">
        <v>259</v>
      </c>
      <c r="D160" s="184" t="s">
        <v>150</v>
      </c>
      <c r="E160" s="185" t="s">
        <v>260</v>
      </c>
      <c r="F160" s="186" t="s">
        <v>261</v>
      </c>
      <c r="G160" s="187" t="s">
        <v>191</v>
      </c>
      <c r="H160" s="188">
        <v>1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41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0.024</v>
      </c>
      <c r="T160" s="195">
        <f t="shared" si="13"/>
        <v>0.024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192</v>
      </c>
      <c r="AT160" s="196" t="s">
        <v>150</v>
      </c>
      <c r="AU160" s="196" t="s">
        <v>155</v>
      </c>
      <c r="AY160" s="14" t="s">
        <v>147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155</v>
      </c>
      <c r="BK160" s="197">
        <f t="shared" si="19"/>
        <v>0</v>
      </c>
      <c r="BL160" s="14" t="s">
        <v>192</v>
      </c>
      <c r="BM160" s="196" t="s">
        <v>262</v>
      </c>
    </row>
    <row r="161" spans="1:65" s="2" customFormat="1" ht="16.5" customHeight="1">
      <c r="A161" s="31"/>
      <c r="B161" s="32"/>
      <c r="C161" s="184" t="s">
        <v>263</v>
      </c>
      <c r="D161" s="184" t="s">
        <v>150</v>
      </c>
      <c r="E161" s="185" t="s">
        <v>264</v>
      </c>
      <c r="F161" s="186" t="s">
        <v>265</v>
      </c>
      <c r="G161" s="187" t="s">
        <v>191</v>
      </c>
      <c r="H161" s="188">
        <v>1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41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155</v>
      </c>
      <c r="BK161" s="197">
        <f t="shared" si="19"/>
        <v>0</v>
      </c>
      <c r="BL161" s="14" t="s">
        <v>192</v>
      </c>
      <c r="BM161" s="196" t="s">
        <v>266</v>
      </c>
    </row>
    <row r="162" spans="1:65" s="2" customFormat="1" ht="16.5" customHeight="1">
      <c r="A162" s="31"/>
      <c r="B162" s="32"/>
      <c r="C162" s="198" t="s">
        <v>267</v>
      </c>
      <c r="D162" s="198" t="s">
        <v>222</v>
      </c>
      <c r="E162" s="199" t="s">
        <v>268</v>
      </c>
      <c r="F162" s="200" t="s">
        <v>269</v>
      </c>
      <c r="G162" s="201" t="s">
        <v>191</v>
      </c>
      <c r="H162" s="202">
        <v>1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0.00123</v>
      </c>
      <c r="R162" s="194">
        <f t="shared" si="12"/>
        <v>0.00123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270</v>
      </c>
    </row>
    <row r="163" spans="1:65" s="2" customFormat="1" ht="16.5" customHeight="1">
      <c r="A163" s="31"/>
      <c r="B163" s="32"/>
      <c r="C163" s="184" t="s">
        <v>271</v>
      </c>
      <c r="D163" s="184" t="s">
        <v>150</v>
      </c>
      <c r="E163" s="185" t="s">
        <v>272</v>
      </c>
      <c r="F163" s="186" t="s">
        <v>273</v>
      </c>
      <c r="G163" s="187" t="s">
        <v>274</v>
      </c>
      <c r="H163" s="209"/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275</v>
      </c>
    </row>
    <row r="164" spans="2:63" s="12" customFormat="1" ht="22.9" customHeight="1">
      <c r="B164" s="168"/>
      <c r="C164" s="169"/>
      <c r="D164" s="170" t="s">
        <v>74</v>
      </c>
      <c r="E164" s="182" t="s">
        <v>276</v>
      </c>
      <c r="F164" s="182" t="s">
        <v>277</v>
      </c>
      <c r="G164" s="169"/>
      <c r="H164" s="169"/>
      <c r="I164" s="172"/>
      <c r="J164" s="183">
        <f>BK164</f>
        <v>0</v>
      </c>
      <c r="K164" s="169"/>
      <c r="L164" s="174"/>
      <c r="M164" s="175"/>
      <c r="N164" s="176"/>
      <c r="O164" s="176"/>
      <c r="P164" s="177">
        <f>SUM(P165:P176)</f>
        <v>0</v>
      </c>
      <c r="Q164" s="176"/>
      <c r="R164" s="177">
        <f>SUM(R165:R176)</f>
        <v>0.17921874</v>
      </c>
      <c r="S164" s="176"/>
      <c r="T164" s="178">
        <f>SUM(T165:T176)</f>
        <v>0.04654649999999999</v>
      </c>
      <c r="AR164" s="179" t="s">
        <v>155</v>
      </c>
      <c r="AT164" s="180" t="s">
        <v>74</v>
      </c>
      <c r="AU164" s="180" t="s">
        <v>83</v>
      </c>
      <c r="AY164" s="179" t="s">
        <v>147</v>
      </c>
      <c r="BK164" s="181">
        <f>SUM(BK165:BK176)</f>
        <v>0</v>
      </c>
    </row>
    <row r="165" spans="1:65" s="2" customFormat="1" ht="16.5" customHeight="1">
      <c r="A165" s="31"/>
      <c r="B165" s="32"/>
      <c r="C165" s="184" t="s">
        <v>278</v>
      </c>
      <c r="D165" s="184" t="s">
        <v>150</v>
      </c>
      <c r="E165" s="185" t="s">
        <v>279</v>
      </c>
      <c r="F165" s="186" t="s">
        <v>280</v>
      </c>
      <c r="G165" s="187" t="s">
        <v>153</v>
      </c>
      <c r="H165" s="188">
        <v>16.641</v>
      </c>
      <c r="I165" s="189"/>
      <c r="J165" s="190">
        <f aca="true" t="shared" si="20" ref="J165:J176">ROUND(I165*H165,2)</f>
        <v>0</v>
      </c>
      <c r="K165" s="191"/>
      <c r="L165" s="36"/>
      <c r="M165" s="192" t="s">
        <v>1</v>
      </c>
      <c r="N165" s="193" t="s">
        <v>41</v>
      </c>
      <c r="O165" s="68"/>
      <c r="P165" s="194">
        <f aca="true" t="shared" si="21" ref="P165:P176">O165*H165</f>
        <v>0</v>
      </c>
      <c r="Q165" s="194">
        <v>0</v>
      </c>
      <c r="R165" s="194">
        <f aca="true" t="shared" si="22" ref="R165:R176">Q165*H165</f>
        <v>0</v>
      </c>
      <c r="S165" s="194">
        <v>0</v>
      </c>
      <c r="T165" s="195">
        <f aca="true" t="shared" si="23" ref="T165:T176"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aca="true" t="shared" si="24" ref="BE165:BE176">IF(N165="základní",J165,0)</f>
        <v>0</v>
      </c>
      <c r="BF165" s="197">
        <f aca="true" t="shared" si="25" ref="BF165:BF176">IF(N165="snížená",J165,0)</f>
        <v>0</v>
      </c>
      <c r="BG165" s="197">
        <f aca="true" t="shared" si="26" ref="BG165:BG176">IF(N165="zákl. přenesená",J165,0)</f>
        <v>0</v>
      </c>
      <c r="BH165" s="197">
        <f aca="true" t="shared" si="27" ref="BH165:BH176">IF(N165="sníž. přenesená",J165,0)</f>
        <v>0</v>
      </c>
      <c r="BI165" s="197">
        <f aca="true" t="shared" si="28" ref="BI165:BI176">IF(N165="nulová",J165,0)</f>
        <v>0</v>
      </c>
      <c r="BJ165" s="14" t="s">
        <v>155</v>
      </c>
      <c r="BK165" s="197">
        <f aca="true" t="shared" si="29" ref="BK165:BK176">ROUND(I165*H165,2)</f>
        <v>0</v>
      </c>
      <c r="BL165" s="14" t="s">
        <v>192</v>
      </c>
      <c r="BM165" s="196" t="s">
        <v>281</v>
      </c>
    </row>
    <row r="166" spans="1:65" s="2" customFormat="1" ht="16.5" customHeight="1">
      <c r="A166" s="31"/>
      <c r="B166" s="32"/>
      <c r="C166" s="184" t="s">
        <v>282</v>
      </c>
      <c r="D166" s="184" t="s">
        <v>150</v>
      </c>
      <c r="E166" s="185" t="s">
        <v>283</v>
      </c>
      <c r="F166" s="186" t="s">
        <v>284</v>
      </c>
      <c r="G166" s="187" t="s">
        <v>153</v>
      </c>
      <c r="H166" s="188">
        <v>16.641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0</v>
      </c>
      <c r="T166" s="19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155</v>
      </c>
      <c r="BK166" s="197">
        <f t="shared" si="29"/>
        <v>0</v>
      </c>
      <c r="BL166" s="14" t="s">
        <v>192</v>
      </c>
      <c r="BM166" s="196" t="s">
        <v>285</v>
      </c>
    </row>
    <row r="167" spans="1:65" s="2" customFormat="1" ht="16.5" customHeight="1">
      <c r="A167" s="31"/>
      <c r="B167" s="32"/>
      <c r="C167" s="184" t="s">
        <v>286</v>
      </c>
      <c r="D167" s="184" t="s">
        <v>150</v>
      </c>
      <c r="E167" s="185" t="s">
        <v>287</v>
      </c>
      <c r="F167" s="186" t="s">
        <v>288</v>
      </c>
      <c r="G167" s="187" t="s">
        <v>153</v>
      </c>
      <c r="H167" s="188">
        <v>16.641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41</v>
      </c>
      <c r="O167" s="68"/>
      <c r="P167" s="194">
        <f t="shared" si="21"/>
        <v>0</v>
      </c>
      <c r="Q167" s="194">
        <v>3E-05</v>
      </c>
      <c r="R167" s="194">
        <f t="shared" si="22"/>
        <v>0.0004992299999999999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192</v>
      </c>
      <c r="AT167" s="196" t="s">
        <v>150</v>
      </c>
      <c r="AU167" s="196" t="s">
        <v>155</v>
      </c>
      <c r="AY167" s="14" t="s">
        <v>147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155</v>
      </c>
      <c r="BK167" s="197">
        <f t="shared" si="29"/>
        <v>0</v>
      </c>
      <c r="BL167" s="14" t="s">
        <v>192</v>
      </c>
      <c r="BM167" s="196" t="s">
        <v>289</v>
      </c>
    </row>
    <row r="168" spans="1:65" s="2" customFormat="1" ht="16.5" customHeight="1">
      <c r="A168" s="31"/>
      <c r="B168" s="32"/>
      <c r="C168" s="184" t="s">
        <v>225</v>
      </c>
      <c r="D168" s="184" t="s">
        <v>150</v>
      </c>
      <c r="E168" s="185" t="s">
        <v>290</v>
      </c>
      <c r="F168" s="186" t="s">
        <v>291</v>
      </c>
      <c r="G168" s="187" t="s">
        <v>153</v>
      </c>
      <c r="H168" s="188">
        <v>16.641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41</v>
      </c>
      <c r="O168" s="68"/>
      <c r="P168" s="194">
        <f t="shared" si="21"/>
        <v>0</v>
      </c>
      <c r="Q168" s="194">
        <v>0.00758</v>
      </c>
      <c r="R168" s="194">
        <f t="shared" si="22"/>
        <v>0.12613877999999998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155</v>
      </c>
      <c r="BK168" s="197">
        <f t="shared" si="29"/>
        <v>0</v>
      </c>
      <c r="BL168" s="14" t="s">
        <v>192</v>
      </c>
      <c r="BM168" s="196" t="s">
        <v>292</v>
      </c>
    </row>
    <row r="169" spans="1:65" s="2" customFormat="1" ht="16.5" customHeight="1">
      <c r="A169" s="31"/>
      <c r="B169" s="32"/>
      <c r="C169" s="184" t="s">
        <v>293</v>
      </c>
      <c r="D169" s="184" t="s">
        <v>150</v>
      </c>
      <c r="E169" s="185" t="s">
        <v>294</v>
      </c>
      <c r="F169" s="186" t="s">
        <v>295</v>
      </c>
      <c r="G169" s="187" t="s">
        <v>153</v>
      </c>
      <c r="H169" s="188">
        <v>16.641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0.0025</v>
      </c>
      <c r="T169" s="195">
        <f t="shared" si="23"/>
        <v>0.041602499999999994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155</v>
      </c>
      <c r="BK169" s="197">
        <f t="shared" si="29"/>
        <v>0</v>
      </c>
      <c r="BL169" s="14" t="s">
        <v>192</v>
      </c>
      <c r="BM169" s="196" t="s">
        <v>296</v>
      </c>
    </row>
    <row r="170" spans="1:65" s="2" customFormat="1" ht="16.5" customHeight="1">
      <c r="A170" s="31"/>
      <c r="B170" s="32"/>
      <c r="C170" s="184" t="s">
        <v>297</v>
      </c>
      <c r="D170" s="184" t="s">
        <v>150</v>
      </c>
      <c r="E170" s="185" t="s">
        <v>298</v>
      </c>
      <c r="F170" s="186" t="s">
        <v>299</v>
      </c>
      <c r="G170" s="187" t="s">
        <v>153</v>
      </c>
      <c r="H170" s="188">
        <v>16.641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0.0003</v>
      </c>
      <c r="R170" s="194">
        <f t="shared" si="22"/>
        <v>0.004992299999999999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300</v>
      </c>
    </row>
    <row r="171" spans="1:65" s="2" customFormat="1" ht="16.5" customHeight="1">
      <c r="A171" s="31"/>
      <c r="B171" s="32"/>
      <c r="C171" s="198" t="s">
        <v>301</v>
      </c>
      <c r="D171" s="198" t="s">
        <v>222</v>
      </c>
      <c r="E171" s="199" t="s">
        <v>302</v>
      </c>
      <c r="F171" s="200" t="s">
        <v>303</v>
      </c>
      <c r="G171" s="201" t="s">
        <v>153</v>
      </c>
      <c r="H171" s="202">
        <v>16.641</v>
      </c>
      <c r="I171" s="203"/>
      <c r="J171" s="204">
        <f t="shared" si="20"/>
        <v>0</v>
      </c>
      <c r="K171" s="205"/>
      <c r="L171" s="206"/>
      <c r="M171" s="207" t="s">
        <v>1</v>
      </c>
      <c r="N171" s="208" t="s">
        <v>41</v>
      </c>
      <c r="O171" s="68"/>
      <c r="P171" s="194">
        <f t="shared" si="21"/>
        <v>0</v>
      </c>
      <c r="Q171" s="194">
        <v>0.00283</v>
      </c>
      <c r="R171" s="194">
        <f t="shared" si="22"/>
        <v>0.047094029999999995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225</v>
      </c>
      <c r="AT171" s="196" t="s">
        <v>222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304</v>
      </c>
    </row>
    <row r="172" spans="1:65" s="2" customFormat="1" ht="16.5" customHeight="1">
      <c r="A172" s="31"/>
      <c r="B172" s="32"/>
      <c r="C172" s="184" t="s">
        <v>305</v>
      </c>
      <c r="D172" s="184" t="s">
        <v>150</v>
      </c>
      <c r="E172" s="185" t="s">
        <v>306</v>
      </c>
      <c r="F172" s="186" t="s">
        <v>307</v>
      </c>
      <c r="G172" s="187" t="s">
        <v>308</v>
      </c>
      <c r="H172" s="188">
        <v>16.48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</v>
      </c>
      <c r="R172" s="194">
        <f t="shared" si="22"/>
        <v>0</v>
      </c>
      <c r="S172" s="194">
        <v>0.0003</v>
      </c>
      <c r="T172" s="195">
        <f t="shared" si="23"/>
        <v>0.004944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309</v>
      </c>
    </row>
    <row r="173" spans="1:65" s="2" customFormat="1" ht="16.5" customHeight="1">
      <c r="A173" s="31"/>
      <c r="B173" s="32"/>
      <c r="C173" s="184" t="s">
        <v>310</v>
      </c>
      <c r="D173" s="184" t="s">
        <v>150</v>
      </c>
      <c r="E173" s="185" t="s">
        <v>311</v>
      </c>
      <c r="F173" s="186" t="s">
        <v>312</v>
      </c>
      <c r="G173" s="187" t="s">
        <v>308</v>
      </c>
      <c r="H173" s="188">
        <v>16.48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1E-05</v>
      </c>
      <c r="R173" s="194">
        <f t="shared" si="22"/>
        <v>0.00016480000000000002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313</v>
      </c>
    </row>
    <row r="174" spans="1:65" s="2" customFormat="1" ht="16.5" customHeight="1">
      <c r="A174" s="31"/>
      <c r="B174" s="32"/>
      <c r="C174" s="198" t="s">
        <v>314</v>
      </c>
      <c r="D174" s="198" t="s">
        <v>222</v>
      </c>
      <c r="E174" s="199" t="s">
        <v>315</v>
      </c>
      <c r="F174" s="200" t="s">
        <v>316</v>
      </c>
      <c r="G174" s="201" t="s">
        <v>308</v>
      </c>
      <c r="H174" s="202">
        <v>16.48</v>
      </c>
      <c r="I174" s="203"/>
      <c r="J174" s="204">
        <f t="shared" si="20"/>
        <v>0</v>
      </c>
      <c r="K174" s="205"/>
      <c r="L174" s="206"/>
      <c r="M174" s="207" t="s">
        <v>1</v>
      </c>
      <c r="N174" s="208" t="s">
        <v>41</v>
      </c>
      <c r="O174" s="68"/>
      <c r="P174" s="194">
        <f t="shared" si="21"/>
        <v>0</v>
      </c>
      <c r="Q174" s="194">
        <v>2E-05</v>
      </c>
      <c r="R174" s="194">
        <f t="shared" si="22"/>
        <v>0.00032960000000000004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225</v>
      </c>
      <c r="AT174" s="196" t="s">
        <v>222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317</v>
      </c>
    </row>
    <row r="175" spans="1:65" s="2" customFormat="1" ht="16.5" customHeight="1">
      <c r="A175" s="31"/>
      <c r="B175" s="32"/>
      <c r="C175" s="184" t="s">
        <v>318</v>
      </c>
      <c r="D175" s="184" t="s">
        <v>150</v>
      </c>
      <c r="E175" s="185" t="s">
        <v>319</v>
      </c>
      <c r="F175" s="186" t="s">
        <v>320</v>
      </c>
      <c r="G175" s="187" t="s">
        <v>161</v>
      </c>
      <c r="H175" s="188">
        <v>0.179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321</v>
      </c>
    </row>
    <row r="176" spans="1:65" s="2" customFormat="1" ht="16.5" customHeight="1">
      <c r="A176" s="31"/>
      <c r="B176" s="32"/>
      <c r="C176" s="184" t="s">
        <v>322</v>
      </c>
      <c r="D176" s="184" t="s">
        <v>150</v>
      </c>
      <c r="E176" s="185" t="s">
        <v>323</v>
      </c>
      <c r="F176" s="186" t="s">
        <v>324</v>
      </c>
      <c r="G176" s="187" t="s">
        <v>161</v>
      </c>
      <c r="H176" s="188">
        <v>0.179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325</v>
      </c>
    </row>
    <row r="177" spans="2:63" s="12" customFormat="1" ht="22.9" customHeight="1">
      <c r="B177" s="168"/>
      <c r="C177" s="169"/>
      <c r="D177" s="170" t="s">
        <v>74</v>
      </c>
      <c r="E177" s="182" t="s">
        <v>326</v>
      </c>
      <c r="F177" s="182" t="s">
        <v>327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SUM(P178:P190)</f>
        <v>0</v>
      </c>
      <c r="Q177" s="176"/>
      <c r="R177" s="177">
        <f>SUM(R178:R190)</f>
        <v>0.00302464</v>
      </c>
      <c r="S177" s="176"/>
      <c r="T177" s="178">
        <f>SUM(T178:T190)</f>
        <v>0</v>
      </c>
      <c r="AR177" s="179" t="s">
        <v>155</v>
      </c>
      <c r="AT177" s="180" t="s">
        <v>74</v>
      </c>
      <c r="AU177" s="180" t="s">
        <v>83</v>
      </c>
      <c r="AY177" s="179" t="s">
        <v>147</v>
      </c>
      <c r="BK177" s="181">
        <f>SUM(BK178:BK190)</f>
        <v>0</v>
      </c>
    </row>
    <row r="178" spans="1:65" s="2" customFormat="1" ht="16.5" customHeight="1">
      <c r="A178" s="31"/>
      <c r="B178" s="32"/>
      <c r="C178" s="184" t="s">
        <v>328</v>
      </c>
      <c r="D178" s="184" t="s">
        <v>150</v>
      </c>
      <c r="E178" s="185" t="s">
        <v>329</v>
      </c>
      <c r="F178" s="186" t="s">
        <v>330</v>
      </c>
      <c r="G178" s="187" t="s">
        <v>153</v>
      </c>
      <c r="H178" s="188">
        <v>0.72</v>
      </c>
      <c r="I178" s="189"/>
      <c r="J178" s="190">
        <f aca="true" t="shared" si="30" ref="J178:J190">ROUND(I178*H178,2)</f>
        <v>0</v>
      </c>
      <c r="K178" s="191"/>
      <c r="L178" s="36"/>
      <c r="M178" s="192" t="s">
        <v>1</v>
      </c>
      <c r="N178" s="193" t="s">
        <v>41</v>
      </c>
      <c r="O178" s="68"/>
      <c r="P178" s="194">
        <f aca="true" t="shared" si="31" ref="P178:P190">O178*H178</f>
        <v>0</v>
      </c>
      <c r="Q178" s="194">
        <v>8E-05</v>
      </c>
      <c r="R178" s="194">
        <f aca="true" t="shared" si="32" ref="R178:R190">Q178*H178</f>
        <v>5.7600000000000004E-05</v>
      </c>
      <c r="S178" s="194">
        <v>0</v>
      </c>
      <c r="T178" s="195">
        <f aca="true" t="shared" si="33" ref="T178:T190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aca="true" t="shared" si="34" ref="BE178:BE190">IF(N178="základní",J178,0)</f>
        <v>0</v>
      </c>
      <c r="BF178" s="197">
        <f aca="true" t="shared" si="35" ref="BF178:BF190">IF(N178="snížená",J178,0)</f>
        <v>0</v>
      </c>
      <c r="BG178" s="197">
        <f aca="true" t="shared" si="36" ref="BG178:BG190">IF(N178="zákl. přenesená",J178,0)</f>
        <v>0</v>
      </c>
      <c r="BH178" s="197">
        <f aca="true" t="shared" si="37" ref="BH178:BH190">IF(N178="sníž. přenesená",J178,0)</f>
        <v>0</v>
      </c>
      <c r="BI178" s="197">
        <f aca="true" t="shared" si="38" ref="BI178:BI190">IF(N178="nulová",J178,0)</f>
        <v>0</v>
      </c>
      <c r="BJ178" s="14" t="s">
        <v>155</v>
      </c>
      <c r="BK178" s="197">
        <f aca="true" t="shared" si="39" ref="BK178:BK190">ROUND(I178*H178,2)</f>
        <v>0</v>
      </c>
      <c r="BL178" s="14" t="s">
        <v>192</v>
      </c>
      <c r="BM178" s="196" t="s">
        <v>331</v>
      </c>
    </row>
    <row r="179" spans="1:65" s="2" customFormat="1" ht="16.5" customHeight="1">
      <c r="A179" s="31"/>
      <c r="B179" s="32"/>
      <c r="C179" s="184" t="s">
        <v>332</v>
      </c>
      <c r="D179" s="184" t="s">
        <v>150</v>
      </c>
      <c r="E179" s="185" t="s">
        <v>333</v>
      </c>
      <c r="F179" s="186" t="s">
        <v>334</v>
      </c>
      <c r="G179" s="187" t="s">
        <v>153</v>
      </c>
      <c r="H179" s="188">
        <v>0.72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31"/>
        <v>0</v>
      </c>
      <c r="Q179" s="194">
        <v>0.00014</v>
      </c>
      <c r="R179" s="194">
        <f t="shared" si="32"/>
        <v>0.00010079999999999998</v>
      </c>
      <c r="S179" s="194">
        <v>0</v>
      </c>
      <c r="T179" s="195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155</v>
      </c>
      <c r="BK179" s="197">
        <f t="shared" si="39"/>
        <v>0</v>
      </c>
      <c r="BL179" s="14" t="s">
        <v>192</v>
      </c>
      <c r="BM179" s="196" t="s">
        <v>335</v>
      </c>
    </row>
    <row r="180" spans="1:65" s="2" customFormat="1" ht="16.5" customHeight="1">
      <c r="A180" s="31"/>
      <c r="B180" s="32"/>
      <c r="C180" s="184" t="s">
        <v>336</v>
      </c>
      <c r="D180" s="184" t="s">
        <v>150</v>
      </c>
      <c r="E180" s="185" t="s">
        <v>337</v>
      </c>
      <c r="F180" s="186" t="s">
        <v>338</v>
      </c>
      <c r="G180" s="187" t="s">
        <v>153</v>
      </c>
      <c r="H180" s="188">
        <v>0.72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31"/>
        <v>0</v>
      </c>
      <c r="Q180" s="194">
        <v>0.00012</v>
      </c>
      <c r="R180" s="194">
        <f t="shared" si="32"/>
        <v>8.64E-05</v>
      </c>
      <c r="S180" s="194">
        <v>0</v>
      </c>
      <c r="T180" s="195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155</v>
      </c>
      <c r="BK180" s="197">
        <f t="shared" si="39"/>
        <v>0</v>
      </c>
      <c r="BL180" s="14" t="s">
        <v>192</v>
      </c>
      <c r="BM180" s="196" t="s">
        <v>339</v>
      </c>
    </row>
    <row r="181" spans="1:65" s="2" customFormat="1" ht="16.5" customHeight="1">
      <c r="A181" s="31"/>
      <c r="B181" s="32"/>
      <c r="C181" s="184" t="s">
        <v>340</v>
      </c>
      <c r="D181" s="184" t="s">
        <v>150</v>
      </c>
      <c r="E181" s="185" t="s">
        <v>341</v>
      </c>
      <c r="F181" s="186" t="s">
        <v>342</v>
      </c>
      <c r="G181" s="187" t="s">
        <v>153</v>
      </c>
      <c r="H181" s="188">
        <v>0.72</v>
      </c>
      <c r="I181" s="189"/>
      <c r="J181" s="190">
        <f t="shared" si="30"/>
        <v>0</v>
      </c>
      <c r="K181" s="191"/>
      <c r="L181" s="36"/>
      <c r="M181" s="192" t="s">
        <v>1</v>
      </c>
      <c r="N181" s="193" t="s">
        <v>41</v>
      </c>
      <c r="O181" s="68"/>
      <c r="P181" s="194">
        <f t="shared" si="31"/>
        <v>0</v>
      </c>
      <c r="Q181" s="194">
        <v>0.00012</v>
      </c>
      <c r="R181" s="194">
        <f t="shared" si="32"/>
        <v>8.64E-05</v>
      </c>
      <c r="S181" s="194">
        <v>0</v>
      </c>
      <c r="T181" s="195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t="shared" si="34"/>
        <v>0</v>
      </c>
      <c r="BF181" s="197">
        <f t="shared" si="35"/>
        <v>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4" t="s">
        <v>155</v>
      </c>
      <c r="BK181" s="197">
        <f t="shared" si="39"/>
        <v>0</v>
      </c>
      <c r="BL181" s="14" t="s">
        <v>192</v>
      </c>
      <c r="BM181" s="196" t="s">
        <v>343</v>
      </c>
    </row>
    <row r="182" spans="1:65" s="2" customFormat="1" ht="16.5" customHeight="1">
      <c r="A182" s="31"/>
      <c r="B182" s="32"/>
      <c r="C182" s="184" t="s">
        <v>344</v>
      </c>
      <c r="D182" s="184" t="s">
        <v>150</v>
      </c>
      <c r="E182" s="185" t="s">
        <v>345</v>
      </c>
      <c r="F182" s="186" t="s">
        <v>346</v>
      </c>
      <c r="G182" s="187" t="s">
        <v>153</v>
      </c>
      <c r="H182" s="188">
        <v>2.04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31"/>
        <v>0</v>
      </c>
      <c r="Q182" s="194">
        <v>7E-05</v>
      </c>
      <c r="R182" s="194">
        <f t="shared" si="32"/>
        <v>0.0001428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347</v>
      </c>
    </row>
    <row r="183" spans="1:65" s="2" customFormat="1" ht="16.5" customHeight="1">
      <c r="A183" s="31"/>
      <c r="B183" s="32"/>
      <c r="C183" s="184" t="s">
        <v>348</v>
      </c>
      <c r="D183" s="184" t="s">
        <v>150</v>
      </c>
      <c r="E183" s="185" t="s">
        <v>349</v>
      </c>
      <c r="F183" s="186" t="s">
        <v>350</v>
      </c>
      <c r="G183" s="187" t="s">
        <v>153</v>
      </c>
      <c r="H183" s="188">
        <v>2.04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0.00024</v>
      </c>
      <c r="R183" s="194">
        <f t="shared" si="32"/>
        <v>0.0004896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351</v>
      </c>
    </row>
    <row r="184" spans="1:65" s="2" customFormat="1" ht="16.5" customHeight="1">
      <c r="A184" s="31"/>
      <c r="B184" s="32"/>
      <c r="C184" s="184" t="s">
        <v>352</v>
      </c>
      <c r="D184" s="184" t="s">
        <v>150</v>
      </c>
      <c r="E184" s="185" t="s">
        <v>353</v>
      </c>
      <c r="F184" s="186" t="s">
        <v>354</v>
      </c>
      <c r="G184" s="187" t="s">
        <v>153</v>
      </c>
      <c r="H184" s="188">
        <v>2.04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0</v>
      </c>
      <c r="R184" s="194">
        <f t="shared" si="32"/>
        <v>0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355</v>
      </c>
    </row>
    <row r="185" spans="1:65" s="2" customFormat="1" ht="16.5" customHeight="1">
      <c r="A185" s="31"/>
      <c r="B185" s="32"/>
      <c r="C185" s="184" t="s">
        <v>356</v>
      </c>
      <c r="D185" s="184" t="s">
        <v>150</v>
      </c>
      <c r="E185" s="185" t="s">
        <v>357</v>
      </c>
      <c r="F185" s="186" t="s">
        <v>358</v>
      </c>
      <c r="G185" s="187" t="s">
        <v>153</v>
      </c>
      <c r="H185" s="188">
        <v>2.04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0.00013</v>
      </c>
      <c r="R185" s="194">
        <f t="shared" si="32"/>
        <v>0.0002652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359</v>
      </c>
    </row>
    <row r="186" spans="1:65" s="2" customFormat="1" ht="16.5" customHeight="1">
      <c r="A186" s="31"/>
      <c r="B186" s="32"/>
      <c r="C186" s="184" t="s">
        <v>360</v>
      </c>
      <c r="D186" s="184" t="s">
        <v>150</v>
      </c>
      <c r="E186" s="185" t="s">
        <v>361</v>
      </c>
      <c r="F186" s="186" t="s">
        <v>362</v>
      </c>
      <c r="G186" s="187" t="s">
        <v>308</v>
      </c>
      <c r="H186" s="188">
        <v>10.9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2E-05</v>
      </c>
      <c r="R186" s="194">
        <f t="shared" si="32"/>
        <v>0.000218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363</v>
      </c>
    </row>
    <row r="187" spans="1:65" s="2" customFormat="1" ht="16.5" customHeight="1">
      <c r="A187" s="31"/>
      <c r="B187" s="32"/>
      <c r="C187" s="184" t="s">
        <v>364</v>
      </c>
      <c r="D187" s="184" t="s">
        <v>150</v>
      </c>
      <c r="E187" s="185" t="s">
        <v>365</v>
      </c>
      <c r="F187" s="186" t="s">
        <v>366</v>
      </c>
      <c r="G187" s="187" t="s">
        <v>308</v>
      </c>
      <c r="H187" s="188">
        <v>10.9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6E-05</v>
      </c>
      <c r="R187" s="194">
        <f t="shared" si="32"/>
        <v>0.0006540000000000001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367</v>
      </c>
    </row>
    <row r="188" spans="1:65" s="2" customFormat="1" ht="16.5" customHeight="1">
      <c r="A188" s="31"/>
      <c r="B188" s="32"/>
      <c r="C188" s="184" t="s">
        <v>368</v>
      </c>
      <c r="D188" s="184" t="s">
        <v>150</v>
      </c>
      <c r="E188" s="185" t="s">
        <v>369</v>
      </c>
      <c r="F188" s="186" t="s">
        <v>370</v>
      </c>
      <c r="G188" s="187" t="s">
        <v>153</v>
      </c>
      <c r="H188" s="188">
        <v>2.04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0.00034</v>
      </c>
      <c r="R188" s="194">
        <f t="shared" si="32"/>
        <v>0.0006936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371</v>
      </c>
    </row>
    <row r="189" spans="1:65" s="2" customFormat="1" ht="16.5" customHeight="1">
      <c r="A189" s="31"/>
      <c r="B189" s="32"/>
      <c r="C189" s="184" t="s">
        <v>372</v>
      </c>
      <c r="D189" s="184" t="s">
        <v>150</v>
      </c>
      <c r="E189" s="185" t="s">
        <v>373</v>
      </c>
      <c r="F189" s="186" t="s">
        <v>374</v>
      </c>
      <c r="G189" s="187" t="s">
        <v>308</v>
      </c>
      <c r="H189" s="188">
        <v>10.9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2E-05</v>
      </c>
      <c r="R189" s="194">
        <f t="shared" si="32"/>
        <v>0.000218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375</v>
      </c>
    </row>
    <row r="190" spans="1:65" s="2" customFormat="1" ht="16.5" customHeight="1">
      <c r="A190" s="31"/>
      <c r="B190" s="32"/>
      <c r="C190" s="184" t="s">
        <v>376</v>
      </c>
      <c r="D190" s="184" t="s">
        <v>150</v>
      </c>
      <c r="E190" s="185" t="s">
        <v>377</v>
      </c>
      <c r="F190" s="186" t="s">
        <v>378</v>
      </c>
      <c r="G190" s="187" t="s">
        <v>153</v>
      </c>
      <c r="H190" s="188">
        <v>0.408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41</v>
      </c>
      <c r="O190" s="68"/>
      <c r="P190" s="194">
        <f t="shared" si="31"/>
        <v>0</v>
      </c>
      <c r="Q190" s="194">
        <v>3E-05</v>
      </c>
      <c r="R190" s="194">
        <f t="shared" si="32"/>
        <v>1.224E-05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155</v>
      </c>
      <c r="BK190" s="197">
        <f t="shared" si="39"/>
        <v>0</v>
      </c>
      <c r="BL190" s="14" t="s">
        <v>192</v>
      </c>
      <c r="BM190" s="196" t="s">
        <v>379</v>
      </c>
    </row>
    <row r="191" spans="2:63" s="12" customFormat="1" ht="22.9" customHeight="1">
      <c r="B191" s="168"/>
      <c r="C191" s="169"/>
      <c r="D191" s="170" t="s">
        <v>74</v>
      </c>
      <c r="E191" s="182" t="s">
        <v>380</v>
      </c>
      <c r="F191" s="182" t="s">
        <v>381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SUM(P192:P195)</f>
        <v>0</v>
      </c>
      <c r="Q191" s="176"/>
      <c r="R191" s="177">
        <f>SUM(R192:R195)</f>
        <v>0.015572439999999998</v>
      </c>
      <c r="S191" s="176"/>
      <c r="T191" s="178">
        <f>SUM(T192:T195)</f>
        <v>0.008984099999999998</v>
      </c>
      <c r="AR191" s="179" t="s">
        <v>155</v>
      </c>
      <c r="AT191" s="180" t="s">
        <v>74</v>
      </c>
      <c r="AU191" s="180" t="s">
        <v>83</v>
      </c>
      <c r="AY191" s="179" t="s">
        <v>147</v>
      </c>
      <c r="BK191" s="181">
        <f>SUM(BK192:BK195)</f>
        <v>0</v>
      </c>
    </row>
    <row r="192" spans="1:65" s="2" customFormat="1" ht="16.5" customHeight="1">
      <c r="A192" s="31"/>
      <c r="B192" s="32"/>
      <c r="C192" s="184" t="s">
        <v>382</v>
      </c>
      <c r="D192" s="184" t="s">
        <v>150</v>
      </c>
      <c r="E192" s="185" t="s">
        <v>383</v>
      </c>
      <c r="F192" s="186" t="s">
        <v>384</v>
      </c>
      <c r="G192" s="187" t="s">
        <v>153</v>
      </c>
      <c r="H192" s="188">
        <v>59.894</v>
      </c>
      <c r="I192" s="189"/>
      <c r="J192" s="190">
        <f>ROUND(I192*H192,2)</f>
        <v>0</v>
      </c>
      <c r="K192" s="191"/>
      <c r="L192" s="36"/>
      <c r="M192" s="192" t="s">
        <v>1</v>
      </c>
      <c r="N192" s="193" t="s">
        <v>41</v>
      </c>
      <c r="O192" s="68"/>
      <c r="P192" s="194">
        <f>O192*H192</f>
        <v>0</v>
      </c>
      <c r="Q192" s="194">
        <v>0</v>
      </c>
      <c r="R192" s="194">
        <f>Q192*H192</f>
        <v>0</v>
      </c>
      <c r="S192" s="194">
        <v>0.00015</v>
      </c>
      <c r="T192" s="195">
        <f>S192*H192</f>
        <v>0.008984099999999998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154</v>
      </c>
      <c r="AT192" s="196" t="s">
        <v>150</v>
      </c>
      <c r="AU192" s="196" t="s">
        <v>155</v>
      </c>
      <c r="AY192" s="14" t="s">
        <v>147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155</v>
      </c>
      <c r="BK192" s="197">
        <f>ROUND(I192*H192,2)</f>
        <v>0</v>
      </c>
      <c r="BL192" s="14" t="s">
        <v>154</v>
      </c>
      <c r="BM192" s="196" t="s">
        <v>385</v>
      </c>
    </row>
    <row r="193" spans="1:65" s="2" customFormat="1" ht="16.5" customHeight="1">
      <c r="A193" s="31"/>
      <c r="B193" s="32"/>
      <c r="C193" s="184" t="s">
        <v>386</v>
      </c>
      <c r="D193" s="184" t="s">
        <v>150</v>
      </c>
      <c r="E193" s="185" t="s">
        <v>387</v>
      </c>
      <c r="F193" s="186" t="s">
        <v>388</v>
      </c>
      <c r="G193" s="187" t="s">
        <v>153</v>
      </c>
      <c r="H193" s="188">
        <v>16.641</v>
      </c>
      <c r="I193" s="189"/>
      <c r="J193" s="190">
        <f>ROUND(I193*H193,2)</f>
        <v>0</v>
      </c>
      <c r="K193" s="191"/>
      <c r="L193" s="36"/>
      <c r="M193" s="192" t="s">
        <v>1</v>
      </c>
      <c r="N193" s="193" t="s">
        <v>41</v>
      </c>
      <c r="O193" s="68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4" t="s">
        <v>155</v>
      </c>
      <c r="BK193" s="197">
        <f>ROUND(I193*H193,2)</f>
        <v>0</v>
      </c>
      <c r="BL193" s="14" t="s">
        <v>192</v>
      </c>
      <c r="BM193" s="196" t="s">
        <v>389</v>
      </c>
    </row>
    <row r="194" spans="1:65" s="2" customFormat="1" ht="16.5" customHeight="1">
      <c r="A194" s="31"/>
      <c r="B194" s="32"/>
      <c r="C194" s="198" t="s">
        <v>390</v>
      </c>
      <c r="D194" s="198" t="s">
        <v>222</v>
      </c>
      <c r="E194" s="199" t="s">
        <v>391</v>
      </c>
      <c r="F194" s="200" t="s">
        <v>392</v>
      </c>
      <c r="G194" s="201" t="s">
        <v>153</v>
      </c>
      <c r="H194" s="202">
        <v>20</v>
      </c>
      <c r="I194" s="203"/>
      <c r="J194" s="204">
        <f>ROUND(I194*H194,2)</f>
        <v>0</v>
      </c>
      <c r="K194" s="205"/>
      <c r="L194" s="206"/>
      <c r="M194" s="207" t="s">
        <v>1</v>
      </c>
      <c r="N194" s="208" t="s">
        <v>41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225</v>
      </c>
      <c r="AT194" s="196" t="s">
        <v>222</v>
      </c>
      <c r="AU194" s="196" t="s">
        <v>155</v>
      </c>
      <c r="AY194" s="14" t="s">
        <v>147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155</v>
      </c>
      <c r="BK194" s="197">
        <f>ROUND(I194*H194,2)</f>
        <v>0</v>
      </c>
      <c r="BL194" s="14" t="s">
        <v>192</v>
      </c>
      <c r="BM194" s="196" t="s">
        <v>393</v>
      </c>
    </row>
    <row r="195" spans="1:65" s="2" customFormat="1" ht="21.75" customHeight="1">
      <c r="A195" s="31"/>
      <c r="B195" s="32"/>
      <c r="C195" s="184" t="s">
        <v>394</v>
      </c>
      <c r="D195" s="184" t="s">
        <v>150</v>
      </c>
      <c r="E195" s="185" t="s">
        <v>395</v>
      </c>
      <c r="F195" s="186" t="s">
        <v>396</v>
      </c>
      <c r="G195" s="187" t="s">
        <v>153</v>
      </c>
      <c r="H195" s="188">
        <v>59.894</v>
      </c>
      <c r="I195" s="189"/>
      <c r="J195" s="190">
        <f>ROUND(I195*H195,2)</f>
        <v>0</v>
      </c>
      <c r="K195" s="191"/>
      <c r="L195" s="36"/>
      <c r="M195" s="192" t="s">
        <v>1</v>
      </c>
      <c r="N195" s="193" t="s">
        <v>41</v>
      </c>
      <c r="O195" s="68"/>
      <c r="P195" s="194">
        <f>O195*H195</f>
        <v>0</v>
      </c>
      <c r="Q195" s="194">
        <v>0.00026</v>
      </c>
      <c r="R195" s="194">
        <f>Q195*H195</f>
        <v>0.015572439999999998</v>
      </c>
      <c r="S195" s="194">
        <v>0</v>
      </c>
      <c r="T195" s="19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4" t="s">
        <v>155</v>
      </c>
      <c r="BK195" s="197">
        <f>ROUND(I195*H195,2)</f>
        <v>0</v>
      </c>
      <c r="BL195" s="14" t="s">
        <v>192</v>
      </c>
      <c r="BM195" s="196" t="s">
        <v>397</v>
      </c>
    </row>
    <row r="196" spans="2:63" s="12" customFormat="1" ht="25.9" customHeight="1">
      <c r="B196" s="168"/>
      <c r="C196" s="169"/>
      <c r="D196" s="170" t="s">
        <v>74</v>
      </c>
      <c r="E196" s="171" t="s">
        <v>222</v>
      </c>
      <c r="F196" s="171" t="s">
        <v>398</v>
      </c>
      <c r="G196" s="169"/>
      <c r="H196" s="169"/>
      <c r="I196" s="172"/>
      <c r="J196" s="173">
        <f>BK196</f>
        <v>0</v>
      </c>
      <c r="K196" s="169"/>
      <c r="L196" s="174"/>
      <c r="M196" s="175"/>
      <c r="N196" s="176"/>
      <c r="O196" s="176"/>
      <c r="P196" s="177">
        <f>P197</f>
        <v>0</v>
      </c>
      <c r="Q196" s="176"/>
      <c r="R196" s="177">
        <f>R197</f>
        <v>0.00044</v>
      </c>
      <c r="S196" s="176"/>
      <c r="T196" s="178">
        <f>T197</f>
        <v>0</v>
      </c>
      <c r="AR196" s="179" t="s">
        <v>163</v>
      </c>
      <c r="AT196" s="180" t="s">
        <v>74</v>
      </c>
      <c r="AU196" s="180" t="s">
        <v>75</v>
      </c>
      <c r="AY196" s="179" t="s">
        <v>147</v>
      </c>
      <c r="BK196" s="181">
        <f>BK197</f>
        <v>0</v>
      </c>
    </row>
    <row r="197" spans="2:63" s="12" customFormat="1" ht="22.9" customHeight="1">
      <c r="B197" s="168"/>
      <c r="C197" s="169"/>
      <c r="D197" s="170" t="s">
        <v>74</v>
      </c>
      <c r="E197" s="182" t="s">
        <v>399</v>
      </c>
      <c r="F197" s="182" t="s">
        <v>400</v>
      </c>
      <c r="G197" s="169"/>
      <c r="H197" s="169"/>
      <c r="I197" s="172"/>
      <c r="J197" s="183">
        <f>BK197</f>
        <v>0</v>
      </c>
      <c r="K197" s="169"/>
      <c r="L197" s="174"/>
      <c r="M197" s="175"/>
      <c r="N197" s="176"/>
      <c r="O197" s="176"/>
      <c r="P197" s="177">
        <f>SUM(P198:P200)</f>
        <v>0</v>
      </c>
      <c r="Q197" s="176"/>
      <c r="R197" s="177">
        <f>SUM(R198:R200)</f>
        <v>0.00044</v>
      </c>
      <c r="S197" s="176"/>
      <c r="T197" s="178">
        <f>SUM(T198:T200)</f>
        <v>0</v>
      </c>
      <c r="AR197" s="179" t="s">
        <v>163</v>
      </c>
      <c r="AT197" s="180" t="s">
        <v>74</v>
      </c>
      <c r="AU197" s="180" t="s">
        <v>83</v>
      </c>
      <c r="AY197" s="179" t="s">
        <v>147</v>
      </c>
      <c r="BK197" s="181">
        <f>SUM(BK198:BK200)</f>
        <v>0</v>
      </c>
    </row>
    <row r="198" spans="1:65" s="2" customFormat="1" ht="16.5" customHeight="1">
      <c r="A198" s="31"/>
      <c r="B198" s="32"/>
      <c r="C198" s="184" t="s">
        <v>401</v>
      </c>
      <c r="D198" s="184" t="s">
        <v>150</v>
      </c>
      <c r="E198" s="185" t="s">
        <v>402</v>
      </c>
      <c r="F198" s="186" t="s">
        <v>403</v>
      </c>
      <c r="G198" s="187" t="s">
        <v>404</v>
      </c>
      <c r="H198" s="188">
        <v>2</v>
      </c>
      <c r="I198" s="189"/>
      <c r="J198" s="190">
        <f>ROUND(I198*H198,2)</f>
        <v>0</v>
      </c>
      <c r="K198" s="191"/>
      <c r="L198" s="36"/>
      <c r="M198" s="192" t="s">
        <v>1</v>
      </c>
      <c r="N198" s="193" t="s">
        <v>41</v>
      </c>
      <c r="O198" s="68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405</v>
      </c>
      <c r="AT198" s="196" t="s">
        <v>150</v>
      </c>
      <c r="AU198" s="196" t="s">
        <v>155</v>
      </c>
      <c r="AY198" s="14" t="s">
        <v>147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155</v>
      </c>
      <c r="BK198" s="197">
        <f>ROUND(I198*H198,2)</f>
        <v>0</v>
      </c>
      <c r="BL198" s="14" t="s">
        <v>405</v>
      </c>
      <c r="BM198" s="196" t="s">
        <v>406</v>
      </c>
    </row>
    <row r="199" spans="1:65" s="2" customFormat="1" ht="16.5" customHeight="1">
      <c r="A199" s="31"/>
      <c r="B199" s="32"/>
      <c r="C199" s="198" t="s">
        <v>407</v>
      </c>
      <c r="D199" s="198" t="s">
        <v>222</v>
      </c>
      <c r="E199" s="199" t="s">
        <v>408</v>
      </c>
      <c r="F199" s="200" t="s">
        <v>409</v>
      </c>
      <c r="G199" s="201" t="s">
        <v>191</v>
      </c>
      <c r="H199" s="202">
        <v>2</v>
      </c>
      <c r="I199" s="203"/>
      <c r="J199" s="204">
        <f>ROUND(I199*H199,2)</f>
        <v>0</v>
      </c>
      <c r="K199" s="205"/>
      <c r="L199" s="206"/>
      <c r="M199" s="207" t="s">
        <v>1</v>
      </c>
      <c r="N199" s="208" t="s">
        <v>41</v>
      </c>
      <c r="O199" s="68"/>
      <c r="P199" s="194">
        <f>O199*H199</f>
        <v>0</v>
      </c>
      <c r="Q199" s="194">
        <v>0.00022</v>
      </c>
      <c r="R199" s="194">
        <f>Q199*H199</f>
        <v>0.00044</v>
      </c>
      <c r="S199" s="194">
        <v>0</v>
      </c>
      <c r="T199" s="19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410</v>
      </c>
      <c r="AT199" s="196" t="s">
        <v>222</v>
      </c>
      <c r="AU199" s="196" t="s">
        <v>155</v>
      </c>
      <c r="AY199" s="14" t="s">
        <v>147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4" t="s">
        <v>155</v>
      </c>
      <c r="BK199" s="197">
        <f>ROUND(I199*H199,2)</f>
        <v>0</v>
      </c>
      <c r="BL199" s="14" t="s">
        <v>405</v>
      </c>
      <c r="BM199" s="196" t="s">
        <v>411</v>
      </c>
    </row>
    <row r="200" spans="1:65" s="2" customFormat="1" ht="16.5" customHeight="1">
      <c r="A200" s="31"/>
      <c r="B200" s="32"/>
      <c r="C200" s="184" t="s">
        <v>412</v>
      </c>
      <c r="D200" s="184" t="s">
        <v>150</v>
      </c>
      <c r="E200" s="185" t="s">
        <v>413</v>
      </c>
      <c r="F200" s="186" t="s">
        <v>414</v>
      </c>
      <c r="G200" s="187" t="s">
        <v>415</v>
      </c>
      <c r="H200" s="188">
        <v>1</v>
      </c>
      <c r="I200" s="189"/>
      <c r="J200" s="190">
        <f>ROUND(I200*H200,2)</f>
        <v>0</v>
      </c>
      <c r="K200" s="191"/>
      <c r="L200" s="36"/>
      <c r="M200" s="210" t="s">
        <v>1</v>
      </c>
      <c r="N200" s="211" t="s">
        <v>41</v>
      </c>
      <c r="O200" s="21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405</v>
      </c>
      <c r="AT200" s="196" t="s">
        <v>150</v>
      </c>
      <c r="AU200" s="196" t="s">
        <v>155</v>
      </c>
      <c r="AY200" s="14" t="s">
        <v>147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155</v>
      </c>
      <c r="BK200" s="197">
        <f>ROUND(I200*H200,2)</f>
        <v>0</v>
      </c>
      <c r="BL200" s="14" t="s">
        <v>405</v>
      </c>
      <c r="BM200" s="196" t="s">
        <v>416</v>
      </c>
    </row>
    <row r="201" spans="1:31" s="2" customFormat="1" ht="6.95" customHeight="1">
      <c r="A201" s="31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36"/>
      <c r="M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</sheetData>
  <sheetProtection algorithmName="SHA-512" hashValue="WodaYgl28L2511eb/Lz4xRf5VIeq2XosvnTZDCHVNviFxAw7KL5+1ijA1wA5dAo8y+JxAAya/uar6TlMaXwAuQ==" saltValue="B6b2Qcs2eweJPjwxP+09pkGbyRS4c3kXwDHZeToge7DAX6yaj9AG1yEc7tYg6s+ST1iIqJM5p1n9pTiU+dHvIw==" spinCount="100000" sheet="1" objects="1" scenarios="1" formatColumns="0" formatRows="0" autoFilter="0"/>
  <autoFilter ref="C127:K20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87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417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ROUND((SUM(BE129:BE197)),2)</f>
        <v>0</v>
      </c>
      <c r="G33" s="31"/>
      <c r="H33" s="31"/>
      <c r="I33" s="121">
        <v>0.21</v>
      </c>
      <c r="J33" s="120">
        <f>ROUND(((SUM(BE129:BE197))*I33),2)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ROUND((SUM(BF129:BF197)),2)</f>
        <v>0</v>
      </c>
      <c r="G34" s="31"/>
      <c r="H34" s="31"/>
      <c r="I34" s="121">
        <v>0.15</v>
      </c>
      <c r="J34" s="120">
        <f>ROUND(((SUM(BF129:BF197))*I34),2)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ROUND((SUM(BG129:BG197)),2)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ROUND((SUM(BH129:BH197)),2)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ROUND((SUM(BI129:BI197)),2)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17-05-05 - Byt č.5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J129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J130</f>
        <v>0</v>
      </c>
      <c r="K97" s="145"/>
      <c r="L97" s="149"/>
    </row>
    <row r="98" spans="2:12" s="10" customFormat="1" ht="19.9" customHeight="1">
      <c r="B98" s="150"/>
      <c r="C98" s="151"/>
      <c r="D98" s="152" t="s">
        <v>121</v>
      </c>
      <c r="E98" s="153"/>
      <c r="F98" s="153"/>
      <c r="G98" s="153"/>
      <c r="H98" s="153"/>
      <c r="I98" s="153"/>
      <c r="J98" s="154">
        <f>J131</f>
        <v>0</v>
      </c>
      <c r="K98" s="151"/>
      <c r="L98" s="155"/>
    </row>
    <row r="99" spans="2:12" s="10" customFormat="1" ht="19.9" customHeight="1">
      <c r="B99" s="150"/>
      <c r="C99" s="151"/>
      <c r="D99" s="152" t="s">
        <v>122</v>
      </c>
      <c r="E99" s="153"/>
      <c r="F99" s="153"/>
      <c r="G99" s="153"/>
      <c r="H99" s="153"/>
      <c r="I99" s="153"/>
      <c r="J99" s="154">
        <f>J133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J139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124</v>
      </c>
      <c r="E101" s="147"/>
      <c r="F101" s="147"/>
      <c r="G101" s="147"/>
      <c r="H101" s="147"/>
      <c r="I101" s="147"/>
      <c r="J101" s="148">
        <f>J141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418</v>
      </c>
      <c r="E102" s="153"/>
      <c r="F102" s="153"/>
      <c r="G102" s="153"/>
      <c r="H102" s="153"/>
      <c r="I102" s="153"/>
      <c r="J102" s="154">
        <f>J142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125</v>
      </c>
      <c r="E103" s="153"/>
      <c r="F103" s="153"/>
      <c r="G103" s="153"/>
      <c r="H103" s="153"/>
      <c r="I103" s="153"/>
      <c r="J103" s="154">
        <f>J145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126</v>
      </c>
      <c r="E104" s="153"/>
      <c r="F104" s="153"/>
      <c r="G104" s="153"/>
      <c r="H104" s="153"/>
      <c r="I104" s="153"/>
      <c r="J104" s="154">
        <f>J152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127</v>
      </c>
      <c r="E105" s="153"/>
      <c r="F105" s="153"/>
      <c r="G105" s="153"/>
      <c r="H105" s="153"/>
      <c r="I105" s="153"/>
      <c r="J105" s="154">
        <f>J167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128</v>
      </c>
      <c r="E106" s="153"/>
      <c r="F106" s="153"/>
      <c r="G106" s="153"/>
      <c r="H106" s="153"/>
      <c r="I106" s="153"/>
      <c r="J106" s="154">
        <f>J180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129</v>
      </c>
      <c r="E107" s="153"/>
      <c r="F107" s="153"/>
      <c r="G107" s="153"/>
      <c r="H107" s="153"/>
      <c r="I107" s="153"/>
      <c r="J107" s="154">
        <f>J188</f>
        <v>0</v>
      </c>
      <c r="K107" s="151"/>
      <c r="L107" s="155"/>
    </row>
    <row r="108" spans="2:12" s="9" customFormat="1" ht="24.95" customHeight="1">
      <c r="B108" s="144"/>
      <c r="C108" s="145"/>
      <c r="D108" s="146" t="s">
        <v>130</v>
      </c>
      <c r="E108" s="147"/>
      <c r="F108" s="147"/>
      <c r="G108" s="147"/>
      <c r="H108" s="147"/>
      <c r="I108" s="147"/>
      <c r="J108" s="148">
        <f>J193</f>
        <v>0</v>
      </c>
      <c r="K108" s="145"/>
      <c r="L108" s="149"/>
    </row>
    <row r="109" spans="2:12" s="10" customFormat="1" ht="19.9" customHeight="1">
      <c r="B109" s="150"/>
      <c r="C109" s="151"/>
      <c r="D109" s="152" t="s">
        <v>131</v>
      </c>
      <c r="E109" s="153"/>
      <c r="F109" s="153"/>
      <c r="G109" s="153"/>
      <c r="H109" s="153"/>
      <c r="I109" s="153"/>
      <c r="J109" s="154">
        <f>J194</f>
        <v>0</v>
      </c>
      <c r="K109" s="151"/>
      <c r="L109" s="155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132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57" t="str">
        <f>E7</f>
        <v>Opravy v ubytovně v Důlní ul.</v>
      </c>
      <c r="F119" s="258"/>
      <c r="G119" s="258"/>
      <c r="H119" s="258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113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39" t="str">
        <f>E9</f>
        <v>17-05-05 - Byt č.5</v>
      </c>
      <c r="F121" s="256"/>
      <c r="G121" s="256"/>
      <c r="H121" s="256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F12</f>
        <v>Důlní ul.</v>
      </c>
      <c r="G123" s="33"/>
      <c r="H123" s="33"/>
      <c r="I123" s="26" t="s">
        <v>22</v>
      </c>
      <c r="J123" s="63" t="str">
        <f>IF(J12="","",J12)</f>
        <v>28. 5. 2022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24</v>
      </c>
      <c r="D125" s="33"/>
      <c r="E125" s="33"/>
      <c r="F125" s="24" t="str">
        <f>E15</f>
        <v>MU Bílina</v>
      </c>
      <c r="G125" s="33"/>
      <c r="H125" s="33"/>
      <c r="I125" s="26" t="s">
        <v>30</v>
      </c>
      <c r="J125" s="29" t="str">
        <f>E21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28</v>
      </c>
      <c r="D126" s="33"/>
      <c r="E126" s="33"/>
      <c r="F126" s="24" t="str">
        <f>IF(E18="","",E18)</f>
        <v>Vyplň údaj</v>
      </c>
      <c r="G126" s="33"/>
      <c r="H126" s="33"/>
      <c r="I126" s="26" t="s">
        <v>33</v>
      </c>
      <c r="J126" s="29" t="str">
        <f>E24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56"/>
      <c r="B128" s="157"/>
      <c r="C128" s="158" t="s">
        <v>133</v>
      </c>
      <c r="D128" s="159" t="s">
        <v>60</v>
      </c>
      <c r="E128" s="159" t="s">
        <v>56</v>
      </c>
      <c r="F128" s="159" t="s">
        <v>57</v>
      </c>
      <c r="G128" s="159" t="s">
        <v>134</v>
      </c>
      <c r="H128" s="159" t="s">
        <v>135</v>
      </c>
      <c r="I128" s="159" t="s">
        <v>136</v>
      </c>
      <c r="J128" s="160" t="s">
        <v>117</v>
      </c>
      <c r="K128" s="161" t="s">
        <v>137</v>
      </c>
      <c r="L128" s="162"/>
      <c r="M128" s="72" t="s">
        <v>1</v>
      </c>
      <c r="N128" s="73" t="s">
        <v>39</v>
      </c>
      <c r="O128" s="73" t="s">
        <v>138</v>
      </c>
      <c r="P128" s="73" t="s">
        <v>139</v>
      </c>
      <c r="Q128" s="73" t="s">
        <v>140</v>
      </c>
      <c r="R128" s="73" t="s">
        <v>141</v>
      </c>
      <c r="S128" s="73" t="s">
        <v>142</v>
      </c>
      <c r="T128" s="74" t="s">
        <v>143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9" customHeight="1">
      <c r="A129" s="31"/>
      <c r="B129" s="32"/>
      <c r="C129" s="79" t="s">
        <v>144</v>
      </c>
      <c r="D129" s="33"/>
      <c r="E129" s="33"/>
      <c r="F129" s="33"/>
      <c r="G129" s="33"/>
      <c r="H129" s="33"/>
      <c r="I129" s="33"/>
      <c r="J129" s="163">
        <f>BK129</f>
        <v>0</v>
      </c>
      <c r="K129" s="33"/>
      <c r="L129" s="36"/>
      <c r="M129" s="75"/>
      <c r="N129" s="164"/>
      <c r="O129" s="76"/>
      <c r="P129" s="165">
        <f>P130+P141+P193</f>
        <v>0</v>
      </c>
      <c r="Q129" s="76"/>
      <c r="R129" s="165">
        <f>R130+R141+R193</f>
        <v>0.5170763199999999</v>
      </c>
      <c r="S129" s="76"/>
      <c r="T129" s="166">
        <f>T130+T141+T193</f>
        <v>0.2284204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74</v>
      </c>
      <c r="AU129" s="14" t="s">
        <v>119</v>
      </c>
      <c r="BK129" s="167">
        <f>BK130+BK141+BK193</f>
        <v>0</v>
      </c>
    </row>
    <row r="130" spans="2:63" s="12" customFormat="1" ht="25.9" customHeight="1">
      <c r="B130" s="168"/>
      <c r="C130" s="169"/>
      <c r="D130" s="170" t="s">
        <v>74</v>
      </c>
      <c r="E130" s="171" t="s">
        <v>145</v>
      </c>
      <c r="F130" s="171" t="s">
        <v>146</v>
      </c>
      <c r="G130" s="169"/>
      <c r="H130" s="169"/>
      <c r="I130" s="172"/>
      <c r="J130" s="173">
        <f>BK130</f>
        <v>0</v>
      </c>
      <c r="K130" s="169"/>
      <c r="L130" s="174"/>
      <c r="M130" s="175"/>
      <c r="N130" s="176"/>
      <c r="O130" s="176"/>
      <c r="P130" s="177">
        <f>P131+P133+P139</f>
        <v>0</v>
      </c>
      <c r="Q130" s="176"/>
      <c r="R130" s="177">
        <f>R131+R133+R139</f>
        <v>0.00134328</v>
      </c>
      <c r="S130" s="176"/>
      <c r="T130" s="178">
        <f>T131+T133+T139</f>
        <v>0</v>
      </c>
      <c r="AR130" s="179" t="s">
        <v>83</v>
      </c>
      <c r="AT130" s="180" t="s">
        <v>74</v>
      </c>
      <c r="AU130" s="180" t="s">
        <v>75</v>
      </c>
      <c r="AY130" s="179" t="s">
        <v>147</v>
      </c>
      <c r="BK130" s="181">
        <f>BK131+BK133+BK139</f>
        <v>0</v>
      </c>
    </row>
    <row r="131" spans="2:63" s="12" customFormat="1" ht="22.9" customHeight="1">
      <c r="B131" s="168"/>
      <c r="C131" s="169"/>
      <c r="D131" s="170" t="s">
        <v>74</v>
      </c>
      <c r="E131" s="182" t="s">
        <v>148</v>
      </c>
      <c r="F131" s="182" t="s">
        <v>149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P132</f>
        <v>0</v>
      </c>
      <c r="Q131" s="176"/>
      <c r="R131" s="177">
        <f>R132</f>
        <v>0.00134328</v>
      </c>
      <c r="S131" s="176"/>
      <c r="T131" s="178">
        <f>T132</f>
        <v>0</v>
      </c>
      <c r="AR131" s="179" t="s">
        <v>83</v>
      </c>
      <c r="AT131" s="180" t="s">
        <v>74</v>
      </c>
      <c r="AU131" s="180" t="s">
        <v>83</v>
      </c>
      <c r="AY131" s="179" t="s">
        <v>147</v>
      </c>
      <c r="BK131" s="181">
        <f>BK132</f>
        <v>0</v>
      </c>
    </row>
    <row r="132" spans="1:65" s="2" customFormat="1" ht="16.5" customHeight="1">
      <c r="A132" s="31"/>
      <c r="B132" s="32"/>
      <c r="C132" s="184" t="s">
        <v>83</v>
      </c>
      <c r="D132" s="184" t="s">
        <v>150</v>
      </c>
      <c r="E132" s="185" t="s">
        <v>151</v>
      </c>
      <c r="F132" s="186" t="s">
        <v>152</v>
      </c>
      <c r="G132" s="187" t="s">
        <v>153</v>
      </c>
      <c r="H132" s="188">
        <v>33.582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41</v>
      </c>
      <c r="O132" s="68"/>
      <c r="P132" s="194">
        <f>O132*H132</f>
        <v>0</v>
      </c>
      <c r="Q132" s="194">
        <v>4E-05</v>
      </c>
      <c r="R132" s="194">
        <f>Q132*H132</f>
        <v>0.00134328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154</v>
      </c>
      <c r="AT132" s="196" t="s">
        <v>150</v>
      </c>
      <c r="AU132" s="196" t="s">
        <v>155</v>
      </c>
      <c r="AY132" s="14" t="s">
        <v>147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155</v>
      </c>
      <c r="BK132" s="197">
        <f>ROUND(I132*H132,2)</f>
        <v>0</v>
      </c>
      <c r="BL132" s="14" t="s">
        <v>154</v>
      </c>
      <c r="BM132" s="196" t="s">
        <v>419</v>
      </c>
    </row>
    <row r="133" spans="2:63" s="12" customFormat="1" ht="22.9" customHeight="1">
      <c r="B133" s="168"/>
      <c r="C133" s="169"/>
      <c r="D133" s="170" t="s">
        <v>74</v>
      </c>
      <c r="E133" s="182" t="s">
        <v>157</v>
      </c>
      <c r="F133" s="182" t="s">
        <v>158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SUM(P134:P138)</f>
        <v>0</v>
      </c>
      <c r="Q133" s="176"/>
      <c r="R133" s="177">
        <f>SUM(R134:R138)</f>
        <v>0</v>
      </c>
      <c r="S133" s="176"/>
      <c r="T133" s="178">
        <f>SUM(T134:T138)</f>
        <v>0</v>
      </c>
      <c r="AR133" s="179" t="s">
        <v>83</v>
      </c>
      <c r="AT133" s="180" t="s">
        <v>74</v>
      </c>
      <c r="AU133" s="180" t="s">
        <v>83</v>
      </c>
      <c r="AY133" s="179" t="s">
        <v>147</v>
      </c>
      <c r="BK133" s="181">
        <f>SUM(BK134:BK138)</f>
        <v>0</v>
      </c>
    </row>
    <row r="134" spans="1:65" s="2" customFormat="1" ht="16.5" customHeight="1">
      <c r="A134" s="31"/>
      <c r="B134" s="32"/>
      <c r="C134" s="184" t="s">
        <v>155</v>
      </c>
      <c r="D134" s="184" t="s">
        <v>150</v>
      </c>
      <c r="E134" s="185" t="s">
        <v>159</v>
      </c>
      <c r="F134" s="186" t="s">
        <v>160</v>
      </c>
      <c r="G134" s="187" t="s">
        <v>161</v>
      </c>
      <c r="H134" s="188">
        <v>0.228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41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154</v>
      </c>
      <c r="AT134" s="196" t="s">
        <v>150</v>
      </c>
      <c r="AU134" s="196" t="s">
        <v>155</v>
      </c>
      <c r="AY134" s="14" t="s">
        <v>147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155</v>
      </c>
      <c r="BK134" s="197">
        <f>ROUND(I134*H134,2)</f>
        <v>0</v>
      </c>
      <c r="BL134" s="14" t="s">
        <v>154</v>
      </c>
      <c r="BM134" s="196" t="s">
        <v>420</v>
      </c>
    </row>
    <row r="135" spans="1:65" s="2" customFormat="1" ht="21.75" customHeight="1">
      <c r="A135" s="31"/>
      <c r="B135" s="32"/>
      <c r="C135" s="184" t="s">
        <v>163</v>
      </c>
      <c r="D135" s="184" t="s">
        <v>150</v>
      </c>
      <c r="E135" s="185" t="s">
        <v>164</v>
      </c>
      <c r="F135" s="186" t="s">
        <v>165</v>
      </c>
      <c r="G135" s="187" t="s">
        <v>161</v>
      </c>
      <c r="H135" s="188">
        <v>0.76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421</v>
      </c>
    </row>
    <row r="136" spans="1:65" s="2" customFormat="1" ht="16.5" customHeight="1">
      <c r="A136" s="31"/>
      <c r="B136" s="32"/>
      <c r="C136" s="184" t="s">
        <v>154</v>
      </c>
      <c r="D136" s="184" t="s">
        <v>150</v>
      </c>
      <c r="E136" s="185" t="s">
        <v>167</v>
      </c>
      <c r="F136" s="186" t="s">
        <v>168</v>
      </c>
      <c r="G136" s="187" t="s">
        <v>161</v>
      </c>
      <c r="H136" s="188">
        <v>0.228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422</v>
      </c>
    </row>
    <row r="137" spans="1:65" s="2" customFormat="1" ht="16.5" customHeight="1">
      <c r="A137" s="31"/>
      <c r="B137" s="32"/>
      <c r="C137" s="184" t="s">
        <v>170</v>
      </c>
      <c r="D137" s="184" t="s">
        <v>150</v>
      </c>
      <c r="E137" s="185" t="s">
        <v>171</v>
      </c>
      <c r="F137" s="186" t="s">
        <v>172</v>
      </c>
      <c r="G137" s="187" t="s">
        <v>161</v>
      </c>
      <c r="H137" s="188">
        <v>2.865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423</v>
      </c>
    </row>
    <row r="138" spans="1:65" s="2" customFormat="1" ht="16.5" customHeight="1">
      <c r="A138" s="31"/>
      <c r="B138" s="32"/>
      <c r="C138" s="184" t="s">
        <v>174</v>
      </c>
      <c r="D138" s="184" t="s">
        <v>150</v>
      </c>
      <c r="E138" s="185" t="s">
        <v>175</v>
      </c>
      <c r="F138" s="186" t="s">
        <v>176</v>
      </c>
      <c r="G138" s="187" t="s">
        <v>161</v>
      </c>
      <c r="H138" s="188">
        <v>0.228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424</v>
      </c>
    </row>
    <row r="139" spans="2:63" s="12" customFormat="1" ht="22.9" customHeight="1">
      <c r="B139" s="168"/>
      <c r="C139" s="169"/>
      <c r="D139" s="170" t="s">
        <v>74</v>
      </c>
      <c r="E139" s="182" t="s">
        <v>178</v>
      </c>
      <c r="F139" s="182" t="s">
        <v>179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P140</f>
        <v>0</v>
      </c>
      <c r="Q139" s="176"/>
      <c r="R139" s="177">
        <f>R140</f>
        <v>0</v>
      </c>
      <c r="S139" s="176"/>
      <c r="T139" s="178">
        <f>T140</f>
        <v>0</v>
      </c>
      <c r="AR139" s="179" t="s">
        <v>83</v>
      </c>
      <c r="AT139" s="180" t="s">
        <v>74</v>
      </c>
      <c r="AU139" s="180" t="s">
        <v>83</v>
      </c>
      <c r="AY139" s="179" t="s">
        <v>147</v>
      </c>
      <c r="BK139" s="181">
        <f>BK140</f>
        <v>0</v>
      </c>
    </row>
    <row r="140" spans="1:65" s="2" customFormat="1" ht="16.5" customHeight="1">
      <c r="A140" s="31"/>
      <c r="B140" s="32"/>
      <c r="C140" s="184" t="s">
        <v>180</v>
      </c>
      <c r="D140" s="184" t="s">
        <v>150</v>
      </c>
      <c r="E140" s="185" t="s">
        <v>181</v>
      </c>
      <c r="F140" s="186" t="s">
        <v>182</v>
      </c>
      <c r="G140" s="187" t="s">
        <v>161</v>
      </c>
      <c r="H140" s="188">
        <v>0.001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41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154</v>
      </c>
      <c r="AT140" s="196" t="s">
        <v>150</v>
      </c>
      <c r="AU140" s="196" t="s">
        <v>155</v>
      </c>
      <c r="AY140" s="14" t="s">
        <v>147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155</v>
      </c>
      <c r="BK140" s="197">
        <f>ROUND(I140*H140,2)</f>
        <v>0</v>
      </c>
      <c r="BL140" s="14" t="s">
        <v>154</v>
      </c>
      <c r="BM140" s="196" t="s">
        <v>425</v>
      </c>
    </row>
    <row r="141" spans="2:63" s="12" customFormat="1" ht="25.9" customHeight="1">
      <c r="B141" s="168"/>
      <c r="C141" s="169"/>
      <c r="D141" s="170" t="s">
        <v>74</v>
      </c>
      <c r="E141" s="171" t="s">
        <v>184</v>
      </c>
      <c r="F141" s="171" t="s">
        <v>185</v>
      </c>
      <c r="G141" s="169"/>
      <c r="H141" s="169"/>
      <c r="I141" s="172"/>
      <c r="J141" s="173">
        <f>BK141</f>
        <v>0</v>
      </c>
      <c r="K141" s="169"/>
      <c r="L141" s="174"/>
      <c r="M141" s="175"/>
      <c r="N141" s="176"/>
      <c r="O141" s="176"/>
      <c r="P141" s="177">
        <f>P142+P145+P152+P167+P180+P188</f>
        <v>0</v>
      </c>
      <c r="Q141" s="176"/>
      <c r="R141" s="177">
        <f>R142+R145+R152+R167+R180+R188</f>
        <v>0.51485304</v>
      </c>
      <c r="S141" s="176"/>
      <c r="T141" s="178">
        <f>T142+T145+T152+T167+T180+T188</f>
        <v>0.2284204</v>
      </c>
      <c r="AR141" s="179" t="s">
        <v>155</v>
      </c>
      <c r="AT141" s="180" t="s">
        <v>74</v>
      </c>
      <c r="AU141" s="180" t="s">
        <v>75</v>
      </c>
      <c r="AY141" s="179" t="s">
        <v>147</v>
      </c>
      <c r="BK141" s="181">
        <f>BK142+BK145+BK152+BK167+BK180+BK188</f>
        <v>0</v>
      </c>
    </row>
    <row r="142" spans="2:63" s="12" customFormat="1" ht="22.9" customHeight="1">
      <c r="B142" s="168"/>
      <c r="C142" s="169"/>
      <c r="D142" s="170" t="s">
        <v>74</v>
      </c>
      <c r="E142" s="182" t="s">
        <v>426</v>
      </c>
      <c r="F142" s="182" t="s">
        <v>427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SUM(P143:P144)</f>
        <v>0</v>
      </c>
      <c r="Q142" s="176"/>
      <c r="R142" s="177">
        <f>SUM(R143:R144)</f>
        <v>0.0010799999999999998</v>
      </c>
      <c r="S142" s="176"/>
      <c r="T142" s="178">
        <f>SUM(T143:T144)</f>
        <v>0</v>
      </c>
      <c r="AR142" s="179" t="s">
        <v>155</v>
      </c>
      <c r="AT142" s="180" t="s">
        <v>74</v>
      </c>
      <c r="AU142" s="180" t="s">
        <v>83</v>
      </c>
      <c r="AY142" s="179" t="s">
        <v>147</v>
      </c>
      <c r="BK142" s="181">
        <f>SUM(BK143:BK144)</f>
        <v>0</v>
      </c>
    </row>
    <row r="143" spans="1:65" s="2" customFormat="1" ht="16.5" customHeight="1">
      <c r="A143" s="31"/>
      <c r="B143" s="32"/>
      <c r="C143" s="184" t="s">
        <v>188</v>
      </c>
      <c r="D143" s="184" t="s">
        <v>150</v>
      </c>
      <c r="E143" s="185" t="s">
        <v>428</v>
      </c>
      <c r="F143" s="186" t="s">
        <v>429</v>
      </c>
      <c r="G143" s="187" t="s">
        <v>191</v>
      </c>
      <c r="H143" s="188">
        <v>2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41</v>
      </c>
      <c r="O143" s="68"/>
      <c r="P143" s="194">
        <f>O143*H143</f>
        <v>0</v>
      </c>
      <c r="Q143" s="194">
        <v>0.00026</v>
      </c>
      <c r="R143" s="194">
        <f>Q143*H143</f>
        <v>0.00052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192</v>
      </c>
      <c r="AT143" s="196" t="s">
        <v>150</v>
      </c>
      <c r="AU143" s="196" t="s">
        <v>155</v>
      </c>
      <c r="AY143" s="14" t="s">
        <v>147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155</v>
      </c>
      <c r="BK143" s="197">
        <f>ROUND(I143*H143,2)</f>
        <v>0</v>
      </c>
      <c r="BL143" s="14" t="s">
        <v>192</v>
      </c>
      <c r="BM143" s="196" t="s">
        <v>430</v>
      </c>
    </row>
    <row r="144" spans="1:65" s="2" customFormat="1" ht="16.5" customHeight="1">
      <c r="A144" s="31"/>
      <c r="B144" s="32"/>
      <c r="C144" s="184" t="s">
        <v>148</v>
      </c>
      <c r="D144" s="184" t="s">
        <v>150</v>
      </c>
      <c r="E144" s="185" t="s">
        <v>431</v>
      </c>
      <c r="F144" s="186" t="s">
        <v>432</v>
      </c>
      <c r="G144" s="187" t="s">
        <v>191</v>
      </c>
      <c r="H144" s="188">
        <v>2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>O144*H144</f>
        <v>0</v>
      </c>
      <c r="Q144" s="194">
        <v>0.00028</v>
      </c>
      <c r="R144" s="194">
        <f>Q144*H144</f>
        <v>0.00056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192</v>
      </c>
      <c r="AT144" s="196" t="s">
        <v>150</v>
      </c>
      <c r="AU144" s="196" t="s">
        <v>155</v>
      </c>
      <c r="AY144" s="14" t="s">
        <v>147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155</v>
      </c>
      <c r="BK144" s="197">
        <f>ROUND(I144*H144,2)</f>
        <v>0</v>
      </c>
      <c r="BL144" s="14" t="s">
        <v>192</v>
      </c>
      <c r="BM144" s="196" t="s">
        <v>433</v>
      </c>
    </row>
    <row r="145" spans="2:63" s="12" customFormat="1" ht="22.9" customHeight="1">
      <c r="B145" s="168"/>
      <c r="C145" s="169"/>
      <c r="D145" s="170" t="s">
        <v>74</v>
      </c>
      <c r="E145" s="182" t="s">
        <v>186</v>
      </c>
      <c r="F145" s="182" t="s">
        <v>187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SUM(P146:P151)</f>
        <v>0</v>
      </c>
      <c r="Q145" s="176"/>
      <c r="R145" s="177">
        <f>SUM(R146:R151)</f>
        <v>0.030199999999999998</v>
      </c>
      <c r="S145" s="176"/>
      <c r="T145" s="178">
        <f>SUM(T146:T151)</f>
        <v>0.04986</v>
      </c>
      <c r="AR145" s="179" t="s">
        <v>155</v>
      </c>
      <c r="AT145" s="180" t="s">
        <v>74</v>
      </c>
      <c r="AU145" s="180" t="s">
        <v>83</v>
      </c>
      <c r="AY145" s="179" t="s">
        <v>147</v>
      </c>
      <c r="BK145" s="181">
        <f>SUM(BK146:BK151)</f>
        <v>0</v>
      </c>
    </row>
    <row r="146" spans="1:65" s="2" customFormat="1" ht="24.2" customHeight="1">
      <c r="A146" s="31"/>
      <c r="B146" s="32"/>
      <c r="C146" s="184" t="s">
        <v>197</v>
      </c>
      <c r="D146" s="184" t="s">
        <v>150</v>
      </c>
      <c r="E146" s="185" t="s">
        <v>434</v>
      </c>
      <c r="F146" s="186" t="s">
        <v>435</v>
      </c>
      <c r="G146" s="187" t="s">
        <v>191</v>
      </c>
      <c r="H146" s="188">
        <v>1</v>
      </c>
      <c r="I146" s="189"/>
      <c r="J146" s="190">
        <f aca="true" t="shared" si="0" ref="J146:J151">ROUND(I146*H146,2)</f>
        <v>0</v>
      </c>
      <c r="K146" s="191"/>
      <c r="L146" s="36"/>
      <c r="M146" s="192" t="s">
        <v>1</v>
      </c>
      <c r="N146" s="193" t="s">
        <v>41</v>
      </c>
      <c r="O146" s="68"/>
      <c r="P146" s="194">
        <f aca="true" t="shared" si="1" ref="P146:P151">O146*H146</f>
        <v>0</v>
      </c>
      <c r="Q146" s="194">
        <v>0.03</v>
      </c>
      <c r="R146" s="194">
        <f aca="true" t="shared" si="2" ref="R146:R151">Q146*H146</f>
        <v>0.03</v>
      </c>
      <c r="S146" s="194">
        <v>0</v>
      </c>
      <c r="T146" s="195">
        <f aca="true" t="shared" si="3" ref="T146:T151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192</v>
      </c>
      <c r="AT146" s="196" t="s">
        <v>150</v>
      </c>
      <c r="AU146" s="196" t="s">
        <v>155</v>
      </c>
      <c r="AY146" s="14" t="s">
        <v>147</v>
      </c>
      <c r="BE146" s="197">
        <f aca="true" t="shared" si="4" ref="BE146:BE151">IF(N146="základní",J146,0)</f>
        <v>0</v>
      </c>
      <c r="BF146" s="197">
        <f aca="true" t="shared" si="5" ref="BF146:BF151">IF(N146="snížená",J146,0)</f>
        <v>0</v>
      </c>
      <c r="BG146" s="197">
        <f aca="true" t="shared" si="6" ref="BG146:BG151">IF(N146="zákl. přenesená",J146,0)</f>
        <v>0</v>
      </c>
      <c r="BH146" s="197">
        <f aca="true" t="shared" si="7" ref="BH146:BH151">IF(N146="sníž. přenesená",J146,0)</f>
        <v>0</v>
      </c>
      <c r="BI146" s="197">
        <f aca="true" t="shared" si="8" ref="BI146:BI151">IF(N146="nulová",J146,0)</f>
        <v>0</v>
      </c>
      <c r="BJ146" s="14" t="s">
        <v>155</v>
      </c>
      <c r="BK146" s="197">
        <f aca="true" t="shared" si="9" ref="BK146:BK151">ROUND(I146*H146,2)</f>
        <v>0</v>
      </c>
      <c r="BL146" s="14" t="s">
        <v>192</v>
      </c>
      <c r="BM146" s="196" t="s">
        <v>436</v>
      </c>
    </row>
    <row r="147" spans="1:65" s="2" customFormat="1" ht="16.5" customHeight="1">
      <c r="A147" s="31"/>
      <c r="B147" s="32"/>
      <c r="C147" s="184" t="s">
        <v>201</v>
      </c>
      <c r="D147" s="184" t="s">
        <v>150</v>
      </c>
      <c r="E147" s="185" t="s">
        <v>189</v>
      </c>
      <c r="F147" s="186" t="s">
        <v>190</v>
      </c>
      <c r="G147" s="187" t="s">
        <v>191</v>
      </c>
      <c r="H147" s="188">
        <v>2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41</v>
      </c>
      <c r="O147" s="68"/>
      <c r="P147" s="194">
        <f t="shared" si="1"/>
        <v>0</v>
      </c>
      <c r="Q147" s="194">
        <v>8E-05</v>
      </c>
      <c r="R147" s="194">
        <f t="shared" si="2"/>
        <v>0.00016</v>
      </c>
      <c r="S147" s="194">
        <v>0.02493</v>
      </c>
      <c r="T147" s="195">
        <f t="shared" si="3"/>
        <v>0.04986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192</v>
      </c>
      <c r="AT147" s="196" t="s">
        <v>150</v>
      </c>
      <c r="AU147" s="196" t="s">
        <v>155</v>
      </c>
      <c r="AY147" s="14" t="s">
        <v>147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155</v>
      </c>
      <c r="BK147" s="197">
        <f t="shared" si="9"/>
        <v>0</v>
      </c>
      <c r="BL147" s="14" t="s">
        <v>192</v>
      </c>
      <c r="BM147" s="196" t="s">
        <v>437</v>
      </c>
    </row>
    <row r="148" spans="1:65" s="2" customFormat="1" ht="16.5" customHeight="1">
      <c r="A148" s="31"/>
      <c r="B148" s="32"/>
      <c r="C148" s="184" t="s">
        <v>205</v>
      </c>
      <c r="D148" s="184" t="s">
        <v>150</v>
      </c>
      <c r="E148" s="185" t="s">
        <v>198</v>
      </c>
      <c r="F148" s="186" t="s">
        <v>199</v>
      </c>
      <c r="G148" s="187" t="s">
        <v>191</v>
      </c>
      <c r="H148" s="188">
        <v>2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192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192</v>
      </c>
      <c r="BM148" s="196" t="s">
        <v>438</v>
      </c>
    </row>
    <row r="149" spans="1:65" s="2" customFormat="1" ht="16.5" customHeight="1">
      <c r="A149" s="31"/>
      <c r="B149" s="32"/>
      <c r="C149" s="184" t="s">
        <v>209</v>
      </c>
      <c r="D149" s="184" t="s">
        <v>150</v>
      </c>
      <c r="E149" s="185" t="s">
        <v>202</v>
      </c>
      <c r="F149" s="186" t="s">
        <v>203</v>
      </c>
      <c r="G149" s="187" t="s">
        <v>153</v>
      </c>
      <c r="H149" s="188">
        <v>100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192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192</v>
      </c>
      <c r="BM149" s="196" t="s">
        <v>439</v>
      </c>
    </row>
    <row r="150" spans="1:65" s="2" customFormat="1" ht="16.5" customHeight="1">
      <c r="A150" s="31"/>
      <c r="B150" s="32"/>
      <c r="C150" s="184" t="s">
        <v>213</v>
      </c>
      <c r="D150" s="184" t="s">
        <v>150</v>
      </c>
      <c r="E150" s="185" t="s">
        <v>206</v>
      </c>
      <c r="F150" s="186" t="s">
        <v>207</v>
      </c>
      <c r="G150" s="187" t="s">
        <v>191</v>
      </c>
      <c r="H150" s="188">
        <v>2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2E-05</v>
      </c>
      <c r="R150" s="194">
        <f t="shared" si="2"/>
        <v>4E-05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192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192</v>
      </c>
      <c r="BM150" s="196" t="s">
        <v>440</v>
      </c>
    </row>
    <row r="151" spans="1:65" s="2" customFormat="1" ht="16.5" customHeight="1">
      <c r="A151" s="31"/>
      <c r="B151" s="32"/>
      <c r="C151" s="184" t="s">
        <v>8</v>
      </c>
      <c r="D151" s="184" t="s">
        <v>150</v>
      </c>
      <c r="E151" s="185" t="s">
        <v>210</v>
      </c>
      <c r="F151" s="186" t="s">
        <v>211</v>
      </c>
      <c r="G151" s="187" t="s">
        <v>153</v>
      </c>
      <c r="H151" s="188">
        <v>100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41</v>
      </c>
      <c r="O151" s="68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192</v>
      </c>
      <c r="AT151" s="196" t="s">
        <v>150</v>
      </c>
      <c r="AU151" s="196" t="s">
        <v>155</v>
      </c>
      <c r="AY151" s="14" t="s">
        <v>147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155</v>
      </c>
      <c r="BK151" s="197">
        <f t="shared" si="9"/>
        <v>0</v>
      </c>
      <c r="BL151" s="14" t="s">
        <v>192</v>
      </c>
      <c r="BM151" s="196" t="s">
        <v>441</v>
      </c>
    </row>
    <row r="152" spans="2:63" s="12" customFormat="1" ht="22.9" customHeight="1">
      <c r="B152" s="168"/>
      <c r="C152" s="169"/>
      <c r="D152" s="170" t="s">
        <v>74</v>
      </c>
      <c r="E152" s="182" t="s">
        <v>217</v>
      </c>
      <c r="F152" s="182" t="s">
        <v>218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SUM(P153:P166)</f>
        <v>0</v>
      </c>
      <c r="Q152" s="176"/>
      <c r="R152" s="177">
        <f>SUM(R153:R166)</f>
        <v>0.096108</v>
      </c>
      <c r="S152" s="176"/>
      <c r="T152" s="178">
        <f>SUM(T153:T166)</f>
        <v>0.0733</v>
      </c>
      <c r="AR152" s="179" t="s">
        <v>155</v>
      </c>
      <c r="AT152" s="180" t="s">
        <v>74</v>
      </c>
      <c r="AU152" s="180" t="s">
        <v>83</v>
      </c>
      <c r="AY152" s="179" t="s">
        <v>147</v>
      </c>
      <c r="BK152" s="181">
        <f>SUM(BK153:BK166)</f>
        <v>0</v>
      </c>
    </row>
    <row r="153" spans="1:65" s="2" customFormat="1" ht="16.5" customHeight="1">
      <c r="A153" s="31"/>
      <c r="B153" s="32"/>
      <c r="C153" s="184" t="s">
        <v>192</v>
      </c>
      <c r="D153" s="184" t="s">
        <v>150</v>
      </c>
      <c r="E153" s="185" t="s">
        <v>219</v>
      </c>
      <c r="F153" s="186" t="s">
        <v>220</v>
      </c>
      <c r="G153" s="187" t="s">
        <v>153</v>
      </c>
      <c r="H153" s="188">
        <v>2</v>
      </c>
      <c r="I153" s="189"/>
      <c r="J153" s="190">
        <f aca="true" t="shared" si="10" ref="J153:J166">ROUND(I153*H153,2)</f>
        <v>0</v>
      </c>
      <c r="K153" s="191"/>
      <c r="L153" s="36"/>
      <c r="M153" s="192" t="s">
        <v>1</v>
      </c>
      <c r="N153" s="193" t="s">
        <v>41</v>
      </c>
      <c r="O153" s="68"/>
      <c r="P153" s="194">
        <f aca="true" t="shared" si="11" ref="P153:P166">O153*H153</f>
        <v>0</v>
      </c>
      <c r="Q153" s="194">
        <v>0</v>
      </c>
      <c r="R153" s="194">
        <f aca="true" t="shared" si="12" ref="R153:R166">Q153*H153</f>
        <v>0</v>
      </c>
      <c r="S153" s="194">
        <v>0</v>
      </c>
      <c r="T153" s="195">
        <f aca="true" t="shared" si="13" ref="T153:T166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192</v>
      </c>
      <c r="AT153" s="196" t="s">
        <v>150</v>
      </c>
      <c r="AU153" s="196" t="s">
        <v>155</v>
      </c>
      <c r="AY153" s="14" t="s">
        <v>147</v>
      </c>
      <c r="BE153" s="197">
        <f aca="true" t="shared" si="14" ref="BE153:BE166">IF(N153="základní",J153,0)</f>
        <v>0</v>
      </c>
      <c r="BF153" s="197">
        <f aca="true" t="shared" si="15" ref="BF153:BF166">IF(N153="snížená",J153,0)</f>
        <v>0</v>
      </c>
      <c r="BG153" s="197">
        <f aca="true" t="shared" si="16" ref="BG153:BG166">IF(N153="zákl. přenesená",J153,0)</f>
        <v>0</v>
      </c>
      <c r="BH153" s="197">
        <f aca="true" t="shared" si="17" ref="BH153:BH166">IF(N153="sníž. přenesená",J153,0)</f>
        <v>0</v>
      </c>
      <c r="BI153" s="197">
        <f aca="true" t="shared" si="18" ref="BI153:BI166">IF(N153="nulová",J153,0)</f>
        <v>0</v>
      </c>
      <c r="BJ153" s="14" t="s">
        <v>155</v>
      </c>
      <c r="BK153" s="197">
        <f aca="true" t="shared" si="19" ref="BK153:BK166">ROUND(I153*H153,2)</f>
        <v>0</v>
      </c>
      <c r="BL153" s="14" t="s">
        <v>192</v>
      </c>
      <c r="BM153" s="196" t="s">
        <v>442</v>
      </c>
    </row>
    <row r="154" spans="1:65" s="2" customFormat="1" ht="16.5" customHeight="1">
      <c r="A154" s="31"/>
      <c r="B154" s="32"/>
      <c r="C154" s="198" t="s">
        <v>227</v>
      </c>
      <c r="D154" s="198" t="s">
        <v>222</v>
      </c>
      <c r="E154" s="199" t="s">
        <v>223</v>
      </c>
      <c r="F154" s="200" t="s">
        <v>224</v>
      </c>
      <c r="G154" s="201" t="s">
        <v>153</v>
      </c>
      <c r="H154" s="202">
        <v>2</v>
      </c>
      <c r="I154" s="203"/>
      <c r="J154" s="204">
        <f t="shared" si="10"/>
        <v>0</v>
      </c>
      <c r="K154" s="205"/>
      <c r="L154" s="206"/>
      <c r="M154" s="207" t="s">
        <v>1</v>
      </c>
      <c r="N154" s="208" t="s">
        <v>41</v>
      </c>
      <c r="O154" s="68"/>
      <c r="P154" s="194">
        <f t="shared" si="11"/>
        <v>0</v>
      </c>
      <c r="Q154" s="194">
        <v>0.00735</v>
      </c>
      <c r="R154" s="194">
        <f t="shared" si="12"/>
        <v>0.0147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225</v>
      </c>
      <c r="AT154" s="196" t="s">
        <v>222</v>
      </c>
      <c r="AU154" s="196" t="s">
        <v>155</v>
      </c>
      <c r="AY154" s="14" t="s">
        <v>147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155</v>
      </c>
      <c r="BK154" s="197">
        <f t="shared" si="19"/>
        <v>0</v>
      </c>
      <c r="BL154" s="14" t="s">
        <v>192</v>
      </c>
      <c r="BM154" s="196" t="s">
        <v>443</v>
      </c>
    </row>
    <row r="155" spans="1:65" s="2" customFormat="1" ht="16.5" customHeight="1">
      <c r="A155" s="31"/>
      <c r="B155" s="32"/>
      <c r="C155" s="184" t="s">
        <v>231</v>
      </c>
      <c r="D155" s="184" t="s">
        <v>150</v>
      </c>
      <c r="E155" s="185" t="s">
        <v>228</v>
      </c>
      <c r="F155" s="186" t="s">
        <v>229</v>
      </c>
      <c r="G155" s="187" t="s">
        <v>153</v>
      </c>
      <c r="H155" s="188">
        <v>2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41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0.02465</v>
      </c>
      <c r="T155" s="195">
        <f t="shared" si="13"/>
        <v>0.0493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155</v>
      </c>
      <c r="BK155" s="197">
        <f t="shared" si="19"/>
        <v>0</v>
      </c>
      <c r="BL155" s="14" t="s">
        <v>192</v>
      </c>
      <c r="BM155" s="196" t="s">
        <v>444</v>
      </c>
    </row>
    <row r="156" spans="1:65" s="2" customFormat="1" ht="16.5" customHeight="1">
      <c r="A156" s="31"/>
      <c r="B156" s="32"/>
      <c r="C156" s="198" t="s">
        <v>236</v>
      </c>
      <c r="D156" s="198" t="s">
        <v>222</v>
      </c>
      <c r="E156" s="199" t="s">
        <v>232</v>
      </c>
      <c r="F156" s="200" t="s">
        <v>233</v>
      </c>
      <c r="G156" s="201" t="s">
        <v>234</v>
      </c>
      <c r="H156" s="202">
        <v>2</v>
      </c>
      <c r="I156" s="203"/>
      <c r="J156" s="204">
        <f t="shared" si="10"/>
        <v>0</v>
      </c>
      <c r="K156" s="205"/>
      <c r="L156" s="206"/>
      <c r="M156" s="207" t="s">
        <v>1</v>
      </c>
      <c r="N156" s="208" t="s">
        <v>41</v>
      </c>
      <c r="O156" s="68"/>
      <c r="P156" s="194">
        <f t="shared" si="11"/>
        <v>0</v>
      </c>
      <c r="Q156" s="194">
        <v>0.03056</v>
      </c>
      <c r="R156" s="194">
        <f t="shared" si="12"/>
        <v>0.06112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225</v>
      </c>
      <c r="AT156" s="196" t="s">
        <v>222</v>
      </c>
      <c r="AU156" s="196" t="s">
        <v>155</v>
      </c>
      <c r="AY156" s="14" t="s">
        <v>147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155</v>
      </c>
      <c r="BK156" s="197">
        <f t="shared" si="19"/>
        <v>0</v>
      </c>
      <c r="BL156" s="14" t="s">
        <v>192</v>
      </c>
      <c r="BM156" s="196" t="s">
        <v>445</v>
      </c>
    </row>
    <row r="157" spans="1:65" s="2" customFormat="1" ht="16.5" customHeight="1">
      <c r="A157" s="31"/>
      <c r="B157" s="32"/>
      <c r="C157" s="184" t="s">
        <v>240</v>
      </c>
      <c r="D157" s="184" t="s">
        <v>150</v>
      </c>
      <c r="E157" s="185" t="s">
        <v>237</v>
      </c>
      <c r="F157" s="186" t="s">
        <v>238</v>
      </c>
      <c r="G157" s="187" t="s">
        <v>153</v>
      </c>
      <c r="H157" s="188">
        <v>3.3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41</v>
      </c>
      <c r="O157" s="68"/>
      <c r="P157" s="194">
        <f t="shared" si="11"/>
        <v>0</v>
      </c>
      <c r="Q157" s="194">
        <v>0.00026</v>
      </c>
      <c r="R157" s="194">
        <f t="shared" si="12"/>
        <v>0.0008579999999999999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155</v>
      </c>
      <c r="BK157" s="197">
        <f t="shared" si="19"/>
        <v>0</v>
      </c>
      <c r="BL157" s="14" t="s">
        <v>192</v>
      </c>
      <c r="BM157" s="196" t="s">
        <v>446</v>
      </c>
    </row>
    <row r="158" spans="1:65" s="2" customFormat="1" ht="16.5" customHeight="1">
      <c r="A158" s="31"/>
      <c r="B158" s="32"/>
      <c r="C158" s="184" t="s">
        <v>7</v>
      </c>
      <c r="D158" s="184" t="s">
        <v>150</v>
      </c>
      <c r="E158" s="185" t="s">
        <v>241</v>
      </c>
      <c r="F158" s="186" t="s">
        <v>242</v>
      </c>
      <c r="G158" s="187" t="s">
        <v>153</v>
      </c>
      <c r="H158" s="188">
        <v>1.65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41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192</v>
      </c>
      <c r="AT158" s="196" t="s">
        <v>150</v>
      </c>
      <c r="AU158" s="196" t="s">
        <v>155</v>
      </c>
      <c r="AY158" s="14" t="s">
        <v>147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155</v>
      </c>
      <c r="BK158" s="197">
        <f t="shared" si="19"/>
        <v>0</v>
      </c>
      <c r="BL158" s="14" t="s">
        <v>192</v>
      </c>
      <c r="BM158" s="196" t="s">
        <v>447</v>
      </c>
    </row>
    <row r="159" spans="1:65" s="2" customFormat="1" ht="16.5" customHeight="1">
      <c r="A159" s="31"/>
      <c r="B159" s="32"/>
      <c r="C159" s="184" t="s">
        <v>247</v>
      </c>
      <c r="D159" s="184" t="s">
        <v>150</v>
      </c>
      <c r="E159" s="185" t="s">
        <v>244</v>
      </c>
      <c r="F159" s="186" t="s">
        <v>245</v>
      </c>
      <c r="G159" s="187" t="s">
        <v>191</v>
      </c>
      <c r="H159" s="188">
        <v>4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41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192</v>
      </c>
      <c r="AT159" s="196" t="s">
        <v>150</v>
      </c>
      <c r="AU159" s="196" t="s">
        <v>155</v>
      </c>
      <c r="AY159" s="14" t="s">
        <v>147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155</v>
      </c>
      <c r="BK159" s="197">
        <f t="shared" si="19"/>
        <v>0</v>
      </c>
      <c r="BL159" s="14" t="s">
        <v>192</v>
      </c>
      <c r="BM159" s="196" t="s">
        <v>448</v>
      </c>
    </row>
    <row r="160" spans="1:65" s="2" customFormat="1" ht="16.5" customHeight="1">
      <c r="A160" s="31"/>
      <c r="B160" s="32"/>
      <c r="C160" s="184" t="s">
        <v>251</v>
      </c>
      <c r="D160" s="184" t="s">
        <v>150</v>
      </c>
      <c r="E160" s="185" t="s">
        <v>248</v>
      </c>
      <c r="F160" s="186" t="s">
        <v>249</v>
      </c>
      <c r="G160" s="187" t="s">
        <v>191</v>
      </c>
      <c r="H160" s="188">
        <v>1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41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192</v>
      </c>
      <c r="AT160" s="196" t="s">
        <v>150</v>
      </c>
      <c r="AU160" s="196" t="s">
        <v>155</v>
      </c>
      <c r="AY160" s="14" t="s">
        <v>147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155</v>
      </c>
      <c r="BK160" s="197">
        <f t="shared" si="19"/>
        <v>0</v>
      </c>
      <c r="BL160" s="14" t="s">
        <v>192</v>
      </c>
      <c r="BM160" s="196" t="s">
        <v>449</v>
      </c>
    </row>
    <row r="161" spans="1:65" s="2" customFormat="1" ht="16.5" customHeight="1">
      <c r="A161" s="31"/>
      <c r="B161" s="32"/>
      <c r="C161" s="198" t="s">
        <v>255</v>
      </c>
      <c r="D161" s="198" t="s">
        <v>222</v>
      </c>
      <c r="E161" s="199" t="s">
        <v>252</v>
      </c>
      <c r="F161" s="200" t="s">
        <v>253</v>
      </c>
      <c r="G161" s="201" t="s">
        <v>191</v>
      </c>
      <c r="H161" s="202">
        <v>1</v>
      </c>
      <c r="I161" s="203"/>
      <c r="J161" s="204">
        <f t="shared" si="10"/>
        <v>0</v>
      </c>
      <c r="K161" s="205"/>
      <c r="L161" s="206"/>
      <c r="M161" s="207" t="s">
        <v>1</v>
      </c>
      <c r="N161" s="208" t="s">
        <v>41</v>
      </c>
      <c r="O161" s="68"/>
      <c r="P161" s="194">
        <f t="shared" si="11"/>
        <v>0</v>
      </c>
      <c r="Q161" s="194">
        <v>0.017</v>
      </c>
      <c r="R161" s="194">
        <f t="shared" si="12"/>
        <v>0.017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225</v>
      </c>
      <c r="AT161" s="196" t="s">
        <v>222</v>
      </c>
      <c r="AU161" s="196" t="s">
        <v>155</v>
      </c>
      <c r="AY161" s="14" t="s">
        <v>147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155</v>
      </c>
      <c r="BK161" s="197">
        <f t="shared" si="19"/>
        <v>0</v>
      </c>
      <c r="BL161" s="14" t="s">
        <v>192</v>
      </c>
      <c r="BM161" s="196" t="s">
        <v>450</v>
      </c>
    </row>
    <row r="162" spans="1:65" s="2" customFormat="1" ht="16.5" customHeight="1">
      <c r="A162" s="31"/>
      <c r="B162" s="32"/>
      <c r="C162" s="198" t="s">
        <v>259</v>
      </c>
      <c r="D162" s="198" t="s">
        <v>222</v>
      </c>
      <c r="E162" s="199" t="s">
        <v>256</v>
      </c>
      <c r="F162" s="200" t="s">
        <v>257</v>
      </c>
      <c r="G162" s="201" t="s">
        <v>191</v>
      </c>
      <c r="H162" s="202">
        <v>1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0.0012</v>
      </c>
      <c r="R162" s="194">
        <f t="shared" si="12"/>
        <v>0.0012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451</v>
      </c>
    </row>
    <row r="163" spans="1:65" s="2" customFormat="1" ht="16.5" customHeight="1">
      <c r="A163" s="31"/>
      <c r="B163" s="32"/>
      <c r="C163" s="184" t="s">
        <v>263</v>
      </c>
      <c r="D163" s="184" t="s">
        <v>150</v>
      </c>
      <c r="E163" s="185" t="s">
        <v>260</v>
      </c>
      <c r="F163" s="186" t="s">
        <v>261</v>
      </c>
      <c r="G163" s="187" t="s">
        <v>191</v>
      </c>
      <c r="H163" s="188">
        <v>1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0.024</v>
      </c>
      <c r="T163" s="195">
        <f t="shared" si="13"/>
        <v>0.024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452</v>
      </c>
    </row>
    <row r="164" spans="1:65" s="2" customFormat="1" ht="16.5" customHeight="1">
      <c r="A164" s="31"/>
      <c r="B164" s="32"/>
      <c r="C164" s="184" t="s">
        <v>267</v>
      </c>
      <c r="D164" s="184" t="s">
        <v>150</v>
      </c>
      <c r="E164" s="185" t="s">
        <v>264</v>
      </c>
      <c r="F164" s="186" t="s">
        <v>265</v>
      </c>
      <c r="G164" s="187" t="s">
        <v>191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453</v>
      </c>
    </row>
    <row r="165" spans="1:65" s="2" customFormat="1" ht="16.5" customHeight="1">
      <c r="A165" s="31"/>
      <c r="B165" s="32"/>
      <c r="C165" s="198" t="s">
        <v>271</v>
      </c>
      <c r="D165" s="198" t="s">
        <v>222</v>
      </c>
      <c r="E165" s="199" t="s">
        <v>268</v>
      </c>
      <c r="F165" s="200" t="s">
        <v>269</v>
      </c>
      <c r="G165" s="201" t="s">
        <v>191</v>
      </c>
      <c r="H165" s="202">
        <v>1</v>
      </c>
      <c r="I165" s="203"/>
      <c r="J165" s="204">
        <f t="shared" si="10"/>
        <v>0</v>
      </c>
      <c r="K165" s="205"/>
      <c r="L165" s="206"/>
      <c r="M165" s="207" t="s">
        <v>1</v>
      </c>
      <c r="N165" s="208" t="s">
        <v>41</v>
      </c>
      <c r="O165" s="68"/>
      <c r="P165" s="194">
        <f t="shared" si="11"/>
        <v>0</v>
      </c>
      <c r="Q165" s="194">
        <v>0.00123</v>
      </c>
      <c r="R165" s="194">
        <f t="shared" si="12"/>
        <v>0.00123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225</v>
      </c>
      <c r="AT165" s="196" t="s">
        <v>222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454</v>
      </c>
    </row>
    <row r="166" spans="1:65" s="2" customFormat="1" ht="16.5" customHeight="1">
      <c r="A166" s="31"/>
      <c r="B166" s="32"/>
      <c r="C166" s="184" t="s">
        <v>278</v>
      </c>
      <c r="D166" s="184" t="s">
        <v>150</v>
      </c>
      <c r="E166" s="185" t="s">
        <v>272</v>
      </c>
      <c r="F166" s="186" t="s">
        <v>273</v>
      </c>
      <c r="G166" s="187" t="s">
        <v>274</v>
      </c>
      <c r="H166" s="209"/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455</v>
      </c>
    </row>
    <row r="167" spans="2:63" s="12" customFormat="1" ht="22.9" customHeight="1">
      <c r="B167" s="168"/>
      <c r="C167" s="169"/>
      <c r="D167" s="170" t="s">
        <v>74</v>
      </c>
      <c r="E167" s="182" t="s">
        <v>276</v>
      </c>
      <c r="F167" s="182" t="s">
        <v>277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SUM(P168:P179)</f>
        <v>0</v>
      </c>
      <c r="Q167" s="176"/>
      <c r="R167" s="177">
        <f>SUM(R168:R179)</f>
        <v>0.36138108</v>
      </c>
      <c r="S167" s="176"/>
      <c r="T167" s="178">
        <f>SUM(T168:T179)</f>
        <v>0.091059</v>
      </c>
      <c r="AR167" s="179" t="s">
        <v>155</v>
      </c>
      <c r="AT167" s="180" t="s">
        <v>74</v>
      </c>
      <c r="AU167" s="180" t="s">
        <v>83</v>
      </c>
      <c r="AY167" s="179" t="s">
        <v>147</v>
      </c>
      <c r="BK167" s="181">
        <f>SUM(BK168:BK179)</f>
        <v>0</v>
      </c>
    </row>
    <row r="168" spans="1:65" s="2" customFormat="1" ht="16.5" customHeight="1">
      <c r="A168" s="31"/>
      <c r="B168" s="32"/>
      <c r="C168" s="184" t="s">
        <v>282</v>
      </c>
      <c r="D168" s="184" t="s">
        <v>150</v>
      </c>
      <c r="E168" s="185" t="s">
        <v>279</v>
      </c>
      <c r="F168" s="186" t="s">
        <v>280</v>
      </c>
      <c r="G168" s="187" t="s">
        <v>153</v>
      </c>
      <c r="H168" s="188">
        <v>33.582</v>
      </c>
      <c r="I168" s="189"/>
      <c r="J168" s="190">
        <f aca="true" t="shared" si="20" ref="J168:J179">ROUND(I168*H168,2)</f>
        <v>0</v>
      </c>
      <c r="K168" s="191"/>
      <c r="L168" s="36"/>
      <c r="M168" s="192" t="s">
        <v>1</v>
      </c>
      <c r="N168" s="193" t="s">
        <v>41</v>
      </c>
      <c r="O168" s="68"/>
      <c r="P168" s="194">
        <f aca="true" t="shared" si="21" ref="P168:P179">O168*H168</f>
        <v>0</v>
      </c>
      <c r="Q168" s="194">
        <v>0</v>
      </c>
      <c r="R168" s="194">
        <f aca="true" t="shared" si="22" ref="R168:R179">Q168*H168</f>
        <v>0</v>
      </c>
      <c r="S168" s="194">
        <v>0</v>
      </c>
      <c r="T168" s="195">
        <f aca="true" t="shared" si="23" ref="T168:T179"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aca="true" t="shared" si="24" ref="BE168:BE179">IF(N168="základní",J168,0)</f>
        <v>0</v>
      </c>
      <c r="BF168" s="197">
        <f aca="true" t="shared" si="25" ref="BF168:BF179">IF(N168="snížená",J168,0)</f>
        <v>0</v>
      </c>
      <c r="BG168" s="197">
        <f aca="true" t="shared" si="26" ref="BG168:BG179">IF(N168="zákl. přenesená",J168,0)</f>
        <v>0</v>
      </c>
      <c r="BH168" s="197">
        <f aca="true" t="shared" si="27" ref="BH168:BH179">IF(N168="sníž. přenesená",J168,0)</f>
        <v>0</v>
      </c>
      <c r="BI168" s="197">
        <f aca="true" t="shared" si="28" ref="BI168:BI179">IF(N168="nulová",J168,0)</f>
        <v>0</v>
      </c>
      <c r="BJ168" s="14" t="s">
        <v>155</v>
      </c>
      <c r="BK168" s="197">
        <f aca="true" t="shared" si="29" ref="BK168:BK179">ROUND(I168*H168,2)</f>
        <v>0</v>
      </c>
      <c r="BL168" s="14" t="s">
        <v>192</v>
      </c>
      <c r="BM168" s="196" t="s">
        <v>456</v>
      </c>
    </row>
    <row r="169" spans="1:65" s="2" customFormat="1" ht="16.5" customHeight="1">
      <c r="A169" s="31"/>
      <c r="B169" s="32"/>
      <c r="C169" s="184" t="s">
        <v>286</v>
      </c>
      <c r="D169" s="184" t="s">
        <v>150</v>
      </c>
      <c r="E169" s="185" t="s">
        <v>283</v>
      </c>
      <c r="F169" s="186" t="s">
        <v>284</v>
      </c>
      <c r="G169" s="187" t="s">
        <v>153</v>
      </c>
      <c r="H169" s="188">
        <v>33.582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155</v>
      </c>
      <c r="BK169" s="197">
        <f t="shared" si="29"/>
        <v>0</v>
      </c>
      <c r="BL169" s="14" t="s">
        <v>192</v>
      </c>
      <c r="BM169" s="196" t="s">
        <v>457</v>
      </c>
    </row>
    <row r="170" spans="1:65" s="2" customFormat="1" ht="16.5" customHeight="1">
      <c r="A170" s="31"/>
      <c r="B170" s="32"/>
      <c r="C170" s="184" t="s">
        <v>225</v>
      </c>
      <c r="D170" s="184" t="s">
        <v>150</v>
      </c>
      <c r="E170" s="185" t="s">
        <v>287</v>
      </c>
      <c r="F170" s="186" t="s">
        <v>288</v>
      </c>
      <c r="G170" s="187" t="s">
        <v>153</v>
      </c>
      <c r="H170" s="188">
        <v>33.582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3E-05</v>
      </c>
      <c r="R170" s="194">
        <f t="shared" si="22"/>
        <v>0.00100746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458</v>
      </c>
    </row>
    <row r="171" spans="1:65" s="2" customFormat="1" ht="16.5" customHeight="1">
      <c r="A171" s="31"/>
      <c r="B171" s="32"/>
      <c r="C171" s="184" t="s">
        <v>293</v>
      </c>
      <c r="D171" s="184" t="s">
        <v>150</v>
      </c>
      <c r="E171" s="185" t="s">
        <v>290</v>
      </c>
      <c r="F171" s="186" t="s">
        <v>291</v>
      </c>
      <c r="G171" s="187" t="s">
        <v>153</v>
      </c>
      <c r="H171" s="188">
        <v>33.582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0.00758</v>
      </c>
      <c r="R171" s="194">
        <f t="shared" si="22"/>
        <v>0.25455156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459</v>
      </c>
    </row>
    <row r="172" spans="1:65" s="2" customFormat="1" ht="16.5" customHeight="1">
      <c r="A172" s="31"/>
      <c r="B172" s="32"/>
      <c r="C172" s="184" t="s">
        <v>297</v>
      </c>
      <c r="D172" s="184" t="s">
        <v>150</v>
      </c>
      <c r="E172" s="185" t="s">
        <v>294</v>
      </c>
      <c r="F172" s="186" t="s">
        <v>295</v>
      </c>
      <c r="G172" s="187" t="s">
        <v>153</v>
      </c>
      <c r="H172" s="188">
        <v>33.582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</v>
      </c>
      <c r="R172" s="194">
        <f t="shared" si="22"/>
        <v>0</v>
      </c>
      <c r="S172" s="194">
        <v>0.0025</v>
      </c>
      <c r="T172" s="195">
        <f t="shared" si="23"/>
        <v>0.083955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460</v>
      </c>
    </row>
    <row r="173" spans="1:65" s="2" customFormat="1" ht="16.5" customHeight="1">
      <c r="A173" s="31"/>
      <c r="B173" s="32"/>
      <c r="C173" s="184" t="s">
        <v>301</v>
      </c>
      <c r="D173" s="184" t="s">
        <v>150</v>
      </c>
      <c r="E173" s="185" t="s">
        <v>298</v>
      </c>
      <c r="F173" s="186" t="s">
        <v>299</v>
      </c>
      <c r="G173" s="187" t="s">
        <v>153</v>
      </c>
      <c r="H173" s="188">
        <v>33.582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0.0003</v>
      </c>
      <c r="R173" s="194">
        <f t="shared" si="22"/>
        <v>0.0100746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461</v>
      </c>
    </row>
    <row r="174" spans="1:65" s="2" customFormat="1" ht="16.5" customHeight="1">
      <c r="A174" s="31"/>
      <c r="B174" s="32"/>
      <c r="C174" s="198" t="s">
        <v>305</v>
      </c>
      <c r="D174" s="198" t="s">
        <v>222</v>
      </c>
      <c r="E174" s="199" t="s">
        <v>302</v>
      </c>
      <c r="F174" s="200" t="s">
        <v>303</v>
      </c>
      <c r="G174" s="201" t="s">
        <v>153</v>
      </c>
      <c r="H174" s="202">
        <v>33.582</v>
      </c>
      <c r="I174" s="203"/>
      <c r="J174" s="204">
        <f t="shared" si="20"/>
        <v>0</v>
      </c>
      <c r="K174" s="205"/>
      <c r="L174" s="206"/>
      <c r="M174" s="207" t="s">
        <v>1</v>
      </c>
      <c r="N174" s="208" t="s">
        <v>41</v>
      </c>
      <c r="O174" s="68"/>
      <c r="P174" s="194">
        <f t="shared" si="21"/>
        <v>0</v>
      </c>
      <c r="Q174" s="194">
        <v>0.00283</v>
      </c>
      <c r="R174" s="194">
        <f t="shared" si="22"/>
        <v>0.09503706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225</v>
      </c>
      <c r="AT174" s="196" t="s">
        <v>222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462</v>
      </c>
    </row>
    <row r="175" spans="1:65" s="2" customFormat="1" ht="16.5" customHeight="1">
      <c r="A175" s="31"/>
      <c r="B175" s="32"/>
      <c r="C175" s="184" t="s">
        <v>310</v>
      </c>
      <c r="D175" s="184" t="s">
        <v>150</v>
      </c>
      <c r="E175" s="185" t="s">
        <v>306</v>
      </c>
      <c r="F175" s="186" t="s">
        <v>307</v>
      </c>
      <c r="G175" s="187" t="s">
        <v>308</v>
      </c>
      <c r="H175" s="188">
        <v>23.68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0.0003</v>
      </c>
      <c r="T175" s="195">
        <f t="shared" si="23"/>
        <v>0.007103999999999999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463</v>
      </c>
    </row>
    <row r="176" spans="1:65" s="2" customFormat="1" ht="16.5" customHeight="1">
      <c r="A176" s="31"/>
      <c r="B176" s="32"/>
      <c r="C176" s="184" t="s">
        <v>314</v>
      </c>
      <c r="D176" s="184" t="s">
        <v>150</v>
      </c>
      <c r="E176" s="185" t="s">
        <v>311</v>
      </c>
      <c r="F176" s="186" t="s">
        <v>312</v>
      </c>
      <c r="G176" s="187" t="s">
        <v>308</v>
      </c>
      <c r="H176" s="188">
        <v>23.68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1E-05</v>
      </c>
      <c r="R176" s="194">
        <f t="shared" si="22"/>
        <v>0.0002368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464</v>
      </c>
    </row>
    <row r="177" spans="1:65" s="2" customFormat="1" ht="16.5" customHeight="1">
      <c r="A177" s="31"/>
      <c r="B177" s="32"/>
      <c r="C177" s="198" t="s">
        <v>318</v>
      </c>
      <c r="D177" s="198" t="s">
        <v>222</v>
      </c>
      <c r="E177" s="199" t="s">
        <v>315</v>
      </c>
      <c r="F177" s="200" t="s">
        <v>316</v>
      </c>
      <c r="G177" s="201" t="s">
        <v>308</v>
      </c>
      <c r="H177" s="202">
        <v>23.68</v>
      </c>
      <c r="I177" s="203"/>
      <c r="J177" s="204">
        <f t="shared" si="20"/>
        <v>0</v>
      </c>
      <c r="K177" s="205"/>
      <c r="L177" s="206"/>
      <c r="M177" s="207" t="s">
        <v>1</v>
      </c>
      <c r="N177" s="208" t="s">
        <v>41</v>
      </c>
      <c r="O177" s="68"/>
      <c r="P177" s="194">
        <f t="shared" si="21"/>
        <v>0</v>
      </c>
      <c r="Q177" s="194">
        <v>2E-05</v>
      </c>
      <c r="R177" s="194">
        <f t="shared" si="22"/>
        <v>0.0004736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225</v>
      </c>
      <c r="AT177" s="196" t="s">
        <v>222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465</v>
      </c>
    </row>
    <row r="178" spans="1:65" s="2" customFormat="1" ht="16.5" customHeight="1">
      <c r="A178" s="31"/>
      <c r="B178" s="32"/>
      <c r="C178" s="184" t="s">
        <v>322</v>
      </c>
      <c r="D178" s="184" t="s">
        <v>150</v>
      </c>
      <c r="E178" s="185" t="s">
        <v>319</v>
      </c>
      <c r="F178" s="186" t="s">
        <v>320</v>
      </c>
      <c r="G178" s="187" t="s">
        <v>161</v>
      </c>
      <c r="H178" s="188">
        <v>0.361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466</v>
      </c>
    </row>
    <row r="179" spans="1:65" s="2" customFormat="1" ht="16.5" customHeight="1">
      <c r="A179" s="31"/>
      <c r="B179" s="32"/>
      <c r="C179" s="184" t="s">
        <v>328</v>
      </c>
      <c r="D179" s="184" t="s">
        <v>150</v>
      </c>
      <c r="E179" s="185" t="s">
        <v>323</v>
      </c>
      <c r="F179" s="186" t="s">
        <v>324</v>
      </c>
      <c r="G179" s="187" t="s">
        <v>161</v>
      </c>
      <c r="H179" s="188">
        <v>0.361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467</v>
      </c>
    </row>
    <row r="180" spans="2:63" s="12" customFormat="1" ht="22.9" customHeight="1">
      <c r="B180" s="168"/>
      <c r="C180" s="169"/>
      <c r="D180" s="170" t="s">
        <v>74</v>
      </c>
      <c r="E180" s="182" t="s">
        <v>326</v>
      </c>
      <c r="F180" s="182" t="s">
        <v>327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SUM(P181:P187)</f>
        <v>0</v>
      </c>
      <c r="Q180" s="176"/>
      <c r="R180" s="177">
        <f>SUM(R181:R187)</f>
        <v>0.0014682</v>
      </c>
      <c r="S180" s="176"/>
      <c r="T180" s="178">
        <f>SUM(T181:T187)</f>
        <v>0</v>
      </c>
      <c r="AR180" s="179" t="s">
        <v>155</v>
      </c>
      <c r="AT180" s="180" t="s">
        <v>74</v>
      </c>
      <c r="AU180" s="180" t="s">
        <v>83</v>
      </c>
      <c r="AY180" s="179" t="s">
        <v>147</v>
      </c>
      <c r="BK180" s="181">
        <f>SUM(BK181:BK187)</f>
        <v>0</v>
      </c>
    </row>
    <row r="181" spans="1:65" s="2" customFormat="1" ht="16.5" customHeight="1">
      <c r="A181" s="31"/>
      <c r="B181" s="32"/>
      <c r="C181" s="184" t="s">
        <v>332</v>
      </c>
      <c r="D181" s="184" t="s">
        <v>150</v>
      </c>
      <c r="E181" s="185" t="s">
        <v>329</v>
      </c>
      <c r="F181" s="186" t="s">
        <v>330</v>
      </c>
      <c r="G181" s="187" t="s">
        <v>153</v>
      </c>
      <c r="H181" s="188">
        <v>0.72</v>
      </c>
      <c r="I181" s="189"/>
      <c r="J181" s="190">
        <f aca="true" t="shared" si="30" ref="J181:J187">ROUND(I181*H181,2)</f>
        <v>0</v>
      </c>
      <c r="K181" s="191"/>
      <c r="L181" s="36"/>
      <c r="M181" s="192" t="s">
        <v>1</v>
      </c>
      <c r="N181" s="193" t="s">
        <v>41</v>
      </c>
      <c r="O181" s="68"/>
      <c r="P181" s="194">
        <f aca="true" t="shared" si="31" ref="P181:P187">O181*H181</f>
        <v>0</v>
      </c>
      <c r="Q181" s="194">
        <v>8E-05</v>
      </c>
      <c r="R181" s="194">
        <f aca="true" t="shared" si="32" ref="R181:R187">Q181*H181</f>
        <v>5.7600000000000004E-05</v>
      </c>
      <c r="S181" s="194">
        <v>0</v>
      </c>
      <c r="T181" s="195">
        <f aca="true" t="shared" si="33" ref="T181:T187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aca="true" t="shared" si="34" ref="BE181:BE187">IF(N181="základní",J181,0)</f>
        <v>0</v>
      </c>
      <c r="BF181" s="197">
        <f aca="true" t="shared" si="35" ref="BF181:BF187">IF(N181="snížená",J181,0)</f>
        <v>0</v>
      </c>
      <c r="BG181" s="197">
        <f aca="true" t="shared" si="36" ref="BG181:BG187">IF(N181="zákl. přenesená",J181,0)</f>
        <v>0</v>
      </c>
      <c r="BH181" s="197">
        <f aca="true" t="shared" si="37" ref="BH181:BH187">IF(N181="sníž. přenesená",J181,0)</f>
        <v>0</v>
      </c>
      <c r="BI181" s="197">
        <f aca="true" t="shared" si="38" ref="BI181:BI187">IF(N181="nulová",J181,0)</f>
        <v>0</v>
      </c>
      <c r="BJ181" s="14" t="s">
        <v>155</v>
      </c>
      <c r="BK181" s="197">
        <f aca="true" t="shared" si="39" ref="BK181:BK187">ROUND(I181*H181,2)</f>
        <v>0</v>
      </c>
      <c r="BL181" s="14" t="s">
        <v>192</v>
      </c>
      <c r="BM181" s="196" t="s">
        <v>468</v>
      </c>
    </row>
    <row r="182" spans="1:65" s="2" customFormat="1" ht="16.5" customHeight="1">
      <c r="A182" s="31"/>
      <c r="B182" s="32"/>
      <c r="C182" s="184" t="s">
        <v>336</v>
      </c>
      <c r="D182" s="184" t="s">
        <v>150</v>
      </c>
      <c r="E182" s="185" t="s">
        <v>333</v>
      </c>
      <c r="F182" s="186" t="s">
        <v>334</v>
      </c>
      <c r="G182" s="187" t="s">
        <v>153</v>
      </c>
      <c r="H182" s="188">
        <v>0.72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31"/>
        <v>0</v>
      </c>
      <c r="Q182" s="194">
        <v>0.00014</v>
      </c>
      <c r="R182" s="194">
        <f t="shared" si="32"/>
        <v>0.00010079999999999998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469</v>
      </c>
    </row>
    <row r="183" spans="1:65" s="2" customFormat="1" ht="16.5" customHeight="1">
      <c r="A183" s="31"/>
      <c r="B183" s="32"/>
      <c r="C183" s="184" t="s">
        <v>340</v>
      </c>
      <c r="D183" s="184" t="s">
        <v>150</v>
      </c>
      <c r="E183" s="185" t="s">
        <v>337</v>
      </c>
      <c r="F183" s="186" t="s">
        <v>338</v>
      </c>
      <c r="G183" s="187" t="s">
        <v>153</v>
      </c>
      <c r="H183" s="188">
        <v>0.72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0.00012</v>
      </c>
      <c r="R183" s="194">
        <f t="shared" si="32"/>
        <v>8.64E-05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470</v>
      </c>
    </row>
    <row r="184" spans="1:65" s="2" customFormat="1" ht="16.5" customHeight="1">
      <c r="A184" s="31"/>
      <c r="B184" s="32"/>
      <c r="C184" s="184" t="s">
        <v>344</v>
      </c>
      <c r="D184" s="184" t="s">
        <v>150</v>
      </c>
      <c r="E184" s="185" t="s">
        <v>341</v>
      </c>
      <c r="F184" s="186" t="s">
        <v>342</v>
      </c>
      <c r="G184" s="187" t="s">
        <v>153</v>
      </c>
      <c r="H184" s="188">
        <v>0.72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0.00012</v>
      </c>
      <c r="R184" s="194">
        <f t="shared" si="32"/>
        <v>8.64E-05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471</v>
      </c>
    </row>
    <row r="185" spans="1:65" s="2" customFormat="1" ht="16.5" customHeight="1">
      <c r="A185" s="31"/>
      <c r="B185" s="32"/>
      <c r="C185" s="184" t="s">
        <v>348</v>
      </c>
      <c r="D185" s="184" t="s">
        <v>150</v>
      </c>
      <c r="E185" s="185" t="s">
        <v>361</v>
      </c>
      <c r="F185" s="186" t="s">
        <v>362</v>
      </c>
      <c r="G185" s="187" t="s">
        <v>308</v>
      </c>
      <c r="H185" s="188">
        <v>11.37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2E-05</v>
      </c>
      <c r="R185" s="194">
        <f t="shared" si="32"/>
        <v>0.0002274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472</v>
      </c>
    </row>
    <row r="186" spans="1:65" s="2" customFormat="1" ht="16.5" customHeight="1">
      <c r="A186" s="31"/>
      <c r="B186" s="32"/>
      <c r="C186" s="184" t="s">
        <v>352</v>
      </c>
      <c r="D186" s="184" t="s">
        <v>150</v>
      </c>
      <c r="E186" s="185" t="s">
        <v>365</v>
      </c>
      <c r="F186" s="186" t="s">
        <v>366</v>
      </c>
      <c r="G186" s="187" t="s">
        <v>308</v>
      </c>
      <c r="H186" s="188">
        <v>11.37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6E-05</v>
      </c>
      <c r="R186" s="194">
        <f t="shared" si="32"/>
        <v>0.0006822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473</v>
      </c>
    </row>
    <row r="187" spans="1:65" s="2" customFormat="1" ht="16.5" customHeight="1">
      <c r="A187" s="31"/>
      <c r="B187" s="32"/>
      <c r="C187" s="184" t="s">
        <v>356</v>
      </c>
      <c r="D187" s="184" t="s">
        <v>150</v>
      </c>
      <c r="E187" s="185" t="s">
        <v>373</v>
      </c>
      <c r="F187" s="186" t="s">
        <v>374</v>
      </c>
      <c r="G187" s="187" t="s">
        <v>308</v>
      </c>
      <c r="H187" s="188">
        <v>11.37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2E-05</v>
      </c>
      <c r="R187" s="194">
        <f t="shared" si="32"/>
        <v>0.0002274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474</v>
      </c>
    </row>
    <row r="188" spans="2:63" s="12" customFormat="1" ht="22.9" customHeight="1">
      <c r="B188" s="168"/>
      <c r="C188" s="169"/>
      <c r="D188" s="170" t="s">
        <v>74</v>
      </c>
      <c r="E188" s="182" t="s">
        <v>380</v>
      </c>
      <c r="F188" s="182" t="s">
        <v>381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SUM(P189:P192)</f>
        <v>0</v>
      </c>
      <c r="Q188" s="176"/>
      <c r="R188" s="177">
        <f>SUM(R189:R192)</f>
        <v>0.024615759999999997</v>
      </c>
      <c r="S188" s="176"/>
      <c r="T188" s="178">
        <f>SUM(T189:T192)</f>
        <v>0.0142014</v>
      </c>
      <c r="AR188" s="179" t="s">
        <v>155</v>
      </c>
      <c r="AT188" s="180" t="s">
        <v>74</v>
      </c>
      <c r="AU188" s="180" t="s">
        <v>83</v>
      </c>
      <c r="AY188" s="179" t="s">
        <v>147</v>
      </c>
      <c r="BK188" s="181">
        <f>SUM(BK189:BK192)</f>
        <v>0</v>
      </c>
    </row>
    <row r="189" spans="1:65" s="2" customFormat="1" ht="16.5" customHeight="1">
      <c r="A189" s="31"/>
      <c r="B189" s="32"/>
      <c r="C189" s="184" t="s">
        <v>360</v>
      </c>
      <c r="D189" s="184" t="s">
        <v>150</v>
      </c>
      <c r="E189" s="185" t="s">
        <v>383</v>
      </c>
      <c r="F189" s="186" t="s">
        <v>475</v>
      </c>
      <c r="G189" s="187" t="s">
        <v>153</v>
      </c>
      <c r="H189" s="188">
        <v>94.676</v>
      </c>
      <c r="I189" s="189"/>
      <c r="J189" s="190">
        <f>ROUND(I189*H189,2)</f>
        <v>0</v>
      </c>
      <c r="K189" s="191"/>
      <c r="L189" s="36"/>
      <c r="M189" s="192" t="s">
        <v>1</v>
      </c>
      <c r="N189" s="193" t="s">
        <v>41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0.00015</v>
      </c>
      <c r="T189" s="195">
        <f>S189*H189</f>
        <v>0.0142014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154</v>
      </c>
      <c r="AT189" s="196" t="s">
        <v>150</v>
      </c>
      <c r="AU189" s="196" t="s">
        <v>155</v>
      </c>
      <c r="AY189" s="14" t="s">
        <v>147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155</v>
      </c>
      <c r="BK189" s="197">
        <f>ROUND(I189*H189,2)</f>
        <v>0</v>
      </c>
      <c r="BL189" s="14" t="s">
        <v>154</v>
      </c>
      <c r="BM189" s="196" t="s">
        <v>476</v>
      </c>
    </row>
    <row r="190" spans="1:65" s="2" customFormat="1" ht="16.5" customHeight="1">
      <c r="A190" s="31"/>
      <c r="B190" s="32"/>
      <c r="C190" s="184" t="s">
        <v>364</v>
      </c>
      <c r="D190" s="184" t="s">
        <v>150</v>
      </c>
      <c r="E190" s="185" t="s">
        <v>387</v>
      </c>
      <c r="F190" s="186" t="s">
        <v>388</v>
      </c>
      <c r="G190" s="187" t="s">
        <v>153</v>
      </c>
      <c r="H190" s="188">
        <v>33.582</v>
      </c>
      <c r="I190" s="189"/>
      <c r="J190" s="190">
        <f>ROUND(I190*H190,2)</f>
        <v>0</v>
      </c>
      <c r="K190" s="191"/>
      <c r="L190" s="36"/>
      <c r="M190" s="192" t="s">
        <v>1</v>
      </c>
      <c r="N190" s="193" t="s">
        <v>41</v>
      </c>
      <c r="O190" s="68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155</v>
      </c>
      <c r="BK190" s="197">
        <f>ROUND(I190*H190,2)</f>
        <v>0</v>
      </c>
      <c r="BL190" s="14" t="s">
        <v>192</v>
      </c>
      <c r="BM190" s="196" t="s">
        <v>477</v>
      </c>
    </row>
    <row r="191" spans="1:65" s="2" customFormat="1" ht="16.5" customHeight="1">
      <c r="A191" s="31"/>
      <c r="B191" s="32"/>
      <c r="C191" s="198" t="s">
        <v>368</v>
      </c>
      <c r="D191" s="198" t="s">
        <v>222</v>
      </c>
      <c r="E191" s="199" t="s">
        <v>391</v>
      </c>
      <c r="F191" s="200" t="s">
        <v>392</v>
      </c>
      <c r="G191" s="201" t="s">
        <v>153</v>
      </c>
      <c r="H191" s="202">
        <v>33.582</v>
      </c>
      <c r="I191" s="203"/>
      <c r="J191" s="204">
        <f>ROUND(I191*H191,2)</f>
        <v>0</v>
      </c>
      <c r="K191" s="205"/>
      <c r="L191" s="206"/>
      <c r="M191" s="207" t="s">
        <v>1</v>
      </c>
      <c r="N191" s="208" t="s">
        <v>41</v>
      </c>
      <c r="O191" s="68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225</v>
      </c>
      <c r="AT191" s="196" t="s">
        <v>222</v>
      </c>
      <c r="AU191" s="196" t="s">
        <v>155</v>
      </c>
      <c r="AY191" s="14" t="s">
        <v>147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4" t="s">
        <v>155</v>
      </c>
      <c r="BK191" s="197">
        <f>ROUND(I191*H191,2)</f>
        <v>0</v>
      </c>
      <c r="BL191" s="14" t="s">
        <v>192</v>
      </c>
      <c r="BM191" s="196" t="s">
        <v>478</v>
      </c>
    </row>
    <row r="192" spans="1:65" s="2" customFormat="1" ht="21.75" customHeight="1">
      <c r="A192" s="31"/>
      <c r="B192" s="32"/>
      <c r="C192" s="184" t="s">
        <v>372</v>
      </c>
      <c r="D192" s="184" t="s">
        <v>150</v>
      </c>
      <c r="E192" s="185" t="s">
        <v>395</v>
      </c>
      <c r="F192" s="186" t="s">
        <v>396</v>
      </c>
      <c r="G192" s="187" t="s">
        <v>153</v>
      </c>
      <c r="H192" s="188">
        <v>94.676</v>
      </c>
      <c r="I192" s="189"/>
      <c r="J192" s="190">
        <f>ROUND(I192*H192,2)</f>
        <v>0</v>
      </c>
      <c r="K192" s="191"/>
      <c r="L192" s="36"/>
      <c r="M192" s="192" t="s">
        <v>1</v>
      </c>
      <c r="N192" s="193" t="s">
        <v>41</v>
      </c>
      <c r="O192" s="68"/>
      <c r="P192" s="194">
        <f>O192*H192</f>
        <v>0</v>
      </c>
      <c r="Q192" s="194">
        <v>0.00026</v>
      </c>
      <c r="R192" s="194">
        <f>Q192*H192</f>
        <v>0.024615759999999997</v>
      </c>
      <c r="S192" s="194">
        <v>0</v>
      </c>
      <c r="T192" s="19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192</v>
      </c>
      <c r="AT192" s="196" t="s">
        <v>150</v>
      </c>
      <c r="AU192" s="196" t="s">
        <v>155</v>
      </c>
      <c r="AY192" s="14" t="s">
        <v>147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155</v>
      </c>
      <c r="BK192" s="197">
        <f>ROUND(I192*H192,2)</f>
        <v>0</v>
      </c>
      <c r="BL192" s="14" t="s">
        <v>192</v>
      </c>
      <c r="BM192" s="196" t="s">
        <v>479</v>
      </c>
    </row>
    <row r="193" spans="2:63" s="12" customFormat="1" ht="25.9" customHeight="1">
      <c r="B193" s="168"/>
      <c r="C193" s="169"/>
      <c r="D193" s="170" t="s">
        <v>74</v>
      </c>
      <c r="E193" s="171" t="s">
        <v>222</v>
      </c>
      <c r="F193" s="171" t="s">
        <v>398</v>
      </c>
      <c r="G193" s="169"/>
      <c r="H193" s="169"/>
      <c r="I193" s="172"/>
      <c r="J193" s="173">
        <f>BK193</f>
        <v>0</v>
      </c>
      <c r="K193" s="169"/>
      <c r="L193" s="174"/>
      <c r="M193" s="175"/>
      <c r="N193" s="176"/>
      <c r="O193" s="176"/>
      <c r="P193" s="177">
        <f>P194</f>
        <v>0</v>
      </c>
      <c r="Q193" s="176"/>
      <c r="R193" s="177">
        <f>R194</f>
        <v>0.00088</v>
      </c>
      <c r="S193" s="176"/>
      <c r="T193" s="178">
        <f>T194</f>
        <v>0</v>
      </c>
      <c r="AR193" s="179" t="s">
        <v>163</v>
      </c>
      <c r="AT193" s="180" t="s">
        <v>74</v>
      </c>
      <c r="AU193" s="180" t="s">
        <v>75</v>
      </c>
      <c r="AY193" s="179" t="s">
        <v>147</v>
      </c>
      <c r="BK193" s="181">
        <f>BK194</f>
        <v>0</v>
      </c>
    </row>
    <row r="194" spans="2:63" s="12" customFormat="1" ht="22.9" customHeight="1">
      <c r="B194" s="168"/>
      <c r="C194" s="169"/>
      <c r="D194" s="170" t="s">
        <v>74</v>
      </c>
      <c r="E194" s="182" t="s">
        <v>399</v>
      </c>
      <c r="F194" s="182" t="s">
        <v>400</v>
      </c>
      <c r="G194" s="169"/>
      <c r="H194" s="169"/>
      <c r="I194" s="172"/>
      <c r="J194" s="183">
        <f>BK194</f>
        <v>0</v>
      </c>
      <c r="K194" s="169"/>
      <c r="L194" s="174"/>
      <c r="M194" s="175"/>
      <c r="N194" s="176"/>
      <c r="O194" s="176"/>
      <c r="P194" s="177">
        <f>SUM(P195:P197)</f>
        <v>0</v>
      </c>
      <c r="Q194" s="176"/>
      <c r="R194" s="177">
        <f>SUM(R195:R197)</f>
        <v>0.00088</v>
      </c>
      <c r="S194" s="176"/>
      <c r="T194" s="178">
        <f>SUM(T195:T197)</f>
        <v>0</v>
      </c>
      <c r="AR194" s="179" t="s">
        <v>163</v>
      </c>
      <c r="AT194" s="180" t="s">
        <v>74</v>
      </c>
      <c r="AU194" s="180" t="s">
        <v>83</v>
      </c>
      <c r="AY194" s="179" t="s">
        <v>147</v>
      </c>
      <c r="BK194" s="181">
        <f>SUM(BK195:BK197)</f>
        <v>0</v>
      </c>
    </row>
    <row r="195" spans="1:65" s="2" customFormat="1" ht="16.5" customHeight="1">
      <c r="A195" s="31"/>
      <c r="B195" s="32"/>
      <c r="C195" s="184" t="s">
        <v>376</v>
      </c>
      <c r="D195" s="184" t="s">
        <v>150</v>
      </c>
      <c r="E195" s="185" t="s">
        <v>402</v>
      </c>
      <c r="F195" s="186" t="s">
        <v>403</v>
      </c>
      <c r="G195" s="187" t="s">
        <v>404</v>
      </c>
      <c r="H195" s="188">
        <v>4</v>
      </c>
      <c r="I195" s="189"/>
      <c r="J195" s="190">
        <f>ROUND(I195*H195,2)</f>
        <v>0</v>
      </c>
      <c r="K195" s="191"/>
      <c r="L195" s="36"/>
      <c r="M195" s="192" t="s">
        <v>1</v>
      </c>
      <c r="N195" s="193" t="s">
        <v>41</v>
      </c>
      <c r="O195" s="68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405</v>
      </c>
      <c r="AT195" s="196" t="s">
        <v>150</v>
      </c>
      <c r="AU195" s="196" t="s">
        <v>155</v>
      </c>
      <c r="AY195" s="14" t="s">
        <v>147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4" t="s">
        <v>155</v>
      </c>
      <c r="BK195" s="197">
        <f>ROUND(I195*H195,2)</f>
        <v>0</v>
      </c>
      <c r="BL195" s="14" t="s">
        <v>405</v>
      </c>
      <c r="BM195" s="196" t="s">
        <v>480</v>
      </c>
    </row>
    <row r="196" spans="1:65" s="2" customFormat="1" ht="16.5" customHeight="1">
      <c r="A196" s="31"/>
      <c r="B196" s="32"/>
      <c r="C196" s="198" t="s">
        <v>382</v>
      </c>
      <c r="D196" s="198" t="s">
        <v>222</v>
      </c>
      <c r="E196" s="199" t="s">
        <v>408</v>
      </c>
      <c r="F196" s="200" t="s">
        <v>481</v>
      </c>
      <c r="G196" s="201" t="s">
        <v>191</v>
      </c>
      <c r="H196" s="202">
        <v>4</v>
      </c>
      <c r="I196" s="203"/>
      <c r="J196" s="204">
        <f>ROUND(I196*H196,2)</f>
        <v>0</v>
      </c>
      <c r="K196" s="205"/>
      <c r="L196" s="206"/>
      <c r="M196" s="207" t="s">
        <v>1</v>
      </c>
      <c r="N196" s="208" t="s">
        <v>41</v>
      </c>
      <c r="O196" s="68"/>
      <c r="P196" s="194">
        <f>O196*H196</f>
        <v>0</v>
      </c>
      <c r="Q196" s="194">
        <v>0.00022</v>
      </c>
      <c r="R196" s="194">
        <f>Q196*H196</f>
        <v>0.00088</v>
      </c>
      <c r="S196" s="194">
        <v>0</v>
      </c>
      <c r="T196" s="19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410</v>
      </c>
      <c r="AT196" s="196" t="s">
        <v>222</v>
      </c>
      <c r="AU196" s="196" t="s">
        <v>155</v>
      </c>
      <c r="AY196" s="14" t="s">
        <v>147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155</v>
      </c>
      <c r="BK196" s="197">
        <f>ROUND(I196*H196,2)</f>
        <v>0</v>
      </c>
      <c r="BL196" s="14" t="s">
        <v>405</v>
      </c>
      <c r="BM196" s="196" t="s">
        <v>482</v>
      </c>
    </row>
    <row r="197" spans="1:65" s="2" customFormat="1" ht="16.5" customHeight="1">
      <c r="A197" s="31"/>
      <c r="B197" s="32"/>
      <c r="C197" s="184" t="s">
        <v>386</v>
      </c>
      <c r="D197" s="184" t="s">
        <v>150</v>
      </c>
      <c r="E197" s="185" t="s">
        <v>413</v>
      </c>
      <c r="F197" s="186" t="s">
        <v>414</v>
      </c>
      <c r="G197" s="187" t="s">
        <v>415</v>
      </c>
      <c r="H197" s="188">
        <v>1</v>
      </c>
      <c r="I197" s="189"/>
      <c r="J197" s="190">
        <f>ROUND(I197*H197,2)</f>
        <v>0</v>
      </c>
      <c r="K197" s="191"/>
      <c r="L197" s="36"/>
      <c r="M197" s="210" t="s">
        <v>1</v>
      </c>
      <c r="N197" s="211" t="s">
        <v>41</v>
      </c>
      <c r="O197" s="21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405</v>
      </c>
      <c r="AT197" s="196" t="s">
        <v>150</v>
      </c>
      <c r="AU197" s="196" t="s">
        <v>155</v>
      </c>
      <c r="AY197" s="14" t="s">
        <v>147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4" t="s">
        <v>155</v>
      </c>
      <c r="BK197" s="197">
        <f>ROUND(I197*H197,2)</f>
        <v>0</v>
      </c>
      <c r="BL197" s="14" t="s">
        <v>405</v>
      </c>
      <c r="BM197" s="196" t="s">
        <v>483</v>
      </c>
    </row>
    <row r="198" spans="1:31" s="2" customFormat="1" ht="6.95" customHeight="1">
      <c r="A198" s="31"/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36"/>
      <c r="M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</sheetData>
  <sheetProtection algorithmName="SHA-512" hashValue="ydDWRebLZkwsNGmI19dOSZACOe3Lx1jOuv4RRg8YrNL9Tqw9pvrhu8PVDOF5Y4/sBnxD/hvwcTb3dkAyZnmXwQ==" saltValue="4uVeIi8F33DxoBn16L4PSbtIroz5+BO8QJpEFccJdfT1wgWc3IkMyANtKgG7vjGq/E5E0P4TW3YbPdLGOv3m3w==" spinCount="100000" sheet="1" objects="1" scenarios="1" formatColumns="0" formatRows="0" autoFilter="0"/>
  <autoFilter ref="C128:K19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90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484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ROUND((SUM(BE130:BE201)),2)</f>
        <v>0</v>
      </c>
      <c r="G33" s="31"/>
      <c r="H33" s="31"/>
      <c r="I33" s="121">
        <v>0.21</v>
      </c>
      <c r="J33" s="120">
        <f>ROUND(((SUM(BE130:BE201))*I33),2)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ROUND((SUM(BF130:BF201)),2)</f>
        <v>0</v>
      </c>
      <c r="G34" s="31"/>
      <c r="H34" s="31"/>
      <c r="I34" s="121">
        <v>0.15</v>
      </c>
      <c r="J34" s="120">
        <f>ROUND(((SUM(BF130:BF201))*I34),2)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ROUND((SUM(BG130:BG201)),2)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ROUND((SUM(BH130:BH201)),2)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ROUND((SUM(BI130:BI201)),2)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17-05-13 - Byt č.13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J131</f>
        <v>0</v>
      </c>
      <c r="K97" s="145"/>
      <c r="L97" s="149"/>
    </row>
    <row r="98" spans="2:12" s="10" customFormat="1" ht="19.9" customHeight="1">
      <c r="B98" s="150"/>
      <c r="C98" s="151"/>
      <c r="D98" s="152" t="s">
        <v>121</v>
      </c>
      <c r="E98" s="153"/>
      <c r="F98" s="153"/>
      <c r="G98" s="153"/>
      <c r="H98" s="153"/>
      <c r="I98" s="153"/>
      <c r="J98" s="154">
        <f>J132</f>
        <v>0</v>
      </c>
      <c r="K98" s="151"/>
      <c r="L98" s="155"/>
    </row>
    <row r="99" spans="2:12" s="10" customFormat="1" ht="19.9" customHeight="1">
      <c r="B99" s="150"/>
      <c r="C99" s="151"/>
      <c r="D99" s="152" t="s">
        <v>122</v>
      </c>
      <c r="E99" s="153"/>
      <c r="F99" s="153"/>
      <c r="G99" s="153"/>
      <c r="H99" s="153"/>
      <c r="I99" s="153"/>
      <c r="J99" s="154">
        <f>J134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124</v>
      </c>
      <c r="E101" s="147"/>
      <c r="F101" s="147"/>
      <c r="G101" s="147"/>
      <c r="H101" s="147"/>
      <c r="I101" s="147"/>
      <c r="J101" s="148">
        <f>J142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418</v>
      </c>
      <c r="E102" s="153"/>
      <c r="F102" s="153"/>
      <c r="G102" s="153"/>
      <c r="H102" s="153"/>
      <c r="I102" s="153"/>
      <c r="J102" s="154">
        <f>J143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125</v>
      </c>
      <c r="E103" s="153"/>
      <c r="F103" s="153"/>
      <c r="G103" s="153"/>
      <c r="H103" s="153"/>
      <c r="I103" s="153"/>
      <c r="J103" s="154">
        <f>J146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485</v>
      </c>
      <c r="E104" s="153"/>
      <c r="F104" s="153"/>
      <c r="G104" s="153"/>
      <c r="H104" s="153"/>
      <c r="I104" s="153"/>
      <c r="J104" s="154">
        <f>J153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126</v>
      </c>
      <c r="E105" s="153"/>
      <c r="F105" s="153"/>
      <c r="G105" s="153"/>
      <c r="H105" s="153"/>
      <c r="I105" s="153"/>
      <c r="J105" s="154">
        <f>J158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127</v>
      </c>
      <c r="E106" s="153"/>
      <c r="F106" s="153"/>
      <c r="G106" s="153"/>
      <c r="H106" s="153"/>
      <c r="I106" s="153"/>
      <c r="J106" s="154">
        <f>J173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128</v>
      </c>
      <c r="E107" s="153"/>
      <c r="F107" s="153"/>
      <c r="G107" s="153"/>
      <c r="H107" s="153"/>
      <c r="I107" s="153"/>
      <c r="J107" s="154">
        <f>J184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129</v>
      </c>
      <c r="E108" s="153"/>
      <c r="F108" s="153"/>
      <c r="G108" s="153"/>
      <c r="H108" s="153"/>
      <c r="I108" s="153"/>
      <c r="J108" s="154">
        <f>J192</f>
        <v>0</v>
      </c>
      <c r="K108" s="151"/>
      <c r="L108" s="155"/>
    </row>
    <row r="109" spans="2:12" s="9" customFormat="1" ht="24.95" customHeight="1">
      <c r="B109" s="144"/>
      <c r="C109" s="145"/>
      <c r="D109" s="146" t="s">
        <v>130</v>
      </c>
      <c r="E109" s="147"/>
      <c r="F109" s="147"/>
      <c r="G109" s="147"/>
      <c r="H109" s="147"/>
      <c r="I109" s="147"/>
      <c r="J109" s="148">
        <f>J197</f>
        <v>0</v>
      </c>
      <c r="K109" s="145"/>
      <c r="L109" s="149"/>
    </row>
    <row r="110" spans="2:12" s="10" customFormat="1" ht="19.9" customHeight="1">
      <c r="B110" s="150"/>
      <c r="C110" s="151"/>
      <c r="D110" s="152" t="s">
        <v>131</v>
      </c>
      <c r="E110" s="153"/>
      <c r="F110" s="153"/>
      <c r="G110" s="153"/>
      <c r="H110" s="153"/>
      <c r="I110" s="153"/>
      <c r="J110" s="154">
        <f>J198</f>
        <v>0</v>
      </c>
      <c r="K110" s="151"/>
      <c r="L110" s="155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132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57" t="str">
        <f>E7</f>
        <v>Opravy v ubytovně v Důlní ul.</v>
      </c>
      <c r="F120" s="258"/>
      <c r="G120" s="258"/>
      <c r="H120" s="258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113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39" t="str">
        <f>E9</f>
        <v>17-05-13 - Byt č.13</v>
      </c>
      <c r="F122" s="256"/>
      <c r="G122" s="256"/>
      <c r="H122" s="256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20</v>
      </c>
      <c r="D124" s="33"/>
      <c r="E124" s="33"/>
      <c r="F124" s="24" t="str">
        <f>F12</f>
        <v>Důlní ul.</v>
      </c>
      <c r="G124" s="33"/>
      <c r="H124" s="33"/>
      <c r="I124" s="26" t="s">
        <v>22</v>
      </c>
      <c r="J124" s="63" t="str">
        <f>IF(J12="","",J12)</f>
        <v>28. 5. 2022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24</v>
      </c>
      <c r="D126" s="33"/>
      <c r="E126" s="33"/>
      <c r="F126" s="24" t="str">
        <f>E15</f>
        <v>MU Bílina</v>
      </c>
      <c r="G126" s="33"/>
      <c r="H126" s="33"/>
      <c r="I126" s="26" t="s">
        <v>30</v>
      </c>
      <c r="J126" s="29" t="str">
        <f>E21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28</v>
      </c>
      <c r="D127" s="33"/>
      <c r="E127" s="33"/>
      <c r="F127" s="24" t="str">
        <f>IF(E18="","",E18)</f>
        <v>Vyplň údaj</v>
      </c>
      <c r="G127" s="33"/>
      <c r="H127" s="33"/>
      <c r="I127" s="26" t="s">
        <v>33</v>
      </c>
      <c r="J127" s="29" t="str">
        <f>E24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11" customFormat="1" ht="29.25" customHeight="1">
      <c r="A129" s="156"/>
      <c r="B129" s="157"/>
      <c r="C129" s="158" t="s">
        <v>133</v>
      </c>
      <c r="D129" s="159" t="s">
        <v>60</v>
      </c>
      <c r="E129" s="159" t="s">
        <v>56</v>
      </c>
      <c r="F129" s="159" t="s">
        <v>57</v>
      </c>
      <c r="G129" s="159" t="s">
        <v>134</v>
      </c>
      <c r="H129" s="159" t="s">
        <v>135</v>
      </c>
      <c r="I129" s="159" t="s">
        <v>136</v>
      </c>
      <c r="J129" s="160" t="s">
        <v>117</v>
      </c>
      <c r="K129" s="161" t="s">
        <v>137</v>
      </c>
      <c r="L129" s="162"/>
      <c r="M129" s="72" t="s">
        <v>1</v>
      </c>
      <c r="N129" s="73" t="s">
        <v>39</v>
      </c>
      <c r="O129" s="73" t="s">
        <v>138</v>
      </c>
      <c r="P129" s="73" t="s">
        <v>139</v>
      </c>
      <c r="Q129" s="73" t="s">
        <v>140</v>
      </c>
      <c r="R129" s="73" t="s">
        <v>141</v>
      </c>
      <c r="S129" s="73" t="s">
        <v>142</v>
      </c>
      <c r="T129" s="74" t="s">
        <v>143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9" customHeight="1">
      <c r="A130" s="31"/>
      <c r="B130" s="32"/>
      <c r="C130" s="79" t="s">
        <v>144</v>
      </c>
      <c r="D130" s="33"/>
      <c r="E130" s="33"/>
      <c r="F130" s="33"/>
      <c r="G130" s="33"/>
      <c r="H130" s="33"/>
      <c r="I130" s="33"/>
      <c r="J130" s="163">
        <f>BK130</f>
        <v>0</v>
      </c>
      <c r="K130" s="33"/>
      <c r="L130" s="36"/>
      <c r="M130" s="75"/>
      <c r="N130" s="164"/>
      <c r="O130" s="76"/>
      <c r="P130" s="165">
        <f>P131+P142+P197</f>
        <v>0</v>
      </c>
      <c r="Q130" s="76"/>
      <c r="R130" s="165">
        <f>R131+R142+R197</f>
        <v>0.6273373</v>
      </c>
      <c r="S130" s="76"/>
      <c r="T130" s="166">
        <f>T131+T142+T197</f>
        <v>0.2284204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74</v>
      </c>
      <c r="AU130" s="14" t="s">
        <v>119</v>
      </c>
      <c r="BK130" s="167">
        <f>BK131+BK142+BK197</f>
        <v>0</v>
      </c>
    </row>
    <row r="131" spans="2:63" s="12" customFormat="1" ht="25.9" customHeight="1">
      <c r="B131" s="168"/>
      <c r="C131" s="169"/>
      <c r="D131" s="170" t="s">
        <v>74</v>
      </c>
      <c r="E131" s="171" t="s">
        <v>145</v>
      </c>
      <c r="F131" s="171" t="s">
        <v>146</v>
      </c>
      <c r="G131" s="169"/>
      <c r="H131" s="169"/>
      <c r="I131" s="172"/>
      <c r="J131" s="173">
        <f>BK131</f>
        <v>0</v>
      </c>
      <c r="K131" s="169"/>
      <c r="L131" s="174"/>
      <c r="M131" s="175"/>
      <c r="N131" s="176"/>
      <c r="O131" s="176"/>
      <c r="P131" s="177">
        <f>P132+P134+P140</f>
        <v>0</v>
      </c>
      <c r="Q131" s="176"/>
      <c r="R131" s="177">
        <f>R132+R134+R140</f>
        <v>0.00134328</v>
      </c>
      <c r="S131" s="176"/>
      <c r="T131" s="178">
        <f>T132+T134+T140</f>
        <v>0</v>
      </c>
      <c r="AR131" s="179" t="s">
        <v>83</v>
      </c>
      <c r="AT131" s="180" t="s">
        <v>74</v>
      </c>
      <c r="AU131" s="180" t="s">
        <v>75</v>
      </c>
      <c r="AY131" s="179" t="s">
        <v>147</v>
      </c>
      <c r="BK131" s="181">
        <f>BK132+BK134+BK140</f>
        <v>0</v>
      </c>
    </row>
    <row r="132" spans="2:63" s="12" customFormat="1" ht="22.9" customHeight="1">
      <c r="B132" s="168"/>
      <c r="C132" s="169"/>
      <c r="D132" s="170" t="s">
        <v>74</v>
      </c>
      <c r="E132" s="182" t="s">
        <v>148</v>
      </c>
      <c r="F132" s="182" t="s">
        <v>149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P133</f>
        <v>0</v>
      </c>
      <c r="Q132" s="176"/>
      <c r="R132" s="177">
        <f>R133</f>
        <v>0.00134328</v>
      </c>
      <c r="S132" s="176"/>
      <c r="T132" s="178">
        <f>T133</f>
        <v>0</v>
      </c>
      <c r="AR132" s="179" t="s">
        <v>83</v>
      </c>
      <c r="AT132" s="180" t="s">
        <v>74</v>
      </c>
      <c r="AU132" s="180" t="s">
        <v>83</v>
      </c>
      <c r="AY132" s="179" t="s">
        <v>147</v>
      </c>
      <c r="BK132" s="181">
        <f>BK133</f>
        <v>0</v>
      </c>
    </row>
    <row r="133" spans="1:65" s="2" customFormat="1" ht="16.5" customHeight="1">
      <c r="A133" s="31"/>
      <c r="B133" s="32"/>
      <c r="C133" s="184" t="s">
        <v>83</v>
      </c>
      <c r="D133" s="184" t="s">
        <v>150</v>
      </c>
      <c r="E133" s="185" t="s">
        <v>151</v>
      </c>
      <c r="F133" s="186" t="s">
        <v>152</v>
      </c>
      <c r="G133" s="187" t="s">
        <v>153</v>
      </c>
      <c r="H133" s="188">
        <v>33.582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41</v>
      </c>
      <c r="O133" s="68"/>
      <c r="P133" s="194">
        <f>O133*H133</f>
        <v>0</v>
      </c>
      <c r="Q133" s="194">
        <v>4E-05</v>
      </c>
      <c r="R133" s="194">
        <f>Q133*H133</f>
        <v>0.00134328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154</v>
      </c>
      <c r="AT133" s="196" t="s">
        <v>150</v>
      </c>
      <c r="AU133" s="196" t="s">
        <v>155</v>
      </c>
      <c r="AY133" s="14" t="s">
        <v>147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155</v>
      </c>
      <c r="BK133" s="197">
        <f>ROUND(I133*H133,2)</f>
        <v>0</v>
      </c>
      <c r="BL133" s="14" t="s">
        <v>154</v>
      </c>
      <c r="BM133" s="196" t="s">
        <v>486</v>
      </c>
    </row>
    <row r="134" spans="2:63" s="12" customFormat="1" ht="22.9" customHeight="1">
      <c r="B134" s="168"/>
      <c r="C134" s="169"/>
      <c r="D134" s="170" t="s">
        <v>74</v>
      </c>
      <c r="E134" s="182" t="s">
        <v>157</v>
      </c>
      <c r="F134" s="182" t="s">
        <v>158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SUM(P135:P139)</f>
        <v>0</v>
      </c>
      <c r="Q134" s="176"/>
      <c r="R134" s="177">
        <f>SUM(R135:R139)</f>
        <v>0</v>
      </c>
      <c r="S134" s="176"/>
      <c r="T134" s="178">
        <f>SUM(T135:T139)</f>
        <v>0</v>
      </c>
      <c r="AR134" s="179" t="s">
        <v>83</v>
      </c>
      <c r="AT134" s="180" t="s">
        <v>74</v>
      </c>
      <c r="AU134" s="180" t="s">
        <v>83</v>
      </c>
      <c r="AY134" s="179" t="s">
        <v>147</v>
      </c>
      <c r="BK134" s="181">
        <f>SUM(BK135:BK139)</f>
        <v>0</v>
      </c>
    </row>
    <row r="135" spans="1:65" s="2" customFormat="1" ht="16.5" customHeight="1">
      <c r="A135" s="31"/>
      <c r="B135" s="32"/>
      <c r="C135" s="184" t="s">
        <v>155</v>
      </c>
      <c r="D135" s="184" t="s">
        <v>150</v>
      </c>
      <c r="E135" s="185" t="s">
        <v>159</v>
      </c>
      <c r="F135" s="186" t="s">
        <v>160</v>
      </c>
      <c r="G135" s="187" t="s">
        <v>161</v>
      </c>
      <c r="H135" s="188">
        <v>0.228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487</v>
      </c>
    </row>
    <row r="136" spans="1:65" s="2" customFormat="1" ht="21.75" customHeight="1">
      <c r="A136" s="31"/>
      <c r="B136" s="32"/>
      <c r="C136" s="184" t="s">
        <v>163</v>
      </c>
      <c r="D136" s="184" t="s">
        <v>150</v>
      </c>
      <c r="E136" s="185" t="s">
        <v>164</v>
      </c>
      <c r="F136" s="186" t="s">
        <v>165</v>
      </c>
      <c r="G136" s="187" t="s">
        <v>161</v>
      </c>
      <c r="H136" s="188">
        <v>0.76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488</v>
      </c>
    </row>
    <row r="137" spans="1:65" s="2" customFormat="1" ht="16.5" customHeight="1">
      <c r="A137" s="31"/>
      <c r="B137" s="32"/>
      <c r="C137" s="184" t="s">
        <v>154</v>
      </c>
      <c r="D137" s="184" t="s">
        <v>150</v>
      </c>
      <c r="E137" s="185" t="s">
        <v>167</v>
      </c>
      <c r="F137" s="186" t="s">
        <v>168</v>
      </c>
      <c r="G137" s="187" t="s">
        <v>161</v>
      </c>
      <c r="H137" s="188">
        <v>0.228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489</v>
      </c>
    </row>
    <row r="138" spans="1:65" s="2" customFormat="1" ht="16.5" customHeight="1">
      <c r="A138" s="31"/>
      <c r="B138" s="32"/>
      <c r="C138" s="184" t="s">
        <v>170</v>
      </c>
      <c r="D138" s="184" t="s">
        <v>150</v>
      </c>
      <c r="E138" s="185" t="s">
        <v>171</v>
      </c>
      <c r="F138" s="186" t="s">
        <v>172</v>
      </c>
      <c r="G138" s="187" t="s">
        <v>161</v>
      </c>
      <c r="H138" s="188">
        <v>2.865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490</v>
      </c>
    </row>
    <row r="139" spans="1:65" s="2" customFormat="1" ht="16.5" customHeight="1">
      <c r="A139" s="31"/>
      <c r="B139" s="32"/>
      <c r="C139" s="184" t="s">
        <v>174</v>
      </c>
      <c r="D139" s="184" t="s">
        <v>150</v>
      </c>
      <c r="E139" s="185" t="s">
        <v>175</v>
      </c>
      <c r="F139" s="186" t="s">
        <v>176</v>
      </c>
      <c r="G139" s="187" t="s">
        <v>161</v>
      </c>
      <c r="H139" s="188">
        <v>0.228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491</v>
      </c>
    </row>
    <row r="140" spans="2:63" s="12" customFormat="1" ht="22.9" customHeight="1">
      <c r="B140" s="168"/>
      <c r="C140" s="169"/>
      <c r="D140" s="170" t="s">
        <v>74</v>
      </c>
      <c r="E140" s="182" t="s">
        <v>178</v>
      </c>
      <c r="F140" s="182" t="s">
        <v>179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83</v>
      </c>
      <c r="AT140" s="180" t="s">
        <v>74</v>
      </c>
      <c r="AU140" s="180" t="s">
        <v>83</v>
      </c>
      <c r="AY140" s="179" t="s">
        <v>147</v>
      </c>
      <c r="BK140" s="181">
        <f>BK141</f>
        <v>0</v>
      </c>
    </row>
    <row r="141" spans="1:65" s="2" customFormat="1" ht="16.5" customHeight="1">
      <c r="A141" s="31"/>
      <c r="B141" s="32"/>
      <c r="C141" s="184" t="s">
        <v>180</v>
      </c>
      <c r="D141" s="184" t="s">
        <v>150</v>
      </c>
      <c r="E141" s="185" t="s">
        <v>181</v>
      </c>
      <c r="F141" s="186" t="s">
        <v>182</v>
      </c>
      <c r="G141" s="187" t="s">
        <v>161</v>
      </c>
      <c r="H141" s="188">
        <v>0.001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492</v>
      </c>
    </row>
    <row r="142" spans="2:63" s="12" customFormat="1" ht="25.9" customHeight="1">
      <c r="B142" s="168"/>
      <c r="C142" s="169"/>
      <c r="D142" s="170" t="s">
        <v>74</v>
      </c>
      <c r="E142" s="171" t="s">
        <v>184</v>
      </c>
      <c r="F142" s="171" t="s">
        <v>185</v>
      </c>
      <c r="G142" s="169"/>
      <c r="H142" s="169"/>
      <c r="I142" s="172"/>
      <c r="J142" s="173">
        <f>BK142</f>
        <v>0</v>
      </c>
      <c r="K142" s="169"/>
      <c r="L142" s="174"/>
      <c r="M142" s="175"/>
      <c r="N142" s="176"/>
      <c r="O142" s="176"/>
      <c r="P142" s="177">
        <f>P143+P146+P153+P158+P173+P184+P192</f>
        <v>0</v>
      </c>
      <c r="Q142" s="176"/>
      <c r="R142" s="177">
        <f>R143+R146+R153+R158+R173+R184+R192</f>
        <v>0.62511402</v>
      </c>
      <c r="S142" s="176"/>
      <c r="T142" s="178">
        <f>T143+T146+T153+T158+T173+T184+T192</f>
        <v>0.2284204</v>
      </c>
      <c r="AR142" s="179" t="s">
        <v>155</v>
      </c>
      <c r="AT142" s="180" t="s">
        <v>74</v>
      </c>
      <c r="AU142" s="180" t="s">
        <v>75</v>
      </c>
      <c r="AY142" s="179" t="s">
        <v>147</v>
      </c>
      <c r="BK142" s="181">
        <f>BK143+BK146+BK153+BK158+BK173+BK184+BK192</f>
        <v>0</v>
      </c>
    </row>
    <row r="143" spans="2:63" s="12" customFormat="1" ht="22.9" customHeight="1">
      <c r="B143" s="168"/>
      <c r="C143" s="169"/>
      <c r="D143" s="170" t="s">
        <v>74</v>
      </c>
      <c r="E143" s="182" t="s">
        <v>426</v>
      </c>
      <c r="F143" s="182" t="s">
        <v>427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SUM(P144:P145)</f>
        <v>0</v>
      </c>
      <c r="Q143" s="176"/>
      <c r="R143" s="177">
        <f>SUM(R144:R145)</f>
        <v>0.0010799999999999998</v>
      </c>
      <c r="S143" s="176"/>
      <c r="T143" s="178">
        <f>SUM(T144:T145)</f>
        <v>0</v>
      </c>
      <c r="AR143" s="179" t="s">
        <v>155</v>
      </c>
      <c r="AT143" s="180" t="s">
        <v>74</v>
      </c>
      <c r="AU143" s="180" t="s">
        <v>83</v>
      </c>
      <c r="AY143" s="179" t="s">
        <v>147</v>
      </c>
      <c r="BK143" s="181">
        <f>SUM(BK144:BK145)</f>
        <v>0</v>
      </c>
    </row>
    <row r="144" spans="1:65" s="2" customFormat="1" ht="16.5" customHeight="1">
      <c r="A144" s="31"/>
      <c r="B144" s="32"/>
      <c r="C144" s="184" t="s">
        <v>188</v>
      </c>
      <c r="D144" s="184" t="s">
        <v>150</v>
      </c>
      <c r="E144" s="185" t="s">
        <v>428</v>
      </c>
      <c r="F144" s="186" t="s">
        <v>429</v>
      </c>
      <c r="G144" s="187" t="s">
        <v>191</v>
      </c>
      <c r="H144" s="188">
        <v>2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>O144*H144</f>
        <v>0</v>
      </c>
      <c r="Q144" s="194">
        <v>0.00026</v>
      </c>
      <c r="R144" s="194">
        <f>Q144*H144</f>
        <v>0.00052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192</v>
      </c>
      <c r="AT144" s="196" t="s">
        <v>150</v>
      </c>
      <c r="AU144" s="196" t="s">
        <v>155</v>
      </c>
      <c r="AY144" s="14" t="s">
        <v>147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155</v>
      </c>
      <c r="BK144" s="197">
        <f>ROUND(I144*H144,2)</f>
        <v>0</v>
      </c>
      <c r="BL144" s="14" t="s">
        <v>192</v>
      </c>
      <c r="BM144" s="196" t="s">
        <v>493</v>
      </c>
    </row>
    <row r="145" spans="1:65" s="2" customFormat="1" ht="16.5" customHeight="1">
      <c r="A145" s="31"/>
      <c r="B145" s="32"/>
      <c r="C145" s="184" t="s">
        <v>148</v>
      </c>
      <c r="D145" s="184" t="s">
        <v>150</v>
      </c>
      <c r="E145" s="185" t="s">
        <v>431</v>
      </c>
      <c r="F145" s="186" t="s">
        <v>432</v>
      </c>
      <c r="G145" s="187" t="s">
        <v>191</v>
      </c>
      <c r="H145" s="188">
        <v>2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41</v>
      </c>
      <c r="O145" s="68"/>
      <c r="P145" s="194">
        <f>O145*H145</f>
        <v>0</v>
      </c>
      <c r="Q145" s="194">
        <v>0.00028</v>
      </c>
      <c r="R145" s="194">
        <f>Q145*H145</f>
        <v>0.00056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192</v>
      </c>
      <c r="AT145" s="196" t="s">
        <v>150</v>
      </c>
      <c r="AU145" s="196" t="s">
        <v>155</v>
      </c>
      <c r="AY145" s="14" t="s">
        <v>147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155</v>
      </c>
      <c r="BK145" s="197">
        <f>ROUND(I145*H145,2)</f>
        <v>0</v>
      </c>
      <c r="BL145" s="14" t="s">
        <v>192</v>
      </c>
      <c r="BM145" s="196" t="s">
        <v>494</v>
      </c>
    </row>
    <row r="146" spans="2:63" s="12" customFormat="1" ht="22.9" customHeight="1">
      <c r="B146" s="168"/>
      <c r="C146" s="169"/>
      <c r="D146" s="170" t="s">
        <v>74</v>
      </c>
      <c r="E146" s="182" t="s">
        <v>186</v>
      </c>
      <c r="F146" s="182" t="s">
        <v>187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SUM(P147:P152)</f>
        <v>0</v>
      </c>
      <c r="Q146" s="176"/>
      <c r="R146" s="177">
        <f>SUM(R147:R152)</f>
        <v>0.0602</v>
      </c>
      <c r="S146" s="176"/>
      <c r="T146" s="178">
        <f>SUM(T147:T152)</f>
        <v>0.04986</v>
      </c>
      <c r="AR146" s="179" t="s">
        <v>155</v>
      </c>
      <c r="AT146" s="180" t="s">
        <v>74</v>
      </c>
      <c r="AU146" s="180" t="s">
        <v>83</v>
      </c>
      <c r="AY146" s="179" t="s">
        <v>147</v>
      </c>
      <c r="BK146" s="181">
        <f>SUM(BK147:BK152)</f>
        <v>0</v>
      </c>
    </row>
    <row r="147" spans="1:65" s="2" customFormat="1" ht="24.2" customHeight="1">
      <c r="A147" s="31"/>
      <c r="B147" s="32"/>
      <c r="C147" s="184" t="s">
        <v>197</v>
      </c>
      <c r="D147" s="184" t="s">
        <v>150</v>
      </c>
      <c r="E147" s="185" t="s">
        <v>434</v>
      </c>
      <c r="F147" s="186" t="s">
        <v>435</v>
      </c>
      <c r="G147" s="187" t="s">
        <v>191</v>
      </c>
      <c r="H147" s="188">
        <v>2</v>
      </c>
      <c r="I147" s="189"/>
      <c r="J147" s="190">
        <f aca="true" t="shared" si="0" ref="J147:J152"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 aca="true" t="shared" si="1" ref="P147:P152">O147*H147</f>
        <v>0</v>
      </c>
      <c r="Q147" s="194">
        <v>0.03</v>
      </c>
      <c r="R147" s="194">
        <f aca="true" t="shared" si="2" ref="R147:R152">Q147*H147</f>
        <v>0.06</v>
      </c>
      <c r="S147" s="194">
        <v>0</v>
      </c>
      <c r="T147" s="195">
        <f aca="true" t="shared" si="3" ref="T147:T152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192</v>
      </c>
      <c r="AT147" s="196" t="s">
        <v>150</v>
      </c>
      <c r="AU147" s="196" t="s">
        <v>155</v>
      </c>
      <c r="AY147" s="14" t="s">
        <v>147</v>
      </c>
      <c r="BE147" s="197">
        <f aca="true" t="shared" si="4" ref="BE147:BE152">IF(N147="základní",J147,0)</f>
        <v>0</v>
      </c>
      <c r="BF147" s="197">
        <f aca="true" t="shared" si="5" ref="BF147:BF152">IF(N147="snížená",J147,0)</f>
        <v>0</v>
      </c>
      <c r="BG147" s="197">
        <f aca="true" t="shared" si="6" ref="BG147:BG152">IF(N147="zákl. přenesená",J147,0)</f>
        <v>0</v>
      </c>
      <c r="BH147" s="197">
        <f aca="true" t="shared" si="7" ref="BH147:BH152">IF(N147="sníž. přenesená",J147,0)</f>
        <v>0</v>
      </c>
      <c r="BI147" s="197">
        <f aca="true" t="shared" si="8" ref="BI147:BI152">IF(N147="nulová",J147,0)</f>
        <v>0</v>
      </c>
      <c r="BJ147" s="14" t="s">
        <v>155</v>
      </c>
      <c r="BK147" s="197">
        <f aca="true" t="shared" si="9" ref="BK147:BK152">ROUND(I147*H147,2)</f>
        <v>0</v>
      </c>
      <c r="BL147" s="14" t="s">
        <v>192</v>
      </c>
      <c r="BM147" s="196" t="s">
        <v>495</v>
      </c>
    </row>
    <row r="148" spans="1:65" s="2" customFormat="1" ht="16.5" customHeight="1">
      <c r="A148" s="31"/>
      <c r="B148" s="32"/>
      <c r="C148" s="184" t="s">
        <v>201</v>
      </c>
      <c r="D148" s="184" t="s">
        <v>150</v>
      </c>
      <c r="E148" s="185" t="s">
        <v>189</v>
      </c>
      <c r="F148" s="186" t="s">
        <v>190</v>
      </c>
      <c r="G148" s="187" t="s">
        <v>191</v>
      </c>
      <c r="H148" s="188">
        <v>2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8E-05</v>
      </c>
      <c r="R148" s="194">
        <f t="shared" si="2"/>
        <v>0.00016</v>
      </c>
      <c r="S148" s="194">
        <v>0.02493</v>
      </c>
      <c r="T148" s="195">
        <f t="shared" si="3"/>
        <v>0.04986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192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192</v>
      </c>
      <c r="BM148" s="196" t="s">
        <v>496</v>
      </c>
    </row>
    <row r="149" spans="1:65" s="2" customFormat="1" ht="16.5" customHeight="1">
      <c r="A149" s="31"/>
      <c r="B149" s="32"/>
      <c r="C149" s="184" t="s">
        <v>205</v>
      </c>
      <c r="D149" s="184" t="s">
        <v>150</v>
      </c>
      <c r="E149" s="185" t="s">
        <v>198</v>
      </c>
      <c r="F149" s="186" t="s">
        <v>199</v>
      </c>
      <c r="G149" s="187" t="s">
        <v>191</v>
      </c>
      <c r="H149" s="188">
        <v>2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192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192</v>
      </c>
      <c r="BM149" s="196" t="s">
        <v>497</v>
      </c>
    </row>
    <row r="150" spans="1:65" s="2" customFormat="1" ht="16.5" customHeight="1">
      <c r="A150" s="31"/>
      <c r="B150" s="32"/>
      <c r="C150" s="184" t="s">
        <v>209</v>
      </c>
      <c r="D150" s="184" t="s">
        <v>150</v>
      </c>
      <c r="E150" s="185" t="s">
        <v>202</v>
      </c>
      <c r="F150" s="186" t="s">
        <v>203</v>
      </c>
      <c r="G150" s="187" t="s">
        <v>153</v>
      </c>
      <c r="H150" s="188">
        <v>100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192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192</v>
      </c>
      <c r="BM150" s="196" t="s">
        <v>498</v>
      </c>
    </row>
    <row r="151" spans="1:65" s="2" customFormat="1" ht="16.5" customHeight="1">
      <c r="A151" s="31"/>
      <c r="B151" s="32"/>
      <c r="C151" s="184" t="s">
        <v>213</v>
      </c>
      <c r="D151" s="184" t="s">
        <v>150</v>
      </c>
      <c r="E151" s="185" t="s">
        <v>206</v>
      </c>
      <c r="F151" s="186" t="s">
        <v>207</v>
      </c>
      <c r="G151" s="187" t="s">
        <v>191</v>
      </c>
      <c r="H151" s="188">
        <v>2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41</v>
      </c>
      <c r="O151" s="68"/>
      <c r="P151" s="194">
        <f t="shared" si="1"/>
        <v>0</v>
      </c>
      <c r="Q151" s="194">
        <v>2E-05</v>
      </c>
      <c r="R151" s="194">
        <f t="shared" si="2"/>
        <v>4E-05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192</v>
      </c>
      <c r="AT151" s="196" t="s">
        <v>150</v>
      </c>
      <c r="AU151" s="196" t="s">
        <v>155</v>
      </c>
      <c r="AY151" s="14" t="s">
        <v>147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155</v>
      </c>
      <c r="BK151" s="197">
        <f t="shared" si="9"/>
        <v>0</v>
      </c>
      <c r="BL151" s="14" t="s">
        <v>192</v>
      </c>
      <c r="BM151" s="196" t="s">
        <v>499</v>
      </c>
    </row>
    <row r="152" spans="1:65" s="2" customFormat="1" ht="16.5" customHeight="1">
      <c r="A152" s="31"/>
      <c r="B152" s="32"/>
      <c r="C152" s="184" t="s">
        <v>8</v>
      </c>
      <c r="D152" s="184" t="s">
        <v>150</v>
      </c>
      <c r="E152" s="185" t="s">
        <v>210</v>
      </c>
      <c r="F152" s="186" t="s">
        <v>211</v>
      </c>
      <c r="G152" s="187" t="s">
        <v>153</v>
      </c>
      <c r="H152" s="188">
        <v>100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41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192</v>
      </c>
      <c r="AT152" s="196" t="s">
        <v>150</v>
      </c>
      <c r="AU152" s="196" t="s">
        <v>155</v>
      </c>
      <c r="AY152" s="14" t="s">
        <v>147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155</v>
      </c>
      <c r="BK152" s="197">
        <f t="shared" si="9"/>
        <v>0</v>
      </c>
      <c r="BL152" s="14" t="s">
        <v>192</v>
      </c>
      <c r="BM152" s="196" t="s">
        <v>500</v>
      </c>
    </row>
    <row r="153" spans="2:63" s="12" customFormat="1" ht="22.9" customHeight="1">
      <c r="B153" s="168"/>
      <c r="C153" s="169"/>
      <c r="D153" s="170" t="s">
        <v>74</v>
      </c>
      <c r="E153" s="182" t="s">
        <v>501</v>
      </c>
      <c r="F153" s="182" t="s">
        <v>502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SUM(P154:P157)</f>
        <v>0</v>
      </c>
      <c r="Q153" s="176"/>
      <c r="R153" s="177">
        <f>SUM(R154:R157)</f>
        <v>0.33582</v>
      </c>
      <c r="S153" s="176"/>
      <c r="T153" s="178">
        <f>SUM(T154:T157)</f>
        <v>0</v>
      </c>
      <c r="AR153" s="179" t="s">
        <v>155</v>
      </c>
      <c r="AT153" s="180" t="s">
        <v>74</v>
      </c>
      <c r="AU153" s="180" t="s">
        <v>83</v>
      </c>
      <c r="AY153" s="179" t="s">
        <v>147</v>
      </c>
      <c r="BK153" s="181">
        <f>SUM(BK154:BK157)</f>
        <v>0</v>
      </c>
    </row>
    <row r="154" spans="1:65" s="2" customFormat="1" ht="16.5" customHeight="1">
      <c r="A154" s="31"/>
      <c r="B154" s="32"/>
      <c r="C154" s="184" t="s">
        <v>192</v>
      </c>
      <c r="D154" s="184" t="s">
        <v>150</v>
      </c>
      <c r="E154" s="185" t="s">
        <v>503</v>
      </c>
      <c r="F154" s="186" t="s">
        <v>504</v>
      </c>
      <c r="G154" s="187" t="s">
        <v>153</v>
      </c>
      <c r="H154" s="188">
        <v>33.582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>O154*H154</f>
        <v>0</v>
      </c>
      <c r="Q154" s="194">
        <v>0.00982</v>
      </c>
      <c r="R154" s="194">
        <f>Q154*H154</f>
        <v>0.32977524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192</v>
      </c>
      <c r="AT154" s="196" t="s">
        <v>150</v>
      </c>
      <c r="AU154" s="196" t="s">
        <v>155</v>
      </c>
      <c r="AY154" s="14" t="s">
        <v>147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155</v>
      </c>
      <c r="BK154" s="197">
        <f>ROUND(I154*H154,2)</f>
        <v>0</v>
      </c>
      <c r="BL154" s="14" t="s">
        <v>192</v>
      </c>
      <c r="BM154" s="196" t="s">
        <v>505</v>
      </c>
    </row>
    <row r="155" spans="1:65" s="2" customFormat="1" ht="16.5" customHeight="1">
      <c r="A155" s="31"/>
      <c r="B155" s="32"/>
      <c r="C155" s="184" t="s">
        <v>227</v>
      </c>
      <c r="D155" s="184" t="s">
        <v>150</v>
      </c>
      <c r="E155" s="185" t="s">
        <v>506</v>
      </c>
      <c r="F155" s="186" t="s">
        <v>507</v>
      </c>
      <c r="G155" s="187" t="s">
        <v>153</v>
      </c>
      <c r="H155" s="188">
        <v>33.582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0.00018</v>
      </c>
      <c r="R155" s="194">
        <f>Q155*H155</f>
        <v>0.006044760000000001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192</v>
      </c>
      <c r="BM155" s="196" t="s">
        <v>508</v>
      </c>
    </row>
    <row r="156" spans="1:65" s="2" customFormat="1" ht="16.5" customHeight="1">
      <c r="A156" s="31"/>
      <c r="B156" s="32"/>
      <c r="C156" s="184" t="s">
        <v>231</v>
      </c>
      <c r="D156" s="184" t="s">
        <v>150</v>
      </c>
      <c r="E156" s="185" t="s">
        <v>509</v>
      </c>
      <c r="F156" s="186" t="s">
        <v>510</v>
      </c>
      <c r="G156" s="187" t="s">
        <v>161</v>
      </c>
      <c r="H156" s="188">
        <v>0.336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192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192</v>
      </c>
      <c r="BM156" s="196" t="s">
        <v>511</v>
      </c>
    </row>
    <row r="157" spans="1:65" s="2" customFormat="1" ht="16.5" customHeight="1">
      <c r="A157" s="31"/>
      <c r="B157" s="32"/>
      <c r="C157" s="184" t="s">
        <v>236</v>
      </c>
      <c r="D157" s="184" t="s">
        <v>150</v>
      </c>
      <c r="E157" s="185" t="s">
        <v>512</v>
      </c>
      <c r="F157" s="186" t="s">
        <v>513</v>
      </c>
      <c r="G157" s="187" t="s">
        <v>161</v>
      </c>
      <c r="H157" s="188">
        <v>0.336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41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155</v>
      </c>
      <c r="BK157" s="197">
        <f>ROUND(I157*H157,2)</f>
        <v>0</v>
      </c>
      <c r="BL157" s="14" t="s">
        <v>192</v>
      </c>
      <c r="BM157" s="196" t="s">
        <v>514</v>
      </c>
    </row>
    <row r="158" spans="2:63" s="12" customFormat="1" ht="22.9" customHeight="1">
      <c r="B158" s="168"/>
      <c r="C158" s="169"/>
      <c r="D158" s="170" t="s">
        <v>74</v>
      </c>
      <c r="E158" s="182" t="s">
        <v>217</v>
      </c>
      <c r="F158" s="182" t="s">
        <v>218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SUM(P159:P172)</f>
        <v>0</v>
      </c>
      <c r="Q158" s="176"/>
      <c r="R158" s="177">
        <f>SUM(R159:R172)</f>
        <v>0.096108</v>
      </c>
      <c r="S158" s="176"/>
      <c r="T158" s="178">
        <f>SUM(T159:T172)</f>
        <v>0.0733</v>
      </c>
      <c r="AR158" s="179" t="s">
        <v>155</v>
      </c>
      <c r="AT158" s="180" t="s">
        <v>74</v>
      </c>
      <c r="AU158" s="180" t="s">
        <v>83</v>
      </c>
      <c r="AY158" s="179" t="s">
        <v>147</v>
      </c>
      <c r="BK158" s="181">
        <f>SUM(BK159:BK172)</f>
        <v>0</v>
      </c>
    </row>
    <row r="159" spans="1:65" s="2" customFormat="1" ht="16.5" customHeight="1">
      <c r="A159" s="31"/>
      <c r="B159" s="32"/>
      <c r="C159" s="184" t="s">
        <v>240</v>
      </c>
      <c r="D159" s="184" t="s">
        <v>150</v>
      </c>
      <c r="E159" s="185" t="s">
        <v>219</v>
      </c>
      <c r="F159" s="186" t="s">
        <v>220</v>
      </c>
      <c r="G159" s="187" t="s">
        <v>153</v>
      </c>
      <c r="H159" s="188">
        <v>2</v>
      </c>
      <c r="I159" s="189"/>
      <c r="J159" s="190">
        <f aca="true" t="shared" si="10" ref="J159:J172">ROUND(I159*H159,2)</f>
        <v>0</v>
      </c>
      <c r="K159" s="191"/>
      <c r="L159" s="36"/>
      <c r="M159" s="192" t="s">
        <v>1</v>
      </c>
      <c r="N159" s="193" t="s">
        <v>41</v>
      </c>
      <c r="O159" s="68"/>
      <c r="P159" s="194">
        <f aca="true" t="shared" si="11" ref="P159:P172">O159*H159</f>
        <v>0</v>
      </c>
      <c r="Q159" s="194">
        <v>0</v>
      </c>
      <c r="R159" s="194">
        <f aca="true" t="shared" si="12" ref="R159:R172">Q159*H159</f>
        <v>0</v>
      </c>
      <c r="S159" s="194">
        <v>0</v>
      </c>
      <c r="T159" s="195">
        <f aca="true" t="shared" si="13" ref="T159:T172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192</v>
      </c>
      <c r="AT159" s="196" t="s">
        <v>150</v>
      </c>
      <c r="AU159" s="196" t="s">
        <v>155</v>
      </c>
      <c r="AY159" s="14" t="s">
        <v>147</v>
      </c>
      <c r="BE159" s="197">
        <f aca="true" t="shared" si="14" ref="BE159:BE172">IF(N159="základní",J159,0)</f>
        <v>0</v>
      </c>
      <c r="BF159" s="197">
        <f aca="true" t="shared" si="15" ref="BF159:BF172">IF(N159="snížená",J159,0)</f>
        <v>0</v>
      </c>
      <c r="BG159" s="197">
        <f aca="true" t="shared" si="16" ref="BG159:BG172">IF(N159="zákl. přenesená",J159,0)</f>
        <v>0</v>
      </c>
      <c r="BH159" s="197">
        <f aca="true" t="shared" si="17" ref="BH159:BH172">IF(N159="sníž. přenesená",J159,0)</f>
        <v>0</v>
      </c>
      <c r="BI159" s="197">
        <f aca="true" t="shared" si="18" ref="BI159:BI172">IF(N159="nulová",J159,0)</f>
        <v>0</v>
      </c>
      <c r="BJ159" s="14" t="s">
        <v>155</v>
      </c>
      <c r="BK159" s="197">
        <f aca="true" t="shared" si="19" ref="BK159:BK172">ROUND(I159*H159,2)</f>
        <v>0</v>
      </c>
      <c r="BL159" s="14" t="s">
        <v>192</v>
      </c>
      <c r="BM159" s="196" t="s">
        <v>515</v>
      </c>
    </row>
    <row r="160" spans="1:65" s="2" customFormat="1" ht="16.5" customHeight="1">
      <c r="A160" s="31"/>
      <c r="B160" s="32"/>
      <c r="C160" s="198" t="s">
        <v>7</v>
      </c>
      <c r="D160" s="198" t="s">
        <v>222</v>
      </c>
      <c r="E160" s="199" t="s">
        <v>223</v>
      </c>
      <c r="F160" s="200" t="s">
        <v>224</v>
      </c>
      <c r="G160" s="201" t="s">
        <v>153</v>
      </c>
      <c r="H160" s="202">
        <v>2</v>
      </c>
      <c r="I160" s="203"/>
      <c r="J160" s="204">
        <f t="shared" si="10"/>
        <v>0</v>
      </c>
      <c r="K160" s="205"/>
      <c r="L160" s="206"/>
      <c r="M160" s="207" t="s">
        <v>1</v>
      </c>
      <c r="N160" s="208" t="s">
        <v>41</v>
      </c>
      <c r="O160" s="68"/>
      <c r="P160" s="194">
        <f t="shared" si="11"/>
        <v>0</v>
      </c>
      <c r="Q160" s="194">
        <v>0.00735</v>
      </c>
      <c r="R160" s="194">
        <f t="shared" si="12"/>
        <v>0.0147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225</v>
      </c>
      <c r="AT160" s="196" t="s">
        <v>222</v>
      </c>
      <c r="AU160" s="196" t="s">
        <v>155</v>
      </c>
      <c r="AY160" s="14" t="s">
        <v>147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155</v>
      </c>
      <c r="BK160" s="197">
        <f t="shared" si="19"/>
        <v>0</v>
      </c>
      <c r="BL160" s="14" t="s">
        <v>192</v>
      </c>
      <c r="BM160" s="196" t="s">
        <v>516</v>
      </c>
    </row>
    <row r="161" spans="1:65" s="2" customFormat="1" ht="16.5" customHeight="1">
      <c r="A161" s="31"/>
      <c r="B161" s="32"/>
      <c r="C161" s="184" t="s">
        <v>247</v>
      </c>
      <c r="D161" s="184" t="s">
        <v>150</v>
      </c>
      <c r="E161" s="185" t="s">
        <v>228</v>
      </c>
      <c r="F161" s="186" t="s">
        <v>229</v>
      </c>
      <c r="G161" s="187" t="s">
        <v>153</v>
      </c>
      <c r="H161" s="188">
        <v>2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41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0.02465</v>
      </c>
      <c r="T161" s="195">
        <f t="shared" si="13"/>
        <v>0.0493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155</v>
      </c>
      <c r="BK161" s="197">
        <f t="shared" si="19"/>
        <v>0</v>
      </c>
      <c r="BL161" s="14" t="s">
        <v>192</v>
      </c>
      <c r="BM161" s="196" t="s">
        <v>517</v>
      </c>
    </row>
    <row r="162" spans="1:65" s="2" customFormat="1" ht="16.5" customHeight="1">
      <c r="A162" s="31"/>
      <c r="B162" s="32"/>
      <c r="C162" s="198" t="s">
        <v>251</v>
      </c>
      <c r="D162" s="198" t="s">
        <v>222</v>
      </c>
      <c r="E162" s="199" t="s">
        <v>232</v>
      </c>
      <c r="F162" s="200" t="s">
        <v>233</v>
      </c>
      <c r="G162" s="201" t="s">
        <v>234</v>
      </c>
      <c r="H162" s="202">
        <v>2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0.03056</v>
      </c>
      <c r="R162" s="194">
        <f t="shared" si="12"/>
        <v>0.06112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518</v>
      </c>
    </row>
    <row r="163" spans="1:65" s="2" customFormat="1" ht="16.5" customHeight="1">
      <c r="A163" s="31"/>
      <c r="B163" s="32"/>
      <c r="C163" s="184" t="s">
        <v>255</v>
      </c>
      <c r="D163" s="184" t="s">
        <v>150</v>
      </c>
      <c r="E163" s="185" t="s">
        <v>237</v>
      </c>
      <c r="F163" s="186" t="s">
        <v>238</v>
      </c>
      <c r="G163" s="187" t="s">
        <v>153</v>
      </c>
      <c r="H163" s="188">
        <v>3.3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0.00026</v>
      </c>
      <c r="R163" s="194">
        <f t="shared" si="12"/>
        <v>0.0008579999999999999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519</v>
      </c>
    </row>
    <row r="164" spans="1:65" s="2" customFormat="1" ht="16.5" customHeight="1">
      <c r="A164" s="31"/>
      <c r="B164" s="32"/>
      <c r="C164" s="184" t="s">
        <v>259</v>
      </c>
      <c r="D164" s="184" t="s">
        <v>150</v>
      </c>
      <c r="E164" s="185" t="s">
        <v>241</v>
      </c>
      <c r="F164" s="186" t="s">
        <v>242</v>
      </c>
      <c r="G164" s="187" t="s">
        <v>153</v>
      </c>
      <c r="H164" s="188">
        <v>1.65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520</v>
      </c>
    </row>
    <row r="165" spans="1:65" s="2" customFormat="1" ht="16.5" customHeight="1">
      <c r="A165" s="31"/>
      <c r="B165" s="32"/>
      <c r="C165" s="184" t="s">
        <v>263</v>
      </c>
      <c r="D165" s="184" t="s">
        <v>150</v>
      </c>
      <c r="E165" s="185" t="s">
        <v>244</v>
      </c>
      <c r="F165" s="186" t="s">
        <v>245</v>
      </c>
      <c r="G165" s="187" t="s">
        <v>191</v>
      </c>
      <c r="H165" s="188">
        <v>4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521</v>
      </c>
    </row>
    <row r="166" spans="1:65" s="2" customFormat="1" ht="16.5" customHeight="1">
      <c r="A166" s="31"/>
      <c r="B166" s="32"/>
      <c r="C166" s="184" t="s">
        <v>267</v>
      </c>
      <c r="D166" s="184" t="s">
        <v>150</v>
      </c>
      <c r="E166" s="185" t="s">
        <v>248</v>
      </c>
      <c r="F166" s="186" t="s">
        <v>249</v>
      </c>
      <c r="G166" s="187" t="s">
        <v>191</v>
      </c>
      <c r="H166" s="188">
        <v>1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522</v>
      </c>
    </row>
    <row r="167" spans="1:65" s="2" customFormat="1" ht="16.5" customHeight="1">
      <c r="A167" s="31"/>
      <c r="B167" s="32"/>
      <c r="C167" s="198" t="s">
        <v>271</v>
      </c>
      <c r="D167" s="198" t="s">
        <v>222</v>
      </c>
      <c r="E167" s="199" t="s">
        <v>252</v>
      </c>
      <c r="F167" s="200" t="s">
        <v>253</v>
      </c>
      <c r="G167" s="201" t="s">
        <v>191</v>
      </c>
      <c r="H167" s="202">
        <v>1</v>
      </c>
      <c r="I167" s="203"/>
      <c r="J167" s="204">
        <f t="shared" si="10"/>
        <v>0</v>
      </c>
      <c r="K167" s="205"/>
      <c r="L167" s="206"/>
      <c r="M167" s="207" t="s">
        <v>1</v>
      </c>
      <c r="N167" s="208" t="s">
        <v>41</v>
      </c>
      <c r="O167" s="68"/>
      <c r="P167" s="194">
        <f t="shared" si="11"/>
        <v>0</v>
      </c>
      <c r="Q167" s="194">
        <v>0.017</v>
      </c>
      <c r="R167" s="194">
        <f t="shared" si="12"/>
        <v>0.017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225</v>
      </c>
      <c r="AT167" s="196" t="s">
        <v>222</v>
      </c>
      <c r="AU167" s="196" t="s">
        <v>155</v>
      </c>
      <c r="AY167" s="14" t="s">
        <v>147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155</v>
      </c>
      <c r="BK167" s="197">
        <f t="shared" si="19"/>
        <v>0</v>
      </c>
      <c r="BL167" s="14" t="s">
        <v>192</v>
      </c>
      <c r="BM167" s="196" t="s">
        <v>523</v>
      </c>
    </row>
    <row r="168" spans="1:65" s="2" customFormat="1" ht="16.5" customHeight="1">
      <c r="A168" s="31"/>
      <c r="B168" s="32"/>
      <c r="C168" s="198" t="s">
        <v>278</v>
      </c>
      <c r="D168" s="198" t="s">
        <v>222</v>
      </c>
      <c r="E168" s="199" t="s">
        <v>256</v>
      </c>
      <c r="F168" s="200" t="s">
        <v>257</v>
      </c>
      <c r="G168" s="201" t="s">
        <v>191</v>
      </c>
      <c r="H168" s="202">
        <v>1</v>
      </c>
      <c r="I168" s="203"/>
      <c r="J168" s="204">
        <f t="shared" si="10"/>
        <v>0</v>
      </c>
      <c r="K168" s="205"/>
      <c r="L168" s="206"/>
      <c r="M168" s="207" t="s">
        <v>1</v>
      </c>
      <c r="N168" s="208" t="s">
        <v>41</v>
      </c>
      <c r="O168" s="68"/>
      <c r="P168" s="194">
        <f t="shared" si="11"/>
        <v>0</v>
      </c>
      <c r="Q168" s="194">
        <v>0.0012</v>
      </c>
      <c r="R168" s="194">
        <f t="shared" si="12"/>
        <v>0.0012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225</v>
      </c>
      <c r="AT168" s="196" t="s">
        <v>222</v>
      </c>
      <c r="AU168" s="196" t="s">
        <v>155</v>
      </c>
      <c r="AY168" s="14" t="s">
        <v>147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155</v>
      </c>
      <c r="BK168" s="197">
        <f t="shared" si="19"/>
        <v>0</v>
      </c>
      <c r="BL168" s="14" t="s">
        <v>192</v>
      </c>
      <c r="BM168" s="196" t="s">
        <v>524</v>
      </c>
    </row>
    <row r="169" spans="1:65" s="2" customFormat="1" ht="16.5" customHeight="1">
      <c r="A169" s="31"/>
      <c r="B169" s="32"/>
      <c r="C169" s="184" t="s">
        <v>282</v>
      </c>
      <c r="D169" s="184" t="s">
        <v>150</v>
      </c>
      <c r="E169" s="185" t="s">
        <v>260</v>
      </c>
      <c r="F169" s="186" t="s">
        <v>261</v>
      </c>
      <c r="G169" s="187" t="s">
        <v>191</v>
      </c>
      <c r="H169" s="188">
        <v>1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0.024</v>
      </c>
      <c r="T169" s="195">
        <f t="shared" si="13"/>
        <v>0.024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155</v>
      </c>
      <c r="BK169" s="197">
        <f t="shared" si="19"/>
        <v>0</v>
      </c>
      <c r="BL169" s="14" t="s">
        <v>192</v>
      </c>
      <c r="BM169" s="196" t="s">
        <v>525</v>
      </c>
    </row>
    <row r="170" spans="1:65" s="2" customFormat="1" ht="16.5" customHeight="1">
      <c r="A170" s="31"/>
      <c r="B170" s="32"/>
      <c r="C170" s="184" t="s">
        <v>286</v>
      </c>
      <c r="D170" s="184" t="s">
        <v>150</v>
      </c>
      <c r="E170" s="185" t="s">
        <v>264</v>
      </c>
      <c r="F170" s="186" t="s">
        <v>265</v>
      </c>
      <c r="G170" s="187" t="s">
        <v>191</v>
      </c>
      <c r="H170" s="188">
        <v>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155</v>
      </c>
      <c r="BK170" s="197">
        <f t="shared" si="19"/>
        <v>0</v>
      </c>
      <c r="BL170" s="14" t="s">
        <v>192</v>
      </c>
      <c r="BM170" s="196" t="s">
        <v>526</v>
      </c>
    </row>
    <row r="171" spans="1:65" s="2" customFormat="1" ht="16.5" customHeight="1">
      <c r="A171" s="31"/>
      <c r="B171" s="32"/>
      <c r="C171" s="198" t="s">
        <v>225</v>
      </c>
      <c r="D171" s="198" t="s">
        <v>222</v>
      </c>
      <c r="E171" s="199" t="s">
        <v>268</v>
      </c>
      <c r="F171" s="200" t="s">
        <v>269</v>
      </c>
      <c r="G171" s="201" t="s">
        <v>191</v>
      </c>
      <c r="H171" s="202">
        <v>1</v>
      </c>
      <c r="I171" s="203"/>
      <c r="J171" s="204">
        <f t="shared" si="10"/>
        <v>0</v>
      </c>
      <c r="K171" s="205"/>
      <c r="L171" s="206"/>
      <c r="M171" s="207" t="s">
        <v>1</v>
      </c>
      <c r="N171" s="208" t="s">
        <v>41</v>
      </c>
      <c r="O171" s="68"/>
      <c r="P171" s="194">
        <f t="shared" si="11"/>
        <v>0</v>
      </c>
      <c r="Q171" s="194">
        <v>0.00123</v>
      </c>
      <c r="R171" s="194">
        <f t="shared" si="12"/>
        <v>0.00123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225</v>
      </c>
      <c r="AT171" s="196" t="s">
        <v>222</v>
      </c>
      <c r="AU171" s="196" t="s">
        <v>155</v>
      </c>
      <c r="AY171" s="14" t="s">
        <v>147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155</v>
      </c>
      <c r="BK171" s="197">
        <f t="shared" si="19"/>
        <v>0</v>
      </c>
      <c r="BL171" s="14" t="s">
        <v>192</v>
      </c>
      <c r="BM171" s="196" t="s">
        <v>527</v>
      </c>
    </row>
    <row r="172" spans="1:65" s="2" customFormat="1" ht="16.5" customHeight="1">
      <c r="A172" s="31"/>
      <c r="B172" s="32"/>
      <c r="C172" s="184" t="s">
        <v>293</v>
      </c>
      <c r="D172" s="184" t="s">
        <v>150</v>
      </c>
      <c r="E172" s="185" t="s">
        <v>272</v>
      </c>
      <c r="F172" s="186" t="s">
        <v>273</v>
      </c>
      <c r="G172" s="187" t="s">
        <v>274</v>
      </c>
      <c r="H172" s="209"/>
      <c r="I172" s="189"/>
      <c r="J172" s="190">
        <f t="shared" si="1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155</v>
      </c>
      <c r="BK172" s="197">
        <f t="shared" si="19"/>
        <v>0</v>
      </c>
      <c r="BL172" s="14" t="s">
        <v>192</v>
      </c>
      <c r="BM172" s="196" t="s">
        <v>528</v>
      </c>
    </row>
    <row r="173" spans="2:63" s="12" customFormat="1" ht="22.9" customHeight="1">
      <c r="B173" s="168"/>
      <c r="C173" s="169"/>
      <c r="D173" s="170" t="s">
        <v>74</v>
      </c>
      <c r="E173" s="182" t="s">
        <v>276</v>
      </c>
      <c r="F173" s="182" t="s">
        <v>277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SUM(P174:P183)</f>
        <v>0</v>
      </c>
      <c r="Q173" s="176"/>
      <c r="R173" s="177">
        <f>SUM(R174:R183)</f>
        <v>0.10582206000000001</v>
      </c>
      <c r="S173" s="176"/>
      <c r="T173" s="178">
        <f>SUM(T174:T183)</f>
        <v>0.091059</v>
      </c>
      <c r="AR173" s="179" t="s">
        <v>155</v>
      </c>
      <c r="AT173" s="180" t="s">
        <v>74</v>
      </c>
      <c r="AU173" s="180" t="s">
        <v>83</v>
      </c>
      <c r="AY173" s="179" t="s">
        <v>147</v>
      </c>
      <c r="BK173" s="181">
        <f>SUM(BK174:BK183)</f>
        <v>0</v>
      </c>
    </row>
    <row r="174" spans="1:65" s="2" customFormat="1" ht="16.5" customHeight="1">
      <c r="A174" s="31"/>
      <c r="B174" s="32"/>
      <c r="C174" s="184" t="s">
        <v>297</v>
      </c>
      <c r="D174" s="184" t="s">
        <v>150</v>
      </c>
      <c r="E174" s="185" t="s">
        <v>279</v>
      </c>
      <c r="F174" s="186" t="s">
        <v>280</v>
      </c>
      <c r="G174" s="187" t="s">
        <v>153</v>
      </c>
      <c r="H174" s="188">
        <v>33.582</v>
      </c>
      <c r="I174" s="189"/>
      <c r="J174" s="190">
        <f aca="true" t="shared" si="20" ref="J174:J183">ROUND(I174*H174,2)</f>
        <v>0</v>
      </c>
      <c r="K174" s="191"/>
      <c r="L174" s="36"/>
      <c r="M174" s="192" t="s">
        <v>1</v>
      </c>
      <c r="N174" s="193" t="s">
        <v>41</v>
      </c>
      <c r="O174" s="68"/>
      <c r="P174" s="194">
        <f aca="true" t="shared" si="21" ref="P174:P183">O174*H174</f>
        <v>0</v>
      </c>
      <c r="Q174" s="194">
        <v>0</v>
      </c>
      <c r="R174" s="194">
        <f aca="true" t="shared" si="22" ref="R174:R183">Q174*H174</f>
        <v>0</v>
      </c>
      <c r="S174" s="194">
        <v>0</v>
      </c>
      <c r="T174" s="195">
        <f aca="true" t="shared" si="23" ref="T174:T183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aca="true" t="shared" si="24" ref="BE174:BE183">IF(N174="základní",J174,0)</f>
        <v>0</v>
      </c>
      <c r="BF174" s="197">
        <f aca="true" t="shared" si="25" ref="BF174:BF183">IF(N174="snížená",J174,0)</f>
        <v>0</v>
      </c>
      <c r="BG174" s="197">
        <f aca="true" t="shared" si="26" ref="BG174:BG183">IF(N174="zákl. přenesená",J174,0)</f>
        <v>0</v>
      </c>
      <c r="BH174" s="197">
        <f aca="true" t="shared" si="27" ref="BH174:BH183">IF(N174="sníž. přenesená",J174,0)</f>
        <v>0</v>
      </c>
      <c r="BI174" s="197">
        <f aca="true" t="shared" si="28" ref="BI174:BI183">IF(N174="nulová",J174,0)</f>
        <v>0</v>
      </c>
      <c r="BJ174" s="14" t="s">
        <v>155</v>
      </c>
      <c r="BK174" s="197">
        <f aca="true" t="shared" si="29" ref="BK174:BK183">ROUND(I174*H174,2)</f>
        <v>0</v>
      </c>
      <c r="BL174" s="14" t="s">
        <v>192</v>
      </c>
      <c r="BM174" s="196" t="s">
        <v>529</v>
      </c>
    </row>
    <row r="175" spans="1:65" s="2" customFormat="1" ht="16.5" customHeight="1">
      <c r="A175" s="31"/>
      <c r="B175" s="32"/>
      <c r="C175" s="184" t="s">
        <v>301</v>
      </c>
      <c r="D175" s="184" t="s">
        <v>150</v>
      </c>
      <c r="E175" s="185" t="s">
        <v>283</v>
      </c>
      <c r="F175" s="186" t="s">
        <v>284</v>
      </c>
      <c r="G175" s="187" t="s">
        <v>153</v>
      </c>
      <c r="H175" s="188">
        <v>33.582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530</v>
      </c>
    </row>
    <row r="176" spans="1:65" s="2" customFormat="1" ht="16.5" customHeight="1">
      <c r="A176" s="31"/>
      <c r="B176" s="32"/>
      <c r="C176" s="184" t="s">
        <v>305</v>
      </c>
      <c r="D176" s="184" t="s">
        <v>150</v>
      </c>
      <c r="E176" s="185" t="s">
        <v>294</v>
      </c>
      <c r="F176" s="186" t="s">
        <v>295</v>
      </c>
      <c r="G176" s="187" t="s">
        <v>153</v>
      </c>
      <c r="H176" s="188">
        <v>33.582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0.0025</v>
      </c>
      <c r="T176" s="195">
        <f t="shared" si="23"/>
        <v>0.083955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531</v>
      </c>
    </row>
    <row r="177" spans="1:65" s="2" customFormat="1" ht="16.5" customHeight="1">
      <c r="A177" s="31"/>
      <c r="B177" s="32"/>
      <c r="C177" s="184" t="s">
        <v>310</v>
      </c>
      <c r="D177" s="184" t="s">
        <v>150</v>
      </c>
      <c r="E177" s="185" t="s">
        <v>298</v>
      </c>
      <c r="F177" s="186" t="s">
        <v>299</v>
      </c>
      <c r="G177" s="187" t="s">
        <v>153</v>
      </c>
      <c r="H177" s="188">
        <v>33.582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41</v>
      </c>
      <c r="O177" s="68"/>
      <c r="P177" s="194">
        <f t="shared" si="21"/>
        <v>0</v>
      </c>
      <c r="Q177" s="194">
        <v>0.0003</v>
      </c>
      <c r="R177" s="194">
        <f t="shared" si="22"/>
        <v>0.0100746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532</v>
      </c>
    </row>
    <row r="178" spans="1:65" s="2" customFormat="1" ht="16.5" customHeight="1">
      <c r="A178" s="31"/>
      <c r="B178" s="32"/>
      <c r="C178" s="198" t="s">
        <v>314</v>
      </c>
      <c r="D178" s="198" t="s">
        <v>222</v>
      </c>
      <c r="E178" s="199" t="s">
        <v>302</v>
      </c>
      <c r="F178" s="200" t="s">
        <v>303</v>
      </c>
      <c r="G178" s="201" t="s">
        <v>153</v>
      </c>
      <c r="H178" s="202">
        <v>33.582</v>
      </c>
      <c r="I178" s="203"/>
      <c r="J178" s="204">
        <f t="shared" si="20"/>
        <v>0</v>
      </c>
      <c r="K178" s="205"/>
      <c r="L178" s="206"/>
      <c r="M178" s="207" t="s">
        <v>1</v>
      </c>
      <c r="N178" s="208" t="s">
        <v>41</v>
      </c>
      <c r="O178" s="68"/>
      <c r="P178" s="194">
        <f t="shared" si="21"/>
        <v>0</v>
      </c>
      <c r="Q178" s="194">
        <v>0.00283</v>
      </c>
      <c r="R178" s="194">
        <f t="shared" si="22"/>
        <v>0.09503706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225</v>
      </c>
      <c r="AT178" s="196" t="s">
        <v>222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533</v>
      </c>
    </row>
    <row r="179" spans="1:65" s="2" customFormat="1" ht="16.5" customHeight="1">
      <c r="A179" s="31"/>
      <c r="B179" s="32"/>
      <c r="C179" s="184" t="s">
        <v>318</v>
      </c>
      <c r="D179" s="184" t="s">
        <v>150</v>
      </c>
      <c r="E179" s="185" t="s">
        <v>306</v>
      </c>
      <c r="F179" s="186" t="s">
        <v>307</v>
      </c>
      <c r="G179" s="187" t="s">
        <v>308</v>
      </c>
      <c r="H179" s="188">
        <v>23.68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0.0003</v>
      </c>
      <c r="T179" s="195">
        <f t="shared" si="23"/>
        <v>0.007103999999999999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534</v>
      </c>
    </row>
    <row r="180" spans="1:65" s="2" customFormat="1" ht="16.5" customHeight="1">
      <c r="A180" s="31"/>
      <c r="B180" s="32"/>
      <c r="C180" s="184" t="s">
        <v>322</v>
      </c>
      <c r="D180" s="184" t="s">
        <v>150</v>
      </c>
      <c r="E180" s="185" t="s">
        <v>311</v>
      </c>
      <c r="F180" s="186" t="s">
        <v>312</v>
      </c>
      <c r="G180" s="187" t="s">
        <v>308</v>
      </c>
      <c r="H180" s="188">
        <v>23.68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21"/>
        <v>0</v>
      </c>
      <c r="Q180" s="194">
        <v>1E-05</v>
      </c>
      <c r="R180" s="194">
        <f t="shared" si="22"/>
        <v>0.0002368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155</v>
      </c>
      <c r="BK180" s="197">
        <f t="shared" si="29"/>
        <v>0</v>
      </c>
      <c r="BL180" s="14" t="s">
        <v>192</v>
      </c>
      <c r="BM180" s="196" t="s">
        <v>535</v>
      </c>
    </row>
    <row r="181" spans="1:65" s="2" customFormat="1" ht="16.5" customHeight="1">
      <c r="A181" s="31"/>
      <c r="B181" s="32"/>
      <c r="C181" s="198" t="s">
        <v>328</v>
      </c>
      <c r="D181" s="198" t="s">
        <v>222</v>
      </c>
      <c r="E181" s="199" t="s">
        <v>315</v>
      </c>
      <c r="F181" s="200" t="s">
        <v>316</v>
      </c>
      <c r="G181" s="201" t="s">
        <v>308</v>
      </c>
      <c r="H181" s="202">
        <v>23.68</v>
      </c>
      <c r="I181" s="203"/>
      <c r="J181" s="204">
        <f t="shared" si="20"/>
        <v>0</v>
      </c>
      <c r="K181" s="205"/>
      <c r="L181" s="206"/>
      <c r="M181" s="207" t="s">
        <v>1</v>
      </c>
      <c r="N181" s="208" t="s">
        <v>41</v>
      </c>
      <c r="O181" s="68"/>
      <c r="P181" s="194">
        <f t="shared" si="21"/>
        <v>0</v>
      </c>
      <c r="Q181" s="194">
        <v>2E-05</v>
      </c>
      <c r="R181" s="194">
        <f t="shared" si="22"/>
        <v>0.0004736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225</v>
      </c>
      <c r="AT181" s="196" t="s">
        <v>222</v>
      </c>
      <c r="AU181" s="196" t="s">
        <v>155</v>
      </c>
      <c r="AY181" s="14" t="s">
        <v>147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155</v>
      </c>
      <c r="BK181" s="197">
        <f t="shared" si="29"/>
        <v>0</v>
      </c>
      <c r="BL181" s="14" t="s">
        <v>192</v>
      </c>
      <c r="BM181" s="196" t="s">
        <v>536</v>
      </c>
    </row>
    <row r="182" spans="1:65" s="2" customFormat="1" ht="16.5" customHeight="1">
      <c r="A182" s="31"/>
      <c r="B182" s="32"/>
      <c r="C182" s="184" t="s">
        <v>332</v>
      </c>
      <c r="D182" s="184" t="s">
        <v>150</v>
      </c>
      <c r="E182" s="185" t="s">
        <v>319</v>
      </c>
      <c r="F182" s="186" t="s">
        <v>320</v>
      </c>
      <c r="G182" s="187" t="s">
        <v>161</v>
      </c>
      <c r="H182" s="188">
        <v>0.106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155</v>
      </c>
      <c r="BK182" s="197">
        <f t="shared" si="29"/>
        <v>0</v>
      </c>
      <c r="BL182" s="14" t="s">
        <v>192</v>
      </c>
      <c r="BM182" s="196" t="s">
        <v>537</v>
      </c>
    </row>
    <row r="183" spans="1:65" s="2" customFormat="1" ht="16.5" customHeight="1">
      <c r="A183" s="31"/>
      <c r="B183" s="32"/>
      <c r="C183" s="184" t="s">
        <v>336</v>
      </c>
      <c r="D183" s="184" t="s">
        <v>150</v>
      </c>
      <c r="E183" s="185" t="s">
        <v>323</v>
      </c>
      <c r="F183" s="186" t="s">
        <v>324</v>
      </c>
      <c r="G183" s="187" t="s">
        <v>161</v>
      </c>
      <c r="H183" s="188">
        <v>0.106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155</v>
      </c>
      <c r="BK183" s="197">
        <f t="shared" si="29"/>
        <v>0</v>
      </c>
      <c r="BL183" s="14" t="s">
        <v>192</v>
      </c>
      <c r="BM183" s="196" t="s">
        <v>538</v>
      </c>
    </row>
    <row r="184" spans="2:63" s="12" customFormat="1" ht="22.9" customHeight="1">
      <c r="B184" s="168"/>
      <c r="C184" s="169"/>
      <c r="D184" s="170" t="s">
        <v>74</v>
      </c>
      <c r="E184" s="182" t="s">
        <v>326</v>
      </c>
      <c r="F184" s="182" t="s">
        <v>327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SUM(P185:P191)</f>
        <v>0</v>
      </c>
      <c r="Q184" s="176"/>
      <c r="R184" s="177">
        <f>SUM(R185:R191)</f>
        <v>0.0014682</v>
      </c>
      <c r="S184" s="176"/>
      <c r="T184" s="178">
        <f>SUM(T185:T191)</f>
        <v>0</v>
      </c>
      <c r="AR184" s="179" t="s">
        <v>155</v>
      </c>
      <c r="AT184" s="180" t="s">
        <v>74</v>
      </c>
      <c r="AU184" s="180" t="s">
        <v>83</v>
      </c>
      <c r="AY184" s="179" t="s">
        <v>147</v>
      </c>
      <c r="BK184" s="181">
        <f>SUM(BK185:BK191)</f>
        <v>0</v>
      </c>
    </row>
    <row r="185" spans="1:65" s="2" customFormat="1" ht="16.5" customHeight="1">
      <c r="A185" s="31"/>
      <c r="B185" s="32"/>
      <c r="C185" s="184" t="s">
        <v>340</v>
      </c>
      <c r="D185" s="184" t="s">
        <v>150</v>
      </c>
      <c r="E185" s="185" t="s">
        <v>329</v>
      </c>
      <c r="F185" s="186" t="s">
        <v>330</v>
      </c>
      <c r="G185" s="187" t="s">
        <v>153</v>
      </c>
      <c r="H185" s="188">
        <v>0.72</v>
      </c>
      <c r="I185" s="189"/>
      <c r="J185" s="190">
        <f aca="true" t="shared" si="30" ref="J185:J191">ROUND(I185*H185,2)</f>
        <v>0</v>
      </c>
      <c r="K185" s="191"/>
      <c r="L185" s="36"/>
      <c r="M185" s="192" t="s">
        <v>1</v>
      </c>
      <c r="N185" s="193" t="s">
        <v>41</v>
      </c>
      <c r="O185" s="68"/>
      <c r="P185" s="194">
        <f aca="true" t="shared" si="31" ref="P185:P191">O185*H185</f>
        <v>0</v>
      </c>
      <c r="Q185" s="194">
        <v>8E-05</v>
      </c>
      <c r="R185" s="194">
        <f aca="true" t="shared" si="32" ref="R185:R191">Q185*H185</f>
        <v>5.7600000000000004E-05</v>
      </c>
      <c r="S185" s="194">
        <v>0</v>
      </c>
      <c r="T185" s="195">
        <f aca="true" t="shared" si="33" ref="T185:T191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aca="true" t="shared" si="34" ref="BE185:BE191">IF(N185="základní",J185,0)</f>
        <v>0</v>
      </c>
      <c r="BF185" s="197">
        <f aca="true" t="shared" si="35" ref="BF185:BF191">IF(N185="snížená",J185,0)</f>
        <v>0</v>
      </c>
      <c r="BG185" s="197">
        <f aca="true" t="shared" si="36" ref="BG185:BG191">IF(N185="zákl. přenesená",J185,0)</f>
        <v>0</v>
      </c>
      <c r="BH185" s="197">
        <f aca="true" t="shared" si="37" ref="BH185:BH191">IF(N185="sníž. přenesená",J185,0)</f>
        <v>0</v>
      </c>
      <c r="BI185" s="197">
        <f aca="true" t="shared" si="38" ref="BI185:BI191">IF(N185="nulová",J185,0)</f>
        <v>0</v>
      </c>
      <c r="BJ185" s="14" t="s">
        <v>155</v>
      </c>
      <c r="BK185" s="197">
        <f aca="true" t="shared" si="39" ref="BK185:BK191">ROUND(I185*H185,2)</f>
        <v>0</v>
      </c>
      <c r="BL185" s="14" t="s">
        <v>192</v>
      </c>
      <c r="BM185" s="196" t="s">
        <v>539</v>
      </c>
    </row>
    <row r="186" spans="1:65" s="2" customFormat="1" ht="16.5" customHeight="1">
      <c r="A186" s="31"/>
      <c r="B186" s="32"/>
      <c r="C186" s="184" t="s">
        <v>344</v>
      </c>
      <c r="D186" s="184" t="s">
        <v>150</v>
      </c>
      <c r="E186" s="185" t="s">
        <v>333</v>
      </c>
      <c r="F186" s="186" t="s">
        <v>334</v>
      </c>
      <c r="G186" s="187" t="s">
        <v>153</v>
      </c>
      <c r="H186" s="188">
        <v>0.72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0.00014</v>
      </c>
      <c r="R186" s="194">
        <f t="shared" si="32"/>
        <v>0.00010079999999999998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540</v>
      </c>
    </row>
    <row r="187" spans="1:65" s="2" customFormat="1" ht="16.5" customHeight="1">
      <c r="A187" s="31"/>
      <c r="B187" s="32"/>
      <c r="C187" s="184" t="s">
        <v>348</v>
      </c>
      <c r="D187" s="184" t="s">
        <v>150</v>
      </c>
      <c r="E187" s="185" t="s">
        <v>337</v>
      </c>
      <c r="F187" s="186" t="s">
        <v>338</v>
      </c>
      <c r="G187" s="187" t="s">
        <v>153</v>
      </c>
      <c r="H187" s="188">
        <v>0.72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0.00012</v>
      </c>
      <c r="R187" s="194">
        <f t="shared" si="32"/>
        <v>8.64E-05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541</v>
      </c>
    </row>
    <row r="188" spans="1:65" s="2" customFormat="1" ht="16.5" customHeight="1">
      <c r="A188" s="31"/>
      <c r="B188" s="32"/>
      <c r="C188" s="184" t="s">
        <v>352</v>
      </c>
      <c r="D188" s="184" t="s">
        <v>150</v>
      </c>
      <c r="E188" s="185" t="s">
        <v>341</v>
      </c>
      <c r="F188" s="186" t="s">
        <v>342</v>
      </c>
      <c r="G188" s="187" t="s">
        <v>153</v>
      </c>
      <c r="H188" s="188">
        <v>0.72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0.00012</v>
      </c>
      <c r="R188" s="194">
        <f t="shared" si="32"/>
        <v>8.64E-05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542</v>
      </c>
    </row>
    <row r="189" spans="1:65" s="2" customFormat="1" ht="16.5" customHeight="1">
      <c r="A189" s="31"/>
      <c r="B189" s="32"/>
      <c r="C189" s="184" t="s">
        <v>356</v>
      </c>
      <c r="D189" s="184" t="s">
        <v>150</v>
      </c>
      <c r="E189" s="185" t="s">
        <v>361</v>
      </c>
      <c r="F189" s="186" t="s">
        <v>362</v>
      </c>
      <c r="G189" s="187" t="s">
        <v>308</v>
      </c>
      <c r="H189" s="188">
        <v>11.37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2E-05</v>
      </c>
      <c r="R189" s="194">
        <f t="shared" si="32"/>
        <v>0.0002274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543</v>
      </c>
    </row>
    <row r="190" spans="1:65" s="2" customFormat="1" ht="16.5" customHeight="1">
      <c r="A190" s="31"/>
      <c r="B190" s="32"/>
      <c r="C190" s="184" t="s">
        <v>360</v>
      </c>
      <c r="D190" s="184" t="s">
        <v>150</v>
      </c>
      <c r="E190" s="185" t="s">
        <v>365</v>
      </c>
      <c r="F190" s="186" t="s">
        <v>366</v>
      </c>
      <c r="G190" s="187" t="s">
        <v>308</v>
      </c>
      <c r="H190" s="188">
        <v>11.37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41</v>
      </c>
      <c r="O190" s="68"/>
      <c r="P190" s="194">
        <f t="shared" si="31"/>
        <v>0</v>
      </c>
      <c r="Q190" s="194">
        <v>6E-05</v>
      </c>
      <c r="R190" s="194">
        <f t="shared" si="32"/>
        <v>0.0006822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155</v>
      </c>
      <c r="BK190" s="197">
        <f t="shared" si="39"/>
        <v>0</v>
      </c>
      <c r="BL190" s="14" t="s">
        <v>192</v>
      </c>
      <c r="BM190" s="196" t="s">
        <v>544</v>
      </c>
    </row>
    <row r="191" spans="1:65" s="2" customFormat="1" ht="16.5" customHeight="1">
      <c r="A191" s="31"/>
      <c r="B191" s="32"/>
      <c r="C191" s="184" t="s">
        <v>364</v>
      </c>
      <c r="D191" s="184" t="s">
        <v>150</v>
      </c>
      <c r="E191" s="185" t="s">
        <v>373</v>
      </c>
      <c r="F191" s="186" t="s">
        <v>374</v>
      </c>
      <c r="G191" s="187" t="s">
        <v>308</v>
      </c>
      <c r="H191" s="188">
        <v>11.37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41</v>
      </c>
      <c r="O191" s="68"/>
      <c r="P191" s="194">
        <f t="shared" si="31"/>
        <v>0</v>
      </c>
      <c r="Q191" s="194">
        <v>2E-05</v>
      </c>
      <c r="R191" s="194">
        <f t="shared" si="32"/>
        <v>0.0002274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155</v>
      </c>
      <c r="BK191" s="197">
        <f t="shared" si="39"/>
        <v>0</v>
      </c>
      <c r="BL191" s="14" t="s">
        <v>192</v>
      </c>
      <c r="BM191" s="196" t="s">
        <v>545</v>
      </c>
    </row>
    <row r="192" spans="2:63" s="12" customFormat="1" ht="22.9" customHeight="1">
      <c r="B192" s="168"/>
      <c r="C192" s="169"/>
      <c r="D192" s="170" t="s">
        <v>74</v>
      </c>
      <c r="E192" s="182" t="s">
        <v>380</v>
      </c>
      <c r="F192" s="182" t="s">
        <v>381</v>
      </c>
      <c r="G192" s="169"/>
      <c r="H192" s="169"/>
      <c r="I192" s="172"/>
      <c r="J192" s="183">
        <f>BK192</f>
        <v>0</v>
      </c>
      <c r="K192" s="169"/>
      <c r="L192" s="174"/>
      <c r="M192" s="175"/>
      <c r="N192" s="176"/>
      <c r="O192" s="176"/>
      <c r="P192" s="177">
        <f>SUM(P193:P196)</f>
        <v>0</v>
      </c>
      <c r="Q192" s="176"/>
      <c r="R192" s="177">
        <f>SUM(R193:R196)</f>
        <v>0.024615759999999997</v>
      </c>
      <c r="S192" s="176"/>
      <c r="T192" s="178">
        <f>SUM(T193:T196)</f>
        <v>0.0142014</v>
      </c>
      <c r="AR192" s="179" t="s">
        <v>155</v>
      </c>
      <c r="AT192" s="180" t="s">
        <v>74</v>
      </c>
      <c r="AU192" s="180" t="s">
        <v>83</v>
      </c>
      <c r="AY192" s="179" t="s">
        <v>147</v>
      </c>
      <c r="BK192" s="181">
        <f>SUM(BK193:BK196)</f>
        <v>0</v>
      </c>
    </row>
    <row r="193" spans="1:65" s="2" customFormat="1" ht="16.5" customHeight="1">
      <c r="A193" s="31"/>
      <c r="B193" s="32"/>
      <c r="C193" s="184" t="s">
        <v>368</v>
      </c>
      <c r="D193" s="184" t="s">
        <v>150</v>
      </c>
      <c r="E193" s="185" t="s">
        <v>383</v>
      </c>
      <c r="F193" s="186" t="s">
        <v>384</v>
      </c>
      <c r="G193" s="187" t="s">
        <v>153</v>
      </c>
      <c r="H193" s="188">
        <v>94.676</v>
      </c>
      <c r="I193" s="189"/>
      <c r="J193" s="190">
        <f>ROUND(I193*H193,2)</f>
        <v>0</v>
      </c>
      <c r="K193" s="191"/>
      <c r="L193" s="36"/>
      <c r="M193" s="192" t="s">
        <v>1</v>
      </c>
      <c r="N193" s="193" t="s">
        <v>41</v>
      </c>
      <c r="O193" s="68"/>
      <c r="P193" s="194">
        <f>O193*H193</f>
        <v>0</v>
      </c>
      <c r="Q193" s="194">
        <v>0</v>
      </c>
      <c r="R193" s="194">
        <f>Q193*H193</f>
        <v>0</v>
      </c>
      <c r="S193" s="194">
        <v>0.00015</v>
      </c>
      <c r="T193" s="195">
        <f>S193*H193</f>
        <v>0.0142014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4" t="s">
        <v>155</v>
      </c>
      <c r="BK193" s="197">
        <f>ROUND(I193*H193,2)</f>
        <v>0</v>
      </c>
      <c r="BL193" s="14" t="s">
        <v>192</v>
      </c>
      <c r="BM193" s="196" t="s">
        <v>546</v>
      </c>
    </row>
    <row r="194" spans="1:65" s="2" customFormat="1" ht="16.5" customHeight="1">
      <c r="A194" s="31"/>
      <c r="B194" s="32"/>
      <c r="C194" s="184" t="s">
        <v>372</v>
      </c>
      <c r="D194" s="184" t="s">
        <v>150</v>
      </c>
      <c r="E194" s="185" t="s">
        <v>387</v>
      </c>
      <c r="F194" s="186" t="s">
        <v>388</v>
      </c>
      <c r="G194" s="187" t="s">
        <v>153</v>
      </c>
      <c r="H194" s="188">
        <v>33.582</v>
      </c>
      <c r="I194" s="189"/>
      <c r="J194" s="190">
        <f>ROUND(I194*H194,2)</f>
        <v>0</v>
      </c>
      <c r="K194" s="191"/>
      <c r="L194" s="36"/>
      <c r="M194" s="192" t="s">
        <v>1</v>
      </c>
      <c r="N194" s="193" t="s">
        <v>41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155</v>
      </c>
      <c r="BK194" s="197">
        <f>ROUND(I194*H194,2)</f>
        <v>0</v>
      </c>
      <c r="BL194" s="14" t="s">
        <v>192</v>
      </c>
      <c r="BM194" s="196" t="s">
        <v>547</v>
      </c>
    </row>
    <row r="195" spans="1:65" s="2" customFormat="1" ht="16.5" customHeight="1">
      <c r="A195" s="31"/>
      <c r="B195" s="32"/>
      <c r="C195" s="198" t="s">
        <v>376</v>
      </c>
      <c r="D195" s="198" t="s">
        <v>222</v>
      </c>
      <c r="E195" s="199" t="s">
        <v>391</v>
      </c>
      <c r="F195" s="200" t="s">
        <v>392</v>
      </c>
      <c r="G195" s="201" t="s">
        <v>153</v>
      </c>
      <c r="H195" s="202">
        <v>33.582</v>
      </c>
      <c r="I195" s="203"/>
      <c r="J195" s="204">
        <f>ROUND(I195*H195,2)</f>
        <v>0</v>
      </c>
      <c r="K195" s="205"/>
      <c r="L195" s="206"/>
      <c r="M195" s="207" t="s">
        <v>1</v>
      </c>
      <c r="N195" s="208" t="s">
        <v>41</v>
      </c>
      <c r="O195" s="68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225</v>
      </c>
      <c r="AT195" s="196" t="s">
        <v>222</v>
      </c>
      <c r="AU195" s="196" t="s">
        <v>155</v>
      </c>
      <c r="AY195" s="14" t="s">
        <v>147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4" t="s">
        <v>155</v>
      </c>
      <c r="BK195" s="197">
        <f>ROUND(I195*H195,2)</f>
        <v>0</v>
      </c>
      <c r="BL195" s="14" t="s">
        <v>192</v>
      </c>
      <c r="BM195" s="196" t="s">
        <v>548</v>
      </c>
    </row>
    <row r="196" spans="1:65" s="2" customFormat="1" ht="21.75" customHeight="1">
      <c r="A196" s="31"/>
      <c r="B196" s="32"/>
      <c r="C196" s="184" t="s">
        <v>382</v>
      </c>
      <c r="D196" s="184" t="s">
        <v>150</v>
      </c>
      <c r="E196" s="185" t="s">
        <v>395</v>
      </c>
      <c r="F196" s="186" t="s">
        <v>396</v>
      </c>
      <c r="G196" s="187" t="s">
        <v>153</v>
      </c>
      <c r="H196" s="188">
        <v>94.676</v>
      </c>
      <c r="I196" s="189"/>
      <c r="J196" s="190">
        <f>ROUND(I196*H196,2)</f>
        <v>0</v>
      </c>
      <c r="K196" s="191"/>
      <c r="L196" s="36"/>
      <c r="M196" s="192" t="s">
        <v>1</v>
      </c>
      <c r="N196" s="193" t="s">
        <v>41</v>
      </c>
      <c r="O196" s="68"/>
      <c r="P196" s="194">
        <f>O196*H196</f>
        <v>0</v>
      </c>
      <c r="Q196" s="194">
        <v>0.00026</v>
      </c>
      <c r="R196" s="194">
        <f>Q196*H196</f>
        <v>0.024615759999999997</v>
      </c>
      <c r="S196" s="194">
        <v>0</v>
      </c>
      <c r="T196" s="19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155</v>
      </c>
      <c r="BK196" s="197">
        <f>ROUND(I196*H196,2)</f>
        <v>0</v>
      </c>
      <c r="BL196" s="14" t="s">
        <v>192</v>
      </c>
      <c r="BM196" s="196" t="s">
        <v>549</v>
      </c>
    </row>
    <row r="197" spans="2:63" s="12" customFormat="1" ht="25.9" customHeight="1">
      <c r="B197" s="168"/>
      <c r="C197" s="169"/>
      <c r="D197" s="170" t="s">
        <v>74</v>
      </c>
      <c r="E197" s="171" t="s">
        <v>222</v>
      </c>
      <c r="F197" s="171" t="s">
        <v>398</v>
      </c>
      <c r="G197" s="169"/>
      <c r="H197" s="169"/>
      <c r="I197" s="172"/>
      <c r="J197" s="173">
        <f>BK197</f>
        <v>0</v>
      </c>
      <c r="K197" s="169"/>
      <c r="L197" s="174"/>
      <c r="M197" s="175"/>
      <c r="N197" s="176"/>
      <c r="O197" s="176"/>
      <c r="P197" s="177">
        <f>P198</f>
        <v>0</v>
      </c>
      <c r="Q197" s="176"/>
      <c r="R197" s="177">
        <f>R198</f>
        <v>0.00088</v>
      </c>
      <c r="S197" s="176"/>
      <c r="T197" s="178">
        <f>T198</f>
        <v>0</v>
      </c>
      <c r="AR197" s="179" t="s">
        <v>163</v>
      </c>
      <c r="AT197" s="180" t="s">
        <v>74</v>
      </c>
      <c r="AU197" s="180" t="s">
        <v>75</v>
      </c>
      <c r="AY197" s="179" t="s">
        <v>147</v>
      </c>
      <c r="BK197" s="181">
        <f>BK198</f>
        <v>0</v>
      </c>
    </row>
    <row r="198" spans="2:63" s="12" customFormat="1" ht="22.9" customHeight="1">
      <c r="B198" s="168"/>
      <c r="C198" s="169"/>
      <c r="D198" s="170" t="s">
        <v>74</v>
      </c>
      <c r="E198" s="182" t="s">
        <v>399</v>
      </c>
      <c r="F198" s="182" t="s">
        <v>400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SUM(P199:P201)</f>
        <v>0</v>
      </c>
      <c r="Q198" s="176"/>
      <c r="R198" s="177">
        <f>SUM(R199:R201)</f>
        <v>0.00088</v>
      </c>
      <c r="S198" s="176"/>
      <c r="T198" s="178">
        <f>SUM(T199:T201)</f>
        <v>0</v>
      </c>
      <c r="AR198" s="179" t="s">
        <v>163</v>
      </c>
      <c r="AT198" s="180" t="s">
        <v>74</v>
      </c>
      <c r="AU198" s="180" t="s">
        <v>83</v>
      </c>
      <c r="AY198" s="179" t="s">
        <v>147</v>
      </c>
      <c r="BK198" s="181">
        <f>SUM(BK199:BK201)</f>
        <v>0</v>
      </c>
    </row>
    <row r="199" spans="1:65" s="2" customFormat="1" ht="16.5" customHeight="1">
      <c r="A199" s="31"/>
      <c r="B199" s="32"/>
      <c r="C199" s="184" t="s">
        <v>386</v>
      </c>
      <c r="D199" s="184" t="s">
        <v>150</v>
      </c>
      <c r="E199" s="185" t="s">
        <v>402</v>
      </c>
      <c r="F199" s="186" t="s">
        <v>403</v>
      </c>
      <c r="G199" s="187" t="s">
        <v>404</v>
      </c>
      <c r="H199" s="188">
        <v>4</v>
      </c>
      <c r="I199" s="189"/>
      <c r="J199" s="190">
        <f>ROUND(I199*H199,2)</f>
        <v>0</v>
      </c>
      <c r="K199" s="191"/>
      <c r="L199" s="36"/>
      <c r="M199" s="192" t="s">
        <v>1</v>
      </c>
      <c r="N199" s="193" t="s">
        <v>41</v>
      </c>
      <c r="O199" s="68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405</v>
      </c>
      <c r="AT199" s="196" t="s">
        <v>150</v>
      </c>
      <c r="AU199" s="196" t="s">
        <v>155</v>
      </c>
      <c r="AY199" s="14" t="s">
        <v>147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4" t="s">
        <v>155</v>
      </c>
      <c r="BK199" s="197">
        <f>ROUND(I199*H199,2)</f>
        <v>0</v>
      </c>
      <c r="BL199" s="14" t="s">
        <v>405</v>
      </c>
      <c r="BM199" s="196" t="s">
        <v>550</v>
      </c>
    </row>
    <row r="200" spans="1:65" s="2" customFormat="1" ht="16.5" customHeight="1">
      <c r="A200" s="31"/>
      <c r="B200" s="32"/>
      <c r="C200" s="198" t="s">
        <v>390</v>
      </c>
      <c r="D200" s="198" t="s">
        <v>222</v>
      </c>
      <c r="E200" s="199" t="s">
        <v>408</v>
      </c>
      <c r="F200" s="200" t="s">
        <v>551</v>
      </c>
      <c r="G200" s="201" t="s">
        <v>191</v>
      </c>
      <c r="H200" s="202">
        <v>4</v>
      </c>
      <c r="I200" s="203"/>
      <c r="J200" s="204">
        <f>ROUND(I200*H200,2)</f>
        <v>0</v>
      </c>
      <c r="K200" s="205"/>
      <c r="L200" s="206"/>
      <c r="M200" s="207" t="s">
        <v>1</v>
      </c>
      <c r="N200" s="208" t="s">
        <v>41</v>
      </c>
      <c r="O200" s="68"/>
      <c r="P200" s="194">
        <f>O200*H200</f>
        <v>0</v>
      </c>
      <c r="Q200" s="194">
        <v>0.00022</v>
      </c>
      <c r="R200" s="194">
        <f>Q200*H200</f>
        <v>0.00088</v>
      </c>
      <c r="S200" s="194">
        <v>0</v>
      </c>
      <c r="T200" s="19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410</v>
      </c>
      <c r="AT200" s="196" t="s">
        <v>222</v>
      </c>
      <c r="AU200" s="196" t="s">
        <v>155</v>
      </c>
      <c r="AY200" s="14" t="s">
        <v>147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155</v>
      </c>
      <c r="BK200" s="197">
        <f>ROUND(I200*H200,2)</f>
        <v>0</v>
      </c>
      <c r="BL200" s="14" t="s">
        <v>405</v>
      </c>
      <c r="BM200" s="196" t="s">
        <v>552</v>
      </c>
    </row>
    <row r="201" spans="1:65" s="2" customFormat="1" ht="16.5" customHeight="1">
      <c r="A201" s="31"/>
      <c r="B201" s="32"/>
      <c r="C201" s="184" t="s">
        <v>394</v>
      </c>
      <c r="D201" s="184" t="s">
        <v>150</v>
      </c>
      <c r="E201" s="185" t="s">
        <v>413</v>
      </c>
      <c r="F201" s="186" t="s">
        <v>414</v>
      </c>
      <c r="G201" s="187" t="s">
        <v>415</v>
      </c>
      <c r="H201" s="188">
        <v>1</v>
      </c>
      <c r="I201" s="189"/>
      <c r="J201" s="190">
        <f>ROUND(I201*H201,2)</f>
        <v>0</v>
      </c>
      <c r="K201" s="191"/>
      <c r="L201" s="36"/>
      <c r="M201" s="210" t="s">
        <v>1</v>
      </c>
      <c r="N201" s="211" t="s">
        <v>41</v>
      </c>
      <c r="O201" s="21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405</v>
      </c>
      <c r="AT201" s="196" t="s">
        <v>150</v>
      </c>
      <c r="AU201" s="196" t="s">
        <v>155</v>
      </c>
      <c r="AY201" s="14" t="s">
        <v>147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155</v>
      </c>
      <c r="BK201" s="197">
        <f>ROUND(I201*H201,2)</f>
        <v>0</v>
      </c>
      <c r="BL201" s="14" t="s">
        <v>405</v>
      </c>
      <c r="BM201" s="196" t="s">
        <v>553</v>
      </c>
    </row>
    <row r="202" spans="1:31" s="2" customFormat="1" ht="6.95" customHeight="1">
      <c r="A202" s="31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36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sheetProtection algorithmName="SHA-512" hashValue="64fEhjeR7VPvp0bIqNix2QoxBC9zrtzoTNB9DTsh/SKt4wVq20DeX6/NeV5Hy2M4B9ptxeJwh/aD55NKY/I39w==" saltValue="lb8UZkHp0YZbyGz5Shy6/hprylzgXso6SkW7NBMcLHD0QFzvO1oWmdfCuCRDlf/dRgaBMdlKfl6CCMnQrSeuZQ==" spinCount="100000" sheet="1" objects="1" scenarios="1" formatColumns="0" formatRows="0" autoFilter="0"/>
  <autoFilter ref="C129:K20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93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554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ROUND((SUM(BE130:BE203)),2)</f>
        <v>0</v>
      </c>
      <c r="G33" s="31"/>
      <c r="H33" s="31"/>
      <c r="I33" s="121">
        <v>0.21</v>
      </c>
      <c r="J33" s="120">
        <f>ROUND(((SUM(BE130:BE203))*I33),2)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ROUND((SUM(BF130:BF203)),2)</f>
        <v>0</v>
      </c>
      <c r="G34" s="31"/>
      <c r="H34" s="31"/>
      <c r="I34" s="121">
        <v>0.15</v>
      </c>
      <c r="J34" s="120">
        <f>ROUND(((SUM(BF130:BF203))*I34),2)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ROUND((SUM(BG130:BG203)),2)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ROUND((SUM(BH130:BH203)),2)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ROUND((SUM(BI130:BI203)),2)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17-05-16 - Byt č.16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J131</f>
        <v>0</v>
      </c>
      <c r="K97" s="145"/>
      <c r="L97" s="149"/>
    </row>
    <row r="98" spans="2:12" s="10" customFormat="1" ht="19.9" customHeight="1">
      <c r="B98" s="150"/>
      <c r="C98" s="151"/>
      <c r="D98" s="152" t="s">
        <v>121</v>
      </c>
      <c r="E98" s="153"/>
      <c r="F98" s="153"/>
      <c r="G98" s="153"/>
      <c r="H98" s="153"/>
      <c r="I98" s="153"/>
      <c r="J98" s="154">
        <f>J132</f>
        <v>0</v>
      </c>
      <c r="K98" s="151"/>
      <c r="L98" s="155"/>
    </row>
    <row r="99" spans="2:12" s="10" customFormat="1" ht="19.9" customHeight="1">
      <c r="B99" s="150"/>
      <c r="C99" s="151"/>
      <c r="D99" s="152" t="s">
        <v>122</v>
      </c>
      <c r="E99" s="153"/>
      <c r="F99" s="153"/>
      <c r="G99" s="153"/>
      <c r="H99" s="153"/>
      <c r="I99" s="153"/>
      <c r="J99" s="154">
        <f>J134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124</v>
      </c>
      <c r="E101" s="147"/>
      <c r="F101" s="147"/>
      <c r="G101" s="147"/>
      <c r="H101" s="147"/>
      <c r="I101" s="147"/>
      <c r="J101" s="148">
        <f>J142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418</v>
      </c>
      <c r="E102" s="153"/>
      <c r="F102" s="153"/>
      <c r="G102" s="153"/>
      <c r="H102" s="153"/>
      <c r="I102" s="153"/>
      <c r="J102" s="154">
        <f>J143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125</v>
      </c>
      <c r="E103" s="153"/>
      <c r="F103" s="153"/>
      <c r="G103" s="153"/>
      <c r="H103" s="153"/>
      <c r="I103" s="153"/>
      <c r="J103" s="154">
        <f>J146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485</v>
      </c>
      <c r="E104" s="153"/>
      <c r="F104" s="153"/>
      <c r="G104" s="153"/>
      <c r="H104" s="153"/>
      <c r="I104" s="153"/>
      <c r="J104" s="154">
        <f>J154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126</v>
      </c>
      <c r="E105" s="153"/>
      <c r="F105" s="153"/>
      <c r="G105" s="153"/>
      <c r="H105" s="153"/>
      <c r="I105" s="153"/>
      <c r="J105" s="154">
        <f>J159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127</v>
      </c>
      <c r="E106" s="153"/>
      <c r="F106" s="153"/>
      <c r="G106" s="153"/>
      <c r="H106" s="153"/>
      <c r="I106" s="153"/>
      <c r="J106" s="154">
        <f>J174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128</v>
      </c>
      <c r="E107" s="153"/>
      <c r="F107" s="153"/>
      <c r="G107" s="153"/>
      <c r="H107" s="153"/>
      <c r="I107" s="153"/>
      <c r="J107" s="154">
        <f>J185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129</v>
      </c>
      <c r="E108" s="153"/>
      <c r="F108" s="153"/>
      <c r="G108" s="153"/>
      <c r="H108" s="153"/>
      <c r="I108" s="153"/>
      <c r="J108" s="154">
        <f>J194</f>
        <v>0</v>
      </c>
      <c r="K108" s="151"/>
      <c r="L108" s="155"/>
    </row>
    <row r="109" spans="2:12" s="9" customFormat="1" ht="24.95" customHeight="1">
      <c r="B109" s="144"/>
      <c r="C109" s="145"/>
      <c r="D109" s="146" t="s">
        <v>130</v>
      </c>
      <c r="E109" s="147"/>
      <c r="F109" s="147"/>
      <c r="G109" s="147"/>
      <c r="H109" s="147"/>
      <c r="I109" s="147"/>
      <c r="J109" s="148">
        <f>J199</f>
        <v>0</v>
      </c>
      <c r="K109" s="145"/>
      <c r="L109" s="149"/>
    </row>
    <row r="110" spans="2:12" s="10" customFormat="1" ht="19.9" customHeight="1">
      <c r="B110" s="150"/>
      <c r="C110" s="151"/>
      <c r="D110" s="152" t="s">
        <v>131</v>
      </c>
      <c r="E110" s="153"/>
      <c r="F110" s="153"/>
      <c r="G110" s="153"/>
      <c r="H110" s="153"/>
      <c r="I110" s="153"/>
      <c r="J110" s="154">
        <f>J200</f>
        <v>0</v>
      </c>
      <c r="K110" s="151"/>
      <c r="L110" s="155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132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57" t="str">
        <f>E7</f>
        <v>Opravy v ubytovně v Důlní ul.</v>
      </c>
      <c r="F120" s="258"/>
      <c r="G120" s="258"/>
      <c r="H120" s="258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113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39" t="str">
        <f>E9</f>
        <v>17-05-16 - Byt č.16</v>
      </c>
      <c r="F122" s="256"/>
      <c r="G122" s="256"/>
      <c r="H122" s="256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20</v>
      </c>
      <c r="D124" s="33"/>
      <c r="E124" s="33"/>
      <c r="F124" s="24" t="str">
        <f>F12</f>
        <v>Důlní ul.</v>
      </c>
      <c r="G124" s="33"/>
      <c r="H124" s="33"/>
      <c r="I124" s="26" t="s">
        <v>22</v>
      </c>
      <c r="J124" s="63" t="str">
        <f>IF(J12="","",J12)</f>
        <v>28. 5. 2022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24</v>
      </c>
      <c r="D126" s="33"/>
      <c r="E126" s="33"/>
      <c r="F126" s="24" t="str">
        <f>E15</f>
        <v>MU Bílina</v>
      </c>
      <c r="G126" s="33"/>
      <c r="H126" s="33"/>
      <c r="I126" s="26" t="s">
        <v>30</v>
      </c>
      <c r="J126" s="29" t="str">
        <f>E21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28</v>
      </c>
      <c r="D127" s="33"/>
      <c r="E127" s="33"/>
      <c r="F127" s="24" t="str">
        <f>IF(E18="","",E18)</f>
        <v>Vyplň údaj</v>
      </c>
      <c r="G127" s="33"/>
      <c r="H127" s="33"/>
      <c r="I127" s="26" t="s">
        <v>33</v>
      </c>
      <c r="J127" s="29" t="str">
        <f>E24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11" customFormat="1" ht="29.25" customHeight="1">
      <c r="A129" s="156"/>
      <c r="B129" s="157"/>
      <c r="C129" s="158" t="s">
        <v>133</v>
      </c>
      <c r="D129" s="159" t="s">
        <v>60</v>
      </c>
      <c r="E129" s="159" t="s">
        <v>56</v>
      </c>
      <c r="F129" s="159" t="s">
        <v>57</v>
      </c>
      <c r="G129" s="159" t="s">
        <v>134</v>
      </c>
      <c r="H129" s="159" t="s">
        <v>135</v>
      </c>
      <c r="I129" s="159" t="s">
        <v>136</v>
      </c>
      <c r="J129" s="160" t="s">
        <v>117</v>
      </c>
      <c r="K129" s="161" t="s">
        <v>137</v>
      </c>
      <c r="L129" s="162"/>
      <c r="M129" s="72" t="s">
        <v>1</v>
      </c>
      <c r="N129" s="73" t="s">
        <v>39</v>
      </c>
      <c r="O129" s="73" t="s">
        <v>138</v>
      </c>
      <c r="P129" s="73" t="s">
        <v>139</v>
      </c>
      <c r="Q129" s="73" t="s">
        <v>140</v>
      </c>
      <c r="R129" s="73" t="s">
        <v>141</v>
      </c>
      <c r="S129" s="73" t="s">
        <v>142</v>
      </c>
      <c r="T129" s="74" t="s">
        <v>143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9" customHeight="1">
      <c r="A130" s="31"/>
      <c r="B130" s="32"/>
      <c r="C130" s="79" t="s">
        <v>144</v>
      </c>
      <c r="D130" s="33"/>
      <c r="E130" s="33"/>
      <c r="F130" s="33"/>
      <c r="G130" s="33"/>
      <c r="H130" s="33"/>
      <c r="I130" s="33"/>
      <c r="J130" s="163">
        <f>BK130</f>
        <v>0</v>
      </c>
      <c r="K130" s="33"/>
      <c r="L130" s="36"/>
      <c r="M130" s="75"/>
      <c r="N130" s="164"/>
      <c r="O130" s="76"/>
      <c r="P130" s="165">
        <f>P131+P142+P199</f>
        <v>0</v>
      </c>
      <c r="Q130" s="76"/>
      <c r="R130" s="165">
        <f>R131+R142+R199</f>
        <v>0.32595225000000005</v>
      </c>
      <c r="S130" s="76"/>
      <c r="T130" s="166">
        <f>T131+T142+T199</f>
        <v>0.1291106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74</v>
      </c>
      <c r="AU130" s="14" t="s">
        <v>119</v>
      </c>
      <c r="BK130" s="167">
        <f>BK131+BK142+BK199</f>
        <v>0</v>
      </c>
    </row>
    <row r="131" spans="2:63" s="12" customFormat="1" ht="25.9" customHeight="1">
      <c r="B131" s="168"/>
      <c r="C131" s="169"/>
      <c r="D131" s="170" t="s">
        <v>74</v>
      </c>
      <c r="E131" s="171" t="s">
        <v>145</v>
      </c>
      <c r="F131" s="171" t="s">
        <v>146</v>
      </c>
      <c r="G131" s="169"/>
      <c r="H131" s="169"/>
      <c r="I131" s="172"/>
      <c r="J131" s="173">
        <f>BK131</f>
        <v>0</v>
      </c>
      <c r="K131" s="169"/>
      <c r="L131" s="174"/>
      <c r="M131" s="175"/>
      <c r="N131" s="176"/>
      <c r="O131" s="176"/>
      <c r="P131" s="177">
        <f>P132+P134+P140</f>
        <v>0</v>
      </c>
      <c r="Q131" s="176"/>
      <c r="R131" s="177">
        <f>R132+R134+R140</f>
        <v>0.00066564</v>
      </c>
      <c r="S131" s="176"/>
      <c r="T131" s="178">
        <f>T132+T134+T140</f>
        <v>0</v>
      </c>
      <c r="AR131" s="179" t="s">
        <v>83</v>
      </c>
      <c r="AT131" s="180" t="s">
        <v>74</v>
      </c>
      <c r="AU131" s="180" t="s">
        <v>75</v>
      </c>
      <c r="AY131" s="179" t="s">
        <v>147</v>
      </c>
      <c r="BK131" s="181">
        <f>BK132+BK134+BK140</f>
        <v>0</v>
      </c>
    </row>
    <row r="132" spans="2:63" s="12" customFormat="1" ht="22.9" customHeight="1">
      <c r="B132" s="168"/>
      <c r="C132" s="169"/>
      <c r="D132" s="170" t="s">
        <v>74</v>
      </c>
      <c r="E132" s="182" t="s">
        <v>148</v>
      </c>
      <c r="F132" s="182" t="s">
        <v>149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P133</f>
        <v>0</v>
      </c>
      <c r="Q132" s="176"/>
      <c r="R132" s="177">
        <f>R133</f>
        <v>0.00066564</v>
      </c>
      <c r="S132" s="176"/>
      <c r="T132" s="178">
        <f>T133</f>
        <v>0</v>
      </c>
      <c r="AR132" s="179" t="s">
        <v>83</v>
      </c>
      <c r="AT132" s="180" t="s">
        <v>74</v>
      </c>
      <c r="AU132" s="180" t="s">
        <v>83</v>
      </c>
      <c r="AY132" s="179" t="s">
        <v>147</v>
      </c>
      <c r="BK132" s="181">
        <f>BK133</f>
        <v>0</v>
      </c>
    </row>
    <row r="133" spans="1:65" s="2" customFormat="1" ht="16.5" customHeight="1">
      <c r="A133" s="31"/>
      <c r="B133" s="32"/>
      <c r="C133" s="184" t="s">
        <v>83</v>
      </c>
      <c r="D133" s="184" t="s">
        <v>150</v>
      </c>
      <c r="E133" s="185" t="s">
        <v>151</v>
      </c>
      <c r="F133" s="186" t="s">
        <v>152</v>
      </c>
      <c r="G133" s="187" t="s">
        <v>153</v>
      </c>
      <c r="H133" s="188">
        <v>16.641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41</v>
      </c>
      <c r="O133" s="68"/>
      <c r="P133" s="194">
        <f>O133*H133</f>
        <v>0</v>
      </c>
      <c r="Q133" s="194">
        <v>4E-05</v>
      </c>
      <c r="R133" s="194">
        <f>Q133*H133</f>
        <v>0.00066564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154</v>
      </c>
      <c r="AT133" s="196" t="s">
        <v>150</v>
      </c>
      <c r="AU133" s="196" t="s">
        <v>155</v>
      </c>
      <c r="AY133" s="14" t="s">
        <v>147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155</v>
      </c>
      <c r="BK133" s="197">
        <f>ROUND(I133*H133,2)</f>
        <v>0</v>
      </c>
      <c r="BL133" s="14" t="s">
        <v>154</v>
      </c>
      <c r="BM133" s="196" t="s">
        <v>555</v>
      </c>
    </row>
    <row r="134" spans="2:63" s="12" customFormat="1" ht="22.9" customHeight="1">
      <c r="B134" s="168"/>
      <c r="C134" s="169"/>
      <c r="D134" s="170" t="s">
        <v>74</v>
      </c>
      <c r="E134" s="182" t="s">
        <v>157</v>
      </c>
      <c r="F134" s="182" t="s">
        <v>158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SUM(P135:P139)</f>
        <v>0</v>
      </c>
      <c r="Q134" s="176"/>
      <c r="R134" s="177">
        <f>SUM(R135:R139)</f>
        <v>0</v>
      </c>
      <c r="S134" s="176"/>
      <c r="T134" s="178">
        <f>SUM(T135:T139)</f>
        <v>0</v>
      </c>
      <c r="AR134" s="179" t="s">
        <v>83</v>
      </c>
      <c r="AT134" s="180" t="s">
        <v>74</v>
      </c>
      <c r="AU134" s="180" t="s">
        <v>83</v>
      </c>
      <c r="AY134" s="179" t="s">
        <v>147</v>
      </c>
      <c r="BK134" s="181">
        <f>SUM(BK135:BK139)</f>
        <v>0</v>
      </c>
    </row>
    <row r="135" spans="1:65" s="2" customFormat="1" ht="16.5" customHeight="1">
      <c r="A135" s="31"/>
      <c r="B135" s="32"/>
      <c r="C135" s="184" t="s">
        <v>155</v>
      </c>
      <c r="D135" s="184" t="s">
        <v>150</v>
      </c>
      <c r="E135" s="185" t="s">
        <v>159</v>
      </c>
      <c r="F135" s="186" t="s">
        <v>160</v>
      </c>
      <c r="G135" s="187" t="s">
        <v>161</v>
      </c>
      <c r="H135" s="188">
        <v>0.129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556</v>
      </c>
    </row>
    <row r="136" spans="1:65" s="2" customFormat="1" ht="21.75" customHeight="1">
      <c r="A136" s="31"/>
      <c r="B136" s="32"/>
      <c r="C136" s="184" t="s">
        <v>163</v>
      </c>
      <c r="D136" s="184" t="s">
        <v>150</v>
      </c>
      <c r="E136" s="185" t="s">
        <v>164</v>
      </c>
      <c r="F136" s="186" t="s">
        <v>165</v>
      </c>
      <c r="G136" s="187" t="s">
        <v>161</v>
      </c>
      <c r="H136" s="188">
        <v>0.48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557</v>
      </c>
    </row>
    <row r="137" spans="1:65" s="2" customFormat="1" ht="16.5" customHeight="1">
      <c r="A137" s="31"/>
      <c r="B137" s="32"/>
      <c r="C137" s="184" t="s">
        <v>154</v>
      </c>
      <c r="D137" s="184" t="s">
        <v>150</v>
      </c>
      <c r="E137" s="185" t="s">
        <v>167</v>
      </c>
      <c r="F137" s="186" t="s">
        <v>168</v>
      </c>
      <c r="G137" s="187" t="s">
        <v>161</v>
      </c>
      <c r="H137" s="188">
        <v>0.129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558</v>
      </c>
    </row>
    <row r="138" spans="1:65" s="2" customFormat="1" ht="16.5" customHeight="1">
      <c r="A138" s="31"/>
      <c r="B138" s="32"/>
      <c r="C138" s="184" t="s">
        <v>170</v>
      </c>
      <c r="D138" s="184" t="s">
        <v>150</v>
      </c>
      <c r="E138" s="185" t="s">
        <v>171</v>
      </c>
      <c r="F138" s="186" t="s">
        <v>172</v>
      </c>
      <c r="G138" s="187" t="s">
        <v>161</v>
      </c>
      <c r="H138" s="188">
        <v>1.8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559</v>
      </c>
    </row>
    <row r="139" spans="1:65" s="2" customFormat="1" ht="16.5" customHeight="1">
      <c r="A139" s="31"/>
      <c r="B139" s="32"/>
      <c r="C139" s="184" t="s">
        <v>174</v>
      </c>
      <c r="D139" s="184" t="s">
        <v>150</v>
      </c>
      <c r="E139" s="185" t="s">
        <v>175</v>
      </c>
      <c r="F139" s="186" t="s">
        <v>176</v>
      </c>
      <c r="G139" s="187" t="s">
        <v>161</v>
      </c>
      <c r="H139" s="188">
        <v>0.129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560</v>
      </c>
    </row>
    <row r="140" spans="2:63" s="12" customFormat="1" ht="22.9" customHeight="1">
      <c r="B140" s="168"/>
      <c r="C140" s="169"/>
      <c r="D140" s="170" t="s">
        <v>74</v>
      </c>
      <c r="E140" s="182" t="s">
        <v>178</v>
      </c>
      <c r="F140" s="182" t="s">
        <v>179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83</v>
      </c>
      <c r="AT140" s="180" t="s">
        <v>74</v>
      </c>
      <c r="AU140" s="180" t="s">
        <v>83</v>
      </c>
      <c r="AY140" s="179" t="s">
        <v>147</v>
      </c>
      <c r="BK140" s="181">
        <f>BK141</f>
        <v>0</v>
      </c>
    </row>
    <row r="141" spans="1:65" s="2" customFormat="1" ht="16.5" customHeight="1">
      <c r="A141" s="31"/>
      <c r="B141" s="32"/>
      <c r="C141" s="184" t="s">
        <v>180</v>
      </c>
      <c r="D141" s="184" t="s">
        <v>150</v>
      </c>
      <c r="E141" s="185" t="s">
        <v>181</v>
      </c>
      <c r="F141" s="186" t="s">
        <v>182</v>
      </c>
      <c r="G141" s="187" t="s">
        <v>161</v>
      </c>
      <c r="H141" s="188">
        <v>0.001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561</v>
      </c>
    </row>
    <row r="142" spans="2:63" s="12" customFormat="1" ht="25.9" customHeight="1">
      <c r="B142" s="168"/>
      <c r="C142" s="169"/>
      <c r="D142" s="170" t="s">
        <v>74</v>
      </c>
      <c r="E142" s="171" t="s">
        <v>184</v>
      </c>
      <c r="F142" s="171" t="s">
        <v>185</v>
      </c>
      <c r="G142" s="169"/>
      <c r="H142" s="169"/>
      <c r="I142" s="172"/>
      <c r="J142" s="173">
        <f>BK142</f>
        <v>0</v>
      </c>
      <c r="K142" s="169"/>
      <c r="L142" s="174"/>
      <c r="M142" s="175"/>
      <c r="N142" s="176"/>
      <c r="O142" s="176"/>
      <c r="P142" s="177">
        <f>P143+P146+P154+P159+P174+P185+P194</f>
        <v>0</v>
      </c>
      <c r="Q142" s="176"/>
      <c r="R142" s="177">
        <f>R143+R146+R154+R159+R174+R185+R194</f>
        <v>0.32484661000000004</v>
      </c>
      <c r="S142" s="176"/>
      <c r="T142" s="178">
        <f>T143+T146+T154+T159+T174+T185+T194</f>
        <v>0.1291106</v>
      </c>
      <c r="AR142" s="179" t="s">
        <v>155</v>
      </c>
      <c r="AT142" s="180" t="s">
        <v>74</v>
      </c>
      <c r="AU142" s="180" t="s">
        <v>75</v>
      </c>
      <c r="AY142" s="179" t="s">
        <v>147</v>
      </c>
      <c r="BK142" s="181">
        <f>BK143+BK146+BK154+BK159+BK174+BK185+BK194</f>
        <v>0</v>
      </c>
    </row>
    <row r="143" spans="2:63" s="12" customFormat="1" ht="22.9" customHeight="1">
      <c r="B143" s="168"/>
      <c r="C143" s="169"/>
      <c r="D143" s="170" t="s">
        <v>74</v>
      </c>
      <c r="E143" s="182" t="s">
        <v>426</v>
      </c>
      <c r="F143" s="182" t="s">
        <v>427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SUM(P144:P145)</f>
        <v>0</v>
      </c>
      <c r="Q143" s="176"/>
      <c r="R143" s="177">
        <f>SUM(R144:R145)</f>
        <v>0.0005399999999999999</v>
      </c>
      <c r="S143" s="176"/>
      <c r="T143" s="178">
        <f>SUM(T144:T145)</f>
        <v>0</v>
      </c>
      <c r="AR143" s="179" t="s">
        <v>155</v>
      </c>
      <c r="AT143" s="180" t="s">
        <v>74</v>
      </c>
      <c r="AU143" s="180" t="s">
        <v>83</v>
      </c>
      <c r="AY143" s="179" t="s">
        <v>147</v>
      </c>
      <c r="BK143" s="181">
        <f>SUM(BK144:BK145)</f>
        <v>0</v>
      </c>
    </row>
    <row r="144" spans="1:65" s="2" customFormat="1" ht="16.5" customHeight="1">
      <c r="A144" s="31"/>
      <c r="B144" s="32"/>
      <c r="C144" s="184" t="s">
        <v>188</v>
      </c>
      <c r="D144" s="184" t="s">
        <v>150</v>
      </c>
      <c r="E144" s="185" t="s">
        <v>428</v>
      </c>
      <c r="F144" s="186" t="s">
        <v>429</v>
      </c>
      <c r="G144" s="187" t="s">
        <v>191</v>
      </c>
      <c r="H144" s="188">
        <v>1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>O144*H144</f>
        <v>0</v>
      </c>
      <c r="Q144" s="194">
        <v>0.00026</v>
      </c>
      <c r="R144" s="194">
        <f>Q144*H144</f>
        <v>0.00026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192</v>
      </c>
      <c r="AT144" s="196" t="s">
        <v>150</v>
      </c>
      <c r="AU144" s="196" t="s">
        <v>155</v>
      </c>
      <c r="AY144" s="14" t="s">
        <v>147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155</v>
      </c>
      <c r="BK144" s="197">
        <f>ROUND(I144*H144,2)</f>
        <v>0</v>
      </c>
      <c r="BL144" s="14" t="s">
        <v>192</v>
      </c>
      <c r="BM144" s="196" t="s">
        <v>562</v>
      </c>
    </row>
    <row r="145" spans="1:65" s="2" customFormat="1" ht="16.5" customHeight="1">
      <c r="A145" s="31"/>
      <c r="B145" s="32"/>
      <c r="C145" s="184" t="s">
        <v>148</v>
      </c>
      <c r="D145" s="184" t="s">
        <v>150</v>
      </c>
      <c r="E145" s="185" t="s">
        <v>431</v>
      </c>
      <c r="F145" s="186" t="s">
        <v>432</v>
      </c>
      <c r="G145" s="187" t="s">
        <v>191</v>
      </c>
      <c r="H145" s="188">
        <v>1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41</v>
      </c>
      <c r="O145" s="68"/>
      <c r="P145" s="194">
        <f>O145*H145</f>
        <v>0</v>
      </c>
      <c r="Q145" s="194">
        <v>0.00028</v>
      </c>
      <c r="R145" s="194">
        <f>Q145*H145</f>
        <v>0.00028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192</v>
      </c>
      <c r="AT145" s="196" t="s">
        <v>150</v>
      </c>
      <c r="AU145" s="196" t="s">
        <v>155</v>
      </c>
      <c r="AY145" s="14" t="s">
        <v>147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155</v>
      </c>
      <c r="BK145" s="197">
        <f>ROUND(I145*H145,2)</f>
        <v>0</v>
      </c>
      <c r="BL145" s="14" t="s">
        <v>192</v>
      </c>
      <c r="BM145" s="196" t="s">
        <v>563</v>
      </c>
    </row>
    <row r="146" spans="2:63" s="12" customFormat="1" ht="22.9" customHeight="1">
      <c r="B146" s="168"/>
      <c r="C146" s="169"/>
      <c r="D146" s="170" t="s">
        <v>74</v>
      </c>
      <c r="E146" s="182" t="s">
        <v>186</v>
      </c>
      <c r="F146" s="182" t="s">
        <v>187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SUM(P147:P153)</f>
        <v>0</v>
      </c>
      <c r="Q146" s="176"/>
      <c r="R146" s="177">
        <f>SUM(R147:R153)</f>
        <v>0.0301</v>
      </c>
      <c r="S146" s="176"/>
      <c r="T146" s="178">
        <f>SUM(T147:T153)</f>
        <v>0.02493</v>
      </c>
      <c r="AR146" s="179" t="s">
        <v>155</v>
      </c>
      <c r="AT146" s="180" t="s">
        <v>74</v>
      </c>
      <c r="AU146" s="180" t="s">
        <v>83</v>
      </c>
      <c r="AY146" s="179" t="s">
        <v>147</v>
      </c>
      <c r="BK146" s="181">
        <f>SUM(BK147:BK153)</f>
        <v>0</v>
      </c>
    </row>
    <row r="147" spans="1:65" s="2" customFormat="1" ht="24.2" customHeight="1">
      <c r="A147" s="31"/>
      <c r="B147" s="32"/>
      <c r="C147" s="184" t="s">
        <v>197</v>
      </c>
      <c r="D147" s="184" t="s">
        <v>150</v>
      </c>
      <c r="E147" s="185" t="s">
        <v>434</v>
      </c>
      <c r="F147" s="186" t="s">
        <v>435</v>
      </c>
      <c r="G147" s="187" t="s">
        <v>191</v>
      </c>
      <c r="H147" s="188">
        <v>1</v>
      </c>
      <c r="I147" s="189"/>
      <c r="J147" s="190">
        <f aca="true" t="shared" si="0" ref="J147:J153"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 aca="true" t="shared" si="1" ref="P147:P153">O147*H147</f>
        <v>0</v>
      </c>
      <c r="Q147" s="194">
        <v>0.03</v>
      </c>
      <c r="R147" s="194">
        <f aca="true" t="shared" si="2" ref="R147:R153">Q147*H147</f>
        <v>0.03</v>
      </c>
      <c r="S147" s="194">
        <v>0</v>
      </c>
      <c r="T147" s="195">
        <f aca="true" t="shared" si="3" ref="T147:T153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192</v>
      </c>
      <c r="AT147" s="196" t="s">
        <v>150</v>
      </c>
      <c r="AU147" s="196" t="s">
        <v>155</v>
      </c>
      <c r="AY147" s="14" t="s">
        <v>147</v>
      </c>
      <c r="BE147" s="197">
        <f aca="true" t="shared" si="4" ref="BE147:BE153">IF(N147="základní",J147,0)</f>
        <v>0</v>
      </c>
      <c r="BF147" s="197">
        <f aca="true" t="shared" si="5" ref="BF147:BF153">IF(N147="snížená",J147,0)</f>
        <v>0</v>
      </c>
      <c r="BG147" s="197">
        <f aca="true" t="shared" si="6" ref="BG147:BG153">IF(N147="zákl. přenesená",J147,0)</f>
        <v>0</v>
      </c>
      <c r="BH147" s="197">
        <f aca="true" t="shared" si="7" ref="BH147:BH153">IF(N147="sníž. přenesená",J147,0)</f>
        <v>0</v>
      </c>
      <c r="BI147" s="197">
        <f aca="true" t="shared" si="8" ref="BI147:BI153">IF(N147="nulová",J147,0)</f>
        <v>0</v>
      </c>
      <c r="BJ147" s="14" t="s">
        <v>155</v>
      </c>
      <c r="BK147" s="197">
        <f aca="true" t="shared" si="9" ref="BK147:BK153">ROUND(I147*H147,2)</f>
        <v>0</v>
      </c>
      <c r="BL147" s="14" t="s">
        <v>192</v>
      </c>
      <c r="BM147" s="196" t="s">
        <v>564</v>
      </c>
    </row>
    <row r="148" spans="1:65" s="2" customFormat="1" ht="16.5" customHeight="1">
      <c r="A148" s="31"/>
      <c r="B148" s="32"/>
      <c r="C148" s="184" t="s">
        <v>201</v>
      </c>
      <c r="D148" s="184" t="s">
        <v>150</v>
      </c>
      <c r="E148" s="185" t="s">
        <v>189</v>
      </c>
      <c r="F148" s="186" t="s">
        <v>190</v>
      </c>
      <c r="G148" s="187" t="s">
        <v>191</v>
      </c>
      <c r="H148" s="188">
        <v>1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8E-05</v>
      </c>
      <c r="R148" s="194">
        <f t="shared" si="2"/>
        <v>8E-05</v>
      </c>
      <c r="S148" s="194">
        <v>0.02493</v>
      </c>
      <c r="T148" s="195">
        <f t="shared" si="3"/>
        <v>0.02493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192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192</v>
      </c>
      <c r="BM148" s="196" t="s">
        <v>565</v>
      </c>
    </row>
    <row r="149" spans="1:65" s="2" customFormat="1" ht="16.5" customHeight="1">
      <c r="A149" s="31"/>
      <c r="B149" s="32"/>
      <c r="C149" s="184" t="s">
        <v>205</v>
      </c>
      <c r="D149" s="184" t="s">
        <v>150</v>
      </c>
      <c r="E149" s="185" t="s">
        <v>198</v>
      </c>
      <c r="F149" s="186" t="s">
        <v>199</v>
      </c>
      <c r="G149" s="187" t="s">
        <v>191</v>
      </c>
      <c r="H149" s="188">
        <v>1.02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192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192</v>
      </c>
      <c r="BM149" s="196" t="s">
        <v>566</v>
      </c>
    </row>
    <row r="150" spans="1:65" s="2" customFormat="1" ht="16.5" customHeight="1">
      <c r="A150" s="31"/>
      <c r="B150" s="32"/>
      <c r="C150" s="184" t="s">
        <v>209</v>
      </c>
      <c r="D150" s="184" t="s">
        <v>150</v>
      </c>
      <c r="E150" s="185" t="s">
        <v>202</v>
      </c>
      <c r="F150" s="186" t="s">
        <v>203</v>
      </c>
      <c r="G150" s="187" t="s">
        <v>153</v>
      </c>
      <c r="H150" s="188">
        <v>100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192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192</v>
      </c>
      <c r="BM150" s="196" t="s">
        <v>567</v>
      </c>
    </row>
    <row r="151" spans="1:65" s="2" customFormat="1" ht="16.5" customHeight="1">
      <c r="A151" s="31"/>
      <c r="B151" s="32"/>
      <c r="C151" s="184" t="s">
        <v>213</v>
      </c>
      <c r="D151" s="184" t="s">
        <v>150</v>
      </c>
      <c r="E151" s="185" t="s">
        <v>206</v>
      </c>
      <c r="F151" s="186" t="s">
        <v>207</v>
      </c>
      <c r="G151" s="187" t="s">
        <v>191</v>
      </c>
      <c r="H151" s="188">
        <v>1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41</v>
      </c>
      <c r="O151" s="68"/>
      <c r="P151" s="194">
        <f t="shared" si="1"/>
        <v>0</v>
      </c>
      <c r="Q151" s="194">
        <v>2E-05</v>
      </c>
      <c r="R151" s="194">
        <f t="shared" si="2"/>
        <v>2E-05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192</v>
      </c>
      <c r="AT151" s="196" t="s">
        <v>150</v>
      </c>
      <c r="AU151" s="196" t="s">
        <v>155</v>
      </c>
      <c r="AY151" s="14" t="s">
        <v>147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155</v>
      </c>
      <c r="BK151" s="197">
        <f t="shared" si="9"/>
        <v>0</v>
      </c>
      <c r="BL151" s="14" t="s">
        <v>192</v>
      </c>
      <c r="BM151" s="196" t="s">
        <v>568</v>
      </c>
    </row>
    <row r="152" spans="1:65" s="2" customFormat="1" ht="16.5" customHeight="1">
      <c r="A152" s="31"/>
      <c r="B152" s="32"/>
      <c r="C152" s="184" t="s">
        <v>8</v>
      </c>
      <c r="D152" s="184" t="s">
        <v>150</v>
      </c>
      <c r="E152" s="185" t="s">
        <v>210</v>
      </c>
      <c r="F152" s="186" t="s">
        <v>211</v>
      </c>
      <c r="G152" s="187" t="s">
        <v>153</v>
      </c>
      <c r="H152" s="188">
        <v>100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41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192</v>
      </c>
      <c r="AT152" s="196" t="s">
        <v>150</v>
      </c>
      <c r="AU152" s="196" t="s">
        <v>155</v>
      </c>
      <c r="AY152" s="14" t="s">
        <v>147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155</v>
      </c>
      <c r="BK152" s="197">
        <f t="shared" si="9"/>
        <v>0</v>
      </c>
      <c r="BL152" s="14" t="s">
        <v>192</v>
      </c>
      <c r="BM152" s="196" t="s">
        <v>569</v>
      </c>
    </row>
    <row r="153" spans="1:65" s="2" customFormat="1" ht="16.5" customHeight="1">
      <c r="A153" s="31"/>
      <c r="B153" s="32"/>
      <c r="C153" s="184" t="s">
        <v>192</v>
      </c>
      <c r="D153" s="184" t="s">
        <v>150</v>
      </c>
      <c r="E153" s="185" t="s">
        <v>214</v>
      </c>
      <c r="F153" s="186" t="s">
        <v>215</v>
      </c>
      <c r="G153" s="187" t="s">
        <v>161</v>
      </c>
      <c r="H153" s="188">
        <v>0.02</v>
      </c>
      <c r="I153" s="189"/>
      <c r="J153" s="190">
        <f t="shared" si="0"/>
        <v>0</v>
      </c>
      <c r="K153" s="191"/>
      <c r="L153" s="36"/>
      <c r="M153" s="192" t="s">
        <v>1</v>
      </c>
      <c r="N153" s="193" t="s">
        <v>41</v>
      </c>
      <c r="O153" s="68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192</v>
      </c>
      <c r="AT153" s="196" t="s">
        <v>150</v>
      </c>
      <c r="AU153" s="196" t="s">
        <v>155</v>
      </c>
      <c r="AY153" s="14" t="s">
        <v>147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4" t="s">
        <v>155</v>
      </c>
      <c r="BK153" s="197">
        <f t="shared" si="9"/>
        <v>0</v>
      </c>
      <c r="BL153" s="14" t="s">
        <v>192</v>
      </c>
      <c r="BM153" s="196" t="s">
        <v>570</v>
      </c>
    </row>
    <row r="154" spans="2:63" s="12" customFormat="1" ht="22.9" customHeight="1">
      <c r="B154" s="168"/>
      <c r="C154" s="169"/>
      <c r="D154" s="170" t="s">
        <v>74</v>
      </c>
      <c r="E154" s="182" t="s">
        <v>501</v>
      </c>
      <c r="F154" s="182" t="s">
        <v>502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SUM(P155:P158)</f>
        <v>0</v>
      </c>
      <c r="Q154" s="176"/>
      <c r="R154" s="177">
        <f>SUM(R155:R158)</f>
        <v>0.16640999999999997</v>
      </c>
      <c r="S154" s="176"/>
      <c r="T154" s="178">
        <f>SUM(T155:T158)</f>
        <v>0</v>
      </c>
      <c r="AR154" s="179" t="s">
        <v>155</v>
      </c>
      <c r="AT154" s="180" t="s">
        <v>74</v>
      </c>
      <c r="AU154" s="180" t="s">
        <v>83</v>
      </c>
      <c r="AY154" s="179" t="s">
        <v>147</v>
      </c>
      <c r="BK154" s="181">
        <f>SUM(BK155:BK158)</f>
        <v>0</v>
      </c>
    </row>
    <row r="155" spans="1:65" s="2" customFormat="1" ht="16.5" customHeight="1">
      <c r="A155" s="31"/>
      <c r="B155" s="32"/>
      <c r="C155" s="184" t="s">
        <v>227</v>
      </c>
      <c r="D155" s="184" t="s">
        <v>150</v>
      </c>
      <c r="E155" s="185" t="s">
        <v>503</v>
      </c>
      <c r="F155" s="186" t="s">
        <v>504</v>
      </c>
      <c r="G155" s="187" t="s">
        <v>153</v>
      </c>
      <c r="H155" s="188">
        <v>16.641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0.00982</v>
      </c>
      <c r="R155" s="194">
        <f>Q155*H155</f>
        <v>0.16341461999999998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192</v>
      </c>
      <c r="BM155" s="196" t="s">
        <v>571</v>
      </c>
    </row>
    <row r="156" spans="1:65" s="2" customFormat="1" ht="16.5" customHeight="1">
      <c r="A156" s="31"/>
      <c r="B156" s="32"/>
      <c r="C156" s="184" t="s">
        <v>231</v>
      </c>
      <c r="D156" s="184" t="s">
        <v>150</v>
      </c>
      <c r="E156" s="185" t="s">
        <v>506</v>
      </c>
      <c r="F156" s="186" t="s">
        <v>507</v>
      </c>
      <c r="G156" s="187" t="s">
        <v>153</v>
      </c>
      <c r="H156" s="188">
        <v>16.641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0.00018</v>
      </c>
      <c r="R156" s="194">
        <f>Q156*H156</f>
        <v>0.0029953799999999997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192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192</v>
      </c>
      <c r="BM156" s="196" t="s">
        <v>572</v>
      </c>
    </row>
    <row r="157" spans="1:65" s="2" customFormat="1" ht="16.5" customHeight="1">
      <c r="A157" s="31"/>
      <c r="B157" s="32"/>
      <c r="C157" s="184" t="s">
        <v>236</v>
      </c>
      <c r="D157" s="184" t="s">
        <v>150</v>
      </c>
      <c r="E157" s="185" t="s">
        <v>509</v>
      </c>
      <c r="F157" s="186" t="s">
        <v>510</v>
      </c>
      <c r="G157" s="187" t="s">
        <v>161</v>
      </c>
      <c r="H157" s="188">
        <v>0.166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41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155</v>
      </c>
      <c r="BK157" s="197">
        <f>ROUND(I157*H157,2)</f>
        <v>0</v>
      </c>
      <c r="BL157" s="14" t="s">
        <v>192</v>
      </c>
      <c r="BM157" s="196" t="s">
        <v>573</v>
      </c>
    </row>
    <row r="158" spans="1:65" s="2" customFormat="1" ht="16.5" customHeight="1">
      <c r="A158" s="31"/>
      <c r="B158" s="32"/>
      <c r="C158" s="184" t="s">
        <v>240</v>
      </c>
      <c r="D158" s="184" t="s">
        <v>150</v>
      </c>
      <c r="E158" s="185" t="s">
        <v>512</v>
      </c>
      <c r="F158" s="186" t="s">
        <v>513</v>
      </c>
      <c r="G158" s="187" t="s">
        <v>161</v>
      </c>
      <c r="H158" s="188">
        <v>0.166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41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192</v>
      </c>
      <c r="AT158" s="196" t="s">
        <v>150</v>
      </c>
      <c r="AU158" s="196" t="s">
        <v>155</v>
      </c>
      <c r="AY158" s="14" t="s">
        <v>147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155</v>
      </c>
      <c r="BK158" s="197">
        <f>ROUND(I158*H158,2)</f>
        <v>0</v>
      </c>
      <c r="BL158" s="14" t="s">
        <v>192</v>
      </c>
      <c r="BM158" s="196" t="s">
        <v>574</v>
      </c>
    </row>
    <row r="159" spans="2:63" s="12" customFormat="1" ht="22.9" customHeight="1">
      <c r="B159" s="168"/>
      <c r="C159" s="169"/>
      <c r="D159" s="170" t="s">
        <v>74</v>
      </c>
      <c r="E159" s="182" t="s">
        <v>217</v>
      </c>
      <c r="F159" s="182" t="s">
        <v>218</v>
      </c>
      <c r="G159" s="169"/>
      <c r="H159" s="169"/>
      <c r="I159" s="172"/>
      <c r="J159" s="183">
        <f>BK159</f>
        <v>0</v>
      </c>
      <c r="K159" s="169"/>
      <c r="L159" s="174"/>
      <c r="M159" s="175"/>
      <c r="N159" s="176"/>
      <c r="O159" s="176"/>
      <c r="P159" s="177">
        <f>SUM(P160:P173)</f>
        <v>0</v>
      </c>
      <c r="Q159" s="176"/>
      <c r="R159" s="177">
        <f>SUM(R160:R173)</f>
        <v>0.058210000000000005</v>
      </c>
      <c r="S159" s="176"/>
      <c r="T159" s="178">
        <f>SUM(T160:T173)</f>
        <v>0.04865</v>
      </c>
      <c r="AR159" s="179" t="s">
        <v>155</v>
      </c>
      <c r="AT159" s="180" t="s">
        <v>74</v>
      </c>
      <c r="AU159" s="180" t="s">
        <v>83</v>
      </c>
      <c r="AY159" s="179" t="s">
        <v>147</v>
      </c>
      <c r="BK159" s="181">
        <f>SUM(BK160:BK173)</f>
        <v>0</v>
      </c>
    </row>
    <row r="160" spans="1:65" s="2" customFormat="1" ht="16.5" customHeight="1">
      <c r="A160" s="31"/>
      <c r="B160" s="32"/>
      <c r="C160" s="184" t="s">
        <v>7</v>
      </c>
      <c r="D160" s="184" t="s">
        <v>150</v>
      </c>
      <c r="E160" s="185" t="s">
        <v>219</v>
      </c>
      <c r="F160" s="186" t="s">
        <v>220</v>
      </c>
      <c r="G160" s="187" t="s">
        <v>153</v>
      </c>
      <c r="H160" s="188">
        <v>1</v>
      </c>
      <c r="I160" s="189"/>
      <c r="J160" s="190">
        <f aca="true" t="shared" si="10" ref="J160:J173">ROUND(I160*H160,2)</f>
        <v>0</v>
      </c>
      <c r="K160" s="191"/>
      <c r="L160" s="36"/>
      <c r="M160" s="192" t="s">
        <v>1</v>
      </c>
      <c r="N160" s="193" t="s">
        <v>41</v>
      </c>
      <c r="O160" s="68"/>
      <c r="P160" s="194">
        <f aca="true" t="shared" si="11" ref="P160:P173">O160*H160</f>
        <v>0</v>
      </c>
      <c r="Q160" s="194">
        <v>0</v>
      </c>
      <c r="R160" s="194">
        <f aca="true" t="shared" si="12" ref="R160:R173">Q160*H160</f>
        <v>0</v>
      </c>
      <c r="S160" s="194">
        <v>0</v>
      </c>
      <c r="T160" s="195">
        <f aca="true" t="shared" si="13" ref="T160:T173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192</v>
      </c>
      <c r="AT160" s="196" t="s">
        <v>150</v>
      </c>
      <c r="AU160" s="196" t="s">
        <v>155</v>
      </c>
      <c r="AY160" s="14" t="s">
        <v>147</v>
      </c>
      <c r="BE160" s="197">
        <f aca="true" t="shared" si="14" ref="BE160:BE173">IF(N160="základní",J160,0)</f>
        <v>0</v>
      </c>
      <c r="BF160" s="197">
        <f aca="true" t="shared" si="15" ref="BF160:BF173">IF(N160="snížená",J160,0)</f>
        <v>0</v>
      </c>
      <c r="BG160" s="197">
        <f aca="true" t="shared" si="16" ref="BG160:BG173">IF(N160="zákl. přenesená",J160,0)</f>
        <v>0</v>
      </c>
      <c r="BH160" s="197">
        <f aca="true" t="shared" si="17" ref="BH160:BH173">IF(N160="sníž. přenesená",J160,0)</f>
        <v>0</v>
      </c>
      <c r="BI160" s="197">
        <f aca="true" t="shared" si="18" ref="BI160:BI173">IF(N160="nulová",J160,0)</f>
        <v>0</v>
      </c>
      <c r="BJ160" s="14" t="s">
        <v>155</v>
      </c>
      <c r="BK160" s="197">
        <f aca="true" t="shared" si="19" ref="BK160:BK173">ROUND(I160*H160,2)</f>
        <v>0</v>
      </c>
      <c r="BL160" s="14" t="s">
        <v>192</v>
      </c>
      <c r="BM160" s="196" t="s">
        <v>575</v>
      </c>
    </row>
    <row r="161" spans="1:65" s="2" customFormat="1" ht="16.5" customHeight="1">
      <c r="A161" s="31"/>
      <c r="B161" s="32"/>
      <c r="C161" s="198" t="s">
        <v>247</v>
      </c>
      <c r="D161" s="198" t="s">
        <v>222</v>
      </c>
      <c r="E161" s="199" t="s">
        <v>223</v>
      </c>
      <c r="F161" s="200" t="s">
        <v>224</v>
      </c>
      <c r="G161" s="201" t="s">
        <v>153</v>
      </c>
      <c r="H161" s="202">
        <v>1.06</v>
      </c>
      <c r="I161" s="203"/>
      <c r="J161" s="204">
        <f t="shared" si="10"/>
        <v>0</v>
      </c>
      <c r="K161" s="205"/>
      <c r="L161" s="206"/>
      <c r="M161" s="207" t="s">
        <v>1</v>
      </c>
      <c r="N161" s="208" t="s">
        <v>41</v>
      </c>
      <c r="O161" s="68"/>
      <c r="P161" s="194">
        <f t="shared" si="11"/>
        <v>0</v>
      </c>
      <c r="Q161" s="194">
        <v>0.00735</v>
      </c>
      <c r="R161" s="194">
        <f t="shared" si="12"/>
        <v>0.007791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225</v>
      </c>
      <c r="AT161" s="196" t="s">
        <v>222</v>
      </c>
      <c r="AU161" s="196" t="s">
        <v>155</v>
      </c>
      <c r="AY161" s="14" t="s">
        <v>147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155</v>
      </c>
      <c r="BK161" s="197">
        <f t="shared" si="19"/>
        <v>0</v>
      </c>
      <c r="BL161" s="14" t="s">
        <v>192</v>
      </c>
      <c r="BM161" s="196" t="s">
        <v>576</v>
      </c>
    </row>
    <row r="162" spans="1:65" s="2" customFormat="1" ht="16.5" customHeight="1">
      <c r="A162" s="31"/>
      <c r="B162" s="32"/>
      <c r="C162" s="184" t="s">
        <v>251</v>
      </c>
      <c r="D162" s="184" t="s">
        <v>150</v>
      </c>
      <c r="E162" s="185" t="s">
        <v>228</v>
      </c>
      <c r="F162" s="186" t="s">
        <v>229</v>
      </c>
      <c r="G162" s="187" t="s">
        <v>153</v>
      </c>
      <c r="H162" s="188">
        <v>1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41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0.02465</v>
      </c>
      <c r="T162" s="195">
        <f t="shared" si="13"/>
        <v>0.02465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192</v>
      </c>
      <c r="AT162" s="196" t="s">
        <v>150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577</v>
      </c>
    </row>
    <row r="163" spans="1:65" s="2" customFormat="1" ht="16.5" customHeight="1">
      <c r="A163" s="31"/>
      <c r="B163" s="32"/>
      <c r="C163" s="198" t="s">
        <v>255</v>
      </c>
      <c r="D163" s="198" t="s">
        <v>222</v>
      </c>
      <c r="E163" s="199" t="s">
        <v>232</v>
      </c>
      <c r="F163" s="200" t="s">
        <v>578</v>
      </c>
      <c r="G163" s="201" t="s">
        <v>234</v>
      </c>
      <c r="H163" s="202">
        <v>1</v>
      </c>
      <c r="I163" s="203"/>
      <c r="J163" s="204">
        <f t="shared" si="10"/>
        <v>0</v>
      </c>
      <c r="K163" s="205"/>
      <c r="L163" s="206"/>
      <c r="M163" s="207" t="s">
        <v>1</v>
      </c>
      <c r="N163" s="208" t="s">
        <v>41</v>
      </c>
      <c r="O163" s="68"/>
      <c r="P163" s="194">
        <f t="shared" si="11"/>
        <v>0</v>
      </c>
      <c r="Q163" s="194">
        <v>0.03056</v>
      </c>
      <c r="R163" s="194">
        <f t="shared" si="12"/>
        <v>0.03056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225</v>
      </c>
      <c r="AT163" s="196" t="s">
        <v>222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579</v>
      </c>
    </row>
    <row r="164" spans="1:65" s="2" customFormat="1" ht="16.5" customHeight="1">
      <c r="A164" s="31"/>
      <c r="B164" s="32"/>
      <c r="C164" s="184" t="s">
        <v>259</v>
      </c>
      <c r="D164" s="184" t="s">
        <v>150</v>
      </c>
      <c r="E164" s="185" t="s">
        <v>237</v>
      </c>
      <c r="F164" s="186" t="s">
        <v>238</v>
      </c>
      <c r="G164" s="187" t="s">
        <v>153</v>
      </c>
      <c r="H164" s="188">
        <v>1.65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0.00026</v>
      </c>
      <c r="R164" s="194">
        <f t="shared" si="12"/>
        <v>0.00042899999999999997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580</v>
      </c>
    </row>
    <row r="165" spans="1:65" s="2" customFormat="1" ht="16.5" customHeight="1">
      <c r="A165" s="31"/>
      <c r="B165" s="32"/>
      <c r="C165" s="184" t="s">
        <v>263</v>
      </c>
      <c r="D165" s="184" t="s">
        <v>150</v>
      </c>
      <c r="E165" s="185" t="s">
        <v>241</v>
      </c>
      <c r="F165" s="186" t="s">
        <v>242</v>
      </c>
      <c r="G165" s="187" t="s">
        <v>153</v>
      </c>
      <c r="H165" s="188">
        <v>1.65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581</v>
      </c>
    </row>
    <row r="166" spans="1:65" s="2" customFormat="1" ht="16.5" customHeight="1">
      <c r="A166" s="31"/>
      <c r="B166" s="32"/>
      <c r="C166" s="184" t="s">
        <v>267</v>
      </c>
      <c r="D166" s="184" t="s">
        <v>150</v>
      </c>
      <c r="E166" s="185" t="s">
        <v>244</v>
      </c>
      <c r="F166" s="186" t="s">
        <v>245</v>
      </c>
      <c r="G166" s="187" t="s">
        <v>191</v>
      </c>
      <c r="H166" s="188">
        <v>2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582</v>
      </c>
    </row>
    <row r="167" spans="1:65" s="2" customFormat="1" ht="16.5" customHeight="1">
      <c r="A167" s="31"/>
      <c r="B167" s="32"/>
      <c r="C167" s="184" t="s">
        <v>271</v>
      </c>
      <c r="D167" s="184" t="s">
        <v>150</v>
      </c>
      <c r="E167" s="185" t="s">
        <v>248</v>
      </c>
      <c r="F167" s="186" t="s">
        <v>249</v>
      </c>
      <c r="G167" s="187" t="s">
        <v>191</v>
      </c>
      <c r="H167" s="188">
        <v>1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41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192</v>
      </c>
      <c r="AT167" s="196" t="s">
        <v>150</v>
      </c>
      <c r="AU167" s="196" t="s">
        <v>155</v>
      </c>
      <c r="AY167" s="14" t="s">
        <v>147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155</v>
      </c>
      <c r="BK167" s="197">
        <f t="shared" si="19"/>
        <v>0</v>
      </c>
      <c r="BL167" s="14" t="s">
        <v>192</v>
      </c>
      <c r="BM167" s="196" t="s">
        <v>583</v>
      </c>
    </row>
    <row r="168" spans="1:65" s="2" customFormat="1" ht="16.5" customHeight="1">
      <c r="A168" s="31"/>
      <c r="B168" s="32"/>
      <c r="C168" s="198" t="s">
        <v>278</v>
      </c>
      <c r="D168" s="198" t="s">
        <v>222</v>
      </c>
      <c r="E168" s="199" t="s">
        <v>252</v>
      </c>
      <c r="F168" s="200" t="s">
        <v>253</v>
      </c>
      <c r="G168" s="201" t="s">
        <v>191</v>
      </c>
      <c r="H168" s="202">
        <v>1</v>
      </c>
      <c r="I168" s="203"/>
      <c r="J168" s="204">
        <f t="shared" si="10"/>
        <v>0</v>
      </c>
      <c r="K168" s="205"/>
      <c r="L168" s="206"/>
      <c r="M168" s="207" t="s">
        <v>1</v>
      </c>
      <c r="N168" s="208" t="s">
        <v>41</v>
      </c>
      <c r="O168" s="68"/>
      <c r="P168" s="194">
        <f t="shared" si="11"/>
        <v>0</v>
      </c>
      <c r="Q168" s="194">
        <v>0.017</v>
      </c>
      <c r="R168" s="194">
        <f t="shared" si="12"/>
        <v>0.017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225</v>
      </c>
      <c r="AT168" s="196" t="s">
        <v>222</v>
      </c>
      <c r="AU168" s="196" t="s">
        <v>155</v>
      </c>
      <c r="AY168" s="14" t="s">
        <v>147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155</v>
      </c>
      <c r="BK168" s="197">
        <f t="shared" si="19"/>
        <v>0</v>
      </c>
      <c r="BL168" s="14" t="s">
        <v>192</v>
      </c>
      <c r="BM168" s="196" t="s">
        <v>584</v>
      </c>
    </row>
    <row r="169" spans="1:65" s="2" customFormat="1" ht="16.5" customHeight="1">
      <c r="A169" s="31"/>
      <c r="B169" s="32"/>
      <c r="C169" s="198" t="s">
        <v>282</v>
      </c>
      <c r="D169" s="198" t="s">
        <v>222</v>
      </c>
      <c r="E169" s="199" t="s">
        <v>256</v>
      </c>
      <c r="F169" s="200" t="s">
        <v>257</v>
      </c>
      <c r="G169" s="201" t="s">
        <v>191</v>
      </c>
      <c r="H169" s="202">
        <v>1</v>
      </c>
      <c r="I169" s="203"/>
      <c r="J169" s="204">
        <f t="shared" si="10"/>
        <v>0</v>
      </c>
      <c r="K169" s="205"/>
      <c r="L169" s="206"/>
      <c r="M169" s="207" t="s">
        <v>1</v>
      </c>
      <c r="N169" s="208" t="s">
        <v>41</v>
      </c>
      <c r="O169" s="68"/>
      <c r="P169" s="194">
        <f t="shared" si="11"/>
        <v>0</v>
      </c>
      <c r="Q169" s="194">
        <v>0.0012</v>
      </c>
      <c r="R169" s="194">
        <f t="shared" si="12"/>
        <v>0.0012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225</v>
      </c>
      <c r="AT169" s="196" t="s">
        <v>222</v>
      </c>
      <c r="AU169" s="196" t="s">
        <v>155</v>
      </c>
      <c r="AY169" s="14" t="s">
        <v>147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155</v>
      </c>
      <c r="BK169" s="197">
        <f t="shared" si="19"/>
        <v>0</v>
      </c>
      <c r="BL169" s="14" t="s">
        <v>192</v>
      </c>
      <c r="BM169" s="196" t="s">
        <v>585</v>
      </c>
    </row>
    <row r="170" spans="1:65" s="2" customFormat="1" ht="16.5" customHeight="1">
      <c r="A170" s="31"/>
      <c r="B170" s="32"/>
      <c r="C170" s="184" t="s">
        <v>286</v>
      </c>
      <c r="D170" s="184" t="s">
        <v>150</v>
      </c>
      <c r="E170" s="185" t="s">
        <v>260</v>
      </c>
      <c r="F170" s="186" t="s">
        <v>261</v>
      </c>
      <c r="G170" s="187" t="s">
        <v>191</v>
      </c>
      <c r="H170" s="188">
        <v>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0.024</v>
      </c>
      <c r="T170" s="195">
        <f t="shared" si="13"/>
        <v>0.024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155</v>
      </c>
      <c r="BK170" s="197">
        <f t="shared" si="19"/>
        <v>0</v>
      </c>
      <c r="BL170" s="14" t="s">
        <v>192</v>
      </c>
      <c r="BM170" s="196" t="s">
        <v>586</v>
      </c>
    </row>
    <row r="171" spans="1:65" s="2" customFormat="1" ht="16.5" customHeight="1">
      <c r="A171" s="31"/>
      <c r="B171" s="32"/>
      <c r="C171" s="184" t="s">
        <v>225</v>
      </c>
      <c r="D171" s="184" t="s">
        <v>150</v>
      </c>
      <c r="E171" s="185" t="s">
        <v>264</v>
      </c>
      <c r="F171" s="186" t="s">
        <v>265</v>
      </c>
      <c r="G171" s="187" t="s">
        <v>191</v>
      </c>
      <c r="H171" s="188">
        <v>1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155</v>
      </c>
      <c r="BK171" s="197">
        <f t="shared" si="19"/>
        <v>0</v>
      </c>
      <c r="BL171" s="14" t="s">
        <v>192</v>
      </c>
      <c r="BM171" s="196" t="s">
        <v>587</v>
      </c>
    </row>
    <row r="172" spans="1:65" s="2" customFormat="1" ht="16.5" customHeight="1">
      <c r="A172" s="31"/>
      <c r="B172" s="32"/>
      <c r="C172" s="198" t="s">
        <v>293</v>
      </c>
      <c r="D172" s="198" t="s">
        <v>222</v>
      </c>
      <c r="E172" s="199" t="s">
        <v>268</v>
      </c>
      <c r="F172" s="200" t="s">
        <v>269</v>
      </c>
      <c r="G172" s="201" t="s">
        <v>191</v>
      </c>
      <c r="H172" s="202">
        <v>1</v>
      </c>
      <c r="I172" s="203"/>
      <c r="J172" s="204">
        <f t="shared" si="10"/>
        <v>0</v>
      </c>
      <c r="K172" s="205"/>
      <c r="L172" s="206"/>
      <c r="M172" s="207" t="s">
        <v>1</v>
      </c>
      <c r="N172" s="208" t="s">
        <v>41</v>
      </c>
      <c r="O172" s="68"/>
      <c r="P172" s="194">
        <f t="shared" si="11"/>
        <v>0</v>
      </c>
      <c r="Q172" s="194">
        <v>0.00123</v>
      </c>
      <c r="R172" s="194">
        <f t="shared" si="12"/>
        <v>0.00123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225</v>
      </c>
      <c r="AT172" s="196" t="s">
        <v>222</v>
      </c>
      <c r="AU172" s="196" t="s">
        <v>155</v>
      </c>
      <c r="AY172" s="14" t="s">
        <v>147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155</v>
      </c>
      <c r="BK172" s="197">
        <f t="shared" si="19"/>
        <v>0</v>
      </c>
      <c r="BL172" s="14" t="s">
        <v>192</v>
      </c>
      <c r="BM172" s="196" t="s">
        <v>588</v>
      </c>
    </row>
    <row r="173" spans="1:65" s="2" customFormat="1" ht="16.5" customHeight="1">
      <c r="A173" s="31"/>
      <c r="B173" s="32"/>
      <c r="C173" s="184" t="s">
        <v>297</v>
      </c>
      <c r="D173" s="184" t="s">
        <v>150</v>
      </c>
      <c r="E173" s="185" t="s">
        <v>272</v>
      </c>
      <c r="F173" s="186" t="s">
        <v>273</v>
      </c>
      <c r="G173" s="187" t="s">
        <v>274</v>
      </c>
      <c r="H173" s="209"/>
      <c r="I173" s="189"/>
      <c r="J173" s="190">
        <f t="shared" si="1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11"/>
        <v>0</v>
      </c>
      <c r="Q173" s="194">
        <v>0</v>
      </c>
      <c r="R173" s="194">
        <f t="shared" si="12"/>
        <v>0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155</v>
      </c>
      <c r="BK173" s="197">
        <f t="shared" si="19"/>
        <v>0</v>
      </c>
      <c r="BL173" s="14" t="s">
        <v>192</v>
      </c>
      <c r="BM173" s="196" t="s">
        <v>589</v>
      </c>
    </row>
    <row r="174" spans="2:63" s="12" customFormat="1" ht="22.9" customHeight="1">
      <c r="B174" s="168"/>
      <c r="C174" s="169"/>
      <c r="D174" s="170" t="s">
        <v>74</v>
      </c>
      <c r="E174" s="182" t="s">
        <v>276</v>
      </c>
      <c r="F174" s="182" t="s">
        <v>277</v>
      </c>
      <c r="G174" s="169"/>
      <c r="H174" s="169"/>
      <c r="I174" s="172"/>
      <c r="J174" s="183">
        <f>BK174</f>
        <v>0</v>
      </c>
      <c r="K174" s="169"/>
      <c r="L174" s="174"/>
      <c r="M174" s="175"/>
      <c r="N174" s="176"/>
      <c r="O174" s="176"/>
      <c r="P174" s="177">
        <f>SUM(P175:P184)</f>
        <v>0</v>
      </c>
      <c r="Q174" s="176"/>
      <c r="R174" s="177">
        <f>SUM(R175:R184)</f>
        <v>0.05258072999999999</v>
      </c>
      <c r="S174" s="176"/>
      <c r="T174" s="178">
        <f>SUM(T175:T184)</f>
        <v>0.04654649999999999</v>
      </c>
      <c r="AR174" s="179" t="s">
        <v>155</v>
      </c>
      <c r="AT174" s="180" t="s">
        <v>74</v>
      </c>
      <c r="AU174" s="180" t="s">
        <v>83</v>
      </c>
      <c r="AY174" s="179" t="s">
        <v>147</v>
      </c>
      <c r="BK174" s="181">
        <f>SUM(BK175:BK184)</f>
        <v>0</v>
      </c>
    </row>
    <row r="175" spans="1:65" s="2" customFormat="1" ht="16.5" customHeight="1">
      <c r="A175" s="31"/>
      <c r="B175" s="32"/>
      <c r="C175" s="184" t="s">
        <v>301</v>
      </c>
      <c r="D175" s="184" t="s">
        <v>150</v>
      </c>
      <c r="E175" s="185" t="s">
        <v>279</v>
      </c>
      <c r="F175" s="186" t="s">
        <v>280</v>
      </c>
      <c r="G175" s="187" t="s">
        <v>153</v>
      </c>
      <c r="H175" s="188">
        <v>16.641</v>
      </c>
      <c r="I175" s="189"/>
      <c r="J175" s="190">
        <f aca="true" t="shared" si="20" ref="J175:J184">ROUND(I175*H175,2)</f>
        <v>0</v>
      </c>
      <c r="K175" s="191"/>
      <c r="L175" s="36"/>
      <c r="M175" s="192" t="s">
        <v>1</v>
      </c>
      <c r="N175" s="193" t="s">
        <v>41</v>
      </c>
      <c r="O175" s="68"/>
      <c r="P175" s="194">
        <f aca="true" t="shared" si="21" ref="P175:P184">O175*H175</f>
        <v>0</v>
      </c>
      <c r="Q175" s="194">
        <v>0</v>
      </c>
      <c r="R175" s="194">
        <f aca="true" t="shared" si="22" ref="R175:R184">Q175*H175</f>
        <v>0</v>
      </c>
      <c r="S175" s="194">
        <v>0</v>
      </c>
      <c r="T175" s="195">
        <f aca="true" t="shared" si="23" ref="T175:T184"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aca="true" t="shared" si="24" ref="BE175:BE184">IF(N175="základní",J175,0)</f>
        <v>0</v>
      </c>
      <c r="BF175" s="197">
        <f aca="true" t="shared" si="25" ref="BF175:BF184">IF(N175="snížená",J175,0)</f>
        <v>0</v>
      </c>
      <c r="BG175" s="197">
        <f aca="true" t="shared" si="26" ref="BG175:BG184">IF(N175="zákl. přenesená",J175,0)</f>
        <v>0</v>
      </c>
      <c r="BH175" s="197">
        <f aca="true" t="shared" si="27" ref="BH175:BH184">IF(N175="sníž. přenesená",J175,0)</f>
        <v>0</v>
      </c>
      <c r="BI175" s="197">
        <f aca="true" t="shared" si="28" ref="BI175:BI184">IF(N175="nulová",J175,0)</f>
        <v>0</v>
      </c>
      <c r="BJ175" s="14" t="s">
        <v>155</v>
      </c>
      <c r="BK175" s="197">
        <f aca="true" t="shared" si="29" ref="BK175:BK184">ROUND(I175*H175,2)</f>
        <v>0</v>
      </c>
      <c r="BL175" s="14" t="s">
        <v>192</v>
      </c>
      <c r="BM175" s="196" t="s">
        <v>590</v>
      </c>
    </row>
    <row r="176" spans="1:65" s="2" customFormat="1" ht="16.5" customHeight="1">
      <c r="A176" s="31"/>
      <c r="B176" s="32"/>
      <c r="C176" s="184" t="s">
        <v>305</v>
      </c>
      <c r="D176" s="184" t="s">
        <v>150</v>
      </c>
      <c r="E176" s="185" t="s">
        <v>283</v>
      </c>
      <c r="F176" s="186" t="s">
        <v>284</v>
      </c>
      <c r="G176" s="187" t="s">
        <v>153</v>
      </c>
      <c r="H176" s="188">
        <v>16.641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591</v>
      </c>
    </row>
    <row r="177" spans="1:65" s="2" customFormat="1" ht="16.5" customHeight="1">
      <c r="A177" s="31"/>
      <c r="B177" s="32"/>
      <c r="C177" s="184" t="s">
        <v>310</v>
      </c>
      <c r="D177" s="184" t="s">
        <v>150</v>
      </c>
      <c r="E177" s="185" t="s">
        <v>294</v>
      </c>
      <c r="F177" s="186" t="s">
        <v>295</v>
      </c>
      <c r="G177" s="187" t="s">
        <v>153</v>
      </c>
      <c r="H177" s="188">
        <v>16.641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41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0.0025</v>
      </c>
      <c r="T177" s="195">
        <f t="shared" si="23"/>
        <v>0.041602499999999994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592</v>
      </c>
    </row>
    <row r="178" spans="1:65" s="2" customFormat="1" ht="16.5" customHeight="1">
      <c r="A178" s="31"/>
      <c r="B178" s="32"/>
      <c r="C178" s="184" t="s">
        <v>314</v>
      </c>
      <c r="D178" s="184" t="s">
        <v>150</v>
      </c>
      <c r="E178" s="185" t="s">
        <v>298</v>
      </c>
      <c r="F178" s="186" t="s">
        <v>299</v>
      </c>
      <c r="G178" s="187" t="s">
        <v>153</v>
      </c>
      <c r="H178" s="188">
        <v>16.641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21"/>
        <v>0</v>
      </c>
      <c r="Q178" s="194">
        <v>0.0003</v>
      </c>
      <c r="R178" s="194">
        <f t="shared" si="22"/>
        <v>0.004992299999999999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593</v>
      </c>
    </row>
    <row r="179" spans="1:65" s="2" customFormat="1" ht="16.5" customHeight="1">
      <c r="A179" s="31"/>
      <c r="B179" s="32"/>
      <c r="C179" s="198" t="s">
        <v>318</v>
      </c>
      <c r="D179" s="198" t="s">
        <v>222</v>
      </c>
      <c r="E179" s="199" t="s">
        <v>302</v>
      </c>
      <c r="F179" s="200" t="s">
        <v>303</v>
      </c>
      <c r="G179" s="201" t="s">
        <v>153</v>
      </c>
      <c r="H179" s="202">
        <v>16.641</v>
      </c>
      <c r="I179" s="203"/>
      <c r="J179" s="204">
        <f t="shared" si="20"/>
        <v>0</v>
      </c>
      <c r="K179" s="205"/>
      <c r="L179" s="206"/>
      <c r="M179" s="207" t="s">
        <v>1</v>
      </c>
      <c r="N179" s="208" t="s">
        <v>41</v>
      </c>
      <c r="O179" s="68"/>
      <c r="P179" s="194">
        <f t="shared" si="21"/>
        <v>0</v>
      </c>
      <c r="Q179" s="194">
        <v>0.00283</v>
      </c>
      <c r="R179" s="194">
        <f t="shared" si="22"/>
        <v>0.047094029999999995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225</v>
      </c>
      <c r="AT179" s="196" t="s">
        <v>222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594</v>
      </c>
    </row>
    <row r="180" spans="1:65" s="2" customFormat="1" ht="16.5" customHeight="1">
      <c r="A180" s="31"/>
      <c r="B180" s="32"/>
      <c r="C180" s="184" t="s">
        <v>322</v>
      </c>
      <c r="D180" s="184" t="s">
        <v>150</v>
      </c>
      <c r="E180" s="185" t="s">
        <v>306</v>
      </c>
      <c r="F180" s="186" t="s">
        <v>307</v>
      </c>
      <c r="G180" s="187" t="s">
        <v>308</v>
      </c>
      <c r="H180" s="188">
        <v>16.48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0.0003</v>
      </c>
      <c r="T180" s="195">
        <f t="shared" si="23"/>
        <v>0.004944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155</v>
      </c>
      <c r="BK180" s="197">
        <f t="shared" si="29"/>
        <v>0</v>
      </c>
      <c r="BL180" s="14" t="s">
        <v>192</v>
      </c>
      <c r="BM180" s="196" t="s">
        <v>595</v>
      </c>
    </row>
    <row r="181" spans="1:65" s="2" customFormat="1" ht="16.5" customHeight="1">
      <c r="A181" s="31"/>
      <c r="B181" s="32"/>
      <c r="C181" s="184" t="s">
        <v>328</v>
      </c>
      <c r="D181" s="184" t="s">
        <v>150</v>
      </c>
      <c r="E181" s="185" t="s">
        <v>311</v>
      </c>
      <c r="F181" s="186" t="s">
        <v>312</v>
      </c>
      <c r="G181" s="187" t="s">
        <v>308</v>
      </c>
      <c r="H181" s="188">
        <v>16.48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41</v>
      </c>
      <c r="O181" s="68"/>
      <c r="P181" s="194">
        <f t="shared" si="21"/>
        <v>0</v>
      </c>
      <c r="Q181" s="194">
        <v>1E-05</v>
      </c>
      <c r="R181" s="194">
        <f t="shared" si="22"/>
        <v>0.00016480000000000002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155</v>
      </c>
      <c r="BK181" s="197">
        <f t="shared" si="29"/>
        <v>0</v>
      </c>
      <c r="BL181" s="14" t="s">
        <v>192</v>
      </c>
      <c r="BM181" s="196" t="s">
        <v>596</v>
      </c>
    </row>
    <row r="182" spans="1:65" s="2" customFormat="1" ht="16.5" customHeight="1">
      <c r="A182" s="31"/>
      <c r="B182" s="32"/>
      <c r="C182" s="198" t="s">
        <v>332</v>
      </c>
      <c r="D182" s="198" t="s">
        <v>222</v>
      </c>
      <c r="E182" s="199" t="s">
        <v>315</v>
      </c>
      <c r="F182" s="200" t="s">
        <v>316</v>
      </c>
      <c r="G182" s="201" t="s">
        <v>308</v>
      </c>
      <c r="H182" s="202">
        <v>16.48</v>
      </c>
      <c r="I182" s="203"/>
      <c r="J182" s="204">
        <f t="shared" si="20"/>
        <v>0</v>
      </c>
      <c r="K182" s="205"/>
      <c r="L182" s="206"/>
      <c r="M182" s="207" t="s">
        <v>1</v>
      </c>
      <c r="N182" s="208" t="s">
        <v>41</v>
      </c>
      <c r="O182" s="68"/>
      <c r="P182" s="194">
        <f t="shared" si="21"/>
        <v>0</v>
      </c>
      <c r="Q182" s="194">
        <v>2E-05</v>
      </c>
      <c r="R182" s="194">
        <f t="shared" si="22"/>
        <v>0.00032960000000000004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225</v>
      </c>
      <c r="AT182" s="196" t="s">
        <v>222</v>
      </c>
      <c r="AU182" s="196" t="s">
        <v>155</v>
      </c>
      <c r="AY182" s="14" t="s">
        <v>147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155</v>
      </c>
      <c r="BK182" s="197">
        <f t="shared" si="29"/>
        <v>0</v>
      </c>
      <c r="BL182" s="14" t="s">
        <v>192</v>
      </c>
      <c r="BM182" s="196" t="s">
        <v>597</v>
      </c>
    </row>
    <row r="183" spans="1:65" s="2" customFormat="1" ht="16.5" customHeight="1">
      <c r="A183" s="31"/>
      <c r="B183" s="32"/>
      <c r="C183" s="184" t="s">
        <v>336</v>
      </c>
      <c r="D183" s="184" t="s">
        <v>150</v>
      </c>
      <c r="E183" s="185" t="s">
        <v>319</v>
      </c>
      <c r="F183" s="186" t="s">
        <v>320</v>
      </c>
      <c r="G183" s="187" t="s">
        <v>161</v>
      </c>
      <c r="H183" s="188">
        <v>0.053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155</v>
      </c>
      <c r="BK183" s="197">
        <f t="shared" si="29"/>
        <v>0</v>
      </c>
      <c r="BL183" s="14" t="s">
        <v>192</v>
      </c>
      <c r="BM183" s="196" t="s">
        <v>598</v>
      </c>
    </row>
    <row r="184" spans="1:65" s="2" customFormat="1" ht="16.5" customHeight="1">
      <c r="A184" s="31"/>
      <c r="B184" s="32"/>
      <c r="C184" s="184" t="s">
        <v>340</v>
      </c>
      <c r="D184" s="184" t="s">
        <v>150</v>
      </c>
      <c r="E184" s="185" t="s">
        <v>323</v>
      </c>
      <c r="F184" s="186" t="s">
        <v>324</v>
      </c>
      <c r="G184" s="187" t="s">
        <v>161</v>
      </c>
      <c r="H184" s="188">
        <v>0.053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155</v>
      </c>
      <c r="BK184" s="197">
        <f t="shared" si="29"/>
        <v>0</v>
      </c>
      <c r="BL184" s="14" t="s">
        <v>192</v>
      </c>
      <c r="BM184" s="196" t="s">
        <v>599</v>
      </c>
    </row>
    <row r="185" spans="2:63" s="12" customFormat="1" ht="22.9" customHeight="1">
      <c r="B185" s="168"/>
      <c r="C185" s="169"/>
      <c r="D185" s="170" t="s">
        <v>74</v>
      </c>
      <c r="E185" s="182" t="s">
        <v>326</v>
      </c>
      <c r="F185" s="182" t="s">
        <v>327</v>
      </c>
      <c r="G185" s="169"/>
      <c r="H185" s="169"/>
      <c r="I185" s="172"/>
      <c r="J185" s="183">
        <f>BK185</f>
        <v>0</v>
      </c>
      <c r="K185" s="169"/>
      <c r="L185" s="174"/>
      <c r="M185" s="175"/>
      <c r="N185" s="176"/>
      <c r="O185" s="176"/>
      <c r="P185" s="177">
        <f>SUM(P186:P193)</f>
        <v>0</v>
      </c>
      <c r="Q185" s="176"/>
      <c r="R185" s="177">
        <f>SUM(R186:R193)</f>
        <v>0.0014334400000000002</v>
      </c>
      <c r="S185" s="176"/>
      <c r="T185" s="178">
        <f>SUM(T186:T193)</f>
        <v>0</v>
      </c>
      <c r="AR185" s="179" t="s">
        <v>155</v>
      </c>
      <c r="AT185" s="180" t="s">
        <v>74</v>
      </c>
      <c r="AU185" s="180" t="s">
        <v>83</v>
      </c>
      <c r="AY185" s="179" t="s">
        <v>147</v>
      </c>
      <c r="BK185" s="181">
        <f>SUM(BK186:BK193)</f>
        <v>0</v>
      </c>
    </row>
    <row r="186" spans="1:65" s="2" customFormat="1" ht="16.5" customHeight="1">
      <c r="A186" s="31"/>
      <c r="B186" s="32"/>
      <c r="C186" s="184" t="s">
        <v>344</v>
      </c>
      <c r="D186" s="184" t="s">
        <v>150</v>
      </c>
      <c r="E186" s="185" t="s">
        <v>329</v>
      </c>
      <c r="F186" s="186" t="s">
        <v>330</v>
      </c>
      <c r="G186" s="187" t="s">
        <v>153</v>
      </c>
      <c r="H186" s="188">
        <v>0.72</v>
      </c>
      <c r="I186" s="189"/>
      <c r="J186" s="190">
        <f aca="true" t="shared" si="30" ref="J186:J193">ROUND(I186*H186,2)</f>
        <v>0</v>
      </c>
      <c r="K186" s="191"/>
      <c r="L186" s="36"/>
      <c r="M186" s="192" t="s">
        <v>1</v>
      </c>
      <c r="N186" s="193" t="s">
        <v>41</v>
      </c>
      <c r="O186" s="68"/>
      <c r="P186" s="194">
        <f aca="true" t="shared" si="31" ref="P186:P193">O186*H186</f>
        <v>0</v>
      </c>
      <c r="Q186" s="194">
        <v>8E-05</v>
      </c>
      <c r="R186" s="194">
        <f aca="true" t="shared" si="32" ref="R186:R193">Q186*H186</f>
        <v>5.7600000000000004E-05</v>
      </c>
      <c r="S186" s="194">
        <v>0</v>
      </c>
      <c r="T186" s="195">
        <f aca="true" t="shared" si="33" ref="T186:T193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aca="true" t="shared" si="34" ref="BE186:BE193">IF(N186="základní",J186,0)</f>
        <v>0</v>
      </c>
      <c r="BF186" s="197">
        <f aca="true" t="shared" si="35" ref="BF186:BF193">IF(N186="snížená",J186,0)</f>
        <v>0</v>
      </c>
      <c r="BG186" s="197">
        <f aca="true" t="shared" si="36" ref="BG186:BG193">IF(N186="zákl. přenesená",J186,0)</f>
        <v>0</v>
      </c>
      <c r="BH186" s="197">
        <f aca="true" t="shared" si="37" ref="BH186:BH193">IF(N186="sníž. přenesená",J186,0)</f>
        <v>0</v>
      </c>
      <c r="BI186" s="197">
        <f aca="true" t="shared" si="38" ref="BI186:BI193">IF(N186="nulová",J186,0)</f>
        <v>0</v>
      </c>
      <c r="BJ186" s="14" t="s">
        <v>155</v>
      </c>
      <c r="BK186" s="197">
        <f aca="true" t="shared" si="39" ref="BK186:BK193">ROUND(I186*H186,2)</f>
        <v>0</v>
      </c>
      <c r="BL186" s="14" t="s">
        <v>192</v>
      </c>
      <c r="BM186" s="196" t="s">
        <v>600</v>
      </c>
    </row>
    <row r="187" spans="1:65" s="2" customFormat="1" ht="16.5" customHeight="1">
      <c r="A187" s="31"/>
      <c r="B187" s="32"/>
      <c r="C187" s="184" t="s">
        <v>348</v>
      </c>
      <c r="D187" s="184" t="s">
        <v>150</v>
      </c>
      <c r="E187" s="185" t="s">
        <v>333</v>
      </c>
      <c r="F187" s="186" t="s">
        <v>334</v>
      </c>
      <c r="G187" s="187" t="s">
        <v>153</v>
      </c>
      <c r="H187" s="188">
        <v>0.72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0.00014</v>
      </c>
      <c r="R187" s="194">
        <f t="shared" si="32"/>
        <v>0.00010079999999999998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601</v>
      </c>
    </row>
    <row r="188" spans="1:65" s="2" customFormat="1" ht="16.5" customHeight="1">
      <c r="A188" s="31"/>
      <c r="B188" s="32"/>
      <c r="C188" s="184" t="s">
        <v>352</v>
      </c>
      <c r="D188" s="184" t="s">
        <v>150</v>
      </c>
      <c r="E188" s="185" t="s">
        <v>337</v>
      </c>
      <c r="F188" s="186" t="s">
        <v>338</v>
      </c>
      <c r="G188" s="187" t="s">
        <v>153</v>
      </c>
      <c r="H188" s="188">
        <v>0.72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0.00012</v>
      </c>
      <c r="R188" s="194">
        <f t="shared" si="32"/>
        <v>8.64E-05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602</v>
      </c>
    </row>
    <row r="189" spans="1:65" s="2" customFormat="1" ht="16.5" customHeight="1">
      <c r="A189" s="31"/>
      <c r="B189" s="32"/>
      <c r="C189" s="184" t="s">
        <v>356</v>
      </c>
      <c r="D189" s="184" t="s">
        <v>150</v>
      </c>
      <c r="E189" s="185" t="s">
        <v>341</v>
      </c>
      <c r="F189" s="186" t="s">
        <v>342</v>
      </c>
      <c r="G189" s="187" t="s">
        <v>153</v>
      </c>
      <c r="H189" s="188">
        <v>0.72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0.00012</v>
      </c>
      <c r="R189" s="194">
        <f t="shared" si="32"/>
        <v>8.64E-05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603</v>
      </c>
    </row>
    <row r="190" spans="1:65" s="2" customFormat="1" ht="16.5" customHeight="1">
      <c r="A190" s="31"/>
      <c r="B190" s="32"/>
      <c r="C190" s="184" t="s">
        <v>360</v>
      </c>
      <c r="D190" s="184" t="s">
        <v>150</v>
      </c>
      <c r="E190" s="185" t="s">
        <v>361</v>
      </c>
      <c r="F190" s="186" t="s">
        <v>362</v>
      </c>
      <c r="G190" s="187" t="s">
        <v>308</v>
      </c>
      <c r="H190" s="188">
        <v>10.9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41</v>
      </c>
      <c r="O190" s="68"/>
      <c r="P190" s="194">
        <f t="shared" si="31"/>
        <v>0</v>
      </c>
      <c r="Q190" s="194">
        <v>2E-05</v>
      </c>
      <c r="R190" s="194">
        <f t="shared" si="32"/>
        <v>0.000218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155</v>
      </c>
      <c r="BK190" s="197">
        <f t="shared" si="39"/>
        <v>0</v>
      </c>
      <c r="BL190" s="14" t="s">
        <v>192</v>
      </c>
      <c r="BM190" s="196" t="s">
        <v>604</v>
      </c>
    </row>
    <row r="191" spans="1:65" s="2" customFormat="1" ht="16.5" customHeight="1">
      <c r="A191" s="31"/>
      <c r="B191" s="32"/>
      <c r="C191" s="184" t="s">
        <v>364</v>
      </c>
      <c r="D191" s="184" t="s">
        <v>150</v>
      </c>
      <c r="E191" s="185" t="s">
        <v>365</v>
      </c>
      <c r="F191" s="186" t="s">
        <v>366</v>
      </c>
      <c r="G191" s="187" t="s">
        <v>308</v>
      </c>
      <c r="H191" s="188">
        <v>10.9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41</v>
      </c>
      <c r="O191" s="68"/>
      <c r="P191" s="194">
        <f t="shared" si="31"/>
        <v>0</v>
      </c>
      <c r="Q191" s="194">
        <v>6E-05</v>
      </c>
      <c r="R191" s="194">
        <f t="shared" si="32"/>
        <v>0.0006540000000000001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155</v>
      </c>
      <c r="BK191" s="197">
        <f t="shared" si="39"/>
        <v>0</v>
      </c>
      <c r="BL191" s="14" t="s">
        <v>192</v>
      </c>
      <c r="BM191" s="196" t="s">
        <v>605</v>
      </c>
    </row>
    <row r="192" spans="1:65" s="2" customFormat="1" ht="16.5" customHeight="1">
      <c r="A192" s="31"/>
      <c r="B192" s="32"/>
      <c r="C192" s="184" t="s">
        <v>368</v>
      </c>
      <c r="D192" s="184" t="s">
        <v>150</v>
      </c>
      <c r="E192" s="185" t="s">
        <v>373</v>
      </c>
      <c r="F192" s="186" t="s">
        <v>374</v>
      </c>
      <c r="G192" s="187" t="s">
        <v>308</v>
      </c>
      <c r="H192" s="188">
        <v>10.9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41</v>
      </c>
      <c r="O192" s="68"/>
      <c r="P192" s="194">
        <f t="shared" si="31"/>
        <v>0</v>
      </c>
      <c r="Q192" s="194">
        <v>2E-05</v>
      </c>
      <c r="R192" s="194">
        <f t="shared" si="32"/>
        <v>0.000218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192</v>
      </c>
      <c r="AT192" s="196" t="s">
        <v>150</v>
      </c>
      <c r="AU192" s="196" t="s">
        <v>155</v>
      </c>
      <c r="AY192" s="14" t="s">
        <v>147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155</v>
      </c>
      <c r="BK192" s="197">
        <f t="shared" si="39"/>
        <v>0</v>
      </c>
      <c r="BL192" s="14" t="s">
        <v>192</v>
      </c>
      <c r="BM192" s="196" t="s">
        <v>606</v>
      </c>
    </row>
    <row r="193" spans="1:65" s="2" customFormat="1" ht="16.5" customHeight="1">
      <c r="A193" s="31"/>
      <c r="B193" s="32"/>
      <c r="C193" s="184" t="s">
        <v>372</v>
      </c>
      <c r="D193" s="184" t="s">
        <v>150</v>
      </c>
      <c r="E193" s="185" t="s">
        <v>377</v>
      </c>
      <c r="F193" s="186" t="s">
        <v>378</v>
      </c>
      <c r="G193" s="187" t="s">
        <v>153</v>
      </c>
      <c r="H193" s="188">
        <v>0.408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41</v>
      </c>
      <c r="O193" s="68"/>
      <c r="P193" s="194">
        <f t="shared" si="31"/>
        <v>0</v>
      </c>
      <c r="Q193" s="194">
        <v>3E-05</v>
      </c>
      <c r="R193" s="194">
        <f t="shared" si="32"/>
        <v>1.224E-05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155</v>
      </c>
      <c r="BK193" s="197">
        <f t="shared" si="39"/>
        <v>0</v>
      </c>
      <c r="BL193" s="14" t="s">
        <v>192</v>
      </c>
      <c r="BM193" s="196" t="s">
        <v>607</v>
      </c>
    </row>
    <row r="194" spans="2:63" s="12" customFormat="1" ht="22.9" customHeight="1">
      <c r="B194" s="168"/>
      <c r="C194" s="169"/>
      <c r="D194" s="170" t="s">
        <v>74</v>
      </c>
      <c r="E194" s="182" t="s">
        <v>380</v>
      </c>
      <c r="F194" s="182" t="s">
        <v>381</v>
      </c>
      <c r="G194" s="169"/>
      <c r="H194" s="169"/>
      <c r="I194" s="172"/>
      <c r="J194" s="183">
        <f>BK194</f>
        <v>0</v>
      </c>
      <c r="K194" s="169"/>
      <c r="L194" s="174"/>
      <c r="M194" s="175"/>
      <c r="N194" s="176"/>
      <c r="O194" s="176"/>
      <c r="P194" s="177">
        <f>SUM(P195:P198)</f>
        <v>0</v>
      </c>
      <c r="Q194" s="176"/>
      <c r="R194" s="177">
        <f>SUM(R195:R198)</f>
        <v>0.015572439999999998</v>
      </c>
      <c r="S194" s="176"/>
      <c r="T194" s="178">
        <f>SUM(T195:T198)</f>
        <v>0.008984099999999998</v>
      </c>
      <c r="AR194" s="179" t="s">
        <v>155</v>
      </c>
      <c r="AT194" s="180" t="s">
        <v>74</v>
      </c>
      <c r="AU194" s="180" t="s">
        <v>83</v>
      </c>
      <c r="AY194" s="179" t="s">
        <v>147</v>
      </c>
      <c r="BK194" s="181">
        <f>SUM(BK195:BK198)</f>
        <v>0</v>
      </c>
    </row>
    <row r="195" spans="1:65" s="2" customFormat="1" ht="16.5" customHeight="1">
      <c r="A195" s="31"/>
      <c r="B195" s="32"/>
      <c r="C195" s="184" t="s">
        <v>376</v>
      </c>
      <c r="D195" s="184" t="s">
        <v>150</v>
      </c>
      <c r="E195" s="185" t="s">
        <v>383</v>
      </c>
      <c r="F195" s="186" t="s">
        <v>384</v>
      </c>
      <c r="G195" s="187" t="s">
        <v>153</v>
      </c>
      <c r="H195" s="188">
        <v>59.894</v>
      </c>
      <c r="I195" s="189"/>
      <c r="J195" s="190">
        <f>ROUND(I195*H195,2)</f>
        <v>0</v>
      </c>
      <c r="K195" s="191"/>
      <c r="L195" s="36"/>
      <c r="M195" s="192" t="s">
        <v>1</v>
      </c>
      <c r="N195" s="193" t="s">
        <v>41</v>
      </c>
      <c r="O195" s="68"/>
      <c r="P195" s="194">
        <f>O195*H195</f>
        <v>0</v>
      </c>
      <c r="Q195" s="194">
        <v>0</v>
      </c>
      <c r="R195" s="194">
        <f>Q195*H195</f>
        <v>0</v>
      </c>
      <c r="S195" s="194">
        <v>0.00015</v>
      </c>
      <c r="T195" s="195">
        <f>S195*H195</f>
        <v>0.008984099999999998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154</v>
      </c>
      <c r="AT195" s="196" t="s">
        <v>150</v>
      </c>
      <c r="AU195" s="196" t="s">
        <v>155</v>
      </c>
      <c r="AY195" s="14" t="s">
        <v>147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4" t="s">
        <v>155</v>
      </c>
      <c r="BK195" s="197">
        <f>ROUND(I195*H195,2)</f>
        <v>0</v>
      </c>
      <c r="BL195" s="14" t="s">
        <v>154</v>
      </c>
      <c r="BM195" s="196" t="s">
        <v>608</v>
      </c>
    </row>
    <row r="196" spans="1:65" s="2" customFormat="1" ht="16.5" customHeight="1">
      <c r="A196" s="31"/>
      <c r="B196" s="32"/>
      <c r="C196" s="184" t="s">
        <v>382</v>
      </c>
      <c r="D196" s="184" t="s">
        <v>150</v>
      </c>
      <c r="E196" s="185" t="s">
        <v>387</v>
      </c>
      <c r="F196" s="186" t="s">
        <v>388</v>
      </c>
      <c r="G196" s="187" t="s">
        <v>153</v>
      </c>
      <c r="H196" s="188">
        <v>16.641</v>
      </c>
      <c r="I196" s="189"/>
      <c r="J196" s="190">
        <f>ROUND(I196*H196,2)</f>
        <v>0</v>
      </c>
      <c r="K196" s="191"/>
      <c r="L196" s="36"/>
      <c r="M196" s="192" t="s">
        <v>1</v>
      </c>
      <c r="N196" s="193" t="s">
        <v>41</v>
      </c>
      <c r="O196" s="68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155</v>
      </c>
      <c r="BK196" s="197">
        <f>ROUND(I196*H196,2)</f>
        <v>0</v>
      </c>
      <c r="BL196" s="14" t="s">
        <v>192</v>
      </c>
      <c r="BM196" s="196" t="s">
        <v>609</v>
      </c>
    </row>
    <row r="197" spans="1:65" s="2" customFormat="1" ht="16.5" customHeight="1">
      <c r="A197" s="31"/>
      <c r="B197" s="32"/>
      <c r="C197" s="198" t="s">
        <v>386</v>
      </c>
      <c r="D197" s="198" t="s">
        <v>222</v>
      </c>
      <c r="E197" s="199" t="s">
        <v>391</v>
      </c>
      <c r="F197" s="200" t="s">
        <v>392</v>
      </c>
      <c r="G197" s="201" t="s">
        <v>153</v>
      </c>
      <c r="H197" s="202">
        <v>20</v>
      </c>
      <c r="I197" s="203"/>
      <c r="J197" s="204">
        <f>ROUND(I197*H197,2)</f>
        <v>0</v>
      </c>
      <c r="K197" s="205"/>
      <c r="L197" s="206"/>
      <c r="M197" s="207" t="s">
        <v>1</v>
      </c>
      <c r="N197" s="208" t="s">
        <v>41</v>
      </c>
      <c r="O197" s="68"/>
      <c r="P197" s="194">
        <f>O197*H197</f>
        <v>0</v>
      </c>
      <c r="Q197" s="194">
        <v>0</v>
      </c>
      <c r="R197" s="194">
        <f>Q197*H197</f>
        <v>0</v>
      </c>
      <c r="S197" s="194">
        <v>0</v>
      </c>
      <c r="T197" s="19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225</v>
      </c>
      <c r="AT197" s="196" t="s">
        <v>222</v>
      </c>
      <c r="AU197" s="196" t="s">
        <v>155</v>
      </c>
      <c r="AY197" s="14" t="s">
        <v>147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4" t="s">
        <v>155</v>
      </c>
      <c r="BK197" s="197">
        <f>ROUND(I197*H197,2)</f>
        <v>0</v>
      </c>
      <c r="BL197" s="14" t="s">
        <v>192</v>
      </c>
      <c r="BM197" s="196" t="s">
        <v>610</v>
      </c>
    </row>
    <row r="198" spans="1:65" s="2" customFormat="1" ht="21.75" customHeight="1">
      <c r="A198" s="31"/>
      <c r="B198" s="32"/>
      <c r="C198" s="184" t="s">
        <v>390</v>
      </c>
      <c r="D198" s="184" t="s">
        <v>150</v>
      </c>
      <c r="E198" s="185" t="s">
        <v>395</v>
      </c>
      <c r="F198" s="186" t="s">
        <v>396</v>
      </c>
      <c r="G198" s="187" t="s">
        <v>153</v>
      </c>
      <c r="H198" s="188">
        <v>59.894</v>
      </c>
      <c r="I198" s="189"/>
      <c r="J198" s="190">
        <f>ROUND(I198*H198,2)</f>
        <v>0</v>
      </c>
      <c r="K198" s="191"/>
      <c r="L198" s="36"/>
      <c r="M198" s="192" t="s">
        <v>1</v>
      </c>
      <c r="N198" s="193" t="s">
        <v>41</v>
      </c>
      <c r="O198" s="68"/>
      <c r="P198" s="194">
        <f>O198*H198</f>
        <v>0</v>
      </c>
      <c r="Q198" s="194">
        <v>0.00026</v>
      </c>
      <c r="R198" s="194">
        <f>Q198*H198</f>
        <v>0.015572439999999998</v>
      </c>
      <c r="S198" s="194">
        <v>0</v>
      </c>
      <c r="T198" s="19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192</v>
      </c>
      <c r="AT198" s="196" t="s">
        <v>150</v>
      </c>
      <c r="AU198" s="196" t="s">
        <v>155</v>
      </c>
      <c r="AY198" s="14" t="s">
        <v>147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155</v>
      </c>
      <c r="BK198" s="197">
        <f>ROUND(I198*H198,2)</f>
        <v>0</v>
      </c>
      <c r="BL198" s="14" t="s">
        <v>192</v>
      </c>
      <c r="BM198" s="196" t="s">
        <v>611</v>
      </c>
    </row>
    <row r="199" spans="2:63" s="12" customFormat="1" ht="25.9" customHeight="1">
      <c r="B199" s="168"/>
      <c r="C199" s="169"/>
      <c r="D199" s="170" t="s">
        <v>74</v>
      </c>
      <c r="E199" s="171" t="s">
        <v>222</v>
      </c>
      <c r="F199" s="171" t="s">
        <v>398</v>
      </c>
      <c r="G199" s="169"/>
      <c r="H199" s="169"/>
      <c r="I199" s="172"/>
      <c r="J199" s="173">
        <f>BK199</f>
        <v>0</v>
      </c>
      <c r="K199" s="169"/>
      <c r="L199" s="174"/>
      <c r="M199" s="175"/>
      <c r="N199" s="176"/>
      <c r="O199" s="176"/>
      <c r="P199" s="177">
        <f>P200</f>
        <v>0</v>
      </c>
      <c r="Q199" s="176"/>
      <c r="R199" s="177">
        <f>R200</f>
        <v>0.00044</v>
      </c>
      <c r="S199" s="176"/>
      <c r="T199" s="178">
        <f>T200</f>
        <v>0</v>
      </c>
      <c r="AR199" s="179" t="s">
        <v>163</v>
      </c>
      <c r="AT199" s="180" t="s">
        <v>74</v>
      </c>
      <c r="AU199" s="180" t="s">
        <v>75</v>
      </c>
      <c r="AY199" s="179" t="s">
        <v>147</v>
      </c>
      <c r="BK199" s="181">
        <f>BK200</f>
        <v>0</v>
      </c>
    </row>
    <row r="200" spans="2:63" s="12" customFormat="1" ht="22.9" customHeight="1">
      <c r="B200" s="168"/>
      <c r="C200" s="169"/>
      <c r="D200" s="170" t="s">
        <v>74</v>
      </c>
      <c r="E200" s="182" t="s">
        <v>399</v>
      </c>
      <c r="F200" s="182" t="s">
        <v>400</v>
      </c>
      <c r="G200" s="169"/>
      <c r="H200" s="169"/>
      <c r="I200" s="172"/>
      <c r="J200" s="183">
        <f>BK200</f>
        <v>0</v>
      </c>
      <c r="K200" s="169"/>
      <c r="L200" s="174"/>
      <c r="M200" s="175"/>
      <c r="N200" s="176"/>
      <c r="O200" s="176"/>
      <c r="P200" s="177">
        <f>SUM(P201:P203)</f>
        <v>0</v>
      </c>
      <c r="Q200" s="176"/>
      <c r="R200" s="177">
        <f>SUM(R201:R203)</f>
        <v>0.00044</v>
      </c>
      <c r="S200" s="176"/>
      <c r="T200" s="178">
        <f>SUM(T201:T203)</f>
        <v>0</v>
      </c>
      <c r="AR200" s="179" t="s">
        <v>163</v>
      </c>
      <c r="AT200" s="180" t="s">
        <v>74</v>
      </c>
      <c r="AU200" s="180" t="s">
        <v>83</v>
      </c>
      <c r="AY200" s="179" t="s">
        <v>147</v>
      </c>
      <c r="BK200" s="181">
        <f>SUM(BK201:BK203)</f>
        <v>0</v>
      </c>
    </row>
    <row r="201" spans="1:65" s="2" customFormat="1" ht="16.5" customHeight="1">
      <c r="A201" s="31"/>
      <c r="B201" s="32"/>
      <c r="C201" s="184" t="s">
        <v>394</v>
      </c>
      <c r="D201" s="184" t="s">
        <v>150</v>
      </c>
      <c r="E201" s="185" t="s">
        <v>402</v>
      </c>
      <c r="F201" s="186" t="s">
        <v>403</v>
      </c>
      <c r="G201" s="187" t="s">
        <v>404</v>
      </c>
      <c r="H201" s="188">
        <v>2</v>
      </c>
      <c r="I201" s="189"/>
      <c r="J201" s="190">
        <f>ROUND(I201*H201,2)</f>
        <v>0</v>
      </c>
      <c r="K201" s="191"/>
      <c r="L201" s="36"/>
      <c r="M201" s="192" t="s">
        <v>1</v>
      </c>
      <c r="N201" s="193" t="s">
        <v>41</v>
      </c>
      <c r="O201" s="68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405</v>
      </c>
      <c r="AT201" s="196" t="s">
        <v>150</v>
      </c>
      <c r="AU201" s="196" t="s">
        <v>155</v>
      </c>
      <c r="AY201" s="14" t="s">
        <v>147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155</v>
      </c>
      <c r="BK201" s="197">
        <f>ROUND(I201*H201,2)</f>
        <v>0</v>
      </c>
      <c r="BL201" s="14" t="s">
        <v>405</v>
      </c>
      <c r="BM201" s="196" t="s">
        <v>612</v>
      </c>
    </row>
    <row r="202" spans="1:65" s="2" customFormat="1" ht="16.5" customHeight="1">
      <c r="A202" s="31"/>
      <c r="B202" s="32"/>
      <c r="C202" s="198" t="s">
        <v>401</v>
      </c>
      <c r="D202" s="198" t="s">
        <v>222</v>
      </c>
      <c r="E202" s="199" t="s">
        <v>408</v>
      </c>
      <c r="F202" s="200" t="s">
        <v>613</v>
      </c>
      <c r="G202" s="201" t="s">
        <v>191</v>
      </c>
      <c r="H202" s="202">
        <v>2</v>
      </c>
      <c r="I202" s="203"/>
      <c r="J202" s="204">
        <f>ROUND(I202*H202,2)</f>
        <v>0</v>
      </c>
      <c r="K202" s="205"/>
      <c r="L202" s="206"/>
      <c r="M202" s="207" t="s">
        <v>1</v>
      </c>
      <c r="N202" s="208" t="s">
        <v>41</v>
      </c>
      <c r="O202" s="68"/>
      <c r="P202" s="194">
        <f>O202*H202</f>
        <v>0</v>
      </c>
      <c r="Q202" s="194">
        <v>0.00022</v>
      </c>
      <c r="R202" s="194">
        <f>Q202*H202</f>
        <v>0.00044</v>
      </c>
      <c r="S202" s="194">
        <v>0</v>
      </c>
      <c r="T202" s="19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410</v>
      </c>
      <c r="AT202" s="196" t="s">
        <v>222</v>
      </c>
      <c r="AU202" s="196" t="s">
        <v>155</v>
      </c>
      <c r="AY202" s="14" t="s">
        <v>147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4" t="s">
        <v>155</v>
      </c>
      <c r="BK202" s="197">
        <f>ROUND(I202*H202,2)</f>
        <v>0</v>
      </c>
      <c r="BL202" s="14" t="s">
        <v>405</v>
      </c>
      <c r="BM202" s="196" t="s">
        <v>614</v>
      </c>
    </row>
    <row r="203" spans="1:65" s="2" customFormat="1" ht="16.5" customHeight="1">
      <c r="A203" s="31"/>
      <c r="B203" s="32"/>
      <c r="C203" s="184" t="s">
        <v>407</v>
      </c>
      <c r="D203" s="184" t="s">
        <v>150</v>
      </c>
      <c r="E203" s="185" t="s">
        <v>413</v>
      </c>
      <c r="F203" s="186" t="s">
        <v>414</v>
      </c>
      <c r="G203" s="187" t="s">
        <v>415</v>
      </c>
      <c r="H203" s="188">
        <v>1</v>
      </c>
      <c r="I203" s="189"/>
      <c r="J203" s="190">
        <f>ROUND(I203*H203,2)</f>
        <v>0</v>
      </c>
      <c r="K203" s="191"/>
      <c r="L203" s="36"/>
      <c r="M203" s="210" t="s">
        <v>1</v>
      </c>
      <c r="N203" s="211" t="s">
        <v>41</v>
      </c>
      <c r="O203" s="21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405</v>
      </c>
      <c r="AT203" s="196" t="s">
        <v>150</v>
      </c>
      <c r="AU203" s="196" t="s">
        <v>155</v>
      </c>
      <c r="AY203" s="14" t="s">
        <v>147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4" t="s">
        <v>155</v>
      </c>
      <c r="BK203" s="197">
        <f>ROUND(I203*H203,2)</f>
        <v>0</v>
      </c>
      <c r="BL203" s="14" t="s">
        <v>405</v>
      </c>
      <c r="BM203" s="196" t="s">
        <v>615</v>
      </c>
    </row>
    <row r="204" spans="1:31" s="2" customFormat="1" ht="6.95" customHeight="1">
      <c r="A204" s="31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36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sheetProtection algorithmName="SHA-512" hashValue="7mOR/lDPTdvj5aHupVlKFBirMRCoh4hhC1fUAUqTEtcs06tswj6zcIrSVU6lZUEMy4Sr6Yo7oNMFdFl4ScfgAg==" saltValue="88vUlpJs9GVJ6BT+VPJTCwZieBzjQT8pdnAOhVQpbqjYb+cw8sJdTEOHa0o2vOfyFHldxbvcb/W/gRfqi5KBpg==" spinCount="100000" sheet="1" objects="1" scenarios="1" formatColumns="0" formatRows="0" autoFilter="0"/>
  <autoFilter ref="C129:K203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96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616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ROUND((SUM(BE130:BE201)),2)</f>
        <v>0</v>
      </c>
      <c r="G33" s="31"/>
      <c r="H33" s="31"/>
      <c r="I33" s="121">
        <v>0.21</v>
      </c>
      <c r="J33" s="120">
        <f>ROUND(((SUM(BE130:BE201))*I33),2)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ROUND((SUM(BF130:BF201)),2)</f>
        <v>0</v>
      </c>
      <c r="G34" s="31"/>
      <c r="H34" s="31"/>
      <c r="I34" s="121">
        <v>0.15</v>
      </c>
      <c r="J34" s="120">
        <f>ROUND(((SUM(BF130:BF201))*I34),2)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ROUND((SUM(BG130:BG201)),2)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ROUND((SUM(BH130:BH201)),2)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ROUND((SUM(BI130:BI201)),2)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17-05-19 - Byt č. 19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J131</f>
        <v>0</v>
      </c>
      <c r="K97" s="145"/>
      <c r="L97" s="149"/>
    </row>
    <row r="98" spans="2:12" s="10" customFormat="1" ht="19.9" customHeight="1">
      <c r="B98" s="150"/>
      <c r="C98" s="151"/>
      <c r="D98" s="152" t="s">
        <v>121</v>
      </c>
      <c r="E98" s="153"/>
      <c r="F98" s="153"/>
      <c r="G98" s="153"/>
      <c r="H98" s="153"/>
      <c r="I98" s="153"/>
      <c r="J98" s="154">
        <f>J132</f>
        <v>0</v>
      </c>
      <c r="K98" s="151"/>
      <c r="L98" s="155"/>
    </row>
    <row r="99" spans="2:12" s="10" customFormat="1" ht="19.9" customHeight="1">
      <c r="B99" s="150"/>
      <c r="C99" s="151"/>
      <c r="D99" s="152" t="s">
        <v>122</v>
      </c>
      <c r="E99" s="153"/>
      <c r="F99" s="153"/>
      <c r="G99" s="153"/>
      <c r="H99" s="153"/>
      <c r="I99" s="153"/>
      <c r="J99" s="154">
        <f>J134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124</v>
      </c>
      <c r="E101" s="147"/>
      <c r="F101" s="147"/>
      <c r="G101" s="147"/>
      <c r="H101" s="147"/>
      <c r="I101" s="147"/>
      <c r="J101" s="148">
        <f>J142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418</v>
      </c>
      <c r="E102" s="153"/>
      <c r="F102" s="153"/>
      <c r="G102" s="153"/>
      <c r="H102" s="153"/>
      <c r="I102" s="153"/>
      <c r="J102" s="154">
        <f>J143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125</v>
      </c>
      <c r="E103" s="153"/>
      <c r="F103" s="153"/>
      <c r="G103" s="153"/>
      <c r="H103" s="153"/>
      <c r="I103" s="153"/>
      <c r="J103" s="154">
        <f>J146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485</v>
      </c>
      <c r="E104" s="153"/>
      <c r="F104" s="153"/>
      <c r="G104" s="153"/>
      <c r="H104" s="153"/>
      <c r="I104" s="153"/>
      <c r="J104" s="154">
        <f>J153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126</v>
      </c>
      <c r="E105" s="153"/>
      <c r="F105" s="153"/>
      <c r="G105" s="153"/>
      <c r="H105" s="153"/>
      <c r="I105" s="153"/>
      <c r="J105" s="154">
        <f>J158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127</v>
      </c>
      <c r="E106" s="153"/>
      <c r="F106" s="153"/>
      <c r="G106" s="153"/>
      <c r="H106" s="153"/>
      <c r="I106" s="153"/>
      <c r="J106" s="154">
        <f>J173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128</v>
      </c>
      <c r="E107" s="153"/>
      <c r="F107" s="153"/>
      <c r="G107" s="153"/>
      <c r="H107" s="153"/>
      <c r="I107" s="153"/>
      <c r="J107" s="154">
        <f>J184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129</v>
      </c>
      <c r="E108" s="153"/>
      <c r="F108" s="153"/>
      <c r="G108" s="153"/>
      <c r="H108" s="153"/>
      <c r="I108" s="153"/>
      <c r="J108" s="154">
        <f>J192</f>
        <v>0</v>
      </c>
      <c r="K108" s="151"/>
      <c r="L108" s="155"/>
    </row>
    <row r="109" spans="2:12" s="9" customFormat="1" ht="24.95" customHeight="1">
      <c r="B109" s="144"/>
      <c r="C109" s="145"/>
      <c r="D109" s="146" t="s">
        <v>130</v>
      </c>
      <c r="E109" s="147"/>
      <c r="F109" s="147"/>
      <c r="G109" s="147"/>
      <c r="H109" s="147"/>
      <c r="I109" s="147"/>
      <c r="J109" s="148">
        <f>J197</f>
        <v>0</v>
      </c>
      <c r="K109" s="145"/>
      <c r="L109" s="149"/>
    </row>
    <row r="110" spans="2:12" s="10" customFormat="1" ht="19.9" customHeight="1">
      <c r="B110" s="150"/>
      <c r="C110" s="151"/>
      <c r="D110" s="152" t="s">
        <v>131</v>
      </c>
      <c r="E110" s="153"/>
      <c r="F110" s="153"/>
      <c r="G110" s="153"/>
      <c r="H110" s="153"/>
      <c r="I110" s="153"/>
      <c r="J110" s="154">
        <f>J198</f>
        <v>0</v>
      </c>
      <c r="K110" s="151"/>
      <c r="L110" s="155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132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57" t="str">
        <f>E7</f>
        <v>Opravy v ubytovně v Důlní ul.</v>
      </c>
      <c r="F120" s="258"/>
      <c r="G120" s="258"/>
      <c r="H120" s="258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113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39" t="str">
        <f>E9</f>
        <v>17-05-19 - Byt č. 19</v>
      </c>
      <c r="F122" s="256"/>
      <c r="G122" s="256"/>
      <c r="H122" s="256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20</v>
      </c>
      <c r="D124" s="33"/>
      <c r="E124" s="33"/>
      <c r="F124" s="24" t="str">
        <f>F12</f>
        <v>Důlní ul.</v>
      </c>
      <c r="G124" s="33"/>
      <c r="H124" s="33"/>
      <c r="I124" s="26" t="s">
        <v>22</v>
      </c>
      <c r="J124" s="63" t="str">
        <f>IF(J12="","",J12)</f>
        <v>28. 5. 2022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24</v>
      </c>
      <c r="D126" s="33"/>
      <c r="E126" s="33"/>
      <c r="F126" s="24" t="str">
        <f>E15</f>
        <v>MU Bílina</v>
      </c>
      <c r="G126" s="33"/>
      <c r="H126" s="33"/>
      <c r="I126" s="26" t="s">
        <v>30</v>
      </c>
      <c r="J126" s="29" t="str">
        <f>E21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28</v>
      </c>
      <c r="D127" s="33"/>
      <c r="E127" s="33"/>
      <c r="F127" s="24" t="str">
        <f>IF(E18="","",E18)</f>
        <v>Vyplň údaj</v>
      </c>
      <c r="G127" s="33"/>
      <c r="H127" s="33"/>
      <c r="I127" s="26" t="s">
        <v>33</v>
      </c>
      <c r="J127" s="29" t="str">
        <f>E24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11" customFormat="1" ht="29.25" customHeight="1">
      <c r="A129" s="156"/>
      <c r="B129" s="157"/>
      <c r="C129" s="158" t="s">
        <v>133</v>
      </c>
      <c r="D129" s="159" t="s">
        <v>60</v>
      </c>
      <c r="E129" s="159" t="s">
        <v>56</v>
      </c>
      <c r="F129" s="159" t="s">
        <v>57</v>
      </c>
      <c r="G129" s="159" t="s">
        <v>134</v>
      </c>
      <c r="H129" s="159" t="s">
        <v>135</v>
      </c>
      <c r="I129" s="159" t="s">
        <v>136</v>
      </c>
      <c r="J129" s="160" t="s">
        <v>117</v>
      </c>
      <c r="K129" s="161" t="s">
        <v>137</v>
      </c>
      <c r="L129" s="162"/>
      <c r="M129" s="72" t="s">
        <v>1</v>
      </c>
      <c r="N129" s="73" t="s">
        <v>39</v>
      </c>
      <c r="O129" s="73" t="s">
        <v>138</v>
      </c>
      <c r="P129" s="73" t="s">
        <v>139</v>
      </c>
      <c r="Q129" s="73" t="s">
        <v>140</v>
      </c>
      <c r="R129" s="73" t="s">
        <v>141</v>
      </c>
      <c r="S129" s="73" t="s">
        <v>142</v>
      </c>
      <c r="T129" s="74" t="s">
        <v>143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9" customHeight="1">
      <c r="A130" s="31"/>
      <c r="B130" s="32"/>
      <c r="C130" s="79" t="s">
        <v>144</v>
      </c>
      <c r="D130" s="33"/>
      <c r="E130" s="33"/>
      <c r="F130" s="33"/>
      <c r="G130" s="33"/>
      <c r="H130" s="33"/>
      <c r="I130" s="33"/>
      <c r="J130" s="163">
        <f>BK130</f>
        <v>0</v>
      </c>
      <c r="K130" s="33"/>
      <c r="L130" s="36"/>
      <c r="M130" s="75"/>
      <c r="N130" s="164"/>
      <c r="O130" s="76"/>
      <c r="P130" s="165">
        <f>P131+P142+P197</f>
        <v>0</v>
      </c>
      <c r="Q130" s="76"/>
      <c r="R130" s="165">
        <f>R131+R142+R197</f>
        <v>0.6273373</v>
      </c>
      <c r="S130" s="76"/>
      <c r="T130" s="166">
        <f>T131+T142+T197</f>
        <v>0.2284204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74</v>
      </c>
      <c r="AU130" s="14" t="s">
        <v>119</v>
      </c>
      <c r="BK130" s="167">
        <f>BK131+BK142+BK197</f>
        <v>0</v>
      </c>
    </row>
    <row r="131" spans="2:63" s="12" customFormat="1" ht="25.9" customHeight="1">
      <c r="B131" s="168"/>
      <c r="C131" s="169"/>
      <c r="D131" s="170" t="s">
        <v>74</v>
      </c>
      <c r="E131" s="171" t="s">
        <v>145</v>
      </c>
      <c r="F131" s="171" t="s">
        <v>146</v>
      </c>
      <c r="G131" s="169"/>
      <c r="H131" s="169"/>
      <c r="I131" s="172"/>
      <c r="J131" s="173">
        <f>BK131</f>
        <v>0</v>
      </c>
      <c r="K131" s="169"/>
      <c r="L131" s="174"/>
      <c r="M131" s="175"/>
      <c r="N131" s="176"/>
      <c r="O131" s="176"/>
      <c r="P131" s="177">
        <f>P132+P134+P140</f>
        <v>0</v>
      </c>
      <c r="Q131" s="176"/>
      <c r="R131" s="177">
        <f>R132+R134+R140</f>
        <v>0.00134328</v>
      </c>
      <c r="S131" s="176"/>
      <c r="T131" s="178">
        <f>T132+T134+T140</f>
        <v>0</v>
      </c>
      <c r="AR131" s="179" t="s">
        <v>83</v>
      </c>
      <c r="AT131" s="180" t="s">
        <v>74</v>
      </c>
      <c r="AU131" s="180" t="s">
        <v>75</v>
      </c>
      <c r="AY131" s="179" t="s">
        <v>147</v>
      </c>
      <c r="BK131" s="181">
        <f>BK132+BK134+BK140</f>
        <v>0</v>
      </c>
    </row>
    <row r="132" spans="2:63" s="12" customFormat="1" ht="22.9" customHeight="1">
      <c r="B132" s="168"/>
      <c r="C132" s="169"/>
      <c r="D132" s="170" t="s">
        <v>74</v>
      </c>
      <c r="E132" s="182" t="s">
        <v>148</v>
      </c>
      <c r="F132" s="182" t="s">
        <v>149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P133</f>
        <v>0</v>
      </c>
      <c r="Q132" s="176"/>
      <c r="R132" s="177">
        <f>R133</f>
        <v>0.00134328</v>
      </c>
      <c r="S132" s="176"/>
      <c r="T132" s="178">
        <f>T133</f>
        <v>0</v>
      </c>
      <c r="AR132" s="179" t="s">
        <v>83</v>
      </c>
      <c r="AT132" s="180" t="s">
        <v>74</v>
      </c>
      <c r="AU132" s="180" t="s">
        <v>83</v>
      </c>
      <c r="AY132" s="179" t="s">
        <v>147</v>
      </c>
      <c r="BK132" s="181">
        <f>BK133</f>
        <v>0</v>
      </c>
    </row>
    <row r="133" spans="1:65" s="2" customFormat="1" ht="16.5" customHeight="1">
      <c r="A133" s="31"/>
      <c r="B133" s="32"/>
      <c r="C133" s="184" t="s">
        <v>83</v>
      </c>
      <c r="D133" s="184" t="s">
        <v>150</v>
      </c>
      <c r="E133" s="185" t="s">
        <v>151</v>
      </c>
      <c r="F133" s="186" t="s">
        <v>152</v>
      </c>
      <c r="G133" s="187" t="s">
        <v>153</v>
      </c>
      <c r="H133" s="188">
        <v>33.582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41</v>
      </c>
      <c r="O133" s="68"/>
      <c r="P133" s="194">
        <f>O133*H133</f>
        <v>0</v>
      </c>
      <c r="Q133" s="194">
        <v>4E-05</v>
      </c>
      <c r="R133" s="194">
        <f>Q133*H133</f>
        <v>0.00134328</v>
      </c>
      <c r="S133" s="194">
        <v>0</v>
      </c>
      <c r="T133" s="19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154</v>
      </c>
      <c r="AT133" s="196" t="s">
        <v>150</v>
      </c>
      <c r="AU133" s="196" t="s">
        <v>155</v>
      </c>
      <c r="AY133" s="14" t="s">
        <v>147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155</v>
      </c>
      <c r="BK133" s="197">
        <f>ROUND(I133*H133,2)</f>
        <v>0</v>
      </c>
      <c r="BL133" s="14" t="s">
        <v>154</v>
      </c>
      <c r="BM133" s="196" t="s">
        <v>617</v>
      </c>
    </row>
    <row r="134" spans="2:63" s="12" customFormat="1" ht="22.9" customHeight="1">
      <c r="B134" s="168"/>
      <c r="C134" s="169"/>
      <c r="D134" s="170" t="s">
        <v>74</v>
      </c>
      <c r="E134" s="182" t="s">
        <v>157</v>
      </c>
      <c r="F134" s="182" t="s">
        <v>158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SUM(P135:P139)</f>
        <v>0</v>
      </c>
      <c r="Q134" s="176"/>
      <c r="R134" s="177">
        <f>SUM(R135:R139)</f>
        <v>0</v>
      </c>
      <c r="S134" s="176"/>
      <c r="T134" s="178">
        <f>SUM(T135:T139)</f>
        <v>0</v>
      </c>
      <c r="AR134" s="179" t="s">
        <v>83</v>
      </c>
      <c r="AT134" s="180" t="s">
        <v>74</v>
      </c>
      <c r="AU134" s="180" t="s">
        <v>83</v>
      </c>
      <c r="AY134" s="179" t="s">
        <v>147</v>
      </c>
      <c r="BK134" s="181">
        <f>SUM(BK135:BK139)</f>
        <v>0</v>
      </c>
    </row>
    <row r="135" spans="1:65" s="2" customFormat="1" ht="16.5" customHeight="1">
      <c r="A135" s="31"/>
      <c r="B135" s="32"/>
      <c r="C135" s="184" t="s">
        <v>155</v>
      </c>
      <c r="D135" s="184" t="s">
        <v>150</v>
      </c>
      <c r="E135" s="185" t="s">
        <v>159</v>
      </c>
      <c r="F135" s="186" t="s">
        <v>160</v>
      </c>
      <c r="G135" s="187" t="s">
        <v>161</v>
      </c>
      <c r="H135" s="188">
        <v>0.228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41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154</v>
      </c>
      <c r="AT135" s="196" t="s">
        <v>150</v>
      </c>
      <c r="AU135" s="196" t="s">
        <v>155</v>
      </c>
      <c r="AY135" s="14" t="s">
        <v>147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155</v>
      </c>
      <c r="BK135" s="197">
        <f>ROUND(I135*H135,2)</f>
        <v>0</v>
      </c>
      <c r="BL135" s="14" t="s">
        <v>154</v>
      </c>
      <c r="BM135" s="196" t="s">
        <v>618</v>
      </c>
    </row>
    <row r="136" spans="1:65" s="2" customFormat="1" ht="21.75" customHeight="1">
      <c r="A136" s="31"/>
      <c r="B136" s="32"/>
      <c r="C136" s="184" t="s">
        <v>163</v>
      </c>
      <c r="D136" s="184" t="s">
        <v>150</v>
      </c>
      <c r="E136" s="185" t="s">
        <v>164</v>
      </c>
      <c r="F136" s="186" t="s">
        <v>165</v>
      </c>
      <c r="G136" s="187" t="s">
        <v>161</v>
      </c>
      <c r="H136" s="188">
        <v>0.76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41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154</v>
      </c>
      <c r="AT136" s="196" t="s">
        <v>150</v>
      </c>
      <c r="AU136" s="196" t="s">
        <v>155</v>
      </c>
      <c r="AY136" s="14" t="s">
        <v>147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155</v>
      </c>
      <c r="BK136" s="197">
        <f>ROUND(I136*H136,2)</f>
        <v>0</v>
      </c>
      <c r="BL136" s="14" t="s">
        <v>154</v>
      </c>
      <c r="BM136" s="196" t="s">
        <v>619</v>
      </c>
    </row>
    <row r="137" spans="1:65" s="2" customFormat="1" ht="16.5" customHeight="1">
      <c r="A137" s="31"/>
      <c r="B137" s="32"/>
      <c r="C137" s="184" t="s">
        <v>154</v>
      </c>
      <c r="D137" s="184" t="s">
        <v>150</v>
      </c>
      <c r="E137" s="185" t="s">
        <v>167</v>
      </c>
      <c r="F137" s="186" t="s">
        <v>168</v>
      </c>
      <c r="G137" s="187" t="s">
        <v>161</v>
      </c>
      <c r="H137" s="188">
        <v>0.228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620</v>
      </c>
    </row>
    <row r="138" spans="1:65" s="2" customFormat="1" ht="16.5" customHeight="1">
      <c r="A138" s="31"/>
      <c r="B138" s="32"/>
      <c r="C138" s="184" t="s">
        <v>170</v>
      </c>
      <c r="D138" s="184" t="s">
        <v>150</v>
      </c>
      <c r="E138" s="185" t="s">
        <v>171</v>
      </c>
      <c r="F138" s="186" t="s">
        <v>172</v>
      </c>
      <c r="G138" s="187" t="s">
        <v>161</v>
      </c>
      <c r="H138" s="188">
        <v>2.865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621</v>
      </c>
    </row>
    <row r="139" spans="1:65" s="2" customFormat="1" ht="16.5" customHeight="1">
      <c r="A139" s="31"/>
      <c r="B139" s="32"/>
      <c r="C139" s="184" t="s">
        <v>174</v>
      </c>
      <c r="D139" s="184" t="s">
        <v>150</v>
      </c>
      <c r="E139" s="185" t="s">
        <v>175</v>
      </c>
      <c r="F139" s="186" t="s">
        <v>176</v>
      </c>
      <c r="G139" s="187" t="s">
        <v>161</v>
      </c>
      <c r="H139" s="188">
        <v>0.228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622</v>
      </c>
    </row>
    <row r="140" spans="2:63" s="12" customFormat="1" ht="22.9" customHeight="1">
      <c r="B140" s="168"/>
      <c r="C140" s="169"/>
      <c r="D140" s="170" t="s">
        <v>74</v>
      </c>
      <c r="E140" s="182" t="s">
        <v>178</v>
      </c>
      <c r="F140" s="182" t="s">
        <v>179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83</v>
      </c>
      <c r="AT140" s="180" t="s">
        <v>74</v>
      </c>
      <c r="AU140" s="180" t="s">
        <v>83</v>
      </c>
      <c r="AY140" s="179" t="s">
        <v>147</v>
      </c>
      <c r="BK140" s="181">
        <f>BK141</f>
        <v>0</v>
      </c>
    </row>
    <row r="141" spans="1:65" s="2" customFormat="1" ht="16.5" customHeight="1">
      <c r="A141" s="31"/>
      <c r="B141" s="32"/>
      <c r="C141" s="184" t="s">
        <v>180</v>
      </c>
      <c r="D141" s="184" t="s">
        <v>150</v>
      </c>
      <c r="E141" s="185" t="s">
        <v>181</v>
      </c>
      <c r="F141" s="186" t="s">
        <v>182</v>
      </c>
      <c r="G141" s="187" t="s">
        <v>161</v>
      </c>
      <c r="H141" s="188">
        <v>0.001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623</v>
      </c>
    </row>
    <row r="142" spans="2:63" s="12" customFormat="1" ht="25.9" customHeight="1">
      <c r="B142" s="168"/>
      <c r="C142" s="169"/>
      <c r="D142" s="170" t="s">
        <v>74</v>
      </c>
      <c r="E142" s="171" t="s">
        <v>184</v>
      </c>
      <c r="F142" s="171" t="s">
        <v>185</v>
      </c>
      <c r="G142" s="169"/>
      <c r="H142" s="169"/>
      <c r="I142" s="172"/>
      <c r="J142" s="173">
        <f>BK142</f>
        <v>0</v>
      </c>
      <c r="K142" s="169"/>
      <c r="L142" s="174"/>
      <c r="M142" s="175"/>
      <c r="N142" s="176"/>
      <c r="O142" s="176"/>
      <c r="P142" s="177">
        <f>P143+P146+P153+P158+P173+P184+P192</f>
        <v>0</v>
      </c>
      <c r="Q142" s="176"/>
      <c r="R142" s="177">
        <f>R143+R146+R153+R158+R173+R184+R192</f>
        <v>0.62511402</v>
      </c>
      <c r="S142" s="176"/>
      <c r="T142" s="178">
        <f>T143+T146+T153+T158+T173+T184+T192</f>
        <v>0.2284204</v>
      </c>
      <c r="AR142" s="179" t="s">
        <v>155</v>
      </c>
      <c r="AT142" s="180" t="s">
        <v>74</v>
      </c>
      <c r="AU142" s="180" t="s">
        <v>75</v>
      </c>
      <c r="AY142" s="179" t="s">
        <v>147</v>
      </c>
      <c r="BK142" s="181">
        <f>BK143+BK146+BK153+BK158+BK173+BK184+BK192</f>
        <v>0</v>
      </c>
    </row>
    <row r="143" spans="2:63" s="12" customFormat="1" ht="22.9" customHeight="1">
      <c r="B143" s="168"/>
      <c r="C143" s="169"/>
      <c r="D143" s="170" t="s">
        <v>74</v>
      </c>
      <c r="E143" s="182" t="s">
        <v>426</v>
      </c>
      <c r="F143" s="182" t="s">
        <v>427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SUM(P144:P145)</f>
        <v>0</v>
      </c>
      <c r="Q143" s="176"/>
      <c r="R143" s="177">
        <f>SUM(R144:R145)</f>
        <v>0.0010799999999999998</v>
      </c>
      <c r="S143" s="176"/>
      <c r="T143" s="178">
        <f>SUM(T144:T145)</f>
        <v>0</v>
      </c>
      <c r="AR143" s="179" t="s">
        <v>155</v>
      </c>
      <c r="AT143" s="180" t="s">
        <v>74</v>
      </c>
      <c r="AU143" s="180" t="s">
        <v>83</v>
      </c>
      <c r="AY143" s="179" t="s">
        <v>147</v>
      </c>
      <c r="BK143" s="181">
        <f>SUM(BK144:BK145)</f>
        <v>0</v>
      </c>
    </row>
    <row r="144" spans="1:65" s="2" customFormat="1" ht="16.5" customHeight="1">
      <c r="A144" s="31"/>
      <c r="B144" s="32"/>
      <c r="C144" s="184" t="s">
        <v>188</v>
      </c>
      <c r="D144" s="184" t="s">
        <v>150</v>
      </c>
      <c r="E144" s="185" t="s">
        <v>428</v>
      </c>
      <c r="F144" s="186" t="s">
        <v>429</v>
      </c>
      <c r="G144" s="187" t="s">
        <v>191</v>
      </c>
      <c r="H144" s="188">
        <v>2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>O144*H144</f>
        <v>0</v>
      </c>
      <c r="Q144" s="194">
        <v>0.00026</v>
      </c>
      <c r="R144" s="194">
        <f>Q144*H144</f>
        <v>0.00052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192</v>
      </c>
      <c r="AT144" s="196" t="s">
        <v>150</v>
      </c>
      <c r="AU144" s="196" t="s">
        <v>155</v>
      </c>
      <c r="AY144" s="14" t="s">
        <v>147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155</v>
      </c>
      <c r="BK144" s="197">
        <f>ROUND(I144*H144,2)</f>
        <v>0</v>
      </c>
      <c r="BL144" s="14" t="s">
        <v>192</v>
      </c>
      <c r="BM144" s="196" t="s">
        <v>624</v>
      </c>
    </row>
    <row r="145" spans="1:65" s="2" customFormat="1" ht="16.5" customHeight="1">
      <c r="A145" s="31"/>
      <c r="B145" s="32"/>
      <c r="C145" s="184" t="s">
        <v>148</v>
      </c>
      <c r="D145" s="184" t="s">
        <v>150</v>
      </c>
      <c r="E145" s="185" t="s">
        <v>431</v>
      </c>
      <c r="F145" s="186" t="s">
        <v>432</v>
      </c>
      <c r="G145" s="187" t="s">
        <v>191</v>
      </c>
      <c r="H145" s="188">
        <v>2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41</v>
      </c>
      <c r="O145" s="68"/>
      <c r="P145" s="194">
        <f>O145*H145</f>
        <v>0</v>
      </c>
      <c r="Q145" s="194">
        <v>0.00028</v>
      </c>
      <c r="R145" s="194">
        <f>Q145*H145</f>
        <v>0.00056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192</v>
      </c>
      <c r="AT145" s="196" t="s">
        <v>150</v>
      </c>
      <c r="AU145" s="196" t="s">
        <v>155</v>
      </c>
      <c r="AY145" s="14" t="s">
        <v>147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155</v>
      </c>
      <c r="BK145" s="197">
        <f>ROUND(I145*H145,2)</f>
        <v>0</v>
      </c>
      <c r="BL145" s="14" t="s">
        <v>192</v>
      </c>
      <c r="BM145" s="196" t="s">
        <v>625</v>
      </c>
    </row>
    <row r="146" spans="2:63" s="12" customFormat="1" ht="22.9" customHeight="1">
      <c r="B146" s="168"/>
      <c r="C146" s="169"/>
      <c r="D146" s="170" t="s">
        <v>74</v>
      </c>
      <c r="E146" s="182" t="s">
        <v>186</v>
      </c>
      <c r="F146" s="182" t="s">
        <v>187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SUM(P147:P152)</f>
        <v>0</v>
      </c>
      <c r="Q146" s="176"/>
      <c r="R146" s="177">
        <f>SUM(R147:R152)</f>
        <v>0.0602</v>
      </c>
      <c r="S146" s="176"/>
      <c r="T146" s="178">
        <f>SUM(T147:T152)</f>
        <v>0.04986</v>
      </c>
      <c r="AR146" s="179" t="s">
        <v>155</v>
      </c>
      <c r="AT146" s="180" t="s">
        <v>74</v>
      </c>
      <c r="AU146" s="180" t="s">
        <v>83</v>
      </c>
      <c r="AY146" s="179" t="s">
        <v>147</v>
      </c>
      <c r="BK146" s="181">
        <f>SUM(BK147:BK152)</f>
        <v>0</v>
      </c>
    </row>
    <row r="147" spans="1:65" s="2" customFormat="1" ht="24.2" customHeight="1">
      <c r="A147" s="31"/>
      <c r="B147" s="32"/>
      <c r="C147" s="184" t="s">
        <v>197</v>
      </c>
      <c r="D147" s="184" t="s">
        <v>150</v>
      </c>
      <c r="E147" s="185" t="s">
        <v>434</v>
      </c>
      <c r="F147" s="186" t="s">
        <v>435</v>
      </c>
      <c r="G147" s="187" t="s">
        <v>191</v>
      </c>
      <c r="H147" s="188">
        <v>2</v>
      </c>
      <c r="I147" s="189"/>
      <c r="J147" s="190">
        <f aca="true" t="shared" si="0" ref="J147:J152"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 aca="true" t="shared" si="1" ref="P147:P152">O147*H147</f>
        <v>0</v>
      </c>
      <c r="Q147" s="194">
        <v>0.03</v>
      </c>
      <c r="R147" s="194">
        <f aca="true" t="shared" si="2" ref="R147:R152">Q147*H147</f>
        <v>0.06</v>
      </c>
      <c r="S147" s="194">
        <v>0</v>
      </c>
      <c r="T147" s="195">
        <f aca="true" t="shared" si="3" ref="T147:T152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192</v>
      </c>
      <c r="AT147" s="196" t="s">
        <v>150</v>
      </c>
      <c r="AU147" s="196" t="s">
        <v>155</v>
      </c>
      <c r="AY147" s="14" t="s">
        <v>147</v>
      </c>
      <c r="BE147" s="197">
        <f aca="true" t="shared" si="4" ref="BE147:BE152">IF(N147="základní",J147,0)</f>
        <v>0</v>
      </c>
      <c r="BF147" s="197">
        <f aca="true" t="shared" si="5" ref="BF147:BF152">IF(N147="snížená",J147,0)</f>
        <v>0</v>
      </c>
      <c r="BG147" s="197">
        <f aca="true" t="shared" si="6" ref="BG147:BG152">IF(N147="zákl. přenesená",J147,0)</f>
        <v>0</v>
      </c>
      <c r="BH147" s="197">
        <f aca="true" t="shared" si="7" ref="BH147:BH152">IF(N147="sníž. přenesená",J147,0)</f>
        <v>0</v>
      </c>
      <c r="BI147" s="197">
        <f aca="true" t="shared" si="8" ref="BI147:BI152">IF(N147="nulová",J147,0)</f>
        <v>0</v>
      </c>
      <c r="BJ147" s="14" t="s">
        <v>155</v>
      </c>
      <c r="BK147" s="197">
        <f aca="true" t="shared" si="9" ref="BK147:BK152">ROUND(I147*H147,2)</f>
        <v>0</v>
      </c>
      <c r="BL147" s="14" t="s">
        <v>192</v>
      </c>
      <c r="BM147" s="196" t="s">
        <v>626</v>
      </c>
    </row>
    <row r="148" spans="1:65" s="2" customFormat="1" ht="16.5" customHeight="1">
      <c r="A148" s="31"/>
      <c r="B148" s="32"/>
      <c r="C148" s="184" t="s">
        <v>201</v>
      </c>
      <c r="D148" s="184" t="s">
        <v>150</v>
      </c>
      <c r="E148" s="185" t="s">
        <v>189</v>
      </c>
      <c r="F148" s="186" t="s">
        <v>190</v>
      </c>
      <c r="G148" s="187" t="s">
        <v>191</v>
      </c>
      <c r="H148" s="188">
        <v>2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8E-05</v>
      </c>
      <c r="R148" s="194">
        <f t="shared" si="2"/>
        <v>0.00016</v>
      </c>
      <c r="S148" s="194">
        <v>0.02493</v>
      </c>
      <c r="T148" s="195">
        <f t="shared" si="3"/>
        <v>0.04986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192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192</v>
      </c>
      <c r="BM148" s="196" t="s">
        <v>627</v>
      </c>
    </row>
    <row r="149" spans="1:65" s="2" customFormat="1" ht="16.5" customHeight="1">
      <c r="A149" s="31"/>
      <c r="B149" s="32"/>
      <c r="C149" s="184" t="s">
        <v>205</v>
      </c>
      <c r="D149" s="184" t="s">
        <v>150</v>
      </c>
      <c r="E149" s="185" t="s">
        <v>198</v>
      </c>
      <c r="F149" s="186" t="s">
        <v>199</v>
      </c>
      <c r="G149" s="187" t="s">
        <v>191</v>
      </c>
      <c r="H149" s="188">
        <v>2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192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192</v>
      </c>
      <c r="BM149" s="196" t="s">
        <v>628</v>
      </c>
    </row>
    <row r="150" spans="1:65" s="2" customFormat="1" ht="16.5" customHeight="1">
      <c r="A150" s="31"/>
      <c r="B150" s="32"/>
      <c r="C150" s="184" t="s">
        <v>209</v>
      </c>
      <c r="D150" s="184" t="s">
        <v>150</v>
      </c>
      <c r="E150" s="185" t="s">
        <v>202</v>
      </c>
      <c r="F150" s="186" t="s">
        <v>203</v>
      </c>
      <c r="G150" s="187" t="s">
        <v>153</v>
      </c>
      <c r="H150" s="188">
        <v>100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192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192</v>
      </c>
      <c r="BM150" s="196" t="s">
        <v>629</v>
      </c>
    </row>
    <row r="151" spans="1:65" s="2" customFormat="1" ht="16.5" customHeight="1">
      <c r="A151" s="31"/>
      <c r="B151" s="32"/>
      <c r="C151" s="184" t="s">
        <v>213</v>
      </c>
      <c r="D151" s="184" t="s">
        <v>150</v>
      </c>
      <c r="E151" s="185" t="s">
        <v>206</v>
      </c>
      <c r="F151" s="186" t="s">
        <v>207</v>
      </c>
      <c r="G151" s="187" t="s">
        <v>191</v>
      </c>
      <c r="H151" s="188">
        <v>2</v>
      </c>
      <c r="I151" s="189"/>
      <c r="J151" s="190">
        <f t="shared" si="0"/>
        <v>0</v>
      </c>
      <c r="K151" s="191"/>
      <c r="L151" s="36"/>
      <c r="M151" s="192" t="s">
        <v>1</v>
      </c>
      <c r="N151" s="193" t="s">
        <v>41</v>
      </c>
      <c r="O151" s="68"/>
      <c r="P151" s="194">
        <f t="shared" si="1"/>
        <v>0</v>
      </c>
      <c r="Q151" s="194">
        <v>2E-05</v>
      </c>
      <c r="R151" s="194">
        <f t="shared" si="2"/>
        <v>4E-05</v>
      </c>
      <c r="S151" s="194">
        <v>0</v>
      </c>
      <c r="T151" s="195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192</v>
      </c>
      <c r="AT151" s="196" t="s">
        <v>150</v>
      </c>
      <c r="AU151" s="196" t="s">
        <v>155</v>
      </c>
      <c r="AY151" s="14" t="s">
        <v>147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4" t="s">
        <v>155</v>
      </c>
      <c r="BK151" s="197">
        <f t="shared" si="9"/>
        <v>0</v>
      </c>
      <c r="BL151" s="14" t="s">
        <v>192</v>
      </c>
      <c r="BM151" s="196" t="s">
        <v>630</v>
      </c>
    </row>
    <row r="152" spans="1:65" s="2" customFormat="1" ht="16.5" customHeight="1">
      <c r="A152" s="31"/>
      <c r="B152" s="32"/>
      <c r="C152" s="184" t="s">
        <v>8</v>
      </c>
      <c r="D152" s="184" t="s">
        <v>150</v>
      </c>
      <c r="E152" s="185" t="s">
        <v>210</v>
      </c>
      <c r="F152" s="186" t="s">
        <v>211</v>
      </c>
      <c r="G152" s="187" t="s">
        <v>153</v>
      </c>
      <c r="H152" s="188">
        <v>100</v>
      </c>
      <c r="I152" s="189"/>
      <c r="J152" s="190">
        <f t="shared" si="0"/>
        <v>0</v>
      </c>
      <c r="K152" s="191"/>
      <c r="L152" s="36"/>
      <c r="M152" s="192" t="s">
        <v>1</v>
      </c>
      <c r="N152" s="193" t="s">
        <v>41</v>
      </c>
      <c r="O152" s="68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192</v>
      </c>
      <c r="AT152" s="196" t="s">
        <v>150</v>
      </c>
      <c r="AU152" s="196" t="s">
        <v>155</v>
      </c>
      <c r="AY152" s="14" t="s">
        <v>147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4" t="s">
        <v>155</v>
      </c>
      <c r="BK152" s="197">
        <f t="shared" si="9"/>
        <v>0</v>
      </c>
      <c r="BL152" s="14" t="s">
        <v>192</v>
      </c>
      <c r="BM152" s="196" t="s">
        <v>631</v>
      </c>
    </row>
    <row r="153" spans="2:63" s="12" customFormat="1" ht="22.9" customHeight="1">
      <c r="B153" s="168"/>
      <c r="C153" s="169"/>
      <c r="D153" s="170" t="s">
        <v>74</v>
      </c>
      <c r="E153" s="182" t="s">
        <v>501</v>
      </c>
      <c r="F153" s="182" t="s">
        <v>502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SUM(P154:P157)</f>
        <v>0</v>
      </c>
      <c r="Q153" s="176"/>
      <c r="R153" s="177">
        <f>SUM(R154:R157)</f>
        <v>0.33582</v>
      </c>
      <c r="S153" s="176"/>
      <c r="T153" s="178">
        <f>SUM(T154:T157)</f>
        <v>0</v>
      </c>
      <c r="AR153" s="179" t="s">
        <v>155</v>
      </c>
      <c r="AT153" s="180" t="s">
        <v>74</v>
      </c>
      <c r="AU153" s="180" t="s">
        <v>83</v>
      </c>
      <c r="AY153" s="179" t="s">
        <v>147</v>
      </c>
      <c r="BK153" s="181">
        <f>SUM(BK154:BK157)</f>
        <v>0</v>
      </c>
    </row>
    <row r="154" spans="1:65" s="2" customFormat="1" ht="16.5" customHeight="1">
      <c r="A154" s="31"/>
      <c r="B154" s="32"/>
      <c r="C154" s="184" t="s">
        <v>192</v>
      </c>
      <c r="D154" s="184" t="s">
        <v>150</v>
      </c>
      <c r="E154" s="185" t="s">
        <v>503</v>
      </c>
      <c r="F154" s="186" t="s">
        <v>504</v>
      </c>
      <c r="G154" s="187" t="s">
        <v>153</v>
      </c>
      <c r="H154" s="188">
        <v>33.582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>O154*H154</f>
        <v>0</v>
      </c>
      <c r="Q154" s="194">
        <v>0.00982</v>
      </c>
      <c r="R154" s="194">
        <f>Q154*H154</f>
        <v>0.32977524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192</v>
      </c>
      <c r="AT154" s="196" t="s">
        <v>150</v>
      </c>
      <c r="AU154" s="196" t="s">
        <v>155</v>
      </c>
      <c r="AY154" s="14" t="s">
        <v>147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155</v>
      </c>
      <c r="BK154" s="197">
        <f>ROUND(I154*H154,2)</f>
        <v>0</v>
      </c>
      <c r="BL154" s="14" t="s">
        <v>192</v>
      </c>
      <c r="BM154" s="196" t="s">
        <v>632</v>
      </c>
    </row>
    <row r="155" spans="1:65" s="2" customFormat="1" ht="16.5" customHeight="1">
      <c r="A155" s="31"/>
      <c r="B155" s="32"/>
      <c r="C155" s="184" t="s">
        <v>227</v>
      </c>
      <c r="D155" s="184" t="s">
        <v>150</v>
      </c>
      <c r="E155" s="185" t="s">
        <v>506</v>
      </c>
      <c r="F155" s="186" t="s">
        <v>507</v>
      </c>
      <c r="G155" s="187" t="s">
        <v>153</v>
      </c>
      <c r="H155" s="188">
        <v>33.582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0.00018</v>
      </c>
      <c r="R155" s="194">
        <f>Q155*H155</f>
        <v>0.006044760000000001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192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192</v>
      </c>
      <c r="BM155" s="196" t="s">
        <v>633</v>
      </c>
    </row>
    <row r="156" spans="1:65" s="2" customFormat="1" ht="16.5" customHeight="1">
      <c r="A156" s="31"/>
      <c r="B156" s="32"/>
      <c r="C156" s="184" t="s">
        <v>231</v>
      </c>
      <c r="D156" s="184" t="s">
        <v>150</v>
      </c>
      <c r="E156" s="185" t="s">
        <v>509</v>
      </c>
      <c r="F156" s="186" t="s">
        <v>510</v>
      </c>
      <c r="G156" s="187" t="s">
        <v>161</v>
      </c>
      <c r="H156" s="188">
        <v>0.336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192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192</v>
      </c>
      <c r="BM156" s="196" t="s">
        <v>634</v>
      </c>
    </row>
    <row r="157" spans="1:65" s="2" customFormat="1" ht="16.5" customHeight="1">
      <c r="A157" s="31"/>
      <c r="B157" s="32"/>
      <c r="C157" s="184" t="s">
        <v>236</v>
      </c>
      <c r="D157" s="184" t="s">
        <v>150</v>
      </c>
      <c r="E157" s="185" t="s">
        <v>512</v>
      </c>
      <c r="F157" s="186" t="s">
        <v>513</v>
      </c>
      <c r="G157" s="187" t="s">
        <v>161</v>
      </c>
      <c r="H157" s="188">
        <v>0.336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41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155</v>
      </c>
      <c r="BK157" s="197">
        <f>ROUND(I157*H157,2)</f>
        <v>0</v>
      </c>
      <c r="BL157" s="14" t="s">
        <v>192</v>
      </c>
      <c r="BM157" s="196" t="s">
        <v>635</v>
      </c>
    </row>
    <row r="158" spans="2:63" s="12" customFormat="1" ht="22.9" customHeight="1">
      <c r="B158" s="168"/>
      <c r="C158" s="169"/>
      <c r="D158" s="170" t="s">
        <v>74</v>
      </c>
      <c r="E158" s="182" t="s">
        <v>217</v>
      </c>
      <c r="F158" s="182" t="s">
        <v>218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SUM(P159:P172)</f>
        <v>0</v>
      </c>
      <c r="Q158" s="176"/>
      <c r="R158" s="177">
        <f>SUM(R159:R172)</f>
        <v>0.096108</v>
      </c>
      <c r="S158" s="176"/>
      <c r="T158" s="178">
        <f>SUM(T159:T172)</f>
        <v>0.0733</v>
      </c>
      <c r="AR158" s="179" t="s">
        <v>155</v>
      </c>
      <c r="AT158" s="180" t="s">
        <v>74</v>
      </c>
      <c r="AU158" s="180" t="s">
        <v>83</v>
      </c>
      <c r="AY158" s="179" t="s">
        <v>147</v>
      </c>
      <c r="BK158" s="181">
        <f>SUM(BK159:BK172)</f>
        <v>0</v>
      </c>
    </row>
    <row r="159" spans="1:65" s="2" customFormat="1" ht="16.5" customHeight="1">
      <c r="A159" s="31"/>
      <c r="B159" s="32"/>
      <c r="C159" s="184" t="s">
        <v>240</v>
      </c>
      <c r="D159" s="184" t="s">
        <v>150</v>
      </c>
      <c r="E159" s="185" t="s">
        <v>219</v>
      </c>
      <c r="F159" s="186" t="s">
        <v>220</v>
      </c>
      <c r="G159" s="187" t="s">
        <v>153</v>
      </c>
      <c r="H159" s="188">
        <v>2</v>
      </c>
      <c r="I159" s="189"/>
      <c r="J159" s="190">
        <f aca="true" t="shared" si="10" ref="J159:J172">ROUND(I159*H159,2)</f>
        <v>0</v>
      </c>
      <c r="K159" s="191"/>
      <c r="L159" s="36"/>
      <c r="M159" s="192" t="s">
        <v>1</v>
      </c>
      <c r="N159" s="193" t="s">
        <v>41</v>
      </c>
      <c r="O159" s="68"/>
      <c r="P159" s="194">
        <f aca="true" t="shared" si="11" ref="P159:P172">O159*H159</f>
        <v>0</v>
      </c>
      <c r="Q159" s="194">
        <v>0</v>
      </c>
      <c r="R159" s="194">
        <f aca="true" t="shared" si="12" ref="R159:R172">Q159*H159</f>
        <v>0</v>
      </c>
      <c r="S159" s="194">
        <v>0</v>
      </c>
      <c r="T159" s="195">
        <f aca="true" t="shared" si="13" ref="T159:T172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192</v>
      </c>
      <c r="AT159" s="196" t="s">
        <v>150</v>
      </c>
      <c r="AU159" s="196" t="s">
        <v>155</v>
      </c>
      <c r="AY159" s="14" t="s">
        <v>147</v>
      </c>
      <c r="BE159" s="197">
        <f aca="true" t="shared" si="14" ref="BE159:BE172">IF(N159="základní",J159,0)</f>
        <v>0</v>
      </c>
      <c r="BF159" s="197">
        <f aca="true" t="shared" si="15" ref="BF159:BF172">IF(N159="snížená",J159,0)</f>
        <v>0</v>
      </c>
      <c r="BG159" s="197">
        <f aca="true" t="shared" si="16" ref="BG159:BG172">IF(N159="zákl. přenesená",J159,0)</f>
        <v>0</v>
      </c>
      <c r="BH159" s="197">
        <f aca="true" t="shared" si="17" ref="BH159:BH172">IF(N159="sníž. přenesená",J159,0)</f>
        <v>0</v>
      </c>
      <c r="BI159" s="197">
        <f aca="true" t="shared" si="18" ref="BI159:BI172">IF(N159="nulová",J159,0)</f>
        <v>0</v>
      </c>
      <c r="BJ159" s="14" t="s">
        <v>155</v>
      </c>
      <c r="BK159" s="197">
        <f aca="true" t="shared" si="19" ref="BK159:BK172">ROUND(I159*H159,2)</f>
        <v>0</v>
      </c>
      <c r="BL159" s="14" t="s">
        <v>192</v>
      </c>
      <c r="BM159" s="196" t="s">
        <v>636</v>
      </c>
    </row>
    <row r="160" spans="1:65" s="2" customFormat="1" ht="16.5" customHeight="1">
      <c r="A160" s="31"/>
      <c r="B160" s="32"/>
      <c r="C160" s="198" t="s">
        <v>7</v>
      </c>
      <c r="D160" s="198" t="s">
        <v>222</v>
      </c>
      <c r="E160" s="199" t="s">
        <v>223</v>
      </c>
      <c r="F160" s="200" t="s">
        <v>224</v>
      </c>
      <c r="G160" s="201" t="s">
        <v>153</v>
      </c>
      <c r="H160" s="202">
        <v>2</v>
      </c>
      <c r="I160" s="203"/>
      <c r="J160" s="204">
        <f t="shared" si="10"/>
        <v>0</v>
      </c>
      <c r="K160" s="205"/>
      <c r="L160" s="206"/>
      <c r="M160" s="207" t="s">
        <v>1</v>
      </c>
      <c r="N160" s="208" t="s">
        <v>41</v>
      </c>
      <c r="O160" s="68"/>
      <c r="P160" s="194">
        <f t="shared" si="11"/>
        <v>0</v>
      </c>
      <c r="Q160" s="194">
        <v>0.00735</v>
      </c>
      <c r="R160" s="194">
        <f t="shared" si="12"/>
        <v>0.0147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225</v>
      </c>
      <c r="AT160" s="196" t="s">
        <v>222</v>
      </c>
      <c r="AU160" s="196" t="s">
        <v>155</v>
      </c>
      <c r="AY160" s="14" t="s">
        <v>147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155</v>
      </c>
      <c r="BK160" s="197">
        <f t="shared" si="19"/>
        <v>0</v>
      </c>
      <c r="BL160" s="14" t="s">
        <v>192</v>
      </c>
      <c r="BM160" s="196" t="s">
        <v>637</v>
      </c>
    </row>
    <row r="161" spans="1:65" s="2" customFormat="1" ht="16.5" customHeight="1">
      <c r="A161" s="31"/>
      <c r="B161" s="32"/>
      <c r="C161" s="184" t="s">
        <v>247</v>
      </c>
      <c r="D161" s="184" t="s">
        <v>150</v>
      </c>
      <c r="E161" s="185" t="s">
        <v>228</v>
      </c>
      <c r="F161" s="186" t="s">
        <v>229</v>
      </c>
      <c r="G161" s="187" t="s">
        <v>153</v>
      </c>
      <c r="H161" s="188">
        <v>2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41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0.02465</v>
      </c>
      <c r="T161" s="195">
        <f t="shared" si="13"/>
        <v>0.0493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155</v>
      </c>
      <c r="BK161" s="197">
        <f t="shared" si="19"/>
        <v>0</v>
      </c>
      <c r="BL161" s="14" t="s">
        <v>192</v>
      </c>
      <c r="BM161" s="196" t="s">
        <v>638</v>
      </c>
    </row>
    <row r="162" spans="1:65" s="2" customFormat="1" ht="16.5" customHeight="1">
      <c r="A162" s="31"/>
      <c r="B162" s="32"/>
      <c r="C162" s="198" t="s">
        <v>251</v>
      </c>
      <c r="D162" s="198" t="s">
        <v>222</v>
      </c>
      <c r="E162" s="199" t="s">
        <v>232</v>
      </c>
      <c r="F162" s="200" t="s">
        <v>639</v>
      </c>
      <c r="G162" s="201" t="s">
        <v>234</v>
      </c>
      <c r="H162" s="202">
        <v>2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0.03056</v>
      </c>
      <c r="R162" s="194">
        <f t="shared" si="12"/>
        <v>0.06112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640</v>
      </c>
    </row>
    <row r="163" spans="1:65" s="2" customFormat="1" ht="16.5" customHeight="1">
      <c r="A163" s="31"/>
      <c r="B163" s="32"/>
      <c r="C163" s="184" t="s">
        <v>255</v>
      </c>
      <c r="D163" s="184" t="s">
        <v>150</v>
      </c>
      <c r="E163" s="185" t="s">
        <v>237</v>
      </c>
      <c r="F163" s="186" t="s">
        <v>238</v>
      </c>
      <c r="G163" s="187" t="s">
        <v>153</v>
      </c>
      <c r="H163" s="188">
        <v>3.3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0.00026</v>
      </c>
      <c r="R163" s="194">
        <f t="shared" si="12"/>
        <v>0.0008579999999999999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641</v>
      </c>
    </row>
    <row r="164" spans="1:65" s="2" customFormat="1" ht="16.5" customHeight="1">
      <c r="A164" s="31"/>
      <c r="B164" s="32"/>
      <c r="C164" s="184" t="s">
        <v>259</v>
      </c>
      <c r="D164" s="184" t="s">
        <v>150</v>
      </c>
      <c r="E164" s="185" t="s">
        <v>241</v>
      </c>
      <c r="F164" s="186" t="s">
        <v>242</v>
      </c>
      <c r="G164" s="187" t="s">
        <v>153</v>
      </c>
      <c r="H164" s="188">
        <v>3.3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642</v>
      </c>
    </row>
    <row r="165" spans="1:65" s="2" customFormat="1" ht="16.5" customHeight="1">
      <c r="A165" s="31"/>
      <c r="B165" s="32"/>
      <c r="C165" s="184" t="s">
        <v>263</v>
      </c>
      <c r="D165" s="184" t="s">
        <v>150</v>
      </c>
      <c r="E165" s="185" t="s">
        <v>244</v>
      </c>
      <c r="F165" s="186" t="s">
        <v>245</v>
      </c>
      <c r="G165" s="187" t="s">
        <v>191</v>
      </c>
      <c r="H165" s="188">
        <v>4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643</v>
      </c>
    </row>
    <row r="166" spans="1:65" s="2" customFormat="1" ht="16.5" customHeight="1">
      <c r="A166" s="31"/>
      <c r="B166" s="32"/>
      <c r="C166" s="184" t="s">
        <v>267</v>
      </c>
      <c r="D166" s="184" t="s">
        <v>150</v>
      </c>
      <c r="E166" s="185" t="s">
        <v>248</v>
      </c>
      <c r="F166" s="186" t="s">
        <v>249</v>
      </c>
      <c r="G166" s="187" t="s">
        <v>191</v>
      </c>
      <c r="H166" s="188">
        <v>1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644</v>
      </c>
    </row>
    <row r="167" spans="1:65" s="2" customFormat="1" ht="16.5" customHeight="1">
      <c r="A167" s="31"/>
      <c r="B167" s="32"/>
      <c r="C167" s="198" t="s">
        <v>271</v>
      </c>
      <c r="D167" s="198" t="s">
        <v>222</v>
      </c>
      <c r="E167" s="199" t="s">
        <v>252</v>
      </c>
      <c r="F167" s="200" t="s">
        <v>253</v>
      </c>
      <c r="G167" s="201" t="s">
        <v>191</v>
      </c>
      <c r="H167" s="202">
        <v>1</v>
      </c>
      <c r="I167" s="203"/>
      <c r="J167" s="204">
        <f t="shared" si="10"/>
        <v>0</v>
      </c>
      <c r="K167" s="205"/>
      <c r="L167" s="206"/>
      <c r="M167" s="207" t="s">
        <v>1</v>
      </c>
      <c r="N167" s="208" t="s">
        <v>41</v>
      </c>
      <c r="O167" s="68"/>
      <c r="P167" s="194">
        <f t="shared" si="11"/>
        <v>0</v>
      </c>
      <c r="Q167" s="194">
        <v>0.017</v>
      </c>
      <c r="R167" s="194">
        <f t="shared" si="12"/>
        <v>0.017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225</v>
      </c>
      <c r="AT167" s="196" t="s">
        <v>222</v>
      </c>
      <c r="AU167" s="196" t="s">
        <v>155</v>
      </c>
      <c r="AY167" s="14" t="s">
        <v>147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155</v>
      </c>
      <c r="BK167" s="197">
        <f t="shared" si="19"/>
        <v>0</v>
      </c>
      <c r="BL167" s="14" t="s">
        <v>192</v>
      </c>
      <c r="BM167" s="196" t="s">
        <v>645</v>
      </c>
    </row>
    <row r="168" spans="1:65" s="2" customFormat="1" ht="16.5" customHeight="1">
      <c r="A168" s="31"/>
      <c r="B168" s="32"/>
      <c r="C168" s="198" t="s">
        <v>278</v>
      </c>
      <c r="D168" s="198" t="s">
        <v>222</v>
      </c>
      <c r="E168" s="199" t="s">
        <v>256</v>
      </c>
      <c r="F168" s="200" t="s">
        <v>257</v>
      </c>
      <c r="G168" s="201" t="s">
        <v>191</v>
      </c>
      <c r="H168" s="202">
        <v>1</v>
      </c>
      <c r="I168" s="203"/>
      <c r="J168" s="204">
        <f t="shared" si="10"/>
        <v>0</v>
      </c>
      <c r="K168" s="205"/>
      <c r="L168" s="206"/>
      <c r="M168" s="207" t="s">
        <v>1</v>
      </c>
      <c r="N168" s="208" t="s">
        <v>41</v>
      </c>
      <c r="O168" s="68"/>
      <c r="P168" s="194">
        <f t="shared" si="11"/>
        <v>0</v>
      </c>
      <c r="Q168" s="194">
        <v>0.0012</v>
      </c>
      <c r="R168" s="194">
        <f t="shared" si="12"/>
        <v>0.0012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225</v>
      </c>
      <c r="AT168" s="196" t="s">
        <v>222</v>
      </c>
      <c r="AU168" s="196" t="s">
        <v>155</v>
      </c>
      <c r="AY168" s="14" t="s">
        <v>147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155</v>
      </c>
      <c r="BK168" s="197">
        <f t="shared" si="19"/>
        <v>0</v>
      </c>
      <c r="BL168" s="14" t="s">
        <v>192</v>
      </c>
      <c r="BM168" s="196" t="s">
        <v>646</v>
      </c>
    </row>
    <row r="169" spans="1:65" s="2" customFormat="1" ht="16.5" customHeight="1">
      <c r="A169" s="31"/>
      <c r="B169" s="32"/>
      <c r="C169" s="184" t="s">
        <v>282</v>
      </c>
      <c r="D169" s="184" t="s">
        <v>150</v>
      </c>
      <c r="E169" s="185" t="s">
        <v>260</v>
      </c>
      <c r="F169" s="186" t="s">
        <v>261</v>
      </c>
      <c r="G169" s="187" t="s">
        <v>191</v>
      </c>
      <c r="H169" s="188">
        <v>1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0.024</v>
      </c>
      <c r="T169" s="195">
        <f t="shared" si="13"/>
        <v>0.024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155</v>
      </c>
      <c r="BK169" s="197">
        <f t="shared" si="19"/>
        <v>0</v>
      </c>
      <c r="BL169" s="14" t="s">
        <v>192</v>
      </c>
      <c r="BM169" s="196" t="s">
        <v>647</v>
      </c>
    </row>
    <row r="170" spans="1:65" s="2" customFormat="1" ht="16.5" customHeight="1">
      <c r="A170" s="31"/>
      <c r="B170" s="32"/>
      <c r="C170" s="184" t="s">
        <v>286</v>
      </c>
      <c r="D170" s="184" t="s">
        <v>150</v>
      </c>
      <c r="E170" s="185" t="s">
        <v>264</v>
      </c>
      <c r="F170" s="186" t="s">
        <v>265</v>
      </c>
      <c r="G170" s="187" t="s">
        <v>191</v>
      </c>
      <c r="H170" s="188">
        <v>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155</v>
      </c>
      <c r="BK170" s="197">
        <f t="shared" si="19"/>
        <v>0</v>
      </c>
      <c r="BL170" s="14" t="s">
        <v>192</v>
      </c>
      <c r="BM170" s="196" t="s">
        <v>648</v>
      </c>
    </row>
    <row r="171" spans="1:65" s="2" customFormat="1" ht="16.5" customHeight="1">
      <c r="A171" s="31"/>
      <c r="B171" s="32"/>
      <c r="C171" s="198" t="s">
        <v>225</v>
      </c>
      <c r="D171" s="198" t="s">
        <v>222</v>
      </c>
      <c r="E171" s="199" t="s">
        <v>268</v>
      </c>
      <c r="F171" s="200" t="s">
        <v>269</v>
      </c>
      <c r="G171" s="201" t="s">
        <v>191</v>
      </c>
      <c r="H171" s="202">
        <v>1</v>
      </c>
      <c r="I171" s="203"/>
      <c r="J171" s="204">
        <f t="shared" si="10"/>
        <v>0</v>
      </c>
      <c r="K171" s="205"/>
      <c r="L171" s="206"/>
      <c r="M171" s="207" t="s">
        <v>1</v>
      </c>
      <c r="N171" s="208" t="s">
        <v>41</v>
      </c>
      <c r="O171" s="68"/>
      <c r="P171" s="194">
        <f t="shared" si="11"/>
        <v>0</v>
      </c>
      <c r="Q171" s="194">
        <v>0.00123</v>
      </c>
      <c r="R171" s="194">
        <f t="shared" si="12"/>
        <v>0.00123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225</v>
      </c>
      <c r="AT171" s="196" t="s">
        <v>222</v>
      </c>
      <c r="AU171" s="196" t="s">
        <v>155</v>
      </c>
      <c r="AY171" s="14" t="s">
        <v>147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155</v>
      </c>
      <c r="BK171" s="197">
        <f t="shared" si="19"/>
        <v>0</v>
      </c>
      <c r="BL171" s="14" t="s">
        <v>192</v>
      </c>
      <c r="BM171" s="196" t="s">
        <v>649</v>
      </c>
    </row>
    <row r="172" spans="1:65" s="2" customFormat="1" ht="16.5" customHeight="1">
      <c r="A172" s="31"/>
      <c r="B172" s="32"/>
      <c r="C172" s="184" t="s">
        <v>293</v>
      </c>
      <c r="D172" s="184" t="s">
        <v>150</v>
      </c>
      <c r="E172" s="185" t="s">
        <v>272</v>
      </c>
      <c r="F172" s="186" t="s">
        <v>273</v>
      </c>
      <c r="G172" s="187" t="s">
        <v>274</v>
      </c>
      <c r="H172" s="209"/>
      <c r="I172" s="189"/>
      <c r="J172" s="190">
        <f t="shared" si="1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155</v>
      </c>
      <c r="BK172" s="197">
        <f t="shared" si="19"/>
        <v>0</v>
      </c>
      <c r="BL172" s="14" t="s">
        <v>192</v>
      </c>
      <c r="BM172" s="196" t="s">
        <v>650</v>
      </c>
    </row>
    <row r="173" spans="2:63" s="12" customFormat="1" ht="22.9" customHeight="1">
      <c r="B173" s="168"/>
      <c r="C173" s="169"/>
      <c r="D173" s="170" t="s">
        <v>74</v>
      </c>
      <c r="E173" s="182" t="s">
        <v>276</v>
      </c>
      <c r="F173" s="182" t="s">
        <v>277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SUM(P174:P183)</f>
        <v>0</v>
      </c>
      <c r="Q173" s="176"/>
      <c r="R173" s="177">
        <f>SUM(R174:R183)</f>
        <v>0.10582206000000001</v>
      </c>
      <c r="S173" s="176"/>
      <c r="T173" s="178">
        <f>SUM(T174:T183)</f>
        <v>0.091059</v>
      </c>
      <c r="AR173" s="179" t="s">
        <v>155</v>
      </c>
      <c r="AT173" s="180" t="s">
        <v>74</v>
      </c>
      <c r="AU173" s="180" t="s">
        <v>83</v>
      </c>
      <c r="AY173" s="179" t="s">
        <v>147</v>
      </c>
      <c r="BK173" s="181">
        <f>SUM(BK174:BK183)</f>
        <v>0</v>
      </c>
    </row>
    <row r="174" spans="1:65" s="2" customFormat="1" ht="16.5" customHeight="1">
      <c r="A174" s="31"/>
      <c r="B174" s="32"/>
      <c r="C174" s="184" t="s">
        <v>297</v>
      </c>
      <c r="D174" s="184" t="s">
        <v>150</v>
      </c>
      <c r="E174" s="185" t="s">
        <v>279</v>
      </c>
      <c r="F174" s="186" t="s">
        <v>280</v>
      </c>
      <c r="G174" s="187" t="s">
        <v>153</v>
      </c>
      <c r="H174" s="188">
        <v>33.582</v>
      </c>
      <c r="I174" s="189"/>
      <c r="J174" s="190">
        <f aca="true" t="shared" si="20" ref="J174:J183">ROUND(I174*H174,2)</f>
        <v>0</v>
      </c>
      <c r="K174" s="191"/>
      <c r="L174" s="36"/>
      <c r="M174" s="192" t="s">
        <v>1</v>
      </c>
      <c r="N174" s="193" t="s">
        <v>41</v>
      </c>
      <c r="O174" s="68"/>
      <c r="P174" s="194">
        <f aca="true" t="shared" si="21" ref="P174:P183">O174*H174</f>
        <v>0</v>
      </c>
      <c r="Q174" s="194">
        <v>0</v>
      </c>
      <c r="R174" s="194">
        <f aca="true" t="shared" si="22" ref="R174:R183">Q174*H174</f>
        <v>0</v>
      </c>
      <c r="S174" s="194">
        <v>0</v>
      </c>
      <c r="T174" s="195">
        <f aca="true" t="shared" si="23" ref="T174:T183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aca="true" t="shared" si="24" ref="BE174:BE183">IF(N174="základní",J174,0)</f>
        <v>0</v>
      </c>
      <c r="BF174" s="197">
        <f aca="true" t="shared" si="25" ref="BF174:BF183">IF(N174="snížená",J174,0)</f>
        <v>0</v>
      </c>
      <c r="BG174" s="197">
        <f aca="true" t="shared" si="26" ref="BG174:BG183">IF(N174="zákl. přenesená",J174,0)</f>
        <v>0</v>
      </c>
      <c r="BH174" s="197">
        <f aca="true" t="shared" si="27" ref="BH174:BH183">IF(N174="sníž. přenesená",J174,0)</f>
        <v>0</v>
      </c>
      <c r="BI174" s="197">
        <f aca="true" t="shared" si="28" ref="BI174:BI183">IF(N174="nulová",J174,0)</f>
        <v>0</v>
      </c>
      <c r="BJ174" s="14" t="s">
        <v>155</v>
      </c>
      <c r="BK174" s="197">
        <f aca="true" t="shared" si="29" ref="BK174:BK183">ROUND(I174*H174,2)</f>
        <v>0</v>
      </c>
      <c r="BL174" s="14" t="s">
        <v>192</v>
      </c>
      <c r="BM174" s="196" t="s">
        <v>651</v>
      </c>
    </row>
    <row r="175" spans="1:65" s="2" customFormat="1" ht="16.5" customHeight="1">
      <c r="A175" s="31"/>
      <c r="B175" s="32"/>
      <c r="C175" s="184" t="s">
        <v>301</v>
      </c>
      <c r="D175" s="184" t="s">
        <v>150</v>
      </c>
      <c r="E175" s="185" t="s">
        <v>283</v>
      </c>
      <c r="F175" s="186" t="s">
        <v>284</v>
      </c>
      <c r="G175" s="187" t="s">
        <v>153</v>
      </c>
      <c r="H175" s="188">
        <v>33.582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</v>
      </c>
      <c r="R175" s="194">
        <f t="shared" si="22"/>
        <v>0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652</v>
      </c>
    </row>
    <row r="176" spans="1:65" s="2" customFormat="1" ht="16.5" customHeight="1">
      <c r="A176" s="31"/>
      <c r="B176" s="32"/>
      <c r="C176" s="184" t="s">
        <v>305</v>
      </c>
      <c r="D176" s="184" t="s">
        <v>150</v>
      </c>
      <c r="E176" s="185" t="s">
        <v>294</v>
      </c>
      <c r="F176" s="186" t="s">
        <v>295</v>
      </c>
      <c r="G176" s="187" t="s">
        <v>153</v>
      </c>
      <c r="H176" s="188">
        <v>33.582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0.0025</v>
      </c>
      <c r="T176" s="195">
        <f t="shared" si="23"/>
        <v>0.083955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653</v>
      </c>
    </row>
    <row r="177" spans="1:65" s="2" customFormat="1" ht="16.5" customHeight="1">
      <c r="A177" s="31"/>
      <c r="B177" s="32"/>
      <c r="C177" s="184" t="s">
        <v>310</v>
      </c>
      <c r="D177" s="184" t="s">
        <v>150</v>
      </c>
      <c r="E177" s="185" t="s">
        <v>298</v>
      </c>
      <c r="F177" s="186" t="s">
        <v>299</v>
      </c>
      <c r="G177" s="187" t="s">
        <v>153</v>
      </c>
      <c r="H177" s="188">
        <v>33.582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41</v>
      </c>
      <c r="O177" s="68"/>
      <c r="P177" s="194">
        <f t="shared" si="21"/>
        <v>0</v>
      </c>
      <c r="Q177" s="194">
        <v>0.0003</v>
      </c>
      <c r="R177" s="194">
        <f t="shared" si="22"/>
        <v>0.0100746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654</v>
      </c>
    </row>
    <row r="178" spans="1:65" s="2" customFormat="1" ht="16.5" customHeight="1">
      <c r="A178" s="31"/>
      <c r="B178" s="32"/>
      <c r="C178" s="198" t="s">
        <v>314</v>
      </c>
      <c r="D178" s="198" t="s">
        <v>222</v>
      </c>
      <c r="E178" s="199" t="s">
        <v>302</v>
      </c>
      <c r="F178" s="200" t="s">
        <v>303</v>
      </c>
      <c r="G178" s="201" t="s">
        <v>153</v>
      </c>
      <c r="H178" s="202">
        <v>33.582</v>
      </c>
      <c r="I178" s="203"/>
      <c r="J178" s="204">
        <f t="shared" si="20"/>
        <v>0</v>
      </c>
      <c r="K178" s="205"/>
      <c r="L178" s="206"/>
      <c r="M178" s="207" t="s">
        <v>1</v>
      </c>
      <c r="N178" s="208" t="s">
        <v>41</v>
      </c>
      <c r="O178" s="68"/>
      <c r="P178" s="194">
        <f t="shared" si="21"/>
        <v>0</v>
      </c>
      <c r="Q178" s="194">
        <v>0.00283</v>
      </c>
      <c r="R178" s="194">
        <f t="shared" si="22"/>
        <v>0.09503706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225</v>
      </c>
      <c r="AT178" s="196" t="s">
        <v>222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655</v>
      </c>
    </row>
    <row r="179" spans="1:65" s="2" customFormat="1" ht="16.5" customHeight="1">
      <c r="A179" s="31"/>
      <c r="B179" s="32"/>
      <c r="C179" s="184" t="s">
        <v>318</v>
      </c>
      <c r="D179" s="184" t="s">
        <v>150</v>
      </c>
      <c r="E179" s="185" t="s">
        <v>306</v>
      </c>
      <c r="F179" s="186" t="s">
        <v>307</v>
      </c>
      <c r="G179" s="187" t="s">
        <v>308</v>
      </c>
      <c r="H179" s="188">
        <v>23.68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0.0003</v>
      </c>
      <c r="T179" s="195">
        <f t="shared" si="23"/>
        <v>0.007103999999999999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656</v>
      </c>
    </row>
    <row r="180" spans="1:65" s="2" customFormat="1" ht="16.5" customHeight="1">
      <c r="A180" s="31"/>
      <c r="B180" s="32"/>
      <c r="C180" s="184" t="s">
        <v>322</v>
      </c>
      <c r="D180" s="184" t="s">
        <v>150</v>
      </c>
      <c r="E180" s="185" t="s">
        <v>311</v>
      </c>
      <c r="F180" s="186" t="s">
        <v>312</v>
      </c>
      <c r="G180" s="187" t="s">
        <v>308</v>
      </c>
      <c r="H180" s="188">
        <v>23.68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21"/>
        <v>0</v>
      </c>
      <c r="Q180" s="194">
        <v>1E-05</v>
      </c>
      <c r="R180" s="194">
        <f t="shared" si="22"/>
        <v>0.0002368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155</v>
      </c>
      <c r="BK180" s="197">
        <f t="shared" si="29"/>
        <v>0</v>
      </c>
      <c r="BL180" s="14" t="s">
        <v>192</v>
      </c>
      <c r="BM180" s="196" t="s">
        <v>657</v>
      </c>
    </row>
    <row r="181" spans="1:65" s="2" customFormat="1" ht="16.5" customHeight="1">
      <c r="A181" s="31"/>
      <c r="B181" s="32"/>
      <c r="C181" s="198" t="s">
        <v>328</v>
      </c>
      <c r="D181" s="198" t="s">
        <v>222</v>
      </c>
      <c r="E181" s="199" t="s">
        <v>315</v>
      </c>
      <c r="F181" s="200" t="s">
        <v>316</v>
      </c>
      <c r="G181" s="201" t="s">
        <v>308</v>
      </c>
      <c r="H181" s="202">
        <v>23.68</v>
      </c>
      <c r="I181" s="203"/>
      <c r="J181" s="204">
        <f t="shared" si="20"/>
        <v>0</v>
      </c>
      <c r="K181" s="205"/>
      <c r="L181" s="206"/>
      <c r="M181" s="207" t="s">
        <v>1</v>
      </c>
      <c r="N181" s="208" t="s">
        <v>41</v>
      </c>
      <c r="O181" s="68"/>
      <c r="P181" s="194">
        <f t="shared" si="21"/>
        <v>0</v>
      </c>
      <c r="Q181" s="194">
        <v>2E-05</v>
      </c>
      <c r="R181" s="194">
        <f t="shared" si="22"/>
        <v>0.0004736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225</v>
      </c>
      <c r="AT181" s="196" t="s">
        <v>222</v>
      </c>
      <c r="AU181" s="196" t="s">
        <v>155</v>
      </c>
      <c r="AY181" s="14" t="s">
        <v>147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155</v>
      </c>
      <c r="BK181" s="197">
        <f t="shared" si="29"/>
        <v>0</v>
      </c>
      <c r="BL181" s="14" t="s">
        <v>192</v>
      </c>
      <c r="BM181" s="196" t="s">
        <v>658</v>
      </c>
    </row>
    <row r="182" spans="1:65" s="2" customFormat="1" ht="16.5" customHeight="1">
      <c r="A182" s="31"/>
      <c r="B182" s="32"/>
      <c r="C182" s="184" t="s">
        <v>332</v>
      </c>
      <c r="D182" s="184" t="s">
        <v>150</v>
      </c>
      <c r="E182" s="185" t="s">
        <v>319</v>
      </c>
      <c r="F182" s="186" t="s">
        <v>320</v>
      </c>
      <c r="G182" s="187" t="s">
        <v>161</v>
      </c>
      <c r="H182" s="188">
        <v>0.106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155</v>
      </c>
      <c r="BK182" s="197">
        <f t="shared" si="29"/>
        <v>0</v>
      </c>
      <c r="BL182" s="14" t="s">
        <v>192</v>
      </c>
      <c r="BM182" s="196" t="s">
        <v>659</v>
      </c>
    </row>
    <row r="183" spans="1:65" s="2" customFormat="1" ht="16.5" customHeight="1">
      <c r="A183" s="31"/>
      <c r="B183" s="32"/>
      <c r="C183" s="184" t="s">
        <v>336</v>
      </c>
      <c r="D183" s="184" t="s">
        <v>150</v>
      </c>
      <c r="E183" s="185" t="s">
        <v>323</v>
      </c>
      <c r="F183" s="186" t="s">
        <v>324</v>
      </c>
      <c r="G183" s="187" t="s">
        <v>161</v>
      </c>
      <c r="H183" s="188">
        <v>0.106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155</v>
      </c>
      <c r="BK183" s="197">
        <f t="shared" si="29"/>
        <v>0</v>
      </c>
      <c r="BL183" s="14" t="s">
        <v>192</v>
      </c>
      <c r="BM183" s="196" t="s">
        <v>660</v>
      </c>
    </row>
    <row r="184" spans="2:63" s="12" customFormat="1" ht="22.9" customHeight="1">
      <c r="B184" s="168"/>
      <c r="C184" s="169"/>
      <c r="D184" s="170" t="s">
        <v>74</v>
      </c>
      <c r="E184" s="182" t="s">
        <v>326</v>
      </c>
      <c r="F184" s="182" t="s">
        <v>327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SUM(P185:P191)</f>
        <v>0</v>
      </c>
      <c r="Q184" s="176"/>
      <c r="R184" s="177">
        <f>SUM(R185:R191)</f>
        <v>0.0014682</v>
      </c>
      <c r="S184" s="176"/>
      <c r="T184" s="178">
        <f>SUM(T185:T191)</f>
        <v>0</v>
      </c>
      <c r="AR184" s="179" t="s">
        <v>155</v>
      </c>
      <c r="AT184" s="180" t="s">
        <v>74</v>
      </c>
      <c r="AU184" s="180" t="s">
        <v>83</v>
      </c>
      <c r="AY184" s="179" t="s">
        <v>147</v>
      </c>
      <c r="BK184" s="181">
        <f>SUM(BK185:BK191)</f>
        <v>0</v>
      </c>
    </row>
    <row r="185" spans="1:65" s="2" customFormat="1" ht="16.5" customHeight="1">
      <c r="A185" s="31"/>
      <c r="B185" s="32"/>
      <c r="C185" s="184" t="s">
        <v>340</v>
      </c>
      <c r="D185" s="184" t="s">
        <v>150</v>
      </c>
      <c r="E185" s="185" t="s">
        <v>329</v>
      </c>
      <c r="F185" s="186" t="s">
        <v>330</v>
      </c>
      <c r="G185" s="187" t="s">
        <v>153</v>
      </c>
      <c r="H185" s="188">
        <v>0.72</v>
      </c>
      <c r="I185" s="189"/>
      <c r="J185" s="190">
        <f aca="true" t="shared" si="30" ref="J185:J191">ROUND(I185*H185,2)</f>
        <v>0</v>
      </c>
      <c r="K185" s="191"/>
      <c r="L185" s="36"/>
      <c r="M185" s="192" t="s">
        <v>1</v>
      </c>
      <c r="N185" s="193" t="s">
        <v>41</v>
      </c>
      <c r="O185" s="68"/>
      <c r="P185" s="194">
        <f aca="true" t="shared" si="31" ref="P185:P191">O185*H185</f>
        <v>0</v>
      </c>
      <c r="Q185" s="194">
        <v>8E-05</v>
      </c>
      <c r="R185" s="194">
        <f aca="true" t="shared" si="32" ref="R185:R191">Q185*H185</f>
        <v>5.7600000000000004E-05</v>
      </c>
      <c r="S185" s="194">
        <v>0</v>
      </c>
      <c r="T185" s="195">
        <f aca="true" t="shared" si="33" ref="T185:T191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aca="true" t="shared" si="34" ref="BE185:BE191">IF(N185="základní",J185,0)</f>
        <v>0</v>
      </c>
      <c r="BF185" s="197">
        <f aca="true" t="shared" si="35" ref="BF185:BF191">IF(N185="snížená",J185,0)</f>
        <v>0</v>
      </c>
      <c r="BG185" s="197">
        <f aca="true" t="shared" si="36" ref="BG185:BG191">IF(N185="zákl. přenesená",J185,0)</f>
        <v>0</v>
      </c>
      <c r="BH185" s="197">
        <f aca="true" t="shared" si="37" ref="BH185:BH191">IF(N185="sníž. přenesená",J185,0)</f>
        <v>0</v>
      </c>
      <c r="BI185" s="197">
        <f aca="true" t="shared" si="38" ref="BI185:BI191">IF(N185="nulová",J185,0)</f>
        <v>0</v>
      </c>
      <c r="BJ185" s="14" t="s">
        <v>155</v>
      </c>
      <c r="BK185" s="197">
        <f aca="true" t="shared" si="39" ref="BK185:BK191">ROUND(I185*H185,2)</f>
        <v>0</v>
      </c>
      <c r="BL185" s="14" t="s">
        <v>192</v>
      </c>
      <c r="BM185" s="196" t="s">
        <v>661</v>
      </c>
    </row>
    <row r="186" spans="1:65" s="2" customFormat="1" ht="16.5" customHeight="1">
      <c r="A186" s="31"/>
      <c r="B186" s="32"/>
      <c r="C186" s="184" t="s">
        <v>344</v>
      </c>
      <c r="D186" s="184" t="s">
        <v>150</v>
      </c>
      <c r="E186" s="185" t="s">
        <v>333</v>
      </c>
      <c r="F186" s="186" t="s">
        <v>334</v>
      </c>
      <c r="G186" s="187" t="s">
        <v>153</v>
      </c>
      <c r="H186" s="188">
        <v>0.72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0.00014</v>
      </c>
      <c r="R186" s="194">
        <f t="shared" si="32"/>
        <v>0.00010079999999999998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662</v>
      </c>
    </row>
    <row r="187" spans="1:65" s="2" customFormat="1" ht="16.5" customHeight="1">
      <c r="A187" s="31"/>
      <c r="B187" s="32"/>
      <c r="C187" s="184" t="s">
        <v>348</v>
      </c>
      <c r="D187" s="184" t="s">
        <v>150</v>
      </c>
      <c r="E187" s="185" t="s">
        <v>337</v>
      </c>
      <c r="F187" s="186" t="s">
        <v>338</v>
      </c>
      <c r="G187" s="187" t="s">
        <v>153</v>
      </c>
      <c r="H187" s="188">
        <v>0.72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0.00012</v>
      </c>
      <c r="R187" s="194">
        <f t="shared" si="32"/>
        <v>8.64E-05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663</v>
      </c>
    </row>
    <row r="188" spans="1:65" s="2" customFormat="1" ht="16.5" customHeight="1">
      <c r="A188" s="31"/>
      <c r="B188" s="32"/>
      <c r="C188" s="184" t="s">
        <v>352</v>
      </c>
      <c r="D188" s="184" t="s">
        <v>150</v>
      </c>
      <c r="E188" s="185" t="s">
        <v>341</v>
      </c>
      <c r="F188" s="186" t="s">
        <v>342</v>
      </c>
      <c r="G188" s="187" t="s">
        <v>153</v>
      </c>
      <c r="H188" s="188">
        <v>0.72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0.00012</v>
      </c>
      <c r="R188" s="194">
        <f t="shared" si="32"/>
        <v>8.64E-05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664</v>
      </c>
    </row>
    <row r="189" spans="1:65" s="2" customFormat="1" ht="16.5" customHeight="1">
      <c r="A189" s="31"/>
      <c r="B189" s="32"/>
      <c r="C189" s="184" t="s">
        <v>356</v>
      </c>
      <c r="D189" s="184" t="s">
        <v>150</v>
      </c>
      <c r="E189" s="185" t="s">
        <v>361</v>
      </c>
      <c r="F189" s="186" t="s">
        <v>362</v>
      </c>
      <c r="G189" s="187" t="s">
        <v>308</v>
      </c>
      <c r="H189" s="188">
        <v>11.37</v>
      </c>
      <c r="I189" s="189"/>
      <c r="J189" s="190">
        <f t="shared" si="30"/>
        <v>0</v>
      </c>
      <c r="K189" s="191"/>
      <c r="L189" s="36"/>
      <c r="M189" s="192" t="s">
        <v>1</v>
      </c>
      <c r="N189" s="193" t="s">
        <v>41</v>
      </c>
      <c r="O189" s="68"/>
      <c r="P189" s="194">
        <f t="shared" si="31"/>
        <v>0</v>
      </c>
      <c r="Q189" s="194">
        <v>2E-05</v>
      </c>
      <c r="R189" s="194">
        <f t="shared" si="32"/>
        <v>0.0002274</v>
      </c>
      <c r="S189" s="194">
        <v>0</v>
      </c>
      <c r="T189" s="195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t="shared" si="34"/>
        <v>0</v>
      </c>
      <c r="BF189" s="197">
        <f t="shared" si="35"/>
        <v>0</v>
      </c>
      <c r="BG189" s="197">
        <f t="shared" si="36"/>
        <v>0</v>
      </c>
      <c r="BH189" s="197">
        <f t="shared" si="37"/>
        <v>0</v>
      </c>
      <c r="BI189" s="197">
        <f t="shared" si="38"/>
        <v>0</v>
      </c>
      <c r="BJ189" s="14" t="s">
        <v>155</v>
      </c>
      <c r="BK189" s="197">
        <f t="shared" si="39"/>
        <v>0</v>
      </c>
      <c r="BL189" s="14" t="s">
        <v>192</v>
      </c>
      <c r="BM189" s="196" t="s">
        <v>665</v>
      </c>
    </row>
    <row r="190" spans="1:65" s="2" customFormat="1" ht="16.5" customHeight="1">
      <c r="A190" s="31"/>
      <c r="B190" s="32"/>
      <c r="C190" s="184" t="s">
        <v>360</v>
      </c>
      <c r="D190" s="184" t="s">
        <v>150</v>
      </c>
      <c r="E190" s="185" t="s">
        <v>365</v>
      </c>
      <c r="F190" s="186" t="s">
        <v>366</v>
      </c>
      <c r="G190" s="187" t="s">
        <v>308</v>
      </c>
      <c r="H190" s="188">
        <v>11.37</v>
      </c>
      <c r="I190" s="189"/>
      <c r="J190" s="190">
        <f t="shared" si="30"/>
        <v>0</v>
      </c>
      <c r="K190" s="191"/>
      <c r="L190" s="36"/>
      <c r="M190" s="192" t="s">
        <v>1</v>
      </c>
      <c r="N190" s="193" t="s">
        <v>41</v>
      </c>
      <c r="O190" s="68"/>
      <c r="P190" s="194">
        <f t="shared" si="31"/>
        <v>0</v>
      </c>
      <c r="Q190" s="194">
        <v>6E-05</v>
      </c>
      <c r="R190" s="194">
        <f t="shared" si="32"/>
        <v>0.0006822</v>
      </c>
      <c r="S190" s="194">
        <v>0</v>
      </c>
      <c r="T190" s="195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t="shared" si="34"/>
        <v>0</v>
      </c>
      <c r="BF190" s="197">
        <f t="shared" si="35"/>
        <v>0</v>
      </c>
      <c r="BG190" s="197">
        <f t="shared" si="36"/>
        <v>0</v>
      </c>
      <c r="BH190" s="197">
        <f t="shared" si="37"/>
        <v>0</v>
      </c>
      <c r="BI190" s="197">
        <f t="shared" si="38"/>
        <v>0</v>
      </c>
      <c r="BJ190" s="14" t="s">
        <v>155</v>
      </c>
      <c r="BK190" s="197">
        <f t="shared" si="39"/>
        <v>0</v>
      </c>
      <c r="BL190" s="14" t="s">
        <v>192</v>
      </c>
      <c r="BM190" s="196" t="s">
        <v>666</v>
      </c>
    </row>
    <row r="191" spans="1:65" s="2" customFormat="1" ht="16.5" customHeight="1">
      <c r="A191" s="31"/>
      <c r="B191" s="32"/>
      <c r="C191" s="184" t="s">
        <v>364</v>
      </c>
      <c r="D191" s="184" t="s">
        <v>150</v>
      </c>
      <c r="E191" s="185" t="s">
        <v>373</v>
      </c>
      <c r="F191" s="186" t="s">
        <v>374</v>
      </c>
      <c r="G191" s="187" t="s">
        <v>308</v>
      </c>
      <c r="H191" s="188">
        <v>11.37</v>
      </c>
      <c r="I191" s="189"/>
      <c r="J191" s="190">
        <f t="shared" si="30"/>
        <v>0</v>
      </c>
      <c r="K191" s="191"/>
      <c r="L191" s="36"/>
      <c r="M191" s="192" t="s">
        <v>1</v>
      </c>
      <c r="N191" s="193" t="s">
        <v>41</v>
      </c>
      <c r="O191" s="68"/>
      <c r="P191" s="194">
        <f t="shared" si="31"/>
        <v>0</v>
      </c>
      <c r="Q191" s="194">
        <v>2E-05</v>
      </c>
      <c r="R191" s="194">
        <f t="shared" si="32"/>
        <v>0.0002274</v>
      </c>
      <c r="S191" s="194">
        <v>0</v>
      </c>
      <c r="T191" s="195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t="shared" si="34"/>
        <v>0</v>
      </c>
      <c r="BF191" s="197">
        <f t="shared" si="35"/>
        <v>0</v>
      </c>
      <c r="BG191" s="197">
        <f t="shared" si="36"/>
        <v>0</v>
      </c>
      <c r="BH191" s="197">
        <f t="shared" si="37"/>
        <v>0</v>
      </c>
      <c r="BI191" s="197">
        <f t="shared" si="38"/>
        <v>0</v>
      </c>
      <c r="BJ191" s="14" t="s">
        <v>155</v>
      </c>
      <c r="BK191" s="197">
        <f t="shared" si="39"/>
        <v>0</v>
      </c>
      <c r="BL191" s="14" t="s">
        <v>192</v>
      </c>
      <c r="BM191" s="196" t="s">
        <v>667</v>
      </c>
    </row>
    <row r="192" spans="2:63" s="12" customFormat="1" ht="22.9" customHeight="1">
      <c r="B192" s="168"/>
      <c r="C192" s="169"/>
      <c r="D192" s="170" t="s">
        <v>74</v>
      </c>
      <c r="E192" s="182" t="s">
        <v>380</v>
      </c>
      <c r="F192" s="182" t="s">
        <v>381</v>
      </c>
      <c r="G192" s="169"/>
      <c r="H192" s="169"/>
      <c r="I192" s="172"/>
      <c r="J192" s="183">
        <f>BK192</f>
        <v>0</v>
      </c>
      <c r="K192" s="169"/>
      <c r="L192" s="174"/>
      <c r="M192" s="175"/>
      <c r="N192" s="176"/>
      <c r="O192" s="176"/>
      <c r="P192" s="177">
        <f>SUM(P193:P196)</f>
        <v>0</v>
      </c>
      <c r="Q192" s="176"/>
      <c r="R192" s="177">
        <f>SUM(R193:R196)</f>
        <v>0.024615759999999997</v>
      </c>
      <c r="S192" s="176"/>
      <c r="T192" s="178">
        <f>SUM(T193:T196)</f>
        <v>0.0142014</v>
      </c>
      <c r="AR192" s="179" t="s">
        <v>155</v>
      </c>
      <c r="AT192" s="180" t="s">
        <v>74</v>
      </c>
      <c r="AU192" s="180" t="s">
        <v>83</v>
      </c>
      <c r="AY192" s="179" t="s">
        <v>147</v>
      </c>
      <c r="BK192" s="181">
        <f>SUM(BK193:BK196)</f>
        <v>0</v>
      </c>
    </row>
    <row r="193" spans="1:65" s="2" customFormat="1" ht="16.5" customHeight="1">
      <c r="A193" s="31"/>
      <c r="B193" s="32"/>
      <c r="C193" s="184" t="s">
        <v>368</v>
      </c>
      <c r="D193" s="184" t="s">
        <v>150</v>
      </c>
      <c r="E193" s="185" t="s">
        <v>383</v>
      </c>
      <c r="F193" s="186" t="s">
        <v>384</v>
      </c>
      <c r="G193" s="187" t="s">
        <v>153</v>
      </c>
      <c r="H193" s="188">
        <v>94.676</v>
      </c>
      <c r="I193" s="189"/>
      <c r="J193" s="190">
        <f>ROUND(I193*H193,2)</f>
        <v>0</v>
      </c>
      <c r="K193" s="191"/>
      <c r="L193" s="36"/>
      <c r="M193" s="192" t="s">
        <v>1</v>
      </c>
      <c r="N193" s="193" t="s">
        <v>41</v>
      </c>
      <c r="O193" s="68"/>
      <c r="P193" s="194">
        <f>O193*H193</f>
        <v>0</v>
      </c>
      <c r="Q193" s="194">
        <v>0</v>
      </c>
      <c r="R193" s="194">
        <f>Q193*H193</f>
        <v>0</v>
      </c>
      <c r="S193" s="194">
        <v>0.00015</v>
      </c>
      <c r="T193" s="195">
        <f>S193*H193</f>
        <v>0.0142014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4" t="s">
        <v>155</v>
      </c>
      <c r="BK193" s="197">
        <f>ROUND(I193*H193,2)</f>
        <v>0</v>
      </c>
      <c r="BL193" s="14" t="s">
        <v>192</v>
      </c>
      <c r="BM193" s="196" t="s">
        <v>668</v>
      </c>
    </row>
    <row r="194" spans="1:65" s="2" customFormat="1" ht="16.5" customHeight="1">
      <c r="A194" s="31"/>
      <c r="B194" s="32"/>
      <c r="C194" s="184" t="s">
        <v>372</v>
      </c>
      <c r="D194" s="184" t="s">
        <v>150</v>
      </c>
      <c r="E194" s="185" t="s">
        <v>387</v>
      </c>
      <c r="F194" s="186" t="s">
        <v>388</v>
      </c>
      <c r="G194" s="187" t="s">
        <v>153</v>
      </c>
      <c r="H194" s="188">
        <v>33.582</v>
      </c>
      <c r="I194" s="189"/>
      <c r="J194" s="190">
        <f>ROUND(I194*H194,2)</f>
        <v>0</v>
      </c>
      <c r="K194" s="191"/>
      <c r="L194" s="36"/>
      <c r="M194" s="192" t="s">
        <v>1</v>
      </c>
      <c r="N194" s="193" t="s">
        <v>41</v>
      </c>
      <c r="O194" s="68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4" t="s">
        <v>155</v>
      </c>
      <c r="BK194" s="197">
        <f>ROUND(I194*H194,2)</f>
        <v>0</v>
      </c>
      <c r="BL194" s="14" t="s">
        <v>192</v>
      </c>
      <c r="BM194" s="196" t="s">
        <v>669</v>
      </c>
    </row>
    <row r="195" spans="1:65" s="2" customFormat="1" ht="16.5" customHeight="1">
      <c r="A195" s="31"/>
      <c r="B195" s="32"/>
      <c r="C195" s="198" t="s">
        <v>376</v>
      </c>
      <c r="D195" s="198" t="s">
        <v>222</v>
      </c>
      <c r="E195" s="199" t="s">
        <v>391</v>
      </c>
      <c r="F195" s="200" t="s">
        <v>392</v>
      </c>
      <c r="G195" s="201" t="s">
        <v>153</v>
      </c>
      <c r="H195" s="202">
        <v>33.582</v>
      </c>
      <c r="I195" s="203"/>
      <c r="J195" s="204">
        <f>ROUND(I195*H195,2)</f>
        <v>0</v>
      </c>
      <c r="K195" s="205"/>
      <c r="L195" s="206"/>
      <c r="M195" s="207" t="s">
        <v>1</v>
      </c>
      <c r="N195" s="208" t="s">
        <v>41</v>
      </c>
      <c r="O195" s="68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225</v>
      </c>
      <c r="AT195" s="196" t="s">
        <v>222</v>
      </c>
      <c r="AU195" s="196" t="s">
        <v>155</v>
      </c>
      <c r="AY195" s="14" t="s">
        <v>147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4" t="s">
        <v>155</v>
      </c>
      <c r="BK195" s="197">
        <f>ROUND(I195*H195,2)</f>
        <v>0</v>
      </c>
      <c r="BL195" s="14" t="s">
        <v>192</v>
      </c>
      <c r="BM195" s="196" t="s">
        <v>670</v>
      </c>
    </row>
    <row r="196" spans="1:65" s="2" customFormat="1" ht="21.75" customHeight="1">
      <c r="A196" s="31"/>
      <c r="B196" s="32"/>
      <c r="C196" s="184" t="s">
        <v>382</v>
      </c>
      <c r="D196" s="184" t="s">
        <v>150</v>
      </c>
      <c r="E196" s="185" t="s">
        <v>395</v>
      </c>
      <c r="F196" s="186" t="s">
        <v>396</v>
      </c>
      <c r="G196" s="187" t="s">
        <v>153</v>
      </c>
      <c r="H196" s="188">
        <v>94.676</v>
      </c>
      <c r="I196" s="189"/>
      <c r="J196" s="190">
        <f>ROUND(I196*H196,2)</f>
        <v>0</v>
      </c>
      <c r="K196" s="191"/>
      <c r="L196" s="36"/>
      <c r="M196" s="192" t="s">
        <v>1</v>
      </c>
      <c r="N196" s="193" t="s">
        <v>41</v>
      </c>
      <c r="O196" s="68"/>
      <c r="P196" s="194">
        <f>O196*H196</f>
        <v>0</v>
      </c>
      <c r="Q196" s="194">
        <v>0.00026</v>
      </c>
      <c r="R196" s="194">
        <f>Q196*H196</f>
        <v>0.024615759999999997</v>
      </c>
      <c r="S196" s="194">
        <v>0</v>
      </c>
      <c r="T196" s="19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4" t="s">
        <v>155</v>
      </c>
      <c r="BK196" s="197">
        <f>ROUND(I196*H196,2)</f>
        <v>0</v>
      </c>
      <c r="BL196" s="14" t="s">
        <v>192</v>
      </c>
      <c r="BM196" s="196" t="s">
        <v>671</v>
      </c>
    </row>
    <row r="197" spans="2:63" s="12" customFormat="1" ht="25.9" customHeight="1">
      <c r="B197" s="168"/>
      <c r="C197" s="169"/>
      <c r="D197" s="170" t="s">
        <v>74</v>
      </c>
      <c r="E197" s="171" t="s">
        <v>222</v>
      </c>
      <c r="F197" s="171" t="s">
        <v>398</v>
      </c>
      <c r="G197" s="169"/>
      <c r="H197" s="169"/>
      <c r="I197" s="172"/>
      <c r="J197" s="173">
        <f>BK197</f>
        <v>0</v>
      </c>
      <c r="K197" s="169"/>
      <c r="L197" s="174"/>
      <c r="M197" s="175"/>
      <c r="N197" s="176"/>
      <c r="O197" s="176"/>
      <c r="P197" s="177">
        <f>P198</f>
        <v>0</v>
      </c>
      <c r="Q197" s="176"/>
      <c r="R197" s="177">
        <f>R198</f>
        <v>0.00088</v>
      </c>
      <c r="S197" s="176"/>
      <c r="T197" s="178">
        <f>T198</f>
        <v>0</v>
      </c>
      <c r="AR197" s="179" t="s">
        <v>163</v>
      </c>
      <c r="AT197" s="180" t="s">
        <v>74</v>
      </c>
      <c r="AU197" s="180" t="s">
        <v>75</v>
      </c>
      <c r="AY197" s="179" t="s">
        <v>147</v>
      </c>
      <c r="BK197" s="181">
        <f>BK198</f>
        <v>0</v>
      </c>
    </row>
    <row r="198" spans="2:63" s="12" customFormat="1" ht="22.9" customHeight="1">
      <c r="B198" s="168"/>
      <c r="C198" s="169"/>
      <c r="D198" s="170" t="s">
        <v>74</v>
      </c>
      <c r="E198" s="182" t="s">
        <v>399</v>
      </c>
      <c r="F198" s="182" t="s">
        <v>400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SUM(P199:P201)</f>
        <v>0</v>
      </c>
      <c r="Q198" s="176"/>
      <c r="R198" s="177">
        <f>SUM(R199:R201)</f>
        <v>0.00088</v>
      </c>
      <c r="S198" s="176"/>
      <c r="T198" s="178">
        <f>SUM(T199:T201)</f>
        <v>0</v>
      </c>
      <c r="AR198" s="179" t="s">
        <v>163</v>
      </c>
      <c r="AT198" s="180" t="s">
        <v>74</v>
      </c>
      <c r="AU198" s="180" t="s">
        <v>83</v>
      </c>
      <c r="AY198" s="179" t="s">
        <v>147</v>
      </c>
      <c r="BK198" s="181">
        <f>SUM(BK199:BK201)</f>
        <v>0</v>
      </c>
    </row>
    <row r="199" spans="1:65" s="2" customFormat="1" ht="16.5" customHeight="1">
      <c r="A199" s="31"/>
      <c r="B199" s="32"/>
      <c r="C199" s="184" t="s">
        <v>386</v>
      </c>
      <c r="D199" s="184" t="s">
        <v>150</v>
      </c>
      <c r="E199" s="185" t="s">
        <v>402</v>
      </c>
      <c r="F199" s="186" t="s">
        <v>403</v>
      </c>
      <c r="G199" s="187" t="s">
        <v>404</v>
      </c>
      <c r="H199" s="188">
        <v>4</v>
      </c>
      <c r="I199" s="189"/>
      <c r="J199" s="190">
        <f>ROUND(I199*H199,2)</f>
        <v>0</v>
      </c>
      <c r="K199" s="191"/>
      <c r="L199" s="36"/>
      <c r="M199" s="192" t="s">
        <v>1</v>
      </c>
      <c r="N199" s="193" t="s">
        <v>41</v>
      </c>
      <c r="O199" s="68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405</v>
      </c>
      <c r="AT199" s="196" t="s">
        <v>150</v>
      </c>
      <c r="AU199" s="196" t="s">
        <v>155</v>
      </c>
      <c r="AY199" s="14" t="s">
        <v>147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4" t="s">
        <v>155</v>
      </c>
      <c r="BK199" s="197">
        <f>ROUND(I199*H199,2)</f>
        <v>0</v>
      </c>
      <c r="BL199" s="14" t="s">
        <v>405</v>
      </c>
      <c r="BM199" s="196" t="s">
        <v>672</v>
      </c>
    </row>
    <row r="200" spans="1:65" s="2" customFormat="1" ht="16.5" customHeight="1">
      <c r="A200" s="31"/>
      <c r="B200" s="32"/>
      <c r="C200" s="198" t="s">
        <v>390</v>
      </c>
      <c r="D200" s="198" t="s">
        <v>222</v>
      </c>
      <c r="E200" s="199" t="s">
        <v>408</v>
      </c>
      <c r="F200" s="200" t="s">
        <v>613</v>
      </c>
      <c r="G200" s="201" t="s">
        <v>191</v>
      </c>
      <c r="H200" s="202">
        <v>4</v>
      </c>
      <c r="I200" s="203"/>
      <c r="J200" s="204">
        <f>ROUND(I200*H200,2)</f>
        <v>0</v>
      </c>
      <c r="K200" s="205"/>
      <c r="L200" s="206"/>
      <c r="M200" s="207" t="s">
        <v>1</v>
      </c>
      <c r="N200" s="208" t="s">
        <v>41</v>
      </c>
      <c r="O200" s="68"/>
      <c r="P200" s="194">
        <f>O200*H200</f>
        <v>0</v>
      </c>
      <c r="Q200" s="194">
        <v>0.00022</v>
      </c>
      <c r="R200" s="194">
        <f>Q200*H200</f>
        <v>0.00088</v>
      </c>
      <c r="S200" s="194">
        <v>0</v>
      </c>
      <c r="T200" s="19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410</v>
      </c>
      <c r="AT200" s="196" t="s">
        <v>222</v>
      </c>
      <c r="AU200" s="196" t="s">
        <v>155</v>
      </c>
      <c r="AY200" s="14" t="s">
        <v>147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4" t="s">
        <v>155</v>
      </c>
      <c r="BK200" s="197">
        <f>ROUND(I200*H200,2)</f>
        <v>0</v>
      </c>
      <c r="BL200" s="14" t="s">
        <v>405</v>
      </c>
      <c r="BM200" s="196" t="s">
        <v>673</v>
      </c>
    </row>
    <row r="201" spans="1:65" s="2" customFormat="1" ht="16.5" customHeight="1">
      <c r="A201" s="31"/>
      <c r="B201" s="32"/>
      <c r="C201" s="184" t="s">
        <v>394</v>
      </c>
      <c r="D201" s="184" t="s">
        <v>150</v>
      </c>
      <c r="E201" s="185" t="s">
        <v>413</v>
      </c>
      <c r="F201" s="186" t="s">
        <v>414</v>
      </c>
      <c r="G201" s="187" t="s">
        <v>415</v>
      </c>
      <c r="H201" s="188">
        <v>1</v>
      </c>
      <c r="I201" s="189"/>
      <c r="J201" s="190">
        <f>ROUND(I201*H201,2)</f>
        <v>0</v>
      </c>
      <c r="K201" s="191"/>
      <c r="L201" s="36"/>
      <c r="M201" s="210" t="s">
        <v>1</v>
      </c>
      <c r="N201" s="211" t="s">
        <v>41</v>
      </c>
      <c r="O201" s="21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405</v>
      </c>
      <c r="AT201" s="196" t="s">
        <v>150</v>
      </c>
      <c r="AU201" s="196" t="s">
        <v>155</v>
      </c>
      <c r="AY201" s="14" t="s">
        <v>147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4" t="s">
        <v>155</v>
      </c>
      <c r="BK201" s="197">
        <f>ROUND(I201*H201,2)</f>
        <v>0</v>
      </c>
      <c r="BL201" s="14" t="s">
        <v>405</v>
      </c>
      <c r="BM201" s="196" t="s">
        <v>674</v>
      </c>
    </row>
    <row r="202" spans="1:31" s="2" customFormat="1" ht="6.95" customHeight="1">
      <c r="A202" s="31"/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36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sheetProtection algorithmName="SHA-512" hashValue="EZEIGuEQy/QFzWFaOjokuGr4kAVM4ufpaY5pvy+VMj3rLhrHyDGiaG4KrjXE4nNZDdN0VQ3MH4FLIAt5ggkE3A==" saltValue="WLMv7LPC3Hqqg/EaJKn7bDIDYu03wf/zIpvCpPBUk3wZU7RrtRCU8pVZHRZZ5+S/ObTAz+Ao4pPbROPxFLGakQ==" spinCount="100000" sheet="1" objects="1" scenarios="1" formatColumns="0" formatRows="0" autoFilter="0"/>
  <autoFilter ref="C129:K20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99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675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ROUND((SUM(BE135:BE259)),2)</f>
        <v>0</v>
      </c>
      <c r="G33" s="31"/>
      <c r="H33" s="31"/>
      <c r="I33" s="121">
        <v>0.21</v>
      </c>
      <c r="J33" s="120">
        <f>ROUND(((SUM(BE135:BE259))*I33),2)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ROUND((SUM(BF135:BF259)),2)</f>
        <v>0</v>
      </c>
      <c r="G34" s="31"/>
      <c r="H34" s="31"/>
      <c r="I34" s="121">
        <v>0.15</v>
      </c>
      <c r="J34" s="120">
        <f>ROUND(((SUM(BF135:BF259))*I34),2)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ROUND((SUM(BG135:BG259)),2)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ROUND((SUM(BH135:BH259)),2)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ROUND((SUM(BI135:BI259)),2)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 K2 - Koupelna-2-přízemí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J136</f>
        <v>0</v>
      </c>
      <c r="K97" s="145"/>
      <c r="L97" s="149"/>
    </row>
    <row r="98" spans="2:12" s="10" customFormat="1" ht="19.9" customHeight="1">
      <c r="B98" s="150"/>
      <c r="C98" s="151"/>
      <c r="D98" s="152" t="s">
        <v>676</v>
      </c>
      <c r="E98" s="153"/>
      <c r="F98" s="153"/>
      <c r="G98" s="153"/>
      <c r="H98" s="153"/>
      <c r="I98" s="153"/>
      <c r="J98" s="154">
        <f>J137</f>
        <v>0</v>
      </c>
      <c r="K98" s="151"/>
      <c r="L98" s="155"/>
    </row>
    <row r="99" spans="2:12" s="10" customFormat="1" ht="19.9" customHeight="1">
      <c r="B99" s="150"/>
      <c r="C99" s="151"/>
      <c r="D99" s="152" t="s">
        <v>677</v>
      </c>
      <c r="E99" s="153"/>
      <c r="F99" s="153"/>
      <c r="G99" s="153"/>
      <c r="H99" s="153"/>
      <c r="I99" s="153"/>
      <c r="J99" s="154">
        <f>J140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121</v>
      </c>
      <c r="E100" s="153"/>
      <c r="F100" s="153"/>
      <c r="G100" s="153"/>
      <c r="H100" s="153"/>
      <c r="I100" s="153"/>
      <c r="J100" s="154">
        <f>J143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122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123</v>
      </c>
      <c r="E102" s="153"/>
      <c r="F102" s="153"/>
      <c r="G102" s="153"/>
      <c r="H102" s="153"/>
      <c r="I102" s="153"/>
      <c r="J102" s="154">
        <f>J157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124</v>
      </c>
      <c r="E103" s="147"/>
      <c r="F103" s="147"/>
      <c r="G103" s="147"/>
      <c r="H103" s="147"/>
      <c r="I103" s="147"/>
      <c r="J103" s="148">
        <f>J159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678</v>
      </c>
      <c r="E104" s="153"/>
      <c r="F104" s="153"/>
      <c r="G104" s="153"/>
      <c r="H104" s="153"/>
      <c r="I104" s="153"/>
      <c r="J104" s="154">
        <f>J160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679</v>
      </c>
      <c r="E105" s="153"/>
      <c r="F105" s="153"/>
      <c r="G105" s="153"/>
      <c r="H105" s="153"/>
      <c r="I105" s="153"/>
      <c r="J105" s="154">
        <f>J167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680</v>
      </c>
      <c r="E106" s="153"/>
      <c r="F106" s="153"/>
      <c r="G106" s="153"/>
      <c r="H106" s="153"/>
      <c r="I106" s="153"/>
      <c r="J106" s="154">
        <f>J179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681</v>
      </c>
      <c r="E107" s="153"/>
      <c r="F107" s="153"/>
      <c r="G107" s="153"/>
      <c r="H107" s="153"/>
      <c r="I107" s="153"/>
      <c r="J107" s="154">
        <f>J188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125</v>
      </c>
      <c r="E108" s="153"/>
      <c r="F108" s="153"/>
      <c r="G108" s="153"/>
      <c r="H108" s="153"/>
      <c r="I108" s="153"/>
      <c r="J108" s="154">
        <f>J204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682</v>
      </c>
      <c r="E109" s="153"/>
      <c r="F109" s="153"/>
      <c r="G109" s="153"/>
      <c r="H109" s="153"/>
      <c r="I109" s="153"/>
      <c r="J109" s="154">
        <f>J212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683</v>
      </c>
      <c r="E110" s="153"/>
      <c r="F110" s="153"/>
      <c r="G110" s="153"/>
      <c r="H110" s="153"/>
      <c r="I110" s="153"/>
      <c r="J110" s="154">
        <f>J214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126</v>
      </c>
      <c r="E111" s="153"/>
      <c r="F111" s="153"/>
      <c r="G111" s="153"/>
      <c r="H111" s="153"/>
      <c r="I111" s="153"/>
      <c r="J111" s="154">
        <f>J217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684</v>
      </c>
      <c r="E112" s="153"/>
      <c r="F112" s="153"/>
      <c r="G112" s="153"/>
      <c r="H112" s="153"/>
      <c r="I112" s="153"/>
      <c r="J112" s="154">
        <f>J232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685</v>
      </c>
      <c r="E113" s="153"/>
      <c r="F113" s="153"/>
      <c r="G113" s="153"/>
      <c r="H113" s="153"/>
      <c r="I113" s="153"/>
      <c r="J113" s="154">
        <f>J239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128</v>
      </c>
      <c r="E114" s="153"/>
      <c r="F114" s="153"/>
      <c r="G114" s="153"/>
      <c r="H114" s="153"/>
      <c r="I114" s="153"/>
      <c r="J114" s="154">
        <f>J248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129</v>
      </c>
      <c r="E115" s="153"/>
      <c r="F115" s="153"/>
      <c r="G115" s="153"/>
      <c r="H115" s="153"/>
      <c r="I115" s="153"/>
      <c r="J115" s="154">
        <f>J256</f>
        <v>0</v>
      </c>
      <c r="K115" s="151"/>
      <c r="L115" s="155"/>
    </row>
    <row r="116" spans="1:31" s="2" customFormat="1" ht="21.7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31" s="2" customFormat="1" ht="6.95" customHeight="1">
      <c r="A121" s="31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0" t="s">
        <v>132</v>
      </c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16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57" t="str">
        <f>E7</f>
        <v>Opravy v ubytovně v Důlní ul.</v>
      </c>
      <c r="F125" s="258"/>
      <c r="G125" s="258"/>
      <c r="H125" s="258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113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9" t="str">
        <f>E9</f>
        <v>17-05- K2 - Koupelna-2-přízemí</v>
      </c>
      <c r="F127" s="256"/>
      <c r="G127" s="256"/>
      <c r="H127" s="256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F12</f>
        <v>Důlní ul.</v>
      </c>
      <c r="G129" s="33"/>
      <c r="H129" s="33"/>
      <c r="I129" s="26" t="s">
        <v>22</v>
      </c>
      <c r="J129" s="63" t="str">
        <f>IF(J12="","",J12)</f>
        <v>28. 5. 2022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E15</f>
        <v>MU Bílina</v>
      </c>
      <c r="G131" s="33"/>
      <c r="H131" s="33"/>
      <c r="I131" s="26" t="s">
        <v>30</v>
      </c>
      <c r="J131" s="29" t="str">
        <f>E21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28</v>
      </c>
      <c r="D132" s="33"/>
      <c r="E132" s="33"/>
      <c r="F132" s="24" t="str">
        <f>IF(E18="","",E18)</f>
        <v>Vyplň údaj</v>
      </c>
      <c r="G132" s="33"/>
      <c r="H132" s="33"/>
      <c r="I132" s="26" t="s">
        <v>33</v>
      </c>
      <c r="J132" s="29" t="str">
        <f>E24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56"/>
      <c r="B134" s="157"/>
      <c r="C134" s="158" t="s">
        <v>133</v>
      </c>
      <c r="D134" s="159" t="s">
        <v>60</v>
      </c>
      <c r="E134" s="159" t="s">
        <v>56</v>
      </c>
      <c r="F134" s="159" t="s">
        <v>57</v>
      </c>
      <c r="G134" s="159" t="s">
        <v>134</v>
      </c>
      <c r="H134" s="159" t="s">
        <v>135</v>
      </c>
      <c r="I134" s="159" t="s">
        <v>136</v>
      </c>
      <c r="J134" s="160" t="s">
        <v>117</v>
      </c>
      <c r="K134" s="161" t="s">
        <v>137</v>
      </c>
      <c r="L134" s="162"/>
      <c r="M134" s="72" t="s">
        <v>1</v>
      </c>
      <c r="N134" s="73" t="s">
        <v>39</v>
      </c>
      <c r="O134" s="73" t="s">
        <v>138</v>
      </c>
      <c r="P134" s="73" t="s">
        <v>139</v>
      </c>
      <c r="Q134" s="73" t="s">
        <v>140</v>
      </c>
      <c r="R134" s="73" t="s">
        <v>141</v>
      </c>
      <c r="S134" s="73" t="s">
        <v>142</v>
      </c>
      <c r="T134" s="74" t="s">
        <v>143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</row>
    <row r="135" spans="1:63" s="2" customFormat="1" ht="22.9" customHeight="1">
      <c r="A135" s="31"/>
      <c r="B135" s="32"/>
      <c r="C135" s="79" t="s">
        <v>144</v>
      </c>
      <c r="D135" s="33"/>
      <c r="E135" s="33"/>
      <c r="F135" s="33"/>
      <c r="G135" s="33"/>
      <c r="H135" s="33"/>
      <c r="I135" s="33"/>
      <c r="J135" s="163">
        <f>BK135</f>
        <v>0</v>
      </c>
      <c r="K135" s="33"/>
      <c r="L135" s="36"/>
      <c r="M135" s="75"/>
      <c r="N135" s="164"/>
      <c r="O135" s="76"/>
      <c r="P135" s="165">
        <f>P136+P159</f>
        <v>0</v>
      </c>
      <c r="Q135" s="76"/>
      <c r="R135" s="165">
        <f>R136+R159</f>
        <v>4.19620922</v>
      </c>
      <c r="S135" s="76"/>
      <c r="T135" s="166">
        <f>T136+T159</f>
        <v>14.508262000000002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74</v>
      </c>
      <c r="AU135" s="14" t="s">
        <v>119</v>
      </c>
      <c r="BK135" s="167">
        <f>BK136+BK159</f>
        <v>0</v>
      </c>
    </row>
    <row r="136" spans="2:63" s="12" customFormat="1" ht="25.9" customHeight="1">
      <c r="B136" s="168"/>
      <c r="C136" s="169"/>
      <c r="D136" s="170" t="s">
        <v>74</v>
      </c>
      <c r="E136" s="171" t="s">
        <v>145</v>
      </c>
      <c r="F136" s="171" t="s">
        <v>146</v>
      </c>
      <c r="G136" s="169"/>
      <c r="H136" s="169"/>
      <c r="I136" s="172"/>
      <c r="J136" s="173">
        <f>BK136</f>
        <v>0</v>
      </c>
      <c r="K136" s="169"/>
      <c r="L136" s="174"/>
      <c r="M136" s="175"/>
      <c r="N136" s="176"/>
      <c r="O136" s="176"/>
      <c r="P136" s="177">
        <f>P137+P140+P143+P151+P157</f>
        <v>0</v>
      </c>
      <c r="Q136" s="176"/>
      <c r="R136" s="177">
        <f>R137+R140+R143+R151+R157</f>
        <v>2.1690836</v>
      </c>
      <c r="S136" s="176"/>
      <c r="T136" s="178">
        <f>T137+T140+T143+T151+T157</f>
        <v>14.184222000000002</v>
      </c>
      <c r="AR136" s="179" t="s">
        <v>83</v>
      </c>
      <c r="AT136" s="180" t="s">
        <v>74</v>
      </c>
      <c r="AU136" s="180" t="s">
        <v>75</v>
      </c>
      <c r="AY136" s="179" t="s">
        <v>147</v>
      </c>
      <c r="BK136" s="181">
        <f>BK137+BK140+BK143+BK151+BK157</f>
        <v>0</v>
      </c>
    </row>
    <row r="137" spans="2:63" s="12" customFormat="1" ht="22.9" customHeight="1">
      <c r="B137" s="168"/>
      <c r="C137" s="169"/>
      <c r="D137" s="170" t="s">
        <v>74</v>
      </c>
      <c r="E137" s="182" t="s">
        <v>163</v>
      </c>
      <c r="F137" s="182" t="s">
        <v>686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SUM(P138:P139)</f>
        <v>0</v>
      </c>
      <c r="Q137" s="176"/>
      <c r="R137" s="177">
        <f>SUM(R138:R139)</f>
        <v>1.38698912</v>
      </c>
      <c r="S137" s="176"/>
      <c r="T137" s="178">
        <f>SUM(T138:T139)</f>
        <v>0</v>
      </c>
      <c r="AR137" s="179" t="s">
        <v>83</v>
      </c>
      <c r="AT137" s="180" t="s">
        <v>74</v>
      </c>
      <c r="AU137" s="180" t="s">
        <v>83</v>
      </c>
      <c r="AY137" s="179" t="s">
        <v>147</v>
      </c>
      <c r="BK137" s="181">
        <f>SUM(BK138:BK139)</f>
        <v>0</v>
      </c>
    </row>
    <row r="138" spans="1:65" s="2" customFormat="1" ht="16.5" customHeight="1">
      <c r="A138" s="31"/>
      <c r="B138" s="32"/>
      <c r="C138" s="184" t="s">
        <v>83</v>
      </c>
      <c r="D138" s="184" t="s">
        <v>150</v>
      </c>
      <c r="E138" s="185" t="s">
        <v>687</v>
      </c>
      <c r="F138" s="186" t="s">
        <v>688</v>
      </c>
      <c r="G138" s="187" t="s">
        <v>153</v>
      </c>
      <c r="H138" s="188">
        <v>23.496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0.05897</v>
      </c>
      <c r="R138" s="194">
        <f>Q138*H138</f>
        <v>1.38555912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689</v>
      </c>
    </row>
    <row r="139" spans="1:65" s="2" customFormat="1" ht="16.5" customHeight="1">
      <c r="A139" s="31"/>
      <c r="B139" s="32"/>
      <c r="C139" s="184" t="s">
        <v>155</v>
      </c>
      <c r="D139" s="184" t="s">
        <v>150</v>
      </c>
      <c r="E139" s="185" t="s">
        <v>690</v>
      </c>
      <c r="F139" s="186" t="s">
        <v>691</v>
      </c>
      <c r="G139" s="187" t="s">
        <v>308</v>
      </c>
      <c r="H139" s="188">
        <v>11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0.00013</v>
      </c>
      <c r="R139" s="194">
        <f>Q139*H139</f>
        <v>0.0014299999999999998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692</v>
      </c>
    </row>
    <row r="140" spans="2:63" s="12" customFormat="1" ht="22.9" customHeight="1">
      <c r="B140" s="168"/>
      <c r="C140" s="169"/>
      <c r="D140" s="170" t="s">
        <v>74</v>
      </c>
      <c r="E140" s="182" t="s">
        <v>174</v>
      </c>
      <c r="F140" s="182" t="s">
        <v>693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SUM(P141:P142)</f>
        <v>0</v>
      </c>
      <c r="Q140" s="176"/>
      <c r="R140" s="177">
        <f>SUM(R141:R142)</f>
        <v>0.7820944799999999</v>
      </c>
      <c r="S140" s="176"/>
      <c r="T140" s="178">
        <f>SUM(T141:T142)</f>
        <v>0</v>
      </c>
      <c r="AR140" s="179" t="s">
        <v>83</v>
      </c>
      <c r="AT140" s="180" t="s">
        <v>74</v>
      </c>
      <c r="AU140" s="180" t="s">
        <v>83</v>
      </c>
      <c r="AY140" s="179" t="s">
        <v>147</v>
      </c>
      <c r="BK140" s="181">
        <f>SUM(BK141:BK142)</f>
        <v>0</v>
      </c>
    </row>
    <row r="141" spans="1:65" s="2" customFormat="1" ht="16.5" customHeight="1">
      <c r="A141" s="31"/>
      <c r="B141" s="32"/>
      <c r="C141" s="184" t="s">
        <v>163</v>
      </c>
      <c r="D141" s="184" t="s">
        <v>150</v>
      </c>
      <c r="E141" s="185" t="s">
        <v>694</v>
      </c>
      <c r="F141" s="186" t="s">
        <v>695</v>
      </c>
      <c r="G141" s="187" t="s">
        <v>153</v>
      </c>
      <c r="H141" s="188">
        <v>23.496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0.00438</v>
      </c>
      <c r="R141" s="194">
        <f>Q141*H141</f>
        <v>0.10291248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696</v>
      </c>
    </row>
    <row r="142" spans="1:65" s="2" customFormat="1" ht="16.5" customHeight="1">
      <c r="A142" s="31"/>
      <c r="B142" s="32"/>
      <c r="C142" s="184" t="s">
        <v>154</v>
      </c>
      <c r="D142" s="184" t="s">
        <v>150</v>
      </c>
      <c r="E142" s="185" t="s">
        <v>697</v>
      </c>
      <c r="F142" s="186" t="s">
        <v>698</v>
      </c>
      <c r="G142" s="187" t="s">
        <v>699</v>
      </c>
      <c r="H142" s="188">
        <v>0.471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41</v>
      </c>
      <c r="O142" s="68"/>
      <c r="P142" s="194">
        <f>O142*H142</f>
        <v>0</v>
      </c>
      <c r="Q142" s="194">
        <v>1.442</v>
      </c>
      <c r="R142" s="194">
        <f>Q142*H142</f>
        <v>0.679182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154</v>
      </c>
      <c r="AT142" s="196" t="s">
        <v>150</v>
      </c>
      <c r="AU142" s="196" t="s">
        <v>155</v>
      </c>
      <c r="AY142" s="14" t="s">
        <v>147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155</v>
      </c>
      <c r="BK142" s="197">
        <f>ROUND(I142*H142,2)</f>
        <v>0</v>
      </c>
      <c r="BL142" s="14" t="s">
        <v>154</v>
      </c>
      <c r="BM142" s="196" t="s">
        <v>700</v>
      </c>
    </row>
    <row r="143" spans="2:63" s="12" customFormat="1" ht="22.9" customHeight="1">
      <c r="B143" s="168"/>
      <c r="C143" s="169"/>
      <c r="D143" s="170" t="s">
        <v>74</v>
      </c>
      <c r="E143" s="182" t="s">
        <v>148</v>
      </c>
      <c r="F143" s="182" t="s">
        <v>149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SUM(P144:P150)</f>
        <v>0</v>
      </c>
      <c r="Q143" s="176"/>
      <c r="R143" s="177">
        <f>SUM(R144:R150)</f>
        <v>0</v>
      </c>
      <c r="S143" s="176"/>
      <c r="T143" s="178">
        <f>SUM(T144:T150)</f>
        <v>14.184222000000002</v>
      </c>
      <c r="AR143" s="179" t="s">
        <v>83</v>
      </c>
      <c r="AT143" s="180" t="s">
        <v>74</v>
      </c>
      <c r="AU143" s="180" t="s">
        <v>83</v>
      </c>
      <c r="AY143" s="179" t="s">
        <v>147</v>
      </c>
      <c r="BK143" s="181">
        <f>SUM(BK144:BK150)</f>
        <v>0</v>
      </c>
    </row>
    <row r="144" spans="1:65" s="2" customFormat="1" ht="16.5" customHeight="1">
      <c r="A144" s="31"/>
      <c r="B144" s="32"/>
      <c r="C144" s="184" t="s">
        <v>170</v>
      </c>
      <c r="D144" s="184" t="s">
        <v>150</v>
      </c>
      <c r="E144" s="185" t="s">
        <v>701</v>
      </c>
      <c r="F144" s="186" t="s">
        <v>702</v>
      </c>
      <c r="G144" s="187" t="s">
        <v>699</v>
      </c>
      <c r="H144" s="188">
        <v>4.361</v>
      </c>
      <c r="I144" s="189"/>
      <c r="J144" s="190">
        <f aca="true" t="shared" si="0" ref="J144:J150"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 aca="true" t="shared" si="1" ref="P144:P150">O144*H144</f>
        <v>0</v>
      </c>
      <c r="Q144" s="194">
        <v>0</v>
      </c>
      <c r="R144" s="194">
        <f aca="true" t="shared" si="2" ref="R144:R150">Q144*H144</f>
        <v>0</v>
      </c>
      <c r="S144" s="194">
        <v>1.8</v>
      </c>
      <c r="T144" s="195">
        <f aca="true" t="shared" si="3" ref="T144:T150">S144*H144</f>
        <v>7.8498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154</v>
      </c>
      <c r="AT144" s="196" t="s">
        <v>150</v>
      </c>
      <c r="AU144" s="196" t="s">
        <v>155</v>
      </c>
      <c r="AY144" s="14" t="s">
        <v>147</v>
      </c>
      <c r="BE144" s="197">
        <f aca="true" t="shared" si="4" ref="BE144:BE150">IF(N144="základní",J144,0)</f>
        <v>0</v>
      </c>
      <c r="BF144" s="197">
        <f aca="true" t="shared" si="5" ref="BF144:BF150">IF(N144="snížená",J144,0)</f>
        <v>0</v>
      </c>
      <c r="BG144" s="197">
        <f aca="true" t="shared" si="6" ref="BG144:BG150">IF(N144="zákl. přenesená",J144,0)</f>
        <v>0</v>
      </c>
      <c r="BH144" s="197">
        <f aca="true" t="shared" si="7" ref="BH144:BH150">IF(N144="sníž. přenesená",J144,0)</f>
        <v>0</v>
      </c>
      <c r="BI144" s="197">
        <f aca="true" t="shared" si="8" ref="BI144:BI150">IF(N144="nulová",J144,0)</f>
        <v>0</v>
      </c>
      <c r="BJ144" s="14" t="s">
        <v>155</v>
      </c>
      <c r="BK144" s="197">
        <f aca="true" t="shared" si="9" ref="BK144:BK150">ROUND(I144*H144,2)</f>
        <v>0</v>
      </c>
      <c r="BL144" s="14" t="s">
        <v>154</v>
      </c>
      <c r="BM144" s="196" t="s">
        <v>703</v>
      </c>
    </row>
    <row r="145" spans="1:65" s="2" customFormat="1" ht="16.5" customHeight="1">
      <c r="A145" s="31"/>
      <c r="B145" s="32"/>
      <c r="C145" s="184" t="s">
        <v>174</v>
      </c>
      <c r="D145" s="184" t="s">
        <v>150</v>
      </c>
      <c r="E145" s="185" t="s">
        <v>704</v>
      </c>
      <c r="F145" s="186" t="s">
        <v>705</v>
      </c>
      <c r="G145" s="187" t="s">
        <v>699</v>
      </c>
      <c r="H145" s="188">
        <v>0.942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41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2.2</v>
      </c>
      <c r="T145" s="195">
        <f t="shared" si="3"/>
        <v>2.0724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154</v>
      </c>
      <c r="AT145" s="196" t="s">
        <v>150</v>
      </c>
      <c r="AU145" s="196" t="s">
        <v>155</v>
      </c>
      <c r="AY145" s="14" t="s">
        <v>147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155</v>
      </c>
      <c r="BK145" s="197">
        <f t="shared" si="9"/>
        <v>0</v>
      </c>
      <c r="BL145" s="14" t="s">
        <v>154</v>
      </c>
      <c r="BM145" s="196" t="s">
        <v>706</v>
      </c>
    </row>
    <row r="146" spans="1:65" s="2" customFormat="1" ht="16.5" customHeight="1">
      <c r="A146" s="31"/>
      <c r="B146" s="32"/>
      <c r="C146" s="184" t="s">
        <v>180</v>
      </c>
      <c r="D146" s="184" t="s">
        <v>150</v>
      </c>
      <c r="E146" s="185" t="s">
        <v>707</v>
      </c>
      <c r="F146" s="186" t="s">
        <v>708</v>
      </c>
      <c r="G146" s="187" t="s">
        <v>153</v>
      </c>
      <c r="H146" s="188">
        <v>15.55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41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0.057</v>
      </c>
      <c r="T146" s="195">
        <f t="shared" si="3"/>
        <v>0.8863500000000001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154</v>
      </c>
      <c r="AT146" s="196" t="s">
        <v>150</v>
      </c>
      <c r="AU146" s="196" t="s">
        <v>155</v>
      </c>
      <c r="AY146" s="14" t="s">
        <v>147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155</v>
      </c>
      <c r="BK146" s="197">
        <f t="shared" si="9"/>
        <v>0</v>
      </c>
      <c r="BL146" s="14" t="s">
        <v>154</v>
      </c>
      <c r="BM146" s="196" t="s">
        <v>709</v>
      </c>
    </row>
    <row r="147" spans="1:65" s="2" customFormat="1" ht="16.5" customHeight="1">
      <c r="A147" s="31"/>
      <c r="B147" s="32"/>
      <c r="C147" s="184" t="s">
        <v>188</v>
      </c>
      <c r="D147" s="184" t="s">
        <v>150</v>
      </c>
      <c r="E147" s="185" t="s">
        <v>710</v>
      </c>
      <c r="F147" s="186" t="s">
        <v>711</v>
      </c>
      <c r="G147" s="187" t="s">
        <v>308</v>
      </c>
      <c r="H147" s="188">
        <v>17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41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0.068</v>
      </c>
      <c r="T147" s="195">
        <f t="shared" si="3"/>
        <v>1.1560000000000001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154</v>
      </c>
      <c r="AT147" s="196" t="s">
        <v>150</v>
      </c>
      <c r="AU147" s="196" t="s">
        <v>155</v>
      </c>
      <c r="AY147" s="14" t="s">
        <v>147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155</v>
      </c>
      <c r="BK147" s="197">
        <f t="shared" si="9"/>
        <v>0</v>
      </c>
      <c r="BL147" s="14" t="s">
        <v>154</v>
      </c>
      <c r="BM147" s="196" t="s">
        <v>712</v>
      </c>
    </row>
    <row r="148" spans="1:65" s="2" customFormat="1" ht="16.5" customHeight="1">
      <c r="A148" s="31"/>
      <c r="B148" s="32"/>
      <c r="C148" s="184" t="s">
        <v>148</v>
      </c>
      <c r="D148" s="184" t="s">
        <v>150</v>
      </c>
      <c r="E148" s="185" t="s">
        <v>713</v>
      </c>
      <c r="F148" s="186" t="s">
        <v>714</v>
      </c>
      <c r="G148" s="187" t="s">
        <v>308</v>
      </c>
      <c r="H148" s="188">
        <v>6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0.003</v>
      </c>
      <c r="T148" s="195">
        <f t="shared" si="3"/>
        <v>0.018000000000000002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154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154</v>
      </c>
      <c r="BM148" s="196" t="s">
        <v>715</v>
      </c>
    </row>
    <row r="149" spans="1:65" s="2" customFormat="1" ht="16.5" customHeight="1">
      <c r="A149" s="31"/>
      <c r="B149" s="32"/>
      <c r="C149" s="184" t="s">
        <v>197</v>
      </c>
      <c r="D149" s="184" t="s">
        <v>150</v>
      </c>
      <c r="E149" s="185" t="s">
        <v>716</v>
      </c>
      <c r="F149" s="186" t="s">
        <v>717</v>
      </c>
      <c r="G149" s="187" t="s">
        <v>308</v>
      </c>
      <c r="H149" s="188">
        <v>12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0.033</v>
      </c>
      <c r="T149" s="195">
        <f t="shared" si="3"/>
        <v>0.396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154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154</v>
      </c>
      <c r="BM149" s="196" t="s">
        <v>718</v>
      </c>
    </row>
    <row r="150" spans="1:65" s="2" customFormat="1" ht="16.5" customHeight="1">
      <c r="A150" s="31"/>
      <c r="B150" s="32"/>
      <c r="C150" s="184" t="s">
        <v>201</v>
      </c>
      <c r="D150" s="184" t="s">
        <v>150</v>
      </c>
      <c r="E150" s="185" t="s">
        <v>719</v>
      </c>
      <c r="F150" s="186" t="s">
        <v>720</v>
      </c>
      <c r="G150" s="187" t="s">
        <v>153</v>
      </c>
      <c r="H150" s="188">
        <v>26.554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0.068</v>
      </c>
      <c r="T150" s="195">
        <f t="shared" si="3"/>
        <v>1.805672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154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154</v>
      </c>
      <c r="BM150" s="196" t="s">
        <v>721</v>
      </c>
    </row>
    <row r="151" spans="2:63" s="12" customFormat="1" ht="22.9" customHeight="1">
      <c r="B151" s="168"/>
      <c r="C151" s="169"/>
      <c r="D151" s="170" t="s">
        <v>74</v>
      </c>
      <c r="E151" s="182" t="s">
        <v>157</v>
      </c>
      <c r="F151" s="182" t="s">
        <v>158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SUM(P152:P156)</f>
        <v>0</v>
      </c>
      <c r="Q151" s="176"/>
      <c r="R151" s="177">
        <f>SUM(R152:R156)</f>
        <v>0</v>
      </c>
      <c r="S151" s="176"/>
      <c r="T151" s="178">
        <f>SUM(T152:T156)</f>
        <v>0</v>
      </c>
      <c r="AR151" s="179" t="s">
        <v>83</v>
      </c>
      <c r="AT151" s="180" t="s">
        <v>74</v>
      </c>
      <c r="AU151" s="180" t="s">
        <v>83</v>
      </c>
      <c r="AY151" s="179" t="s">
        <v>147</v>
      </c>
      <c r="BK151" s="181">
        <f>SUM(BK152:BK156)</f>
        <v>0</v>
      </c>
    </row>
    <row r="152" spans="1:65" s="2" customFormat="1" ht="16.5" customHeight="1">
      <c r="A152" s="31"/>
      <c r="B152" s="32"/>
      <c r="C152" s="184" t="s">
        <v>205</v>
      </c>
      <c r="D152" s="184" t="s">
        <v>150</v>
      </c>
      <c r="E152" s="185" t="s">
        <v>159</v>
      </c>
      <c r="F152" s="186" t="s">
        <v>160</v>
      </c>
      <c r="G152" s="187" t="s">
        <v>161</v>
      </c>
      <c r="H152" s="188">
        <v>14.508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41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154</v>
      </c>
      <c r="AT152" s="196" t="s">
        <v>150</v>
      </c>
      <c r="AU152" s="196" t="s">
        <v>155</v>
      </c>
      <c r="AY152" s="14" t="s">
        <v>147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155</v>
      </c>
      <c r="BK152" s="197">
        <f>ROUND(I152*H152,2)</f>
        <v>0</v>
      </c>
      <c r="BL152" s="14" t="s">
        <v>154</v>
      </c>
      <c r="BM152" s="196" t="s">
        <v>722</v>
      </c>
    </row>
    <row r="153" spans="1:65" s="2" customFormat="1" ht="21.75" customHeight="1">
      <c r="A153" s="31"/>
      <c r="B153" s="32"/>
      <c r="C153" s="184" t="s">
        <v>209</v>
      </c>
      <c r="D153" s="184" t="s">
        <v>150</v>
      </c>
      <c r="E153" s="185" t="s">
        <v>164</v>
      </c>
      <c r="F153" s="186" t="s">
        <v>165</v>
      </c>
      <c r="G153" s="187" t="s">
        <v>161</v>
      </c>
      <c r="H153" s="188">
        <v>57.72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41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154</v>
      </c>
      <c r="AT153" s="196" t="s">
        <v>150</v>
      </c>
      <c r="AU153" s="196" t="s">
        <v>155</v>
      </c>
      <c r="AY153" s="14" t="s">
        <v>147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155</v>
      </c>
      <c r="BK153" s="197">
        <f>ROUND(I153*H153,2)</f>
        <v>0</v>
      </c>
      <c r="BL153" s="14" t="s">
        <v>154</v>
      </c>
      <c r="BM153" s="196" t="s">
        <v>723</v>
      </c>
    </row>
    <row r="154" spans="1:65" s="2" customFormat="1" ht="16.5" customHeight="1">
      <c r="A154" s="31"/>
      <c r="B154" s="32"/>
      <c r="C154" s="184" t="s">
        <v>213</v>
      </c>
      <c r="D154" s="184" t="s">
        <v>150</v>
      </c>
      <c r="E154" s="185" t="s">
        <v>167</v>
      </c>
      <c r="F154" s="186" t="s">
        <v>168</v>
      </c>
      <c r="G154" s="187" t="s">
        <v>161</v>
      </c>
      <c r="H154" s="188">
        <v>14.508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154</v>
      </c>
      <c r="AT154" s="196" t="s">
        <v>150</v>
      </c>
      <c r="AU154" s="196" t="s">
        <v>155</v>
      </c>
      <c r="AY154" s="14" t="s">
        <v>147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155</v>
      </c>
      <c r="BK154" s="197">
        <f>ROUND(I154*H154,2)</f>
        <v>0</v>
      </c>
      <c r="BL154" s="14" t="s">
        <v>154</v>
      </c>
      <c r="BM154" s="196" t="s">
        <v>724</v>
      </c>
    </row>
    <row r="155" spans="1:65" s="2" customFormat="1" ht="16.5" customHeight="1">
      <c r="A155" s="31"/>
      <c r="B155" s="32"/>
      <c r="C155" s="184" t="s">
        <v>8</v>
      </c>
      <c r="D155" s="184" t="s">
        <v>150</v>
      </c>
      <c r="E155" s="185" t="s">
        <v>171</v>
      </c>
      <c r="F155" s="186" t="s">
        <v>172</v>
      </c>
      <c r="G155" s="187" t="s">
        <v>161</v>
      </c>
      <c r="H155" s="188">
        <v>216.45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154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154</v>
      </c>
      <c r="BM155" s="196" t="s">
        <v>725</v>
      </c>
    </row>
    <row r="156" spans="1:65" s="2" customFormat="1" ht="24.2" customHeight="1">
      <c r="A156" s="31"/>
      <c r="B156" s="32"/>
      <c r="C156" s="184" t="s">
        <v>192</v>
      </c>
      <c r="D156" s="184" t="s">
        <v>150</v>
      </c>
      <c r="E156" s="185" t="s">
        <v>726</v>
      </c>
      <c r="F156" s="186" t="s">
        <v>727</v>
      </c>
      <c r="G156" s="187" t="s">
        <v>161</v>
      </c>
      <c r="H156" s="188">
        <v>14.508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154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154</v>
      </c>
      <c r="BM156" s="196" t="s">
        <v>728</v>
      </c>
    </row>
    <row r="157" spans="2:63" s="12" customFormat="1" ht="22.9" customHeight="1">
      <c r="B157" s="168"/>
      <c r="C157" s="169"/>
      <c r="D157" s="170" t="s">
        <v>74</v>
      </c>
      <c r="E157" s="182" t="s">
        <v>178</v>
      </c>
      <c r="F157" s="182" t="s">
        <v>179</v>
      </c>
      <c r="G157" s="169"/>
      <c r="H157" s="169"/>
      <c r="I157" s="172"/>
      <c r="J157" s="183">
        <f>BK157</f>
        <v>0</v>
      </c>
      <c r="K157" s="169"/>
      <c r="L157" s="174"/>
      <c r="M157" s="175"/>
      <c r="N157" s="176"/>
      <c r="O157" s="176"/>
      <c r="P157" s="177">
        <f>P158</f>
        <v>0</v>
      </c>
      <c r="Q157" s="176"/>
      <c r="R157" s="177">
        <f>R158</f>
        <v>0</v>
      </c>
      <c r="S157" s="176"/>
      <c r="T157" s="178">
        <f>T158</f>
        <v>0</v>
      </c>
      <c r="AR157" s="179" t="s">
        <v>83</v>
      </c>
      <c r="AT157" s="180" t="s">
        <v>74</v>
      </c>
      <c r="AU157" s="180" t="s">
        <v>83</v>
      </c>
      <c r="AY157" s="179" t="s">
        <v>147</v>
      </c>
      <c r="BK157" s="181">
        <f>BK158</f>
        <v>0</v>
      </c>
    </row>
    <row r="158" spans="1:65" s="2" customFormat="1" ht="16.5" customHeight="1">
      <c r="A158" s="31"/>
      <c r="B158" s="32"/>
      <c r="C158" s="184" t="s">
        <v>227</v>
      </c>
      <c r="D158" s="184" t="s">
        <v>150</v>
      </c>
      <c r="E158" s="185" t="s">
        <v>181</v>
      </c>
      <c r="F158" s="186" t="s">
        <v>182</v>
      </c>
      <c r="G158" s="187" t="s">
        <v>161</v>
      </c>
      <c r="H158" s="188">
        <v>2.169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41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154</v>
      </c>
      <c r="AT158" s="196" t="s">
        <v>150</v>
      </c>
      <c r="AU158" s="196" t="s">
        <v>155</v>
      </c>
      <c r="AY158" s="14" t="s">
        <v>147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155</v>
      </c>
      <c r="BK158" s="197">
        <f>ROUND(I158*H158,2)</f>
        <v>0</v>
      </c>
      <c r="BL158" s="14" t="s">
        <v>154</v>
      </c>
      <c r="BM158" s="196" t="s">
        <v>729</v>
      </c>
    </row>
    <row r="159" spans="2:63" s="12" customFormat="1" ht="25.9" customHeight="1">
      <c r="B159" s="168"/>
      <c r="C159" s="169"/>
      <c r="D159" s="170" t="s">
        <v>74</v>
      </c>
      <c r="E159" s="171" t="s">
        <v>184</v>
      </c>
      <c r="F159" s="171" t="s">
        <v>185</v>
      </c>
      <c r="G159" s="169"/>
      <c r="H159" s="169"/>
      <c r="I159" s="172"/>
      <c r="J159" s="173">
        <f>BK159</f>
        <v>0</v>
      </c>
      <c r="K159" s="169"/>
      <c r="L159" s="174"/>
      <c r="M159" s="175"/>
      <c r="N159" s="176"/>
      <c r="O159" s="176"/>
      <c r="P159" s="177">
        <f>P160+P167+P179+P188+P204+P212+P214+P217+P232+P239+P248+P256</f>
        <v>0</v>
      </c>
      <c r="Q159" s="176"/>
      <c r="R159" s="177">
        <f>R160+R167+R179+R188+R204+R212+R214+R217+R232+R239+R248+R256</f>
        <v>2.02712562</v>
      </c>
      <c r="S159" s="176"/>
      <c r="T159" s="178">
        <f>T160+T167+T179+T188+T204+T212+T214+T217+T232+T239+T248+T256</f>
        <v>0.32404</v>
      </c>
      <c r="AR159" s="179" t="s">
        <v>155</v>
      </c>
      <c r="AT159" s="180" t="s">
        <v>74</v>
      </c>
      <c r="AU159" s="180" t="s">
        <v>75</v>
      </c>
      <c r="AY159" s="179" t="s">
        <v>147</v>
      </c>
      <c r="BK159" s="181">
        <f>BK160+BK167+BK179+BK188+BK204+BK212+BK214+BK217+BK232+BK239+BK248+BK256</f>
        <v>0</v>
      </c>
    </row>
    <row r="160" spans="2:63" s="12" customFormat="1" ht="22.9" customHeight="1">
      <c r="B160" s="168"/>
      <c r="C160" s="169"/>
      <c r="D160" s="170" t="s">
        <v>74</v>
      </c>
      <c r="E160" s="182" t="s">
        <v>730</v>
      </c>
      <c r="F160" s="182" t="s">
        <v>731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SUM(P161:P166)</f>
        <v>0</v>
      </c>
      <c r="Q160" s="176"/>
      <c r="R160" s="177">
        <f>SUM(R161:R166)</f>
        <v>0.11729200000000002</v>
      </c>
      <c r="S160" s="176"/>
      <c r="T160" s="178">
        <f>SUM(T161:T166)</f>
        <v>0</v>
      </c>
      <c r="AR160" s="179" t="s">
        <v>155</v>
      </c>
      <c r="AT160" s="180" t="s">
        <v>74</v>
      </c>
      <c r="AU160" s="180" t="s">
        <v>83</v>
      </c>
      <c r="AY160" s="179" t="s">
        <v>147</v>
      </c>
      <c r="BK160" s="181">
        <f>SUM(BK161:BK166)</f>
        <v>0</v>
      </c>
    </row>
    <row r="161" spans="1:65" s="2" customFormat="1" ht="16.5" customHeight="1">
      <c r="A161" s="31"/>
      <c r="B161" s="32"/>
      <c r="C161" s="184" t="s">
        <v>231</v>
      </c>
      <c r="D161" s="184" t="s">
        <v>150</v>
      </c>
      <c r="E161" s="185" t="s">
        <v>732</v>
      </c>
      <c r="F161" s="186" t="s">
        <v>733</v>
      </c>
      <c r="G161" s="187" t="s">
        <v>153</v>
      </c>
      <c r="H161" s="188">
        <v>58.206</v>
      </c>
      <c r="I161" s="189"/>
      <c r="J161" s="190">
        <f aca="true" t="shared" si="10" ref="J161:J166">ROUND(I161*H161,2)</f>
        <v>0</v>
      </c>
      <c r="K161" s="191"/>
      <c r="L161" s="36"/>
      <c r="M161" s="192" t="s">
        <v>1</v>
      </c>
      <c r="N161" s="193" t="s">
        <v>41</v>
      </c>
      <c r="O161" s="68"/>
      <c r="P161" s="194">
        <f aca="true" t="shared" si="11" ref="P161:P166">O161*H161</f>
        <v>0</v>
      </c>
      <c r="Q161" s="194">
        <v>0</v>
      </c>
      <c r="R161" s="194">
        <f aca="true" t="shared" si="12" ref="R161:R166">Q161*H161</f>
        <v>0</v>
      </c>
      <c r="S161" s="194">
        <v>0</v>
      </c>
      <c r="T161" s="195">
        <f aca="true" t="shared" si="13" ref="T161:T166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aca="true" t="shared" si="14" ref="BE161:BE166">IF(N161="základní",J161,0)</f>
        <v>0</v>
      </c>
      <c r="BF161" s="197">
        <f aca="true" t="shared" si="15" ref="BF161:BF166">IF(N161="snížená",J161,0)</f>
        <v>0</v>
      </c>
      <c r="BG161" s="197">
        <f aca="true" t="shared" si="16" ref="BG161:BG166">IF(N161="zákl. přenesená",J161,0)</f>
        <v>0</v>
      </c>
      <c r="BH161" s="197">
        <f aca="true" t="shared" si="17" ref="BH161:BH166">IF(N161="sníž. přenesená",J161,0)</f>
        <v>0</v>
      </c>
      <c r="BI161" s="197">
        <f aca="true" t="shared" si="18" ref="BI161:BI166">IF(N161="nulová",J161,0)</f>
        <v>0</v>
      </c>
      <c r="BJ161" s="14" t="s">
        <v>155</v>
      </c>
      <c r="BK161" s="197">
        <f aca="true" t="shared" si="19" ref="BK161:BK166">ROUND(I161*H161,2)</f>
        <v>0</v>
      </c>
      <c r="BL161" s="14" t="s">
        <v>192</v>
      </c>
      <c r="BM161" s="196" t="s">
        <v>734</v>
      </c>
    </row>
    <row r="162" spans="1:65" s="2" customFormat="1" ht="16.5" customHeight="1">
      <c r="A162" s="31"/>
      <c r="B162" s="32"/>
      <c r="C162" s="198" t="s">
        <v>236</v>
      </c>
      <c r="D162" s="198" t="s">
        <v>222</v>
      </c>
      <c r="E162" s="199" t="s">
        <v>735</v>
      </c>
      <c r="F162" s="200" t="s">
        <v>736</v>
      </c>
      <c r="G162" s="201" t="s">
        <v>737</v>
      </c>
      <c r="H162" s="202">
        <v>116.412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0.001</v>
      </c>
      <c r="R162" s="194">
        <f t="shared" si="12"/>
        <v>0.11641200000000002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738</v>
      </c>
    </row>
    <row r="163" spans="1:65" s="2" customFormat="1" ht="16.5" customHeight="1">
      <c r="A163" s="31"/>
      <c r="B163" s="32"/>
      <c r="C163" s="184" t="s">
        <v>240</v>
      </c>
      <c r="D163" s="184" t="s">
        <v>150</v>
      </c>
      <c r="E163" s="185" t="s">
        <v>739</v>
      </c>
      <c r="F163" s="186" t="s">
        <v>740</v>
      </c>
      <c r="G163" s="187" t="s">
        <v>308</v>
      </c>
      <c r="H163" s="188">
        <v>48.9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154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154</v>
      </c>
      <c r="BM163" s="196" t="s">
        <v>741</v>
      </c>
    </row>
    <row r="164" spans="1:65" s="2" customFormat="1" ht="16.5" customHeight="1">
      <c r="A164" s="31"/>
      <c r="B164" s="32"/>
      <c r="C164" s="184" t="s">
        <v>7</v>
      </c>
      <c r="D164" s="184" t="s">
        <v>150</v>
      </c>
      <c r="E164" s="185" t="s">
        <v>742</v>
      </c>
      <c r="F164" s="186" t="s">
        <v>743</v>
      </c>
      <c r="G164" s="187" t="s">
        <v>191</v>
      </c>
      <c r="H164" s="188">
        <v>22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744</v>
      </c>
    </row>
    <row r="165" spans="1:65" s="2" customFormat="1" ht="16.5" customHeight="1">
      <c r="A165" s="31"/>
      <c r="B165" s="32"/>
      <c r="C165" s="198" t="s">
        <v>247</v>
      </c>
      <c r="D165" s="198" t="s">
        <v>222</v>
      </c>
      <c r="E165" s="199" t="s">
        <v>745</v>
      </c>
      <c r="F165" s="200" t="s">
        <v>746</v>
      </c>
      <c r="G165" s="201" t="s">
        <v>308</v>
      </c>
      <c r="H165" s="202">
        <v>53.79</v>
      </c>
      <c r="I165" s="203"/>
      <c r="J165" s="204">
        <f t="shared" si="10"/>
        <v>0</v>
      </c>
      <c r="K165" s="205"/>
      <c r="L165" s="206"/>
      <c r="M165" s="207" t="s">
        <v>1</v>
      </c>
      <c r="N165" s="208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225</v>
      </c>
      <c r="AT165" s="196" t="s">
        <v>222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747</v>
      </c>
    </row>
    <row r="166" spans="1:65" s="2" customFormat="1" ht="24.2" customHeight="1">
      <c r="A166" s="31"/>
      <c r="B166" s="32"/>
      <c r="C166" s="198" t="s">
        <v>251</v>
      </c>
      <c r="D166" s="198" t="s">
        <v>222</v>
      </c>
      <c r="E166" s="199" t="s">
        <v>748</v>
      </c>
      <c r="F166" s="200" t="s">
        <v>749</v>
      </c>
      <c r="G166" s="201" t="s">
        <v>191</v>
      </c>
      <c r="H166" s="202">
        <v>22</v>
      </c>
      <c r="I166" s="203"/>
      <c r="J166" s="204">
        <f t="shared" si="10"/>
        <v>0</v>
      </c>
      <c r="K166" s="205"/>
      <c r="L166" s="206"/>
      <c r="M166" s="207" t="s">
        <v>1</v>
      </c>
      <c r="N166" s="208" t="s">
        <v>41</v>
      </c>
      <c r="O166" s="68"/>
      <c r="P166" s="194">
        <f t="shared" si="11"/>
        <v>0</v>
      </c>
      <c r="Q166" s="194">
        <v>4E-05</v>
      </c>
      <c r="R166" s="194">
        <f t="shared" si="12"/>
        <v>0.00088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225</v>
      </c>
      <c r="AT166" s="196" t="s">
        <v>222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750</v>
      </c>
    </row>
    <row r="167" spans="2:63" s="12" customFormat="1" ht="22.9" customHeight="1">
      <c r="B167" s="168"/>
      <c r="C167" s="169"/>
      <c r="D167" s="170" t="s">
        <v>74</v>
      </c>
      <c r="E167" s="182" t="s">
        <v>751</v>
      </c>
      <c r="F167" s="182" t="s">
        <v>752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SUM(P168:P178)</f>
        <v>0</v>
      </c>
      <c r="Q167" s="176"/>
      <c r="R167" s="177">
        <f>SUM(R168:R178)</f>
        <v>0.01987</v>
      </c>
      <c r="S167" s="176"/>
      <c r="T167" s="178">
        <f>SUM(T168:T178)</f>
        <v>0</v>
      </c>
      <c r="AR167" s="179" t="s">
        <v>155</v>
      </c>
      <c r="AT167" s="180" t="s">
        <v>74</v>
      </c>
      <c r="AU167" s="180" t="s">
        <v>83</v>
      </c>
      <c r="AY167" s="179" t="s">
        <v>147</v>
      </c>
      <c r="BK167" s="181">
        <f>SUM(BK168:BK178)</f>
        <v>0</v>
      </c>
    </row>
    <row r="168" spans="1:65" s="2" customFormat="1" ht="16.5" customHeight="1">
      <c r="A168" s="31"/>
      <c r="B168" s="32"/>
      <c r="C168" s="184" t="s">
        <v>255</v>
      </c>
      <c r="D168" s="184" t="s">
        <v>150</v>
      </c>
      <c r="E168" s="185" t="s">
        <v>753</v>
      </c>
      <c r="F168" s="186" t="s">
        <v>754</v>
      </c>
      <c r="G168" s="187" t="s">
        <v>191</v>
      </c>
      <c r="H168" s="188">
        <v>2</v>
      </c>
      <c r="I168" s="189"/>
      <c r="J168" s="190">
        <f aca="true" t="shared" si="20" ref="J168:J178">ROUND(I168*H168,2)</f>
        <v>0</v>
      </c>
      <c r="K168" s="191"/>
      <c r="L168" s="36"/>
      <c r="M168" s="192" t="s">
        <v>1</v>
      </c>
      <c r="N168" s="193" t="s">
        <v>41</v>
      </c>
      <c r="O168" s="68"/>
      <c r="P168" s="194">
        <f aca="true" t="shared" si="21" ref="P168:P178">O168*H168</f>
        <v>0</v>
      </c>
      <c r="Q168" s="194">
        <v>0</v>
      </c>
      <c r="R168" s="194">
        <f aca="true" t="shared" si="22" ref="R168:R178">Q168*H168</f>
        <v>0</v>
      </c>
      <c r="S168" s="194">
        <v>0</v>
      </c>
      <c r="T168" s="195">
        <f aca="true" t="shared" si="23" ref="T168:T178"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aca="true" t="shared" si="24" ref="BE168:BE178">IF(N168="základní",J168,0)</f>
        <v>0</v>
      </c>
      <c r="BF168" s="197">
        <f aca="true" t="shared" si="25" ref="BF168:BF178">IF(N168="snížená",J168,0)</f>
        <v>0</v>
      </c>
      <c r="BG168" s="197">
        <f aca="true" t="shared" si="26" ref="BG168:BG178">IF(N168="zákl. přenesená",J168,0)</f>
        <v>0</v>
      </c>
      <c r="BH168" s="197">
        <f aca="true" t="shared" si="27" ref="BH168:BH178">IF(N168="sníž. přenesená",J168,0)</f>
        <v>0</v>
      </c>
      <c r="BI168" s="197">
        <f aca="true" t="shared" si="28" ref="BI168:BI178">IF(N168="nulová",J168,0)</f>
        <v>0</v>
      </c>
      <c r="BJ168" s="14" t="s">
        <v>155</v>
      </c>
      <c r="BK168" s="197">
        <f aca="true" t="shared" si="29" ref="BK168:BK178">ROUND(I168*H168,2)</f>
        <v>0</v>
      </c>
      <c r="BL168" s="14" t="s">
        <v>192</v>
      </c>
      <c r="BM168" s="196" t="s">
        <v>755</v>
      </c>
    </row>
    <row r="169" spans="1:65" s="2" customFormat="1" ht="16.5" customHeight="1">
      <c r="A169" s="31"/>
      <c r="B169" s="32"/>
      <c r="C169" s="184" t="s">
        <v>259</v>
      </c>
      <c r="D169" s="184" t="s">
        <v>150</v>
      </c>
      <c r="E169" s="185" t="s">
        <v>756</v>
      </c>
      <c r="F169" s="186" t="s">
        <v>757</v>
      </c>
      <c r="G169" s="187" t="s">
        <v>191</v>
      </c>
      <c r="H169" s="188">
        <v>2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21"/>
        <v>0</v>
      </c>
      <c r="Q169" s="194">
        <v>0.00179</v>
      </c>
      <c r="R169" s="194">
        <f t="shared" si="22"/>
        <v>0.00358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155</v>
      </c>
      <c r="BK169" s="197">
        <f t="shared" si="29"/>
        <v>0</v>
      </c>
      <c r="BL169" s="14" t="s">
        <v>192</v>
      </c>
      <c r="BM169" s="196" t="s">
        <v>758</v>
      </c>
    </row>
    <row r="170" spans="1:65" s="2" customFormat="1" ht="16.5" customHeight="1">
      <c r="A170" s="31"/>
      <c r="B170" s="32"/>
      <c r="C170" s="184" t="s">
        <v>263</v>
      </c>
      <c r="D170" s="184" t="s">
        <v>150</v>
      </c>
      <c r="E170" s="185" t="s">
        <v>759</v>
      </c>
      <c r="F170" s="186" t="s">
        <v>760</v>
      </c>
      <c r="G170" s="187" t="s">
        <v>191</v>
      </c>
      <c r="H170" s="188">
        <v>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0.00052</v>
      </c>
      <c r="R170" s="194">
        <f t="shared" si="22"/>
        <v>0.00104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761</v>
      </c>
    </row>
    <row r="171" spans="1:65" s="2" customFormat="1" ht="16.5" customHeight="1">
      <c r="A171" s="31"/>
      <c r="B171" s="32"/>
      <c r="C171" s="184" t="s">
        <v>267</v>
      </c>
      <c r="D171" s="184" t="s">
        <v>150</v>
      </c>
      <c r="E171" s="185" t="s">
        <v>762</v>
      </c>
      <c r="F171" s="186" t="s">
        <v>763</v>
      </c>
      <c r="G171" s="187" t="s">
        <v>308</v>
      </c>
      <c r="H171" s="188">
        <v>4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0.00036</v>
      </c>
      <c r="R171" s="194">
        <f t="shared" si="22"/>
        <v>0.00144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764</v>
      </c>
    </row>
    <row r="172" spans="1:65" s="2" customFormat="1" ht="16.5" customHeight="1">
      <c r="A172" s="31"/>
      <c r="B172" s="32"/>
      <c r="C172" s="184" t="s">
        <v>271</v>
      </c>
      <c r="D172" s="184" t="s">
        <v>150</v>
      </c>
      <c r="E172" s="185" t="s">
        <v>765</v>
      </c>
      <c r="F172" s="186" t="s">
        <v>766</v>
      </c>
      <c r="G172" s="187" t="s">
        <v>308</v>
      </c>
      <c r="H172" s="188">
        <v>12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0.00073</v>
      </c>
      <c r="R172" s="194">
        <f t="shared" si="22"/>
        <v>0.00876</v>
      </c>
      <c r="S172" s="194">
        <v>0</v>
      </c>
      <c r="T172" s="19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767</v>
      </c>
    </row>
    <row r="173" spans="1:65" s="2" customFormat="1" ht="16.5" customHeight="1">
      <c r="A173" s="31"/>
      <c r="B173" s="32"/>
      <c r="C173" s="184" t="s">
        <v>278</v>
      </c>
      <c r="D173" s="184" t="s">
        <v>150</v>
      </c>
      <c r="E173" s="185" t="s">
        <v>768</v>
      </c>
      <c r="F173" s="186" t="s">
        <v>769</v>
      </c>
      <c r="G173" s="187" t="s">
        <v>191</v>
      </c>
      <c r="H173" s="188">
        <v>4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0</v>
      </c>
      <c r="R173" s="194">
        <f t="shared" si="22"/>
        <v>0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770</v>
      </c>
    </row>
    <row r="174" spans="1:65" s="2" customFormat="1" ht="16.5" customHeight="1">
      <c r="A174" s="31"/>
      <c r="B174" s="32"/>
      <c r="C174" s="184" t="s">
        <v>282</v>
      </c>
      <c r="D174" s="184" t="s">
        <v>150</v>
      </c>
      <c r="E174" s="185" t="s">
        <v>771</v>
      </c>
      <c r="F174" s="186" t="s">
        <v>772</v>
      </c>
      <c r="G174" s="187" t="s">
        <v>191</v>
      </c>
      <c r="H174" s="188">
        <v>4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41</v>
      </c>
      <c r="O174" s="68"/>
      <c r="P174" s="194">
        <f t="shared" si="21"/>
        <v>0</v>
      </c>
      <c r="Q174" s="194">
        <v>0</v>
      </c>
      <c r="R174" s="194">
        <f t="shared" si="22"/>
        <v>0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773</v>
      </c>
    </row>
    <row r="175" spans="1:65" s="2" customFormat="1" ht="16.5" customHeight="1">
      <c r="A175" s="31"/>
      <c r="B175" s="32"/>
      <c r="C175" s="184" t="s">
        <v>286</v>
      </c>
      <c r="D175" s="184" t="s">
        <v>150</v>
      </c>
      <c r="E175" s="185" t="s">
        <v>774</v>
      </c>
      <c r="F175" s="186" t="s">
        <v>775</v>
      </c>
      <c r="G175" s="187" t="s">
        <v>191</v>
      </c>
      <c r="H175" s="188">
        <v>5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0.00101</v>
      </c>
      <c r="R175" s="194">
        <f t="shared" si="22"/>
        <v>0.005050000000000001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776</v>
      </c>
    </row>
    <row r="176" spans="1:65" s="2" customFormat="1" ht="16.5" customHeight="1">
      <c r="A176" s="31"/>
      <c r="B176" s="32"/>
      <c r="C176" s="184" t="s">
        <v>225</v>
      </c>
      <c r="D176" s="184" t="s">
        <v>150</v>
      </c>
      <c r="E176" s="185" t="s">
        <v>777</v>
      </c>
      <c r="F176" s="186" t="s">
        <v>778</v>
      </c>
      <c r="G176" s="187" t="s">
        <v>308</v>
      </c>
      <c r="H176" s="188">
        <v>16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0</v>
      </c>
      <c r="R176" s="194">
        <f t="shared" si="22"/>
        <v>0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779</v>
      </c>
    </row>
    <row r="177" spans="1:65" s="2" customFormat="1" ht="16.5" customHeight="1">
      <c r="A177" s="31"/>
      <c r="B177" s="32"/>
      <c r="C177" s="184" t="s">
        <v>293</v>
      </c>
      <c r="D177" s="184" t="s">
        <v>150</v>
      </c>
      <c r="E177" s="185" t="s">
        <v>780</v>
      </c>
      <c r="F177" s="186" t="s">
        <v>781</v>
      </c>
      <c r="G177" s="187" t="s">
        <v>191</v>
      </c>
      <c r="H177" s="188">
        <v>2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41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782</v>
      </c>
    </row>
    <row r="178" spans="1:65" s="2" customFormat="1" ht="16.5" customHeight="1">
      <c r="A178" s="31"/>
      <c r="B178" s="32"/>
      <c r="C178" s="184" t="s">
        <v>297</v>
      </c>
      <c r="D178" s="184" t="s">
        <v>150</v>
      </c>
      <c r="E178" s="185" t="s">
        <v>783</v>
      </c>
      <c r="F178" s="186" t="s">
        <v>784</v>
      </c>
      <c r="G178" s="187" t="s">
        <v>308</v>
      </c>
      <c r="H178" s="188">
        <v>8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785</v>
      </c>
    </row>
    <row r="179" spans="2:63" s="12" customFormat="1" ht="22.9" customHeight="1">
      <c r="B179" s="168"/>
      <c r="C179" s="169"/>
      <c r="D179" s="170" t="s">
        <v>74</v>
      </c>
      <c r="E179" s="182" t="s">
        <v>786</v>
      </c>
      <c r="F179" s="182" t="s">
        <v>787</v>
      </c>
      <c r="G179" s="169"/>
      <c r="H179" s="169"/>
      <c r="I179" s="172"/>
      <c r="J179" s="183">
        <f>BK179</f>
        <v>0</v>
      </c>
      <c r="K179" s="169"/>
      <c r="L179" s="174"/>
      <c r="M179" s="175"/>
      <c r="N179" s="176"/>
      <c r="O179" s="176"/>
      <c r="P179" s="177">
        <f>SUM(P180:P187)</f>
        <v>0</v>
      </c>
      <c r="Q179" s="176"/>
      <c r="R179" s="177">
        <f>SUM(R180:R187)</f>
        <v>0.03354</v>
      </c>
      <c r="S179" s="176"/>
      <c r="T179" s="178">
        <f>SUM(T180:T187)</f>
        <v>0.07809999999999999</v>
      </c>
      <c r="AR179" s="179" t="s">
        <v>155</v>
      </c>
      <c r="AT179" s="180" t="s">
        <v>74</v>
      </c>
      <c r="AU179" s="180" t="s">
        <v>83</v>
      </c>
      <c r="AY179" s="179" t="s">
        <v>147</v>
      </c>
      <c r="BK179" s="181">
        <f>SUM(BK180:BK187)</f>
        <v>0</v>
      </c>
    </row>
    <row r="180" spans="1:65" s="2" customFormat="1" ht="16.5" customHeight="1">
      <c r="A180" s="31"/>
      <c r="B180" s="32"/>
      <c r="C180" s="184" t="s">
        <v>301</v>
      </c>
      <c r="D180" s="184" t="s">
        <v>150</v>
      </c>
      <c r="E180" s="185" t="s">
        <v>788</v>
      </c>
      <c r="F180" s="186" t="s">
        <v>789</v>
      </c>
      <c r="G180" s="187" t="s">
        <v>308</v>
      </c>
      <c r="H180" s="188">
        <v>34</v>
      </c>
      <c r="I180" s="189"/>
      <c r="J180" s="190">
        <f aca="true" t="shared" si="30" ref="J180:J187">ROUND(I180*H180,2)</f>
        <v>0</v>
      </c>
      <c r="K180" s="191"/>
      <c r="L180" s="36"/>
      <c r="M180" s="192" t="s">
        <v>1</v>
      </c>
      <c r="N180" s="193" t="s">
        <v>41</v>
      </c>
      <c r="O180" s="68"/>
      <c r="P180" s="194">
        <f aca="true" t="shared" si="31" ref="P180:P187">O180*H180</f>
        <v>0</v>
      </c>
      <c r="Q180" s="194">
        <v>0</v>
      </c>
      <c r="R180" s="194">
        <f aca="true" t="shared" si="32" ref="R180:R187">Q180*H180</f>
        <v>0</v>
      </c>
      <c r="S180" s="194">
        <v>0.00213</v>
      </c>
      <c r="T180" s="195">
        <f aca="true" t="shared" si="33" ref="T180:T187">S180*H180</f>
        <v>0.07242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aca="true" t="shared" si="34" ref="BE180:BE187">IF(N180="základní",J180,0)</f>
        <v>0</v>
      </c>
      <c r="BF180" s="197">
        <f aca="true" t="shared" si="35" ref="BF180:BF187">IF(N180="snížená",J180,0)</f>
        <v>0</v>
      </c>
      <c r="BG180" s="197">
        <f aca="true" t="shared" si="36" ref="BG180:BG187">IF(N180="zákl. přenesená",J180,0)</f>
        <v>0</v>
      </c>
      <c r="BH180" s="197">
        <f aca="true" t="shared" si="37" ref="BH180:BH187">IF(N180="sníž. přenesená",J180,0)</f>
        <v>0</v>
      </c>
      <c r="BI180" s="197">
        <f aca="true" t="shared" si="38" ref="BI180:BI187">IF(N180="nulová",J180,0)</f>
        <v>0</v>
      </c>
      <c r="BJ180" s="14" t="s">
        <v>155</v>
      </c>
      <c r="BK180" s="197">
        <f aca="true" t="shared" si="39" ref="BK180:BK187">ROUND(I180*H180,2)</f>
        <v>0</v>
      </c>
      <c r="BL180" s="14" t="s">
        <v>192</v>
      </c>
      <c r="BM180" s="196" t="s">
        <v>790</v>
      </c>
    </row>
    <row r="181" spans="1:65" s="2" customFormat="1" ht="16.5" customHeight="1">
      <c r="A181" s="31"/>
      <c r="B181" s="32"/>
      <c r="C181" s="184" t="s">
        <v>305</v>
      </c>
      <c r="D181" s="184" t="s">
        <v>150</v>
      </c>
      <c r="E181" s="185" t="s">
        <v>791</v>
      </c>
      <c r="F181" s="186" t="s">
        <v>792</v>
      </c>
      <c r="G181" s="187" t="s">
        <v>191</v>
      </c>
      <c r="H181" s="188">
        <v>4</v>
      </c>
      <c r="I181" s="189"/>
      <c r="J181" s="190">
        <f t="shared" si="30"/>
        <v>0</v>
      </c>
      <c r="K181" s="191"/>
      <c r="L181" s="36"/>
      <c r="M181" s="192" t="s">
        <v>1</v>
      </c>
      <c r="N181" s="193" t="s">
        <v>41</v>
      </c>
      <c r="O181" s="68"/>
      <c r="P181" s="194">
        <f t="shared" si="31"/>
        <v>0</v>
      </c>
      <c r="Q181" s="194">
        <v>0</v>
      </c>
      <c r="R181" s="194">
        <f t="shared" si="32"/>
        <v>0</v>
      </c>
      <c r="S181" s="194">
        <v>0.00087</v>
      </c>
      <c r="T181" s="195">
        <f t="shared" si="33"/>
        <v>0.00348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t="shared" si="34"/>
        <v>0</v>
      </c>
      <c r="BF181" s="197">
        <f t="shared" si="35"/>
        <v>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4" t="s">
        <v>155</v>
      </c>
      <c r="BK181" s="197">
        <f t="shared" si="39"/>
        <v>0</v>
      </c>
      <c r="BL181" s="14" t="s">
        <v>192</v>
      </c>
      <c r="BM181" s="196" t="s">
        <v>793</v>
      </c>
    </row>
    <row r="182" spans="1:65" s="2" customFormat="1" ht="16.5" customHeight="1">
      <c r="A182" s="31"/>
      <c r="B182" s="32"/>
      <c r="C182" s="184" t="s">
        <v>310</v>
      </c>
      <c r="D182" s="184" t="s">
        <v>150</v>
      </c>
      <c r="E182" s="185" t="s">
        <v>794</v>
      </c>
      <c r="F182" s="186" t="s">
        <v>795</v>
      </c>
      <c r="G182" s="187" t="s">
        <v>191</v>
      </c>
      <c r="H182" s="188">
        <v>10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31"/>
        <v>0</v>
      </c>
      <c r="Q182" s="194">
        <v>0</v>
      </c>
      <c r="R182" s="194">
        <f t="shared" si="32"/>
        <v>0</v>
      </c>
      <c r="S182" s="194">
        <v>0.00022</v>
      </c>
      <c r="T182" s="195">
        <f t="shared" si="33"/>
        <v>0.0022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796</v>
      </c>
    </row>
    <row r="183" spans="1:65" s="2" customFormat="1" ht="16.5" customHeight="1">
      <c r="A183" s="31"/>
      <c r="B183" s="32"/>
      <c r="C183" s="184" t="s">
        <v>314</v>
      </c>
      <c r="D183" s="184" t="s">
        <v>150</v>
      </c>
      <c r="E183" s="185" t="s">
        <v>797</v>
      </c>
      <c r="F183" s="186" t="s">
        <v>798</v>
      </c>
      <c r="G183" s="187" t="s">
        <v>308</v>
      </c>
      <c r="H183" s="188">
        <v>34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0.00084</v>
      </c>
      <c r="R183" s="194">
        <f t="shared" si="32"/>
        <v>0.028560000000000002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799</v>
      </c>
    </row>
    <row r="184" spans="1:65" s="2" customFormat="1" ht="21.75" customHeight="1">
      <c r="A184" s="31"/>
      <c r="B184" s="32"/>
      <c r="C184" s="184" t="s">
        <v>318</v>
      </c>
      <c r="D184" s="184" t="s">
        <v>150</v>
      </c>
      <c r="E184" s="185" t="s">
        <v>800</v>
      </c>
      <c r="F184" s="186" t="s">
        <v>801</v>
      </c>
      <c r="G184" s="187" t="s">
        <v>308</v>
      </c>
      <c r="H184" s="188">
        <v>34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5E-05</v>
      </c>
      <c r="R184" s="194">
        <f t="shared" si="32"/>
        <v>0.0017000000000000001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802</v>
      </c>
    </row>
    <row r="185" spans="1:65" s="2" customFormat="1" ht="16.5" customHeight="1">
      <c r="A185" s="31"/>
      <c r="B185" s="32"/>
      <c r="C185" s="184" t="s">
        <v>322</v>
      </c>
      <c r="D185" s="184" t="s">
        <v>150</v>
      </c>
      <c r="E185" s="185" t="s">
        <v>803</v>
      </c>
      <c r="F185" s="186" t="s">
        <v>804</v>
      </c>
      <c r="G185" s="187" t="s">
        <v>191</v>
      </c>
      <c r="H185" s="188">
        <v>12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0</v>
      </c>
      <c r="R185" s="194">
        <f t="shared" si="32"/>
        <v>0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805</v>
      </c>
    </row>
    <row r="186" spans="1:65" s="2" customFormat="1" ht="16.5" customHeight="1">
      <c r="A186" s="31"/>
      <c r="B186" s="32"/>
      <c r="C186" s="184" t="s">
        <v>328</v>
      </c>
      <c r="D186" s="184" t="s">
        <v>150</v>
      </c>
      <c r="E186" s="185" t="s">
        <v>806</v>
      </c>
      <c r="F186" s="186" t="s">
        <v>807</v>
      </c>
      <c r="G186" s="187" t="s">
        <v>191</v>
      </c>
      <c r="H186" s="188">
        <v>8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0.00013</v>
      </c>
      <c r="R186" s="194">
        <f t="shared" si="32"/>
        <v>0.00104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808</v>
      </c>
    </row>
    <row r="187" spans="1:65" s="2" customFormat="1" ht="16.5" customHeight="1">
      <c r="A187" s="31"/>
      <c r="B187" s="32"/>
      <c r="C187" s="184" t="s">
        <v>332</v>
      </c>
      <c r="D187" s="184" t="s">
        <v>150</v>
      </c>
      <c r="E187" s="185" t="s">
        <v>809</v>
      </c>
      <c r="F187" s="186" t="s">
        <v>810</v>
      </c>
      <c r="G187" s="187" t="s">
        <v>191</v>
      </c>
      <c r="H187" s="188">
        <v>8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0.00028</v>
      </c>
      <c r="R187" s="194">
        <f t="shared" si="32"/>
        <v>0.00224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811</v>
      </c>
    </row>
    <row r="188" spans="2:63" s="12" customFormat="1" ht="22.9" customHeight="1">
      <c r="B188" s="168"/>
      <c r="C188" s="169"/>
      <c r="D188" s="170" t="s">
        <v>74</v>
      </c>
      <c r="E188" s="182" t="s">
        <v>812</v>
      </c>
      <c r="F188" s="182" t="s">
        <v>813</v>
      </c>
      <c r="G188" s="169"/>
      <c r="H188" s="169"/>
      <c r="I188" s="172"/>
      <c r="J188" s="183">
        <f>BK188</f>
        <v>0</v>
      </c>
      <c r="K188" s="169"/>
      <c r="L188" s="174"/>
      <c r="M188" s="175"/>
      <c r="N188" s="176"/>
      <c r="O188" s="176"/>
      <c r="P188" s="177">
        <f>SUM(P189:P203)</f>
        <v>0</v>
      </c>
      <c r="Q188" s="176"/>
      <c r="R188" s="177">
        <f>SUM(R189:R203)</f>
        <v>0.07548</v>
      </c>
      <c r="S188" s="176"/>
      <c r="T188" s="178">
        <f>SUM(T189:T203)</f>
        <v>0.17235999999999999</v>
      </c>
      <c r="AR188" s="179" t="s">
        <v>155</v>
      </c>
      <c r="AT188" s="180" t="s">
        <v>74</v>
      </c>
      <c r="AU188" s="180" t="s">
        <v>83</v>
      </c>
      <c r="AY188" s="179" t="s">
        <v>147</v>
      </c>
      <c r="BK188" s="181">
        <f>SUM(BK189:BK203)</f>
        <v>0</v>
      </c>
    </row>
    <row r="189" spans="1:65" s="2" customFormat="1" ht="16.5" customHeight="1">
      <c r="A189" s="31"/>
      <c r="B189" s="32"/>
      <c r="C189" s="184" t="s">
        <v>336</v>
      </c>
      <c r="D189" s="184" t="s">
        <v>150</v>
      </c>
      <c r="E189" s="185" t="s">
        <v>814</v>
      </c>
      <c r="F189" s="186" t="s">
        <v>815</v>
      </c>
      <c r="G189" s="187" t="s">
        <v>234</v>
      </c>
      <c r="H189" s="188">
        <v>1</v>
      </c>
      <c r="I189" s="189"/>
      <c r="J189" s="190">
        <f aca="true" t="shared" si="40" ref="J189:J203">ROUND(I189*H189,2)</f>
        <v>0</v>
      </c>
      <c r="K189" s="191"/>
      <c r="L189" s="36"/>
      <c r="M189" s="192" t="s">
        <v>1</v>
      </c>
      <c r="N189" s="193" t="s">
        <v>41</v>
      </c>
      <c r="O189" s="68"/>
      <c r="P189" s="194">
        <f aca="true" t="shared" si="41" ref="P189:P203">O189*H189</f>
        <v>0</v>
      </c>
      <c r="Q189" s="194">
        <v>0</v>
      </c>
      <c r="R189" s="194">
        <f aca="true" t="shared" si="42" ref="R189:R203">Q189*H189</f>
        <v>0</v>
      </c>
      <c r="S189" s="194">
        <v>0.01946</v>
      </c>
      <c r="T189" s="195">
        <f aca="true" t="shared" si="43" ref="T189:T203">S189*H189</f>
        <v>0.01946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192</v>
      </c>
      <c r="AT189" s="196" t="s">
        <v>150</v>
      </c>
      <c r="AU189" s="196" t="s">
        <v>155</v>
      </c>
      <c r="AY189" s="14" t="s">
        <v>147</v>
      </c>
      <c r="BE189" s="197">
        <f aca="true" t="shared" si="44" ref="BE189:BE203">IF(N189="základní",J189,0)</f>
        <v>0</v>
      </c>
      <c r="BF189" s="197">
        <f aca="true" t="shared" si="45" ref="BF189:BF203">IF(N189="snížená",J189,0)</f>
        <v>0</v>
      </c>
      <c r="BG189" s="197">
        <f aca="true" t="shared" si="46" ref="BG189:BG203">IF(N189="zákl. přenesená",J189,0)</f>
        <v>0</v>
      </c>
      <c r="BH189" s="197">
        <f aca="true" t="shared" si="47" ref="BH189:BH203">IF(N189="sníž. přenesená",J189,0)</f>
        <v>0</v>
      </c>
      <c r="BI189" s="197">
        <f aca="true" t="shared" si="48" ref="BI189:BI203">IF(N189="nulová",J189,0)</f>
        <v>0</v>
      </c>
      <c r="BJ189" s="14" t="s">
        <v>155</v>
      </c>
      <c r="BK189" s="197">
        <f aca="true" t="shared" si="49" ref="BK189:BK203">ROUND(I189*H189,2)</f>
        <v>0</v>
      </c>
      <c r="BL189" s="14" t="s">
        <v>192</v>
      </c>
      <c r="BM189" s="196" t="s">
        <v>816</v>
      </c>
    </row>
    <row r="190" spans="1:65" s="2" customFormat="1" ht="16.5" customHeight="1">
      <c r="A190" s="31"/>
      <c r="B190" s="32"/>
      <c r="C190" s="184" t="s">
        <v>340</v>
      </c>
      <c r="D190" s="184" t="s">
        <v>150</v>
      </c>
      <c r="E190" s="185" t="s">
        <v>817</v>
      </c>
      <c r="F190" s="186" t="s">
        <v>818</v>
      </c>
      <c r="G190" s="187" t="s">
        <v>819</v>
      </c>
      <c r="H190" s="188">
        <v>4</v>
      </c>
      <c r="I190" s="189"/>
      <c r="J190" s="190">
        <f t="shared" si="40"/>
        <v>0</v>
      </c>
      <c r="K190" s="191"/>
      <c r="L190" s="36"/>
      <c r="M190" s="192" t="s">
        <v>1</v>
      </c>
      <c r="N190" s="193" t="s">
        <v>41</v>
      </c>
      <c r="O190" s="68"/>
      <c r="P190" s="194">
        <f t="shared" si="41"/>
        <v>0</v>
      </c>
      <c r="Q190" s="194">
        <v>0.00173</v>
      </c>
      <c r="R190" s="194">
        <f t="shared" si="42"/>
        <v>0.00692</v>
      </c>
      <c r="S190" s="194">
        <v>0</v>
      </c>
      <c r="T190" s="195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t="shared" si="44"/>
        <v>0</v>
      </c>
      <c r="BF190" s="197">
        <f t="shared" si="45"/>
        <v>0</v>
      </c>
      <c r="BG190" s="197">
        <f t="shared" si="46"/>
        <v>0</v>
      </c>
      <c r="BH190" s="197">
        <f t="shared" si="47"/>
        <v>0</v>
      </c>
      <c r="BI190" s="197">
        <f t="shared" si="48"/>
        <v>0</v>
      </c>
      <c r="BJ190" s="14" t="s">
        <v>155</v>
      </c>
      <c r="BK190" s="197">
        <f t="shared" si="49"/>
        <v>0</v>
      </c>
      <c r="BL190" s="14" t="s">
        <v>192</v>
      </c>
      <c r="BM190" s="196" t="s">
        <v>820</v>
      </c>
    </row>
    <row r="191" spans="1:65" s="2" customFormat="1" ht="16.5" customHeight="1">
      <c r="A191" s="31"/>
      <c r="B191" s="32"/>
      <c r="C191" s="198" t="s">
        <v>344</v>
      </c>
      <c r="D191" s="198" t="s">
        <v>222</v>
      </c>
      <c r="E191" s="199" t="s">
        <v>821</v>
      </c>
      <c r="F191" s="200" t="s">
        <v>822</v>
      </c>
      <c r="G191" s="201" t="s">
        <v>191</v>
      </c>
      <c r="H191" s="202">
        <v>4</v>
      </c>
      <c r="I191" s="203"/>
      <c r="J191" s="204">
        <f t="shared" si="40"/>
        <v>0</v>
      </c>
      <c r="K191" s="205"/>
      <c r="L191" s="206"/>
      <c r="M191" s="207" t="s">
        <v>1</v>
      </c>
      <c r="N191" s="208" t="s">
        <v>41</v>
      </c>
      <c r="O191" s="68"/>
      <c r="P191" s="194">
        <f t="shared" si="41"/>
        <v>0</v>
      </c>
      <c r="Q191" s="194">
        <v>0.012</v>
      </c>
      <c r="R191" s="194">
        <f t="shared" si="42"/>
        <v>0.048</v>
      </c>
      <c r="S191" s="194">
        <v>0</v>
      </c>
      <c r="T191" s="195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225</v>
      </c>
      <c r="AT191" s="196" t="s">
        <v>222</v>
      </c>
      <c r="AU191" s="196" t="s">
        <v>155</v>
      </c>
      <c r="AY191" s="14" t="s">
        <v>147</v>
      </c>
      <c r="BE191" s="197">
        <f t="shared" si="44"/>
        <v>0</v>
      </c>
      <c r="BF191" s="197">
        <f t="shared" si="45"/>
        <v>0</v>
      </c>
      <c r="BG191" s="197">
        <f t="shared" si="46"/>
        <v>0</v>
      </c>
      <c r="BH191" s="197">
        <f t="shared" si="47"/>
        <v>0</v>
      </c>
      <c r="BI191" s="197">
        <f t="shared" si="48"/>
        <v>0</v>
      </c>
      <c r="BJ191" s="14" t="s">
        <v>155</v>
      </c>
      <c r="BK191" s="197">
        <f t="shared" si="49"/>
        <v>0</v>
      </c>
      <c r="BL191" s="14" t="s">
        <v>192</v>
      </c>
      <c r="BM191" s="196" t="s">
        <v>823</v>
      </c>
    </row>
    <row r="192" spans="1:65" s="2" customFormat="1" ht="16.5" customHeight="1">
      <c r="A192" s="31"/>
      <c r="B192" s="32"/>
      <c r="C192" s="184" t="s">
        <v>348</v>
      </c>
      <c r="D192" s="184" t="s">
        <v>150</v>
      </c>
      <c r="E192" s="185" t="s">
        <v>824</v>
      </c>
      <c r="F192" s="186" t="s">
        <v>825</v>
      </c>
      <c r="G192" s="187" t="s">
        <v>819</v>
      </c>
      <c r="H192" s="188">
        <v>1</v>
      </c>
      <c r="I192" s="189"/>
      <c r="J192" s="190">
        <f t="shared" si="40"/>
        <v>0</v>
      </c>
      <c r="K192" s="191"/>
      <c r="L192" s="36"/>
      <c r="M192" s="192" t="s">
        <v>1</v>
      </c>
      <c r="N192" s="193" t="s">
        <v>41</v>
      </c>
      <c r="O192" s="68"/>
      <c r="P192" s="194">
        <f t="shared" si="41"/>
        <v>0</v>
      </c>
      <c r="Q192" s="194">
        <v>0</v>
      </c>
      <c r="R192" s="194">
        <f t="shared" si="42"/>
        <v>0</v>
      </c>
      <c r="S192" s="194">
        <v>0.079</v>
      </c>
      <c r="T192" s="195">
        <f t="shared" si="43"/>
        <v>0.079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192</v>
      </c>
      <c r="AT192" s="196" t="s">
        <v>150</v>
      </c>
      <c r="AU192" s="196" t="s">
        <v>155</v>
      </c>
      <c r="AY192" s="14" t="s">
        <v>147</v>
      </c>
      <c r="BE192" s="197">
        <f t="shared" si="44"/>
        <v>0</v>
      </c>
      <c r="BF192" s="197">
        <f t="shared" si="45"/>
        <v>0</v>
      </c>
      <c r="BG192" s="197">
        <f t="shared" si="46"/>
        <v>0</v>
      </c>
      <c r="BH192" s="197">
        <f t="shared" si="47"/>
        <v>0</v>
      </c>
      <c r="BI192" s="197">
        <f t="shared" si="48"/>
        <v>0</v>
      </c>
      <c r="BJ192" s="14" t="s">
        <v>155</v>
      </c>
      <c r="BK192" s="197">
        <f t="shared" si="49"/>
        <v>0</v>
      </c>
      <c r="BL192" s="14" t="s">
        <v>192</v>
      </c>
      <c r="BM192" s="196" t="s">
        <v>826</v>
      </c>
    </row>
    <row r="193" spans="1:65" s="2" customFormat="1" ht="16.5" customHeight="1">
      <c r="A193" s="31"/>
      <c r="B193" s="32"/>
      <c r="C193" s="184" t="s">
        <v>352</v>
      </c>
      <c r="D193" s="184" t="s">
        <v>150</v>
      </c>
      <c r="E193" s="185" t="s">
        <v>827</v>
      </c>
      <c r="F193" s="186" t="s">
        <v>828</v>
      </c>
      <c r="G193" s="187" t="s">
        <v>819</v>
      </c>
      <c r="H193" s="188">
        <v>1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41</v>
      </c>
      <c r="O193" s="68"/>
      <c r="P193" s="194">
        <f t="shared" si="41"/>
        <v>0</v>
      </c>
      <c r="Q193" s="194">
        <v>0</v>
      </c>
      <c r="R193" s="194">
        <f t="shared" si="42"/>
        <v>0</v>
      </c>
      <c r="S193" s="194">
        <v>0.061</v>
      </c>
      <c r="T193" s="195">
        <f t="shared" si="43"/>
        <v>0.061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155</v>
      </c>
      <c r="BK193" s="197">
        <f t="shared" si="49"/>
        <v>0</v>
      </c>
      <c r="BL193" s="14" t="s">
        <v>192</v>
      </c>
      <c r="BM193" s="196" t="s">
        <v>829</v>
      </c>
    </row>
    <row r="194" spans="1:65" s="2" customFormat="1" ht="16.5" customHeight="1">
      <c r="A194" s="31"/>
      <c r="B194" s="32"/>
      <c r="C194" s="184" t="s">
        <v>356</v>
      </c>
      <c r="D194" s="184" t="s">
        <v>150</v>
      </c>
      <c r="E194" s="185" t="s">
        <v>830</v>
      </c>
      <c r="F194" s="186" t="s">
        <v>831</v>
      </c>
      <c r="G194" s="187" t="s">
        <v>161</v>
      </c>
      <c r="H194" s="188">
        <v>4.196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41</v>
      </c>
      <c r="O194" s="68"/>
      <c r="P194" s="194">
        <f t="shared" si="41"/>
        <v>0</v>
      </c>
      <c r="Q194" s="194">
        <v>0</v>
      </c>
      <c r="R194" s="194">
        <f t="shared" si="42"/>
        <v>0</v>
      </c>
      <c r="S194" s="194">
        <v>0</v>
      </c>
      <c r="T194" s="195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155</v>
      </c>
      <c r="BK194" s="197">
        <f t="shared" si="49"/>
        <v>0</v>
      </c>
      <c r="BL194" s="14" t="s">
        <v>192</v>
      </c>
      <c r="BM194" s="196" t="s">
        <v>832</v>
      </c>
    </row>
    <row r="195" spans="1:65" s="2" customFormat="1" ht="16.5" customHeight="1">
      <c r="A195" s="31"/>
      <c r="B195" s="32"/>
      <c r="C195" s="184" t="s">
        <v>360</v>
      </c>
      <c r="D195" s="184" t="s">
        <v>150</v>
      </c>
      <c r="E195" s="185" t="s">
        <v>833</v>
      </c>
      <c r="F195" s="186" t="s">
        <v>834</v>
      </c>
      <c r="G195" s="187" t="s">
        <v>191</v>
      </c>
      <c r="H195" s="188">
        <v>4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41</v>
      </c>
      <c r="O195" s="68"/>
      <c r="P195" s="194">
        <f t="shared" si="41"/>
        <v>0</v>
      </c>
      <c r="Q195" s="194">
        <v>0.00142</v>
      </c>
      <c r="R195" s="194">
        <f t="shared" si="42"/>
        <v>0.00568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155</v>
      </c>
      <c r="BK195" s="197">
        <f t="shared" si="49"/>
        <v>0</v>
      </c>
      <c r="BL195" s="14" t="s">
        <v>192</v>
      </c>
      <c r="BM195" s="196" t="s">
        <v>835</v>
      </c>
    </row>
    <row r="196" spans="1:65" s="2" customFormat="1" ht="16.5" customHeight="1">
      <c r="A196" s="31"/>
      <c r="B196" s="32"/>
      <c r="C196" s="184" t="s">
        <v>364</v>
      </c>
      <c r="D196" s="184" t="s">
        <v>150</v>
      </c>
      <c r="E196" s="185" t="s">
        <v>836</v>
      </c>
      <c r="F196" s="186" t="s">
        <v>837</v>
      </c>
      <c r="G196" s="187" t="s">
        <v>819</v>
      </c>
      <c r="H196" s="188">
        <v>5</v>
      </c>
      <c r="I196" s="189"/>
      <c r="J196" s="190">
        <f t="shared" si="40"/>
        <v>0</v>
      </c>
      <c r="K196" s="191"/>
      <c r="L196" s="36"/>
      <c r="M196" s="192" t="s">
        <v>1</v>
      </c>
      <c r="N196" s="193" t="s">
        <v>41</v>
      </c>
      <c r="O196" s="68"/>
      <c r="P196" s="194">
        <f t="shared" si="41"/>
        <v>0</v>
      </c>
      <c r="Q196" s="194">
        <v>0</v>
      </c>
      <c r="R196" s="194">
        <f t="shared" si="42"/>
        <v>0</v>
      </c>
      <c r="S196" s="194">
        <v>0.00156</v>
      </c>
      <c r="T196" s="195">
        <f t="shared" si="43"/>
        <v>0.0078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155</v>
      </c>
      <c r="BK196" s="197">
        <f t="shared" si="49"/>
        <v>0</v>
      </c>
      <c r="BL196" s="14" t="s">
        <v>192</v>
      </c>
      <c r="BM196" s="196" t="s">
        <v>838</v>
      </c>
    </row>
    <row r="197" spans="1:65" s="2" customFormat="1" ht="16.5" customHeight="1">
      <c r="A197" s="31"/>
      <c r="B197" s="32"/>
      <c r="C197" s="184" t="s">
        <v>368</v>
      </c>
      <c r="D197" s="184" t="s">
        <v>150</v>
      </c>
      <c r="E197" s="185" t="s">
        <v>839</v>
      </c>
      <c r="F197" s="186" t="s">
        <v>840</v>
      </c>
      <c r="G197" s="187" t="s">
        <v>191</v>
      </c>
      <c r="H197" s="188">
        <v>4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41</v>
      </c>
      <c r="O197" s="68"/>
      <c r="P197" s="194">
        <f t="shared" si="41"/>
        <v>0</v>
      </c>
      <c r="Q197" s="194">
        <v>4E-05</v>
      </c>
      <c r="R197" s="194">
        <f t="shared" si="42"/>
        <v>0.00016</v>
      </c>
      <c r="S197" s="194">
        <v>0</v>
      </c>
      <c r="T197" s="195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192</v>
      </c>
      <c r="AT197" s="196" t="s">
        <v>150</v>
      </c>
      <c r="AU197" s="196" t="s">
        <v>155</v>
      </c>
      <c r="AY197" s="14" t="s">
        <v>147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155</v>
      </c>
      <c r="BK197" s="197">
        <f t="shared" si="49"/>
        <v>0</v>
      </c>
      <c r="BL197" s="14" t="s">
        <v>192</v>
      </c>
      <c r="BM197" s="196" t="s">
        <v>841</v>
      </c>
    </row>
    <row r="198" spans="1:65" s="2" customFormat="1" ht="16.5" customHeight="1">
      <c r="A198" s="31"/>
      <c r="B198" s="32"/>
      <c r="C198" s="198" t="s">
        <v>372</v>
      </c>
      <c r="D198" s="198" t="s">
        <v>222</v>
      </c>
      <c r="E198" s="199" t="s">
        <v>842</v>
      </c>
      <c r="F198" s="200" t="s">
        <v>843</v>
      </c>
      <c r="G198" s="201" t="s">
        <v>191</v>
      </c>
      <c r="H198" s="202">
        <v>4</v>
      </c>
      <c r="I198" s="203"/>
      <c r="J198" s="204">
        <f t="shared" si="40"/>
        <v>0</v>
      </c>
      <c r="K198" s="205"/>
      <c r="L198" s="206"/>
      <c r="M198" s="207" t="s">
        <v>1</v>
      </c>
      <c r="N198" s="208" t="s">
        <v>41</v>
      </c>
      <c r="O198" s="68"/>
      <c r="P198" s="194">
        <f t="shared" si="41"/>
        <v>0</v>
      </c>
      <c r="Q198" s="194">
        <v>0.0018</v>
      </c>
      <c r="R198" s="194">
        <f t="shared" si="42"/>
        <v>0.0072</v>
      </c>
      <c r="S198" s="194">
        <v>0</v>
      </c>
      <c r="T198" s="195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225</v>
      </c>
      <c r="AT198" s="196" t="s">
        <v>222</v>
      </c>
      <c r="AU198" s="196" t="s">
        <v>155</v>
      </c>
      <c r="AY198" s="14" t="s">
        <v>147</v>
      </c>
      <c r="BE198" s="197">
        <f t="shared" si="44"/>
        <v>0</v>
      </c>
      <c r="BF198" s="197">
        <f t="shared" si="45"/>
        <v>0</v>
      </c>
      <c r="BG198" s="197">
        <f t="shared" si="46"/>
        <v>0</v>
      </c>
      <c r="BH198" s="197">
        <f t="shared" si="47"/>
        <v>0</v>
      </c>
      <c r="BI198" s="197">
        <f t="shared" si="48"/>
        <v>0</v>
      </c>
      <c r="BJ198" s="14" t="s">
        <v>155</v>
      </c>
      <c r="BK198" s="197">
        <f t="shared" si="49"/>
        <v>0</v>
      </c>
      <c r="BL198" s="14" t="s">
        <v>192</v>
      </c>
      <c r="BM198" s="196" t="s">
        <v>844</v>
      </c>
    </row>
    <row r="199" spans="1:65" s="2" customFormat="1" ht="16.5" customHeight="1">
      <c r="A199" s="31"/>
      <c r="B199" s="32"/>
      <c r="C199" s="184" t="s">
        <v>376</v>
      </c>
      <c r="D199" s="184" t="s">
        <v>150</v>
      </c>
      <c r="E199" s="185" t="s">
        <v>845</v>
      </c>
      <c r="F199" s="186" t="s">
        <v>846</v>
      </c>
      <c r="G199" s="187" t="s">
        <v>819</v>
      </c>
      <c r="H199" s="188">
        <v>4</v>
      </c>
      <c r="I199" s="189"/>
      <c r="J199" s="190">
        <f t="shared" si="40"/>
        <v>0</v>
      </c>
      <c r="K199" s="191"/>
      <c r="L199" s="36"/>
      <c r="M199" s="192" t="s">
        <v>1</v>
      </c>
      <c r="N199" s="193" t="s">
        <v>41</v>
      </c>
      <c r="O199" s="68"/>
      <c r="P199" s="194">
        <f t="shared" si="41"/>
        <v>0</v>
      </c>
      <c r="Q199" s="194">
        <v>0.00184</v>
      </c>
      <c r="R199" s="194">
        <f t="shared" si="42"/>
        <v>0.00736</v>
      </c>
      <c r="S199" s="194">
        <v>0</v>
      </c>
      <c r="T199" s="195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192</v>
      </c>
      <c r="AT199" s="196" t="s">
        <v>150</v>
      </c>
      <c r="AU199" s="196" t="s">
        <v>155</v>
      </c>
      <c r="AY199" s="14" t="s">
        <v>147</v>
      </c>
      <c r="BE199" s="197">
        <f t="shared" si="44"/>
        <v>0</v>
      </c>
      <c r="BF199" s="197">
        <f t="shared" si="45"/>
        <v>0</v>
      </c>
      <c r="BG199" s="197">
        <f t="shared" si="46"/>
        <v>0</v>
      </c>
      <c r="BH199" s="197">
        <f t="shared" si="47"/>
        <v>0</v>
      </c>
      <c r="BI199" s="197">
        <f t="shared" si="48"/>
        <v>0</v>
      </c>
      <c r="BJ199" s="14" t="s">
        <v>155</v>
      </c>
      <c r="BK199" s="197">
        <f t="shared" si="49"/>
        <v>0</v>
      </c>
      <c r="BL199" s="14" t="s">
        <v>192</v>
      </c>
      <c r="BM199" s="196" t="s">
        <v>847</v>
      </c>
    </row>
    <row r="200" spans="1:65" s="2" customFormat="1" ht="16.5" customHeight="1">
      <c r="A200" s="31"/>
      <c r="B200" s="32"/>
      <c r="C200" s="184" t="s">
        <v>382</v>
      </c>
      <c r="D200" s="184" t="s">
        <v>150</v>
      </c>
      <c r="E200" s="185" t="s">
        <v>848</v>
      </c>
      <c r="F200" s="186" t="s">
        <v>849</v>
      </c>
      <c r="G200" s="187" t="s">
        <v>191</v>
      </c>
      <c r="H200" s="188">
        <v>4</v>
      </c>
      <c r="I200" s="189"/>
      <c r="J200" s="190">
        <f t="shared" si="40"/>
        <v>0</v>
      </c>
      <c r="K200" s="191"/>
      <c r="L200" s="36"/>
      <c r="M200" s="192" t="s">
        <v>1</v>
      </c>
      <c r="N200" s="193" t="s">
        <v>41</v>
      </c>
      <c r="O200" s="68"/>
      <c r="P200" s="194">
        <f t="shared" si="41"/>
        <v>0</v>
      </c>
      <c r="Q200" s="194">
        <v>4E-05</v>
      </c>
      <c r="R200" s="194">
        <f t="shared" si="42"/>
        <v>0.00016</v>
      </c>
      <c r="S200" s="194">
        <v>0</v>
      </c>
      <c r="T200" s="195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192</v>
      </c>
      <c r="AT200" s="196" t="s">
        <v>150</v>
      </c>
      <c r="AU200" s="196" t="s">
        <v>155</v>
      </c>
      <c r="AY200" s="14" t="s">
        <v>147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155</v>
      </c>
      <c r="BK200" s="197">
        <f t="shared" si="49"/>
        <v>0</v>
      </c>
      <c r="BL200" s="14" t="s">
        <v>192</v>
      </c>
      <c r="BM200" s="196" t="s">
        <v>850</v>
      </c>
    </row>
    <row r="201" spans="1:65" s="2" customFormat="1" ht="16.5" customHeight="1">
      <c r="A201" s="31"/>
      <c r="B201" s="32"/>
      <c r="C201" s="184" t="s">
        <v>386</v>
      </c>
      <c r="D201" s="184" t="s">
        <v>150</v>
      </c>
      <c r="E201" s="185" t="s">
        <v>851</v>
      </c>
      <c r="F201" s="186" t="s">
        <v>852</v>
      </c>
      <c r="G201" s="187" t="s">
        <v>191</v>
      </c>
      <c r="H201" s="188">
        <v>6</v>
      </c>
      <c r="I201" s="189"/>
      <c r="J201" s="190">
        <f t="shared" si="40"/>
        <v>0</v>
      </c>
      <c r="K201" s="191"/>
      <c r="L201" s="36"/>
      <c r="M201" s="192" t="s">
        <v>1</v>
      </c>
      <c r="N201" s="193" t="s">
        <v>41</v>
      </c>
      <c r="O201" s="68"/>
      <c r="P201" s="194">
        <f t="shared" si="41"/>
        <v>0</v>
      </c>
      <c r="Q201" s="194">
        <v>0</v>
      </c>
      <c r="R201" s="194">
        <f t="shared" si="42"/>
        <v>0</v>
      </c>
      <c r="S201" s="194">
        <v>0.00085</v>
      </c>
      <c r="T201" s="195">
        <f t="shared" si="43"/>
        <v>0.0050999999999999995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192</v>
      </c>
      <c r="AT201" s="196" t="s">
        <v>150</v>
      </c>
      <c r="AU201" s="196" t="s">
        <v>155</v>
      </c>
      <c r="AY201" s="14" t="s">
        <v>147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155</v>
      </c>
      <c r="BK201" s="197">
        <f t="shared" si="49"/>
        <v>0</v>
      </c>
      <c r="BL201" s="14" t="s">
        <v>192</v>
      </c>
      <c r="BM201" s="196" t="s">
        <v>853</v>
      </c>
    </row>
    <row r="202" spans="1:65" s="2" customFormat="1" ht="16.5" customHeight="1">
      <c r="A202" s="31"/>
      <c r="B202" s="32"/>
      <c r="C202" s="184" t="s">
        <v>390</v>
      </c>
      <c r="D202" s="184" t="s">
        <v>150</v>
      </c>
      <c r="E202" s="185" t="s">
        <v>854</v>
      </c>
      <c r="F202" s="186" t="s">
        <v>855</v>
      </c>
      <c r="G202" s="187" t="s">
        <v>274</v>
      </c>
      <c r="H202" s="209"/>
      <c r="I202" s="189"/>
      <c r="J202" s="190">
        <f t="shared" si="40"/>
        <v>0</v>
      </c>
      <c r="K202" s="191"/>
      <c r="L202" s="36"/>
      <c r="M202" s="192" t="s">
        <v>1</v>
      </c>
      <c r="N202" s="193" t="s">
        <v>41</v>
      </c>
      <c r="O202" s="68"/>
      <c r="P202" s="194">
        <f t="shared" si="41"/>
        <v>0</v>
      </c>
      <c r="Q202" s="194">
        <v>0</v>
      </c>
      <c r="R202" s="194">
        <f t="shared" si="42"/>
        <v>0</v>
      </c>
      <c r="S202" s="194">
        <v>0</v>
      </c>
      <c r="T202" s="195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192</v>
      </c>
      <c r="AT202" s="196" t="s">
        <v>150</v>
      </c>
      <c r="AU202" s="196" t="s">
        <v>155</v>
      </c>
      <c r="AY202" s="14" t="s">
        <v>147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155</v>
      </c>
      <c r="BK202" s="197">
        <f t="shared" si="49"/>
        <v>0</v>
      </c>
      <c r="BL202" s="14" t="s">
        <v>192</v>
      </c>
      <c r="BM202" s="196" t="s">
        <v>856</v>
      </c>
    </row>
    <row r="203" spans="1:65" s="2" customFormat="1" ht="16.5" customHeight="1">
      <c r="A203" s="31"/>
      <c r="B203" s="32"/>
      <c r="C203" s="184" t="s">
        <v>394</v>
      </c>
      <c r="D203" s="184" t="s">
        <v>150</v>
      </c>
      <c r="E203" s="185" t="s">
        <v>857</v>
      </c>
      <c r="F203" s="186" t="s">
        <v>858</v>
      </c>
      <c r="G203" s="187" t="s">
        <v>274</v>
      </c>
      <c r="H203" s="209"/>
      <c r="I203" s="189"/>
      <c r="J203" s="190">
        <f t="shared" si="40"/>
        <v>0</v>
      </c>
      <c r="K203" s="191"/>
      <c r="L203" s="36"/>
      <c r="M203" s="192" t="s">
        <v>1</v>
      </c>
      <c r="N203" s="193" t="s">
        <v>41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</v>
      </c>
      <c r="T203" s="195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192</v>
      </c>
      <c r="AT203" s="196" t="s">
        <v>150</v>
      </c>
      <c r="AU203" s="196" t="s">
        <v>155</v>
      </c>
      <c r="AY203" s="14" t="s">
        <v>147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155</v>
      </c>
      <c r="BK203" s="197">
        <f t="shared" si="49"/>
        <v>0</v>
      </c>
      <c r="BL203" s="14" t="s">
        <v>192</v>
      </c>
      <c r="BM203" s="196" t="s">
        <v>859</v>
      </c>
    </row>
    <row r="204" spans="2:63" s="12" customFormat="1" ht="22.9" customHeight="1">
      <c r="B204" s="168"/>
      <c r="C204" s="169"/>
      <c r="D204" s="170" t="s">
        <v>74</v>
      </c>
      <c r="E204" s="182" t="s">
        <v>186</v>
      </c>
      <c r="F204" s="182" t="s">
        <v>187</v>
      </c>
      <c r="G204" s="169"/>
      <c r="H204" s="169"/>
      <c r="I204" s="172"/>
      <c r="J204" s="183">
        <f>BK204</f>
        <v>0</v>
      </c>
      <c r="K204" s="169"/>
      <c r="L204" s="174"/>
      <c r="M204" s="175"/>
      <c r="N204" s="176"/>
      <c r="O204" s="176"/>
      <c r="P204" s="177">
        <f>SUM(P205:P211)</f>
        <v>0</v>
      </c>
      <c r="Q204" s="176"/>
      <c r="R204" s="177">
        <f>SUM(R205:R211)</f>
        <v>0.0301</v>
      </c>
      <c r="S204" s="176"/>
      <c r="T204" s="178">
        <f>SUM(T205:T211)</f>
        <v>0.02493</v>
      </c>
      <c r="AR204" s="179" t="s">
        <v>155</v>
      </c>
      <c r="AT204" s="180" t="s">
        <v>74</v>
      </c>
      <c r="AU204" s="180" t="s">
        <v>83</v>
      </c>
      <c r="AY204" s="179" t="s">
        <v>147</v>
      </c>
      <c r="BK204" s="181">
        <f>SUM(BK205:BK211)</f>
        <v>0</v>
      </c>
    </row>
    <row r="205" spans="1:65" s="2" customFormat="1" ht="24.2" customHeight="1">
      <c r="A205" s="31"/>
      <c r="B205" s="32"/>
      <c r="C205" s="184" t="s">
        <v>401</v>
      </c>
      <c r="D205" s="184" t="s">
        <v>150</v>
      </c>
      <c r="E205" s="185" t="s">
        <v>434</v>
      </c>
      <c r="F205" s="186" t="s">
        <v>435</v>
      </c>
      <c r="G205" s="187" t="s">
        <v>191</v>
      </c>
      <c r="H205" s="188">
        <v>1</v>
      </c>
      <c r="I205" s="189"/>
      <c r="J205" s="190">
        <f aca="true" t="shared" si="50" ref="J205:J211">ROUND(I205*H205,2)</f>
        <v>0</v>
      </c>
      <c r="K205" s="191"/>
      <c r="L205" s="36"/>
      <c r="M205" s="192" t="s">
        <v>1</v>
      </c>
      <c r="N205" s="193" t="s">
        <v>41</v>
      </c>
      <c r="O205" s="68"/>
      <c r="P205" s="194">
        <f aca="true" t="shared" si="51" ref="P205:P211">O205*H205</f>
        <v>0</v>
      </c>
      <c r="Q205" s="194">
        <v>0.03</v>
      </c>
      <c r="R205" s="194">
        <f aca="true" t="shared" si="52" ref="R205:R211">Q205*H205</f>
        <v>0.03</v>
      </c>
      <c r="S205" s="194">
        <v>0</v>
      </c>
      <c r="T205" s="195">
        <f aca="true" t="shared" si="53" ref="T205:T211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192</v>
      </c>
      <c r="AT205" s="196" t="s">
        <v>150</v>
      </c>
      <c r="AU205" s="196" t="s">
        <v>155</v>
      </c>
      <c r="AY205" s="14" t="s">
        <v>147</v>
      </c>
      <c r="BE205" s="197">
        <f aca="true" t="shared" si="54" ref="BE205:BE211">IF(N205="základní",J205,0)</f>
        <v>0</v>
      </c>
      <c r="BF205" s="197">
        <f aca="true" t="shared" si="55" ref="BF205:BF211">IF(N205="snížená",J205,0)</f>
        <v>0</v>
      </c>
      <c r="BG205" s="197">
        <f aca="true" t="shared" si="56" ref="BG205:BG211">IF(N205="zákl. přenesená",J205,0)</f>
        <v>0</v>
      </c>
      <c r="BH205" s="197">
        <f aca="true" t="shared" si="57" ref="BH205:BH211">IF(N205="sníž. přenesená",J205,0)</f>
        <v>0</v>
      </c>
      <c r="BI205" s="197">
        <f aca="true" t="shared" si="58" ref="BI205:BI211">IF(N205="nulová",J205,0)</f>
        <v>0</v>
      </c>
      <c r="BJ205" s="14" t="s">
        <v>155</v>
      </c>
      <c r="BK205" s="197">
        <f aca="true" t="shared" si="59" ref="BK205:BK211">ROUND(I205*H205,2)</f>
        <v>0</v>
      </c>
      <c r="BL205" s="14" t="s">
        <v>192</v>
      </c>
      <c r="BM205" s="196" t="s">
        <v>860</v>
      </c>
    </row>
    <row r="206" spans="1:65" s="2" customFormat="1" ht="16.5" customHeight="1">
      <c r="A206" s="31"/>
      <c r="B206" s="32"/>
      <c r="C206" s="184" t="s">
        <v>407</v>
      </c>
      <c r="D206" s="184" t="s">
        <v>150</v>
      </c>
      <c r="E206" s="185" t="s">
        <v>189</v>
      </c>
      <c r="F206" s="186" t="s">
        <v>190</v>
      </c>
      <c r="G206" s="187" t="s">
        <v>191</v>
      </c>
      <c r="H206" s="188">
        <v>1</v>
      </c>
      <c r="I206" s="189"/>
      <c r="J206" s="190">
        <f t="shared" si="50"/>
        <v>0</v>
      </c>
      <c r="K206" s="191"/>
      <c r="L206" s="36"/>
      <c r="M206" s="192" t="s">
        <v>1</v>
      </c>
      <c r="N206" s="193" t="s">
        <v>41</v>
      </c>
      <c r="O206" s="68"/>
      <c r="P206" s="194">
        <f t="shared" si="51"/>
        <v>0</v>
      </c>
      <c r="Q206" s="194">
        <v>8E-05</v>
      </c>
      <c r="R206" s="194">
        <f t="shared" si="52"/>
        <v>8E-05</v>
      </c>
      <c r="S206" s="194">
        <v>0.02493</v>
      </c>
      <c r="T206" s="195">
        <f t="shared" si="53"/>
        <v>0.02493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192</v>
      </c>
      <c r="AT206" s="196" t="s">
        <v>150</v>
      </c>
      <c r="AU206" s="196" t="s">
        <v>155</v>
      </c>
      <c r="AY206" s="14" t="s">
        <v>147</v>
      </c>
      <c r="BE206" s="197">
        <f t="shared" si="54"/>
        <v>0</v>
      </c>
      <c r="BF206" s="197">
        <f t="shared" si="55"/>
        <v>0</v>
      </c>
      <c r="BG206" s="197">
        <f t="shared" si="56"/>
        <v>0</v>
      </c>
      <c r="BH206" s="197">
        <f t="shared" si="57"/>
        <v>0</v>
      </c>
      <c r="BI206" s="197">
        <f t="shared" si="58"/>
        <v>0</v>
      </c>
      <c r="BJ206" s="14" t="s">
        <v>155</v>
      </c>
      <c r="BK206" s="197">
        <f t="shared" si="59"/>
        <v>0</v>
      </c>
      <c r="BL206" s="14" t="s">
        <v>192</v>
      </c>
      <c r="BM206" s="196" t="s">
        <v>861</v>
      </c>
    </row>
    <row r="207" spans="1:65" s="2" customFormat="1" ht="16.5" customHeight="1">
      <c r="A207" s="31"/>
      <c r="B207" s="32"/>
      <c r="C207" s="184" t="s">
        <v>412</v>
      </c>
      <c r="D207" s="184" t="s">
        <v>150</v>
      </c>
      <c r="E207" s="185" t="s">
        <v>198</v>
      </c>
      <c r="F207" s="186" t="s">
        <v>199</v>
      </c>
      <c r="G207" s="187" t="s">
        <v>191</v>
      </c>
      <c r="H207" s="188">
        <v>1</v>
      </c>
      <c r="I207" s="189"/>
      <c r="J207" s="190">
        <f t="shared" si="50"/>
        <v>0</v>
      </c>
      <c r="K207" s="191"/>
      <c r="L207" s="36"/>
      <c r="M207" s="192" t="s">
        <v>1</v>
      </c>
      <c r="N207" s="193" t="s">
        <v>41</v>
      </c>
      <c r="O207" s="68"/>
      <c r="P207" s="194">
        <f t="shared" si="51"/>
        <v>0</v>
      </c>
      <c r="Q207" s="194">
        <v>0</v>
      </c>
      <c r="R207" s="194">
        <f t="shared" si="52"/>
        <v>0</v>
      </c>
      <c r="S207" s="194">
        <v>0</v>
      </c>
      <c r="T207" s="195">
        <f t="shared" si="5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192</v>
      </c>
      <c r="AT207" s="196" t="s">
        <v>150</v>
      </c>
      <c r="AU207" s="196" t="s">
        <v>155</v>
      </c>
      <c r="AY207" s="14" t="s">
        <v>147</v>
      </c>
      <c r="BE207" s="197">
        <f t="shared" si="54"/>
        <v>0</v>
      </c>
      <c r="BF207" s="197">
        <f t="shared" si="55"/>
        <v>0</v>
      </c>
      <c r="BG207" s="197">
        <f t="shared" si="56"/>
        <v>0</v>
      </c>
      <c r="BH207" s="197">
        <f t="shared" si="57"/>
        <v>0</v>
      </c>
      <c r="BI207" s="197">
        <f t="shared" si="58"/>
        <v>0</v>
      </c>
      <c r="BJ207" s="14" t="s">
        <v>155</v>
      </c>
      <c r="BK207" s="197">
        <f t="shared" si="59"/>
        <v>0</v>
      </c>
      <c r="BL207" s="14" t="s">
        <v>192</v>
      </c>
      <c r="BM207" s="196" t="s">
        <v>862</v>
      </c>
    </row>
    <row r="208" spans="1:65" s="2" customFormat="1" ht="16.5" customHeight="1">
      <c r="A208" s="31"/>
      <c r="B208" s="32"/>
      <c r="C208" s="184" t="s">
        <v>863</v>
      </c>
      <c r="D208" s="184" t="s">
        <v>150</v>
      </c>
      <c r="E208" s="185" t="s">
        <v>202</v>
      </c>
      <c r="F208" s="186" t="s">
        <v>203</v>
      </c>
      <c r="G208" s="187" t="s">
        <v>153</v>
      </c>
      <c r="H208" s="188">
        <v>100</v>
      </c>
      <c r="I208" s="189"/>
      <c r="J208" s="190">
        <f t="shared" si="50"/>
        <v>0</v>
      </c>
      <c r="K208" s="191"/>
      <c r="L208" s="36"/>
      <c r="M208" s="192" t="s">
        <v>1</v>
      </c>
      <c r="N208" s="193" t="s">
        <v>41</v>
      </c>
      <c r="O208" s="68"/>
      <c r="P208" s="194">
        <f t="shared" si="51"/>
        <v>0</v>
      </c>
      <c r="Q208" s="194">
        <v>0</v>
      </c>
      <c r="R208" s="194">
        <f t="shared" si="52"/>
        <v>0</v>
      </c>
      <c r="S208" s="194">
        <v>0</v>
      </c>
      <c r="T208" s="195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192</v>
      </c>
      <c r="AT208" s="196" t="s">
        <v>150</v>
      </c>
      <c r="AU208" s="196" t="s">
        <v>155</v>
      </c>
      <c r="AY208" s="14" t="s">
        <v>147</v>
      </c>
      <c r="BE208" s="197">
        <f t="shared" si="54"/>
        <v>0</v>
      </c>
      <c r="BF208" s="197">
        <f t="shared" si="55"/>
        <v>0</v>
      </c>
      <c r="BG208" s="197">
        <f t="shared" si="56"/>
        <v>0</v>
      </c>
      <c r="BH208" s="197">
        <f t="shared" si="57"/>
        <v>0</v>
      </c>
      <c r="BI208" s="197">
        <f t="shared" si="58"/>
        <v>0</v>
      </c>
      <c r="BJ208" s="14" t="s">
        <v>155</v>
      </c>
      <c r="BK208" s="197">
        <f t="shared" si="59"/>
        <v>0</v>
      </c>
      <c r="BL208" s="14" t="s">
        <v>192</v>
      </c>
      <c r="BM208" s="196" t="s">
        <v>864</v>
      </c>
    </row>
    <row r="209" spans="1:65" s="2" customFormat="1" ht="16.5" customHeight="1">
      <c r="A209" s="31"/>
      <c r="B209" s="32"/>
      <c r="C209" s="184" t="s">
        <v>865</v>
      </c>
      <c r="D209" s="184" t="s">
        <v>150</v>
      </c>
      <c r="E209" s="185" t="s">
        <v>206</v>
      </c>
      <c r="F209" s="186" t="s">
        <v>207</v>
      </c>
      <c r="G209" s="187" t="s">
        <v>191</v>
      </c>
      <c r="H209" s="188">
        <v>1</v>
      </c>
      <c r="I209" s="189"/>
      <c r="J209" s="190">
        <f t="shared" si="50"/>
        <v>0</v>
      </c>
      <c r="K209" s="191"/>
      <c r="L209" s="36"/>
      <c r="M209" s="192" t="s">
        <v>1</v>
      </c>
      <c r="N209" s="193" t="s">
        <v>41</v>
      </c>
      <c r="O209" s="68"/>
      <c r="P209" s="194">
        <f t="shared" si="51"/>
        <v>0</v>
      </c>
      <c r="Q209" s="194">
        <v>2E-05</v>
      </c>
      <c r="R209" s="194">
        <f t="shared" si="52"/>
        <v>2E-05</v>
      </c>
      <c r="S209" s="194">
        <v>0</v>
      </c>
      <c r="T209" s="195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192</v>
      </c>
      <c r="AT209" s="196" t="s">
        <v>150</v>
      </c>
      <c r="AU209" s="196" t="s">
        <v>155</v>
      </c>
      <c r="AY209" s="14" t="s">
        <v>147</v>
      </c>
      <c r="BE209" s="197">
        <f t="shared" si="54"/>
        <v>0</v>
      </c>
      <c r="BF209" s="197">
        <f t="shared" si="55"/>
        <v>0</v>
      </c>
      <c r="BG209" s="197">
        <f t="shared" si="56"/>
        <v>0</v>
      </c>
      <c r="BH209" s="197">
        <f t="shared" si="57"/>
        <v>0</v>
      </c>
      <c r="BI209" s="197">
        <f t="shared" si="58"/>
        <v>0</v>
      </c>
      <c r="BJ209" s="14" t="s">
        <v>155</v>
      </c>
      <c r="BK209" s="197">
        <f t="shared" si="59"/>
        <v>0</v>
      </c>
      <c r="BL209" s="14" t="s">
        <v>192</v>
      </c>
      <c r="BM209" s="196" t="s">
        <v>866</v>
      </c>
    </row>
    <row r="210" spans="1:65" s="2" customFormat="1" ht="16.5" customHeight="1">
      <c r="A210" s="31"/>
      <c r="B210" s="32"/>
      <c r="C210" s="184" t="s">
        <v>867</v>
      </c>
      <c r="D210" s="184" t="s">
        <v>150</v>
      </c>
      <c r="E210" s="185" t="s">
        <v>210</v>
      </c>
      <c r="F210" s="186" t="s">
        <v>211</v>
      </c>
      <c r="G210" s="187" t="s">
        <v>153</v>
      </c>
      <c r="H210" s="188">
        <v>100</v>
      </c>
      <c r="I210" s="189"/>
      <c r="J210" s="190">
        <f t="shared" si="50"/>
        <v>0</v>
      </c>
      <c r="K210" s="191"/>
      <c r="L210" s="36"/>
      <c r="M210" s="192" t="s">
        <v>1</v>
      </c>
      <c r="N210" s="193" t="s">
        <v>41</v>
      </c>
      <c r="O210" s="68"/>
      <c r="P210" s="194">
        <f t="shared" si="51"/>
        <v>0</v>
      </c>
      <c r="Q210" s="194">
        <v>0</v>
      </c>
      <c r="R210" s="194">
        <f t="shared" si="52"/>
        <v>0</v>
      </c>
      <c r="S210" s="194">
        <v>0</v>
      </c>
      <c r="T210" s="195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192</v>
      </c>
      <c r="AT210" s="196" t="s">
        <v>150</v>
      </c>
      <c r="AU210" s="196" t="s">
        <v>155</v>
      </c>
      <c r="AY210" s="14" t="s">
        <v>147</v>
      </c>
      <c r="BE210" s="197">
        <f t="shared" si="54"/>
        <v>0</v>
      </c>
      <c r="BF210" s="197">
        <f t="shared" si="55"/>
        <v>0</v>
      </c>
      <c r="BG210" s="197">
        <f t="shared" si="56"/>
        <v>0</v>
      </c>
      <c r="BH210" s="197">
        <f t="shared" si="57"/>
        <v>0</v>
      </c>
      <c r="BI210" s="197">
        <f t="shared" si="58"/>
        <v>0</v>
      </c>
      <c r="BJ210" s="14" t="s">
        <v>155</v>
      </c>
      <c r="BK210" s="197">
        <f t="shared" si="59"/>
        <v>0</v>
      </c>
      <c r="BL210" s="14" t="s">
        <v>192</v>
      </c>
      <c r="BM210" s="196" t="s">
        <v>868</v>
      </c>
    </row>
    <row r="211" spans="1:65" s="2" customFormat="1" ht="16.5" customHeight="1">
      <c r="A211" s="31"/>
      <c r="B211" s="32"/>
      <c r="C211" s="184" t="s">
        <v>405</v>
      </c>
      <c r="D211" s="184" t="s">
        <v>150</v>
      </c>
      <c r="E211" s="185" t="s">
        <v>214</v>
      </c>
      <c r="F211" s="186" t="s">
        <v>215</v>
      </c>
      <c r="G211" s="187" t="s">
        <v>161</v>
      </c>
      <c r="H211" s="188">
        <v>1</v>
      </c>
      <c r="I211" s="189"/>
      <c r="J211" s="190">
        <f t="shared" si="50"/>
        <v>0</v>
      </c>
      <c r="K211" s="191"/>
      <c r="L211" s="36"/>
      <c r="M211" s="192" t="s">
        <v>1</v>
      </c>
      <c r="N211" s="193" t="s">
        <v>41</v>
      </c>
      <c r="O211" s="68"/>
      <c r="P211" s="194">
        <f t="shared" si="51"/>
        <v>0</v>
      </c>
      <c r="Q211" s="194">
        <v>0</v>
      </c>
      <c r="R211" s="194">
        <f t="shared" si="52"/>
        <v>0</v>
      </c>
      <c r="S211" s="194">
        <v>0</v>
      </c>
      <c r="T211" s="195">
        <f t="shared" si="5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192</v>
      </c>
      <c r="AT211" s="196" t="s">
        <v>150</v>
      </c>
      <c r="AU211" s="196" t="s">
        <v>155</v>
      </c>
      <c r="AY211" s="14" t="s">
        <v>147</v>
      </c>
      <c r="BE211" s="197">
        <f t="shared" si="54"/>
        <v>0</v>
      </c>
      <c r="BF211" s="197">
        <f t="shared" si="55"/>
        <v>0</v>
      </c>
      <c r="BG211" s="197">
        <f t="shared" si="56"/>
        <v>0</v>
      </c>
      <c r="BH211" s="197">
        <f t="shared" si="57"/>
        <v>0</v>
      </c>
      <c r="BI211" s="197">
        <f t="shared" si="58"/>
        <v>0</v>
      </c>
      <c r="BJ211" s="14" t="s">
        <v>155</v>
      </c>
      <c r="BK211" s="197">
        <f t="shared" si="59"/>
        <v>0</v>
      </c>
      <c r="BL211" s="14" t="s">
        <v>192</v>
      </c>
      <c r="BM211" s="196" t="s">
        <v>869</v>
      </c>
    </row>
    <row r="212" spans="2:63" s="12" customFormat="1" ht="22.9" customHeight="1">
      <c r="B212" s="168"/>
      <c r="C212" s="169"/>
      <c r="D212" s="170" t="s">
        <v>74</v>
      </c>
      <c r="E212" s="182" t="s">
        <v>870</v>
      </c>
      <c r="F212" s="182" t="s">
        <v>871</v>
      </c>
      <c r="G212" s="169"/>
      <c r="H212" s="169"/>
      <c r="I212" s="172"/>
      <c r="J212" s="183">
        <f>BK212</f>
        <v>0</v>
      </c>
      <c r="K212" s="169"/>
      <c r="L212" s="174"/>
      <c r="M212" s="175"/>
      <c r="N212" s="176"/>
      <c r="O212" s="176"/>
      <c r="P212" s="177">
        <f>P213</f>
        <v>0</v>
      </c>
      <c r="Q212" s="176"/>
      <c r="R212" s="177">
        <f>R213</f>
        <v>0</v>
      </c>
      <c r="S212" s="176"/>
      <c r="T212" s="178">
        <f>T213</f>
        <v>0</v>
      </c>
      <c r="AR212" s="179" t="s">
        <v>155</v>
      </c>
      <c r="AT212" s="180" t="s">
        <v>74</v>
      </c>
      <c r="AU212" s="180" t="s">
        <v>83</v>
      </c>
      <c r="AY212" s="179" t="s">
        <v>147</v>
      </c>
      <c r="BK212" s="181">
        <f>BK213</f>
        <v>0</v>
      </c>
    </row>
    <row r="213" spans="1:65" s="2" customFormat="1" ht="16.5" customHeight="1">
      <c r="A213" s="31"/>
      <c r="B213" s="32"/>
      <c r="C213" s="184" t="s">
        <v>872</v>
      </c>
      <c r="D213" s="184" t="s">
        <v>150</v>
      </c>
      <c r="E213" s="185" t="s">
        <v>873</v>
      </c>
      <c r="F213" s="186" t="s">
        <v>874</v>
      </c>
      <c r="G213" s="187" t="s">
        <v>415</v>
      </c>
      <c r="H213" s="188">
        <v>1</v>
      </c>
      <c r="I213" s="189"/>
      <c r="J213" s="190">
        <f>ROUND(I213*H213,2)</f>
        <v>0</v>
      </c>
      <c r="K213" s="191"/>
      <c r="L213" s="36"/>
      <c r="M213" s="192" t="s">
        <v>1</v>
      </c>
      <c r="N213" s="193" t="s">
        <v>41</v>
      </c>
      <c r="O213" s="68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192</v>
      </c>
      <c r="AT213" s="196" t="s">
        <v>150</v>
      </c>
      <c r="AU213" s="196" t="s">
        <v>155</v>
      </c>
      <c r="AY213" s="14" t="s">
        <v>147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4" t="s">
        <v>155</v>
      </c>
      <c r="BK213" s="197">
        <f>ROUND(I213*H213,2)</f>
        <v>0</v>
      </c>
      <c r="BL213" s="14" t="s">
        <v>192</v>
      </c>
      <c r="BM213" s="196" t="s">
        <v>875</v>
      </c>
    </row>
    <row r="214" spans="2:63" s="12" customFormat="1" ht="22.9" customHeight="1">
      <c r="B214" s="168"/>
      <c r="C214" s="169"/>
      <c r="D214" s="170" t="s">
        <v>74</v>
      </c>
      <c r="E214" s="182" t="s">
        <v>876</v>
      </c>
      <c r="F214" s="182" t="s">
        <v>877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SUM(P215:P216)</f>
        <v>0</v>
      </c>
      <c r="Q214" s="176"/>
      <c r="R214" s="177">
        <f>SUM(R215:R216)</f>
        <v>0.57471522</v>
      </c>
      <c r="S214" s="176"/>
      <c r="T214" s="178">
        <f>SUM(T215:T216)</f>
        <v>0</v>
      </c>
      <c r="AR214" s="179" t="s">
        <v>155</v>
      </c>
      <c r="AT214" s="180" t="s">
        <v>74</v>
      </c>
      <c r="AU214" s="180" t="s">
        <v>83</v>
      </c>
      <c r="AY214" s="179" t="s">
        <v>147</v>
      </c>
      <c r="BK214" s="181">
        <f>SUM(BK215:BK216)</f>
        <v>0</v>
      </c>
    </row>
    <row r="215" spans="1:65" s="2" customFormat="1" ht="21.75" customHeight="1">
      <c r="A215" s="31"/>
      <c r="B215" s="32"/>
      <c r="C215" s="184" t="s">
        <v>878</v>
      </c>
      <c r="D215" s="184" t="s">
        <v>150</v>
      </c>
      <c r="E215" s="185" t="s">
        <v>879</v>
      </c>
      <c r="F215" s="186" t="s">
        <v>880</v>
      </c>
      <c r="G215" s="187" t="s">
        <v>153</v>
      </c>
      <c r="H215" s="188">
        <v>30.602</v>
      </c>
      <c r="I215" s="189"/>
      <c r="J215" s="190">
        <f>ROUND(I215*H215,2)</f>
        <v>0</v>
      </c>
      <c r="K215" s="191"/>
      <c r="L215" s="36"/>
      <c r="M215" s="192" t="s">
        <v>1</v>
      </c>
      <c r="N215" s="193" t="s">
        <v>41</v>
      </c>
      <c r="O215" s="68"/>
      <c r="P215" s="194">
        <f>O215*H215</f>
        <v>0</v>
      </c>
      <c r="Q215" s="194">
        <v>0.01211</v>
      </c>
      <c r="R215" s="194">
        <f>Q215*H215</f>
        <v>0.37059021999999997</v>
      </c>
      <c r="S215" s="194">
        <v>0</v>
      </c>
      <c r="T215" s="19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192</v>
      </c>
      <c r="AT215" s="196" t="s">
        <v>150</v>
      </c>
      <c r="AU215" s="196" t="s">
        <v>155</v>
      </c>
      <c r="AY215" s="14" t="s">
        <v>147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4" t="s">
        <v>155</v>
      </c>
      <c r="BK215" s="197">
        <f>ROUND(I215*H215,2)</f>
        <v>0</v>
      </c>
      <c r="BL215" s="14" t="s">
        <v>192</v>
      </c>
      <c r="BM215" s="196" t="s">
        <v>881</v>
      </c>
    </row>
    <row r="216" spans="1:65" s="2" customFormat="1" ht="21.75" customHeight="1">
      <c r="A216" s="31"/>
      <c r="B216" s="32"/>
      <c r="C216" s="184" t="s">
        <v>882</v>
      </c>
      <c r="D216" s="184" t="s">
        <v>150</v>
      </c>
      <c r="E216" s="185" t="s">
        <v>883</v>
      </c>
      <c r="F216" s="186" t="s">
        <v>884</v>
      </c>
      <c r="G216" s="187" t="s">
        <v>153</v>
      </c>
      <c r="H216" s="188">
        <v>16.33</v>
      </c>
      <c r="I216" s="189"/>
      <c r="J216" s="190">
        <f>ROUND(I216*H216,2)</f>
        <v>0</v>
      </c>
      <c r="K216" s="191"/>
      <c r="L216" s="36"/>
      <c r="M216" s="192" t="s">
        <v>1</v>
      </c>
      <c r="N216" s="193" t="s">
        <v>41</v>
      </c>
      <c r="O216" s="68"/>
      <c r="P216" s="194">
        <f>O216*H216</f>
        <v>0</v>
      </c>
      <c r="Q216" s="194">
        <v>0.0125</v>
      </c>
      <c r="R216" s="194">
        <f>Q216*H216</f>
        <v>0.204125</v>
      </c>
      <c r="S216" s="194">
        <v>0</v>
      </c>
      <c r="T216" s="19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192</v>
      </c>
      <c r="AT216" s="196" t="s">
        <v>150</v>
      </c>
      <c r="AU216" s="196" t="s">
        <v>155</v>
      </c>
      <c r="AY216" s="14" t="s">
        <v>147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155</v>
      </c>
      <c r="BK216" s="197">
        <f>ROUND(I216*H216,2)</f>
        <v>0</v>
      </c>
      <c r="BL216" s="14" t="s">
        <v>192</v>
      </c>
      <c r="BM216" s="196" t="s">
        <v>885</v>
      </c>
    </row>
    <row r="217" spans="2:63" s="12" customFormat="1" ht="22.9" customHeight="1">
      <c r="B217" s="168"/>
      <c r="C217" s="169"/>
      <c r="D217" s="170" t="s">
        <v>74</v>
      </c>
      <c r="E217" s="182" t="s">
        <v>217</v>
      </c>
      <c r="F217" s="182" t="s">
        <v>218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SUM(P218:P231)</f>
        <v>0</v>
      </c>
      <c r="Q217" s="176"/>
      <c r="R217" s="177">
        <f>SUM(R218:R231)</f>
        <v>0.057600000000000005</v>
      </c>
      <c r="S217" s="176"/>
      <c r="T217" s="178">
        <f>SUM(T218:T231)</f>
        <v>0.04865</v>
      </c>
      <c r="AR217" s="179" t="s">
        <v>155</v>
      </c>
      <c r="AT217" s="180" t="s">
        <v>74</v>
      </c>
      <c r="AU217" s="180" t="s">
        <v>83</v>
      </c>
      <c r="AY217" s="179" t="s">
        <v>147</v>
      </c>
      <c r="BK217" s="181">
        <f>SUM(BK218:BK231)</f>
        <v>0</v>
      </c>
    </row>
    <row r="218" spans="1:65" s="2" customFormat="1" ht="16.5" customHeight="1">
      <c r="A218" s="31"/>
      <c r="B218" s="32"/>
      <c r="C218" s="184" t="s">
        <v>886</v>
      </c>
      <c r="D218" s="184" t="s">
        <v>150</v>
      </c>
      <c r="E218" s="185" t="s">
        <v>219</v>
      </c>
      <c r="F218" s="186" t="s">
        <v>220</v>
      </c>
      <c r="G218" s="187" t="s">
        <v>153</v>
      </c>
      <c r="H218" s="188">
        <v>1</v>
      </c>
      <c r="I218" s="189"/>
      <c r="J218" s="190">
        <f aca="true" t="shared" si="60" ref="J218:J231">ROUND(I218*H218,2)</f>
        <v>0</v>
      </c>
      <c r="K218" s="191"/>
      <c r="L218" s="36"/>
      <c r="M218" s="192" t="s">
        <v>1</v>
      </c>
      <c r="N218" s="193" t="s">
        <v>41</v>
      </c>
      <c r="O218" s="68"/>
      <c r="P218" s="194">
        <f aca="true" t="shared" si="61" ref="P218:P231">O218*H218</f>
        <v>0</v>
      </c>
      <c r="Q218" s="194">
        <v>0</v>
      </c>
      <c r="R218" s="194">
        <f aca="true" t="shared" si="62" ref="R218:R231">Q218*H218</f>
        <v>0</v>
      </c>
      <c r="S218" s="194">
        <v>0</v>
      </c>
      <c r="T218" s="195">
        <f aca="true" t="shared" si="63" ref="T218:T231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192</v>
      </c>
      <c r="AT218" s="196" t="s">
        <v>150</v>
      </c>
      <c r="AU218" s="196" t="s">
        <v>155</v>
      </c>
      <c r="AY218" s="14" t="s">
        <v>147</v>
      </c>
      <c r="BE218" s="197">
        <f aca="true" t="shared" si="64" ref="BE218:BE231">IF(N218="základní",J218,0)</f>
        <v>0</v>
      </c>
      <c r="BF218" s="197">
        <f aca="true" t="shared" si="65" ref="BF218:BF231">IF(N218="snížená",J218,0)</f>
        <v>0</v>
      </c>
      <c r="BG218" s="197">
        <f aca="true" t="shared" si="66" ref="BG218:BG231">IF(N218="zákl. přenesená",J218,0)</f>
        <v>0</v>
      </c>
      <c r="BH218" s="197">
        <f aca="true" t="shared" si="67" ref="BH218:BH231">IF(N218="sníž. přenesená",J218,0)</f>
        <v>0</v>
      </c>
      <c r="BI218" s="197">
        <f aca="true" t="shared" si="68" ref="BI218:BI231">IF(N218="nulová",J218,0)</f>
        <v>0</v>
      </c>
      <c r="BJ218" s="14" t="s">
        <v>155</v>
      </c>
      <c r="BK218" s="197">
        <f aca="true" t="shared" si="69" ref="BK218:BK231">ROUND(I218*H218,2)</f>
        <v>0</v>
      </c>
      <c r="BL218" s="14" t="s">
        <v>192</v>
      </c>
      <c r="BM218" s="196" t="s">
        <v>887</v>
      </c>
    </row>
    <row r="219" spans="1:65" s="2" customFormat="1" ht="16.5" customHeight="1">
      <c r="A219" s="31"/>
      <c r="B219" s="32"/>
      <c r="C219" s="198" t="s">
        <v>888</v>
      </c>
      <c r="D219" s="198" t="s">
        <v>222</v>
      </c>
      <c r="E219" s="199" t="s">
        <v>223</v>
      </c>
      <c r="F219" s="200" t="s">
        <v>224</v>
      </c>
      <c r="G219" s="201" t="s">
        <v>153</v>
      </c>
      <c r="H219" s="202">
        <v>1</v>
      </c>
      <c r="I219" s="203"/>
      <c r="J219" s="204">
        <f t="shared" si="60"/>
        <v>0</v>
      </c>
      <c r="K219" s="205"/>
      <c r="L219" s="206"/>
      <c r="M219" s="207" t="s">
        <v>1</v>
      </c>
      <c r="N219" s="208" t="s">
        <v>41</v>
      </c>
      <c r="O219" s="68"/>
      <c r="P219" s="194">
        <f t="shared" si="61"/>
        <v>0</v>
      </c>
      <c r="Q219" s="194">
        <v>0.00735</v>
      </c>
      <c r="R219" s="194">
        <f t="shared" si="62"/>
        <v>0.00735</v>
      </c>
      <c r="S219" s="194">
        <v>0</v>
      </c>
      <c r="T219" s="195">
        <f t="shared" si="6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225</v>
      </c>
      <c r="AT219" s="196" t="s">
        <v>222</v>
      </c>
      <c r="AU219" s="196" t="s">
        <v>155</v>
      </c>
      <c r="AY219" s="14" t="s">
        <v>147</v>
      </c>
      <c r="BE219" s="197">
        <f t="shared" si="64"/>
        <v>0</v>
      </c>
      <c r="BF219" s="197">
        <f t="shared" si="65"/>
        <v>0</v>
      </c>
      <c r="BG219" s="197">
        <f t="shared" si="66"/>
        <v>0</v>
      </c>
      <c r="BH219" s="197">
        <f t="shared" si="67"/>
        <v>0</v>
      </c>
      <c r="BI219" s="197">
        <f t="shared" si="68"/>
        <v>0</v>
      </c>
      <c r="BJ219" s="14" t="s">
        <v>155</v>
      </c>
      <c r="BK219" s="197">
        <f t="shared" si="69"/>
        <v>0</v>
      </c>
      <c r="BL219" s="14" t="s">
        <v>192</v>
      </c>
      <c r="BM219" s="196" t="s">
        <v>889</v>
      </c>
    </row>
    <row r="220" spans="1:65" s="2" customFormat="1" ht="16.5" customHeight="1">
      <c r="A220" s="31"/>
      <c r="B220" s="32"/>
      <c r="C220" s="184" t="s">
        <v>890</v>
      </c>
      <c r="D220" s="184" t="s">
        <v>150</v>
      </c>
      <c r="E220" s="185" t="s">
        <v>228</v>
      </c>
      <c r="F220" s="186" t="s">
        <v>229</v>
      </c>
      <c r="G220" s="187" t="s">
        <v>153</v>
      </c>
      <c r="H220" s="188">
        <v>1</v>
      </c>
      <c r="I220" s="189"/>
      <c r="J220" s="190">
        <f t="shared" si="60"/>
        <v>0</v>
      </c>
      <c r="K220" s="191"/>
      <c r="L220" s="36"/>
      <c r="M220" s="192" t="s">
        <v>1</v>
      </c>
      <c r="N220" s="193" t="s">
        <v>41</v>
      </c>
      <c r="O220" s="68"/>
      <c r="P220" s="194">
        <f t="shared" si="61"/>
        <v>0</v>
      </c>
      <c r="Q220" s="194">
        <v>0</v>
      </c>
      <c r="R220" s="194">
        <f t="shared" si="62"/>
        <v>0</v>
      </c>
      <c r="S220" s="194">
        <v>0.02465</v>
      </c>
      <c r="T220" s="195">
        <f t="shared" si="63"/>
        <v>0.02465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192</v>
      </c>
      <c r="AT220" s="196" t="s">
        <v>150</v>
      </c>
      <c r="AU220" s="196" t="s">
        <v>155</v>
      </c>
      <c r="AY220" s="14" t="s">
        <v>147</v>
      </c>
      <c r="BE220" s="197">
        <f t="shared" si="64"/>
        <v>0</v>
      </c>
      <c r="BF220" s="197">
        <f t="shared" si="65"/>
        <v>0</v>
      </c>
      <c r="BG220" s="197">
        <f t="shared" si="66"/>
        <v>0</v>
      </c>
      <c r="BH220" s="197">
        <f t="shared" si="67"/>
        <v>0</v>
      </c>
      <c r="BI220" s="197">
        <f t="shared" si="68"/>
        <v>0</v>
      </c>
      <c r="BJ220" s="14" t="s">
        <v>155</v>
      </c>
      <c r="BK220" s="197">
        <f t="shared" si="69"/>
        <v>0</v>
      </c>
      <c r="BL220" s="14" t="s">
        <v>192</v>
      </c>
      <c r="BM220" s="196" t="s">
        <v>891</v>
      </c>
    </row>
    <row r="221" spans="1:65" s="2" customFormat="1" ht="16.5" customHeight="1">
      <c r="A221" s="31"/>
      <c r="B221" s="32"/>
      <c r="C221" s="198" t="s">
        <v>892</v>
      </c>
      <c r="D221" s="198" t="s">
        <v>222</v>
      </c>
      <c r="E221" s="199" t="s">
        <v>232</v>
      </c>
      <c r="F221" s="200" t="s">
        <v>893</v>
      </c>
      <c r="G221" s="201" t="s">
        <v>234</v>
      </c>
      <c r="H221" s="202">
        <v>1</v>
      </c>
      <c r="I221" s="203"/>
      <c r="J221" s="204">
        <f t="shared" si="60"/>
        <v>0</v>
      </c>
      <c r="K221" s="205"/>
      <c r="L221" s="206"/>
      <c r="M221" s="207" t="s">
        <v>1</v>
      </c>
      <c r="N221" s="208" t="s">
        <v>41</v>
      </c>
      <c r="O221" s="68"/>
      <c r="P221" s="194">
        <f t="shared" si="61"/>
        <v>0</v>
      </c>
      <c r="Q221" s="194">
        <v>0.03056</v>
      </c>
      <c r="R221" s="194">
        <f t="shared" si="62"/>
        <v>0.03056</v>
      </c>
      <c r="S221" s="194">
        <v>0</v>
      </c>
      <c r="T221" s="195">
        <f t="shared" si="6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225</v>
      </c>
      <c r="AT221" s="196" t="s">
        <v>222</v>
      </c>
      <c r="AU221" s="196" t="s">
        <v>155</v>
      </c>
      <c r="AY221" s="14" t="s">
        <v>147</v>
      </c>
      <c r="BE221" s="197">
        <f t="shared" si="64"/>
        <v>0</v>
      </c>
      <c r="BF221" s="197">
        <f t="shared" si="65"/>
        <v>0</v>
      </c>
      <c r="BG221" s="197">
        <f t="shared" si="66"/>
        <v>0</v>
      </c>
      <c r="BH221" s="197">
        <f t="shared" si="67"/>
        <v>0</v>
      </c>
      <c r="BI221" s="197">
        <f t="shared" si="68"/>
        <v>0</v>
      </c>
      <c r="BJ221" s="14" t="s">
        <v>155</v>
      </c>
      <c r="BK221" s="197">
        <f t="shared" si="69"/>
        <v>0</v>
      </c>
      <c r="BL221" s="14" t="s">
        <v>192</v>
      </c>
      <c r="BM221" s="196" t="s">
        <v>894</v>
      </c>
    </row>
    <row r="222" spans="1:65" s="2" customFormat="1" ht="16.5" customHeight="1">
      <c r="A222" s="31"/>
      <c r="B222" s="32"/>
      <c r="C222" s="184" t="s">
        <v>895</v>
      </c>
      <c r="D222" s="184" t="s">
        <v>150</v>
      </c>
      <c r="E222" s="185" t="s">
        <v>237</v>
      </c>
      <c r="F222" s="186" t="s">
        <v>238</v>
      </c>
      <c r="G222" s="187" t="s">
        <v>234</v>
      </c>
      <c r="H222" s="188">
        <v>1</v>
      </c>
      <c r="I222" s="189"/>
      <c r="J222" s="190">
        <f t="shared" si="60"/>
        <v>0</v>
      </c>
      <c r="K222" s="191"/>
      <c r="L222" s="36"/>
      <c r="M222" s="192" t="s">
        <v>1</v>
      </c>
      <c r="N222" s="193" t="s">
        <v>41</v>
      </c>
      <c r="O222" s="68"/>
      <c r="P222" s="194">
        <f t="shared" si="61"/>
        <v>0</v>
      </c>
      <c r="Q222" s="194">
        <v>0.00026</v>
      </c>
      <c r="R222" s="194">
        <f t="shared" si="62"/>
        <v>0.00026</v>
      </c>
      <c r="S222" s="194">
        <v>0</v>
      </c>
      <c r="T222" s="195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192</v>
      </c>
      <c r="AT222" s="196" t="s">
        <v>150</v>
      </c>
      <c r="AU222" s="196" t="s">
        <v>155</v>
      </c>
      <c r="AY222" s="14" t="s">
        <v>147</v>
      </c>
      <c r="BE222" s="197">
        <f t="shared" si="64"/>
        <v>0</v>
      </c>
      <c r="BF222" s="197">
        <f t="shared" si="65"/>
        <v>0</v>
      </c>
      <c r="BG222" s="197">
        <f t="shared" si="66"/>
        <v>0</v>
      </c>
      <c r="BH222" s="197">
        <f t="shared" si="67"/>
        <v>0</v>
      </c>
      <c r="BI222" s="197">
        <f t="shared" si="68"/>
        <v>0</v>
      </c>
      <c r="BJ222" s="14" t="s">
        <v>155</v>
      </c>
      <c r="BK222" s="197">
        <f t="shared" si="69"/>
        <v>0</v>
      </c>
      <c r="BL222" s="14" t="s">
        <v>192</v>
      </c>
      <c r="BM222" s="196" t="s">
        <v>896</v>
      </c>
    </row>
    <row r="223" spans="1:65" s="2" customFormat="1" ht="16.5" customHeight="1">
      <c r="A223" s="31"/>
      <c r="B223" s="32"/>
      <c r="C223" s="184" t="s">
        <v>897</v>
      </c>
      <c r="D223" s="184" t="s">
        <v>150</v>
      </c>
      <c r="E223" s="185" t="s">
        <v>241</v>
      </c>
      <c r="F223" s="186" t="s">
        <v>242</v>
      </c>
      <c r="G223" s="187" t="s">
        <v>153</v>
      </c>
      <c r="H223" s="188">
        <v>1.65</v>
      </c>
      <c r="I223" s="189"/>
      <c r="J223" s="190">
        <f t="shared" si="60"/>
        <v>0</v>
      </c>
      <c r="K223" s="191"/>
      <c r="L223" s="36"/>
      <c r="M223" s="192" t="s">
        <v>1</v>
      </c>
      <c r="N223" s="193" t="s">
        <v>41</v>
      </c>
      <c r="O223" s="68"/>
      <c r="P223" s="194">
        <f t="shared" si="61"/>
        <v>0</v>
      </c>
      <c r="Q223" s="194">
        <v>0</v>
      </c>
      <c r="R223" s="194">
        <f t="shared" si="62"/>
        <v>0</v>
      </c>
      <c r="S223" s="194">
        <v>0</v>
      </c>
      <c r="T223" s="195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192</v>
      </c>
      <c r="AT223" s="196" t="s">
        <v>150</v>
      </c>
      <c r="AU223" s="196" t="s">
        <v>155</v>
      </c>
      <c r="AY223" s="14" t="s">
        <v>147</v>
      </c>
      <c r="BE223" s="197">
        <f t="shared" si="64"/>
        <v>0</v>
      </c>
      <c r="BF223" s="197">
        <f t="shared" si="65"/>
        <v>0</v>
      </c>
      <c r="BG223" s="197">
        <f t="shared" si="66"/>
        <v>0</v>
      </c>
      <c r="BH223" s="197">
        <f t="shared" si="67"/>
        <v>0</v>
      </c>
      <c r="BI223" s="197">
        <f t="shared" si="68"/>
        <v>0</v>
      </c>
      <c r="BJ223" s="14" t="s">
        <v>155</v>
      </c>
      <c r="BK223" s="197">
        <f t="shared" si="69"/>
        <v>0</v>
      </c>
      <c r="BL223" s="14" t="s">
        <v>192</v>
      </c>
      <c r="BM223" s="196" t="s">
        <v>898</v>
      </c>
    </row>
    <row r="224" spans="1:65" s="2" customFormat="1" ht="16.5" customHeight="1">
      <c r="A224" s="31"/>
      <c r="B224" s="32"/>
      <c r="C224" s="184" t="s">
        <v>899</v>
      </c>
      <c r="D224" s="184" t="s">
        <v>150</v>
      </c>
      <c r="E224" s="185" t="s">
        <v>244</v>
      </c>
      <c r="F224" s="186" t="s">
        <v>245</v>
      </c>
      <c r="G224" s="187" t="s">
        <v>191</v>
      </c>
      <c r="H224" s="188">
        <v>2</v>
      </c>
      <c r="I224" s="189"/>
      <c r="J224" s="190">
        <f t="shared" si="60"/>
        <v>0</v>
      </c>
      <c r="K224" s="191"/>
      <c r="L224" s="36"/>
      <c r="M224" s="192" t="s">
        <v>1</v>
      </c>
      <c r="N224" s="193" t="s">
        <v>41</v>
      </c>
      <c r="O224" s="68"/>
      <c r="P224" s="194">
        <f t="shared" si="61"/>
        <v>0</v>
      </c>
      <c r="Q224" s="194">
        <v>0</v>
      </c>
      <c r="R224" s="194">
        <f t="shared" si="62"/>
        <v>0</v>
      </c>
      <c r="S224" s="194">
        <v>0</v>
      </c>
      <c r="T224" s="195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192</v>
      </c>
      <c r="AT224" s="196" t="s">
        <v>150</v>
      </c>
      <c r="AU224" s="196" t="s">
        <v>155</v>
      </c>
      <c r="AY224" s="14" t="s">
        <v>147</v>
      </c>
      <c r="BE224" s="197">
        <f t="shared" si="64"/>
        <v>0</v>
      </c>
      <c r="BF224" s="197">
        <f t="shared" si="65"/>
        <v>0</v>
      </c>
      <c r="BG224" s="197">
        <f t="shared" si="66"/>
        <v>0</v>
      </c>
      <c r="BH224" s="197">
        <f t="shared" si="67"/>
        <v>0</v>
      </c>
      <c r="BI224" s="197">
        <f t="shared" si="68"/>
        <v>0</v>
      </c>
      <c r="BJ224" s="14" t="s">
        <v>155</v>
      </c>
      <c r="BK224" s="197">
        <f t="shared" si="69"/>
        <v>0</v>
      </c>
      <c r="BL224" s="14" t="s">
        <v>192</v>
      </c>
      <c r="BM224" s="196" t="s">
        <v>900</v>
      </c>
    </row>
    <row r="225" spans="1:65" s="2" customFormat="1" ht="16.5" customHeight="1">
      <c r="A225" s="31"/>
      <c r="B225" s="32"/>
      <c r="C225" s="184" t="s">
        <v>901</v>
      </c>
      <c r="D225" s="184" t="s">
        <v>150</v>
      </c>
      <c r="E225" s="185" t="s">
        <v>248</v>
      </c>
      <c r="F225" s="186" t="s">
        <v>249</v>
      </c>
      <c r="G225" s="187" t="s">
        <v>191</v>
      </c>
      <c r="H225" s="188">
        <v>1</v>
      </c>
      <c r="I225" s="189"/>
      <c r="J225" s="190">
        <f t="shared" si="60"/>
        <v>0</v>
      </c>
      <c r="K225" s="191"/>
      <c r="L225" s="36"/>
      <c r="M225" s="192" t="s">
        <v>1</v>
      </c>
      <c r="N225" s="193" t="s">
        <v>41</v>
      </c>
      <c r="O225" s="68"/>
      <c r="P225" s="194">
        <f t="shared" si="61"/>
        <v>0</v>
      </c>
      <c r="Q225" s="194">
        <v>0</v>
      </c>
      <c r="R225" s="194">
        <f t="shared" si="62"/>
        <v>0</v>
      </c>
      <c r="S225" s="194">
        <v>0</v>
      </c>
      <c r="T225" s="195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192</v>
      </c>
      <c r="AT225" s="196" t="s">
        <v>150</v>
      </c>
      <c r="AU225" s="196" t="s">
        <v>155</v>
      </c>
      <c r="AY225" s="14" t="s">
        <v>147</v>
      </c>
      <c r="BE225" s="197">
        <f t="shared" si="64"/>
        <v>0</v>
      </c>
      <c r="BF225" s="197">
        <f t="shared" si="65"/>
        <v>0</v>
      </c>
      <c r="BG225" s="197">
        <f t="shared" si="66"/>
        <v>0</v>
      </c>
      <c r="BH225" s="197">
        <f t="shared" si="67"/>
        <v>0</v>
      </c>
      <c r="BI225" s="197">
        <f t="shared" si="68"/>
        <v>0</v>
      </c>
      <c r="BJ225" s="14" t="s">
        <v>155</v>
      </c>
      <c r="BK225" s="197">
        <f t="shared" si="69"/>
        <v>0</v>
      </c>
      <c r="BL225" s="14" t="s">
        <v>192</v>
      </c>
      <c r="BM225" s="196" t="s">
        <v>902</v>
      </c>
    </row>
    <row r="226" spans="1:65" s="2" customFormat="1" ht="16.5" customHeight="1">
      <c r="A226" s="31"/>
      <c r="B226" s="32"/>
      <c r="C226" s="198" t="s">
        <v>903</v>
      </c>
      <c r="D226" s="198" t="s">
        <v>222</v>
      </c>
      <c r="E226" s="199" t="s">
        <v>252</v>
      </c>
      <c r="F226" s="200" t="s">
        <v>253</v>
      </c>
      <c r="G226" s="201" t="s">
        <v>191</v>
      </c>
      <c r="H226" s="202">
        <v>1</v>
      </c>
      <c r="I226" s="203"/>
      <c r="J226" s="204">
        <f t="shared" si="60"/>
        <v>0</v>
      </c>
      <c r="K226" s="205"/>
      <c r="L226" s="206"/>
      <c r="M226" s="207" t="s">
        <v>1</v>
      </c>
      <c r="N226" s="208" t="s">
        <v>41</v>
      </c>
      <c r="O226" s="68"/>
      <c r="P226" s="194">
        <f t="shared" si="61"/>
        <v>0</v>
      </c>
      <c r="Q226" s="194">
        <v>0.017</v>
      </c>
      <c r="R226" s="194">
        <f t="shared" si="62"/>
        <v>0.017</v>
      </c>
      <c r="S226" s="194">
        <v>0</v>
      </c>
      <c r="T226" s="195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225</v>
      </c>
      <c r="AT226" s="196" t="s">
        <v>222</v>
      </c>
      <c r="AU226" s="196" t="s">
        <v>155</v>
      </c>
      <c r="AY226" s="14" t="s">
        <v>147</v>
      </c>
      <c r="BE226" s="197">
        <f t="shared" si="64"/>
        <v>0</v>
      </c>
      <c r="BF226" s="197">
        <f t="shared" si="65"/>
        <v>0</v>
      </c>
      <c r="BG226" s="197">
        <f t="shared" si="66"/>
        <v>0</v>
      </c>
      <c r="BH226" s="197">
        <f t="shared" si="67"/>
        <v>0</v>
      </c>
      <c r="BI226" s="197">
        <f t="shared" si="68"/>
        <v>0</v>
      </c>
      <c r="BJ226" s="14" t="s">
        <v>155</v>
      </c>
      <c r="BK226" s="197">
        <f t="shared" si="69"/>
        <v>0</v>
      </c>
      <c r="BL226" s="14" t="s">
        <v>192</v>
      </c>
      <c r="BM226" s="196" t="s">
        <v>904</v>
      </c>
    </row>
    <row r="227" spans="1:65" s="2" customFormat="1" ht="16.5" customHeight="1">
      <c r="A227" s="31"/>
      <c r="B227" s="32"/>
      <c r="C227" s="198" t="s">
        <v>905</v>
      </c>
      <c r="D227" s="198" t="s">
        <v>222</v>
      </c>
      <c r="E227" s="199" t="s">
        <v>256</v>
      </c>
      <c r="F227" s="200" t="s">
        <v>257</v>
      </c>
      <c r="G227" s="201" t="s">
        <v>191</v>
      </c>
      <c r="H227" s="202">
        <v>1</v>
      </c>
      <c r="I227" s="203"/>
      <c r="J227" s="204">
        <f t="shared" si="60"/>
        <v>0</v>
      </c>
      <c r="K227" s="205"/>
      <c r="L227" s="206"/>
      <c r="M227" s="207" t="s">
        <v>1</v>
      </c>
      <c r="N227" s="208" t="s">
        <v>41</v>
      </c>
      <c r="O227" s="68"/>
      <c r="P227" s="194">
        <f t="shared" si="61"/>
        <v>0</v>
      </c>
      <c r="Q227" s="194">
        <v>0.0012</v>
      </c>
      <c r="R227" s="194">
        <f t="shared" si="62"/>
        <v>0.0012</v>
      </c>
      <c r="S227" s="194">
        <v>0</v>
      </c>
      <c r="T227" s="195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225</v>
      </c>
      <c r="AT227" s="196" t="s">
        <v>222</v>
      </c>
      <c r="AU227" s="196" t="s">
        <v>155</v>
      </c>
      <c r="AY227" s="14" t="s">
        <v>147</v>
      </c>
      <c r="BE227" s="197">
        <f t="shared" si="64"/>
        <v>0</v>
      </c>
      <c r="BF227" s="197">
        <f t="shared" si="65"/>
        <v>0</v>
      </c>
      <c r="BG227" s="197">
        <f t="shared" si="66"/>
        <v>0</v>
      </c>
      <c r="BH227" s="197">
        <f t="shared" si="67"/>
        <v>0</v>
      </c>
      <c r="BI227" s="197">
        <f t="shared" si="68"/>
        <v>0</v>
      </c>
      <c r="BJ227" s="14" t="s">
        <v>155</v>
      </c>
      <c r="BK227" s="197">
        <f t="shared" si="69"/>
        <v>0</v>
      </c>
      <c r="BL227" s="14" t="s">
        <v>192</v>
      </c>
      <c r="BM227" s="196" t="s">
        <v>906</v>
      </c>
    </row>
    <row r="228" spans="1:65" s="2" customFormat="1" ht="16.5" customHeight="1">
      <c r="A228" s="31"/>
      <c r="B228" s="32"/>
      <c r="C228" s="184" t="s">
        <v>907</v>
      </c>
      <c r="D228" s="184" t="s">
        <v>150</v>
      </c>
      <c r="E228" s="185" t="s">
        <v>260</v>
      </c>
      <c r="F228" s="186" t="s">
        <v>261</v>
      </c>
      <c r="G228" s="187" t="s">
        <v>191</v>
      </c>
      <c r="H228" s="188">
        <v>1</v>
      </c>
      <c r="I228" s="189"/>
      <c r="J228" s="190">
        <f t="shared" si="60"/>
        <v>0</v>
      </c>
      <c r="K228" s="191"/>
      <c r="L228" s="36"/>
      <c r="M228" s="192" t="s">
        <v>1</v>
      </c>
      <c r="N228" s="193" t="s">
        <v>41</v>
      </c>
      <c r="O228" s="68"/>
      <c r="P228" s="194">
        <f t="shared" si="61"/>
        <v>0</v>
      </c>
      <c r="Q228" s="194">
        <v>0</v>
      </c>
      <c r="R228" s="194">
        <f t="shared" si="62"/>
        <v>0</v>
      </c>
      <c r="S228" s="194">
        <v>0.024</v>
      </c>
      <c r="T228" s="195">
        <f t="shared" si="63"/>
        <v>0.024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192</v>
      </c>
      <c r="AT228" s="196" t="s">
        <v>150</v>
      </c>
      <c r="AU228" s="196" t="s">
        <v>155</v>
      </c>
      <c r="AY228" s="14" t="s">
        <v>147</v>
      </c>
      <c r="BE228" s="197">
        <f t="shared" si="64"/>
        <v>0</v>
      </c>
      <c r="BF228" s="197">
        <f t="shared" si="65"/>
        <v>0</v>
      </c>
      <c r="BG228" s="197">
        <f t="shared" si="66"/>
        <v>0</v>
      </c>
      <c r="BH228" s="197">
        <f t="shared" si="67"/>
        <v>0</v>
      </c>
      <c r="BI228" s="197">
        <f t="shared" si="68"/>
        <v>0</v>
      </c>
      <c r="BJ228" s="14" t="s">
        <v>155</v>
      </c>
      <c r="BK228" s="197">
        <f t="shared" si="69"/>
        <v>0</v>
      </c>
      <c r="BL228" s="14" t="s">
        <v>192</v>
      </c>
      <c r="BM228" s="196" t="s">
        <v>908</v>
      </c>
    </row>
    <row r="229" spans="1:65" s="2" customFormat="1" ht="16.5" customHeight="1">
      <c r="A229" s="31"/>
      <c r="B229" s="32"/>
      <c r="C229" s="184" t="s">
        <v>909</v>
      </c>
      <c r="D229" s="184" t="s">
        <v>150</v>
      </c>
      <c r="E229" s="185" t="s">
        <v>264</v>
      </c>
      <c r="F229" s="186" t="s">
        <v>265</v>
      </c>
      <c r="G229" s="187" t="s">
        <v>191</v>
      </c>
      <c r="H229" s="188">
        <v>1</v>
      </c>
      <c r="I229" s="189"/>
      <c r="J229" s="190">
        <f t="shared" si="60"/>
        <v>0</v>
      </c>
      <c r="K229" s="191"/>
      <c r="L229" s="36"/>
      <c r="M229" s="192" t="s">
        <v>1</v>
      </c>
      <c r="N229" s="193" t="s">
        <v>41</v>
      </c>
      <c r="O229" s="68"/>
      <c r="P229" s="194">
        <f t="shared" si="61"/>
        <v>0</v>
      </c>
      <c r="Q229" s="194">
        <v>0</v>
      </c>
      <c r="R229" s="194">
        <f t="shared" si="62"/>
        <v>0</v>
      </c>
      <c r="S229" s="194">
        <v>0</v>
      </c>
      <c r="T229" s="195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192</v>
      </c>
      <c r="AT229" s="196" t="s">
        <v>150</v>
      </c>
      <c r="AU229" s="196" t="s">
        <v>155</v>
      </c>
      <c r="AY229" s="14" t="s">
        <v>147</v>
      </c>
      <c r="BE229" s="197">
        <f t="shared" si="64"/>
        <v>0</v>
      </c>
      <c r="BF229" s="197">
        <f t="shared" si="65"/>
        <v>0</v>
      </c>
      <c r="BG229" s="197">
        <f t="shared" si="66"/>
        <v>0</v>
      </c>
      <c r="BH229" s="197">
        <f t="shared" si="67"/>
        <v>0</v>
      </c>
      <c r="BI229" s="197">
        <f t="shared" si="68"/>
        <v>0</v>
      </c>
      <c r="BJ229" s="14" t="s">
        <v>155</v>
      </c>
      <c r="BK229" s="197">
        <f t="shared" si="69"/>
        <v>0</v>
      </c>
      <c r="BL229" s="14" t="s">
        <v>192</v>
      </c>
      <c r="BM229" s="196" t="s">
        <v>910</v>
      </c>
    </row>
    <row r="230" spans="1:65" s="2" customFormat="1" ht="16.5" customHeight="1">
      <c r="A230" s="31"/>
      <c r="B230" s="32"/>
      <c r="C230" s="198" t="s">
        <v>911</v>
      </c>
      <c r="D230" s="198" t="s">
        <v>222</v>
      </c>
      <c r="E230" s="199" t="s">
        <v>268</v>
      </c>
      <c r="F230" s="200" t="s">
        <v>269</v>
      </c>
      <c r="G230" s="201" t="s">
        <v>191</v>
      </c>
      <c r="H230" s="202">
        <v>1</v>
      </c>
      <c r="I230" s="203"/>
      <c r="J230" s="204">
        <f t="shared" si="60"/>
        <v>0</v>
      </c>
      <c r="K230" s="205"/>
      <c r="L230" s="206"/>
      <c r="M230" s="207" t="s">
        <v>1</v>
      </c>
      <c r="N230" s="208" t="s">
        <v>41</v>
      </c>
      <c r="O230" s="68"/>
      <c r="P230" s="194">
        <f t="shared" si="61"/>
        <v>0</v>
      </c>
      <c r="Q230" s="194">
        <v>0.00123</v>
      </c>
      <c r="R230" s="194">
        <f t="shared" si="62"/>
        <v>0.00123</v>
      </c>
      <c r="S230" s="194">
        <v>0</v>
      </c>
      <c r="T230" s="195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225</v>
      </c>
      <c r="AT230" s="196" t="s">
        <v>222</v>
      </c>
      <c r="AU230" s="196" t="s">
        <v>155</v>
      </c>
      <c r="AY230" s="14" t="s">
        <v>147</v>
      </c>
      <c r="BE230" s="197">
        <f t="shared" si="64"/>
        <v>0</v>
      </c>
      <c r="BF230" s="197">
        <f t="shared" si="65"/>
        <v>0</v>
      </c>
      <c r="BG230" s="197">
        <f t="shared" si="66"/>
        <v>0</v>
      </c>
      <c r="BH230" s="197">
        <f t="shared" si="67"/>
        <v>0</v>
      </c>
      <c r="BI230" s="197">
        <f t="shared" si="68"/>
        <v>0</v>
      </c>
      <c r="BJ230" s="14" t="s">
        <v>155</v>
      </c>
      <c r="BK230" s="197">
        <f t="shared" si="69"/>
        <v>0</v>
      </c>
      <c r="BL230" s="14" t="s">
        <v>192</v>
      </c>
      <c r="BM230" s="196" t="s">
        <v>912</v>
      </c>
    </row>
    <row r="231" spans="1:65" s="2" customFormat="1" ht="16.5" customHeight="1">
      <c r="A231" s="31"/>
      <c r="B231" s="32"/>
      <c r="C231" s="184" t="s">
        <v>913</v>
      </c>
      <c r="D231" s="184" t="s">
        <v>150</v>
      </c>
      <c r="E231" s="185" t="s">
        <v>272</v>
      </c>
      <c r="F231" s="186" t="s">
        <v>273</v>
      </c>
      <c r="G231" s="187" t="s">
        <v>274</v>
      </c>
      <c r="H231" s="209"/>
      <c r="I231" s="189"/>
      <c r="J231" s="190">
        <f t="shared" si="60"/>
        <v>0</v>
      </c>
      <c r="K231" s="191"/>
      <c r="L231" s="36"/>
      <c r="M231" s="192" t="s">
        <v>1</v>
      </c>
      <c r="N231" s="193" t="s">
        <v>41</v>
      </c>
      <c r="O231" s="68"/>
      <c r="P231" s="194">
        <f t="shared" si="61"/>
        <v>0</v>
      </c>
      <c r="Q231" s="194">
        <v>0</v>
      </c>
      <c r="R231" s="194">
        <f t="shared" si="62"/>
        <v>0</v>
      </c>
      <c r="S231" s="194">
        <v>0</v>
      </c>
      <c r="T231" s="195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192</v>
      </c>
      <c r="AT231" s="196" t="s">
        <v>150</v>
      </c>
      <c r="AU231" s="196" t="s">
        <v>155</v>
      </c>
      <c r="AY231" s="14" t="s">
        <v>147</v>
      </c>
      <c r="BE231" s="197">
        <f t="shared" si="64"/>
        <v>0</v>
      </c>
      <c r="BF231" s="197">
        <f t="shared" si="65"/>
        <v>0</v>
      </c>
      <c r="BG231" s="197">
        <f t="shared" si="66"/>
        <v>0</v>
      </c>
      <c r="BH231" s="197">
        <f t="shared" si="67"/>
        <v>0</v>
      </c>
      <c r="BI231" s="197">
        <f t="shared" si="68"/>
        <v>0</v>
      </c>
      <c r="BJ231" s="14" t="s">
        <v>155</v>
      </c>
      <c r="BK231" s="197">
        <f t="shared" si="69"/>
        <v>0</v>
      </c>
      <c r="BL231" s="14" t="s">
        <v>192</v>
      </c>
      <c r="BM231" s="196" t="s">
        <v>914</v>
      </c>
    </row>
    <row r="232" spans="2:63" s="12" customFormat="1" ht="22.9" customHeight="1">
      <c r="B232" s="168"/>
      <c r="C232" s="169"/>
      <c r="D232" s="170" t="s">
        <v>74</v>
      </c>
      <c r="E232" s="182" t="s">
        <v>915</v>
      </c>
      <c r="F232" s="182" t="s">
        <v>916</v>
      </c>
      <c r="G232" s="169"/>
      <c r="H232" s="169"/>
      <c r="I232" s="172"/>
      <c r="J232" s="183">
        <f>BK232</f>
        <v>0</v>
      </c>
      <c r="K232" s="169"/>
      <c r="L232" s="174"/>
      <c r="M232" s="175"/>
      <c r="N232" s="176"/>
      <c r="O232" s="176"/>
      <c r="P232" s="177">
        <f>SUM(P233:P238)</f>
        <v>0</v>
      </c>
      <c r="Q232" s="176"/>
      <c r="R232" s="177">
        <f>SUM(R233:R238)</f>
        <v>0.4471480999999999</v>
      </c>
      <c r="S232" s="176"/>
      <c r="T232" s="178">
        <f>SUM(T233:T238)</f>
        <v>0</v>
      </c>
      <c r="AR232" s="179" t="s">
        <v>155</v>
      </c>
      <c r="AT232" s="180" t="s">
        <v>74</v>
      </c>
      <c r="AU232" s="180" t="s">
        <v>83</v>
      </c>
      <c r="AY232" s="179" t="s">
        <v>147</v>
      </c>
      <c r="BK232" s="181">
        <f>SUM(BK233:BK238)</f>
        <v>0</v>
      </c>
    </row>
    <row r="233" spans="1:65" s="2" customFormat="1" ht="16.5" customHeight="1">
      <c r="A233" s="31"/>
      <c r="B233" s="32"/>
      <c r="C233" s="184" t="s">
        <v>917</v>
      </c>
      <c r="D233" s="184" t="s">
        <v>150</v>
      </c>
      <c r="E233" s="185" t="s">
        <v>918</v>
      </c>
      <c r="F233" s="186" t="s">
        <v>919</v>
      </c>
      <c r="G233" s="187" t="s">
        <v>153</v>
      </c>
      <c r="H233" s="188">
        <v>16.33</v>
      </c>
      <c r="I233" s="189"/>
      <c r="J233" s="190">
        <f aca="true" t="shared" si="70" ref="J233:J238">ROUND(I233*H233,2)</f>
        <v>0</v>
      </c>
      <c r="K233" s="191"/>
      <c r="L233" s="36"/>
      <c r="M233" s="192" t="s">
        <v>1</v>
      </c>
      <c r="N233" s="193" t="s">
        <v>41</v>
      </c>
      <c r="O233" s="68"/>
      <c r="P233" s="194">
        <f aca="true" t="shared" si="71" ref="P233:P238">O233*H233</f>
        <v>0</v>
      </c>
      <c r="Q233" s="194">
        <v>0</v>
      </c>
      <c r="R233" s="194">
        <f aca="true" t="shared" si="72" ref="R233:R238">Q233*H233</f>
        <v>0</v>
      </c>
      <c r="S233" s="194">
        <v>0</v>
      </c>
      <c r="T233" s="195">
        <f aca="true" t="shared" si="73" ref="T233:T238"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192</v>
      </c>
      <c r="AT233" s="196" t="s">
        <v>150</v>
      </c>
      <c r="AU233" s="196" t="s">
        <v>155</v>
      </c>
      <c r="AY233" s="14" t="s">
        <v>147</v>
      </c>
      <c r="BE233" s="197">
        <f aca="true" t="shared" si="74" ref="BE233:BE238">IF(N233="základní",J233,0)</f>
        <v>0</v>
      </c>
      <c r="BF233" s="197">
        <f aca="true" t="shared" si="75" ref="BF233:BF238">IF(N233="snížená",J233,0)</f>
        <v>0</v>
      </c>
      <c r="BG233" s="197">
        <f aca="true" t="shared" si="76" ref="BG233:BG238">IF(N233="zákl. přenesená",J233,0)</f>
        <v>0</v>
      </c>
      <c r="BH233" s="197">
        <f aca="true" t="shared" si="77" ref="BH233:BH238">IF(N233="sníž. přenesená",J233,0)</f>
        <v>0</v>
      </c>
      <c r="BI233" s="197">
        <f aca="true" t="shared" si="78" ref="BI233:BI238">IF(N233="nulová",J233,0)</f>
        <v>0</v>
      </c>
      <c r="BJ233" s="14" t="s">
        <v>155</v>
      </c>
      <c r="BK233" s="197">
        <f aca="true" t="shared" si="79" ref="BK233:BK238">ROUND(I233*H233,2)</f>
        <v>0</v>
      </c>
      <c r="BL233" s="14" t="s">
        <v>192</v>
      </c>
      <c r="BM233" s="196" t="s">
        <v>920</v>
      </c>
    </row>
    <row r="234" spans="1:65" s="2" customFormat="1" ht="16.5" customHeight="1">
      <c r="A234" s="31"/>
      <c r="B234" s="32"/>
      <c r="C234" s="184" t="s">
        <v>921</v>
      </c>
      <c r="D234" s="184" t="s">
        <v>150</v>
      </c>
      <c r="E234" s="185" t="s">
        <v>922</v>
      </c>
      <c r="F234" s="186" t="s">
        <v>923</v>
      </c>
      <c r="G234" s="187" t="s">
        <v>153</v>
      </c>
      <c r="H234" s="188">
        <v>16.33</v>
      </c>
      <c r="I234" s="189"/>
      <c r="J234" s="190">
        <f t="shared" si="70"/>
        <v>0</v>
      </c>
      <c r="K234" s="191"/>
      <c r="L234" s="36"/>
      <c r="M234" s="192" t="s">
        <v>1</v>
      </c>
      <c r="N234" s="193" t="s">
        <v>41</v>
      </c>
      <c r="O234" s="68"/>
      <c r="P234" s="194">
        <f t="shared" si="71"/>
        <v>0</v>
      </c>
      <c r="Q234" s="194">
        <v>0.0003</v>
      </c>
      <c r="R234" s="194">
        <f t="shared" si="72"/>
        <v>0.004898999999999999</v>
      </c>
      <c r="S234" s="194">
        <v>0</v>
      </c>
      <c r="T234" s="195">
        <f t="shared" si="7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192</v>
      </c>
      <c r="AT234" s="196" t="s">
        <v>150</v>
      </c>
      <c r="AU234" s="196" t="s">
        <v>155</v>
      </c>
      <c r="AY234" s="14" t="s">
        <v>147</v>
      </c>
      <c r="BE234" s="197">
        <f t="shared" si="74"/>
        <v>0</v>
      </c>
      <c r="BF234" s="197">
        <f t="shared" si="75"/>
        <v>0</v>
      </c>
      <c r="BG234" s="197">
        <f t="shared" si="76"/>
        <v>0</v>
      </c>
      <c r="BH234" s="197">
        <f t="shared" si="77"/>
        <v>0</v>
      </c>
      <c r="BI234" s="197">
        <f t="shared" si="78"/>
        <v>0</v>
      </c>
      <c r="BJ234" s="14" t="s">
        <v>155</v>
      </c>
      <c r="BK234" s="197">
        <f t="shared" si="79"/>
        <v>0</v>
      </c>
      <c r="BL234" s="14" t="s">
        <v>192</v>
      </c>
      <c r="BM234" s="196" t="s">
        <v>924</v>
      </c>
    </row>
    <row r="235" spans="1:65" s="2" customFormat="1" ht="21.75" customHeight="1">
      <c r="A235" s="31"/>
      <c r="B235" s="32"/>
      <c r="C235" s="184" t="s">
        <v>925</v>
      </c>
      <c r="D235" s="184" t="s">
        <v>150</v>
      </c>
      <c r="E235" s="185" t="s">
        <v>926</v>
      </c>
      <c r="F235" s="186" t="s">
        <v>927</v>
      </c>
      <c r="G235" s="187" t="s">
        <v>153</v>
      </c>
      <c r="H235" s="188">
        <v>16.33</v>
      </c>
      <c r="I235" s="189"/>
      <c r="J235" s="190">
        <f t="shared" si="70"/>
        <v>0</v>
      </c>
      <c r="K235" s="191"/>
      <c r="L235" s="36"/>
      <c r="M235" s="192" t="s">
        <v>1</v>
      </c>
      <c r="N235" s="193" t="s">
        <v>41</v>
      </c>
      <c r="O235" s="68"/>
      <c r="P235" s="194">
        <f t="shared" si="71"/>
        <v>0</v>
      </c>
      <c r="Q235" s="194">
        <v>0.00689</v>
      </c>
      <c r="R235" s="194">
        <f t="shared" si="72"/>
        <v>0.1125137</v>
      </c>
      <c r="S235" s="194">
        <v>0</v>
      </c>
      <c r="T235" s="195">
        <f t="shared" si="7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192</v>
      </c>
      <c r="AT235" s="196" t="s">
        <v>150</v>
      </c>
      <c r="AU235" s="196" t="s">
        <v>155</v>
      </c>
      <c r="AY235" s="14" t="s">
        <v>147</v>
      </c>
      <c r="BE235" s="197">
        <f t="shared" si="74"/>
        <v>0</v>
      </c>
      <c r="BF235" s="197">
        <f t="shared" si="75"/>
        <v>0</v>
      </c>
      <c r="BG235" s="197">
        <f t="shared" si="76"/>
        <v>0</v>
      </c>
      <c r="BH235" s="197">
        <f t="shared" si="77"/>
        <v>0</v>
      </c>
      <c r="BI235" s="197">
        <f t="shared" si="78"/>
        <v>0</v>
      </c>
      <c r="BJ235" s="14" t="s">
        <v>155</v>
      </c>
      <c r="BK235" s="197">
        <f t="shared" si="79"/>
        <v>0</v>
      </c>
      <c r="BL235" s="14" t="s">
        <v>192</v>
      </c>
      <c r="BM235" s="196" t="s">
        <v>928</v>
      </c>
    </row>
    <row r="236" spans="1:65" s="2" customFormat="1" ht="16.5" customHeight="1">
      <c r="A236" s="31"/>
      <c r="B236" s="32"/>
      <c r="C236" s="198" t="s">
        <v>929</v>
      </c>
      <c r="D236" s="198" t="s">
        <v>222</v>
      </c>
      <c r="E236" s="199" t="s">
        <v>930</v>
      </c>
      <c r="F236" s="200" t="s">
        <v>931</v>
      </c>
      <c r="G236" s="201" t="s">
        <v>153</v>
      </c>
      <c r="H236" s="202">
        <v>17.147</v>
      </c>
      <c r="I236" s="203"/>
      <c r="J236" s="204">
        <f t="shared" si="70"/>
        <v>0</v>
      </c>
      <c r="K236" s="205"/>
      <c r="L236" s="206"/>
      <c r="M236" s="207" t="s">
        <v>1</v>
      </c>
      <c r="N236" s="208" t="s">
        <v>41</v>
      </c>
      <c r="O236" s="68"/>
      <c r="P236" s="194">
        <f t="shared" si="71"/>
        <v>0</v>
      </c>
      <c r="Q236" s="194">
        <v>0.0192</v>
      </c>
      <c r="R236" s="194">
        <f t="shared" si="72"/>
        <v>0.3292223999999999</v>
      </c>
      <c r="S236" s="194">
        <v>0</v>
      </c>
      <c r="T236" s="195">
        <f t="shared" si="7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225</v>
      </c>
      <c r="AT236" s="196" t="s">
        <v>222</v>
      </c>
      <c r="AU236" s="196" t="s">
        <v>155</v>
      </c>
      <c r="AY236" s="14" t="s">
        <v>147</v>
      </c>
      <c r="BE236" s="197">
        <f t="shared" si="74"/>
        <v>0</v>
      </c>
      <c r="BF236" s="197">
        <f t="shared" si="75"/>
        <v>0</v>
      </c>
      <c r="BG236" s="197">
        <f t="shared" si="76"/>
        <v>0</v>
      </c>
      <c r="BH236" s="197">
        <f t="shared" si="77"/>
        <v>0</v>
      </c>
      <c r="BI236" s="197">
        <f t="shared" si="78"/>
        <v>0</v>
      </c>
      <c r="BJ236" s="14" t="s">
        <v>155</v>
      </c>
      <c r="BK236" s="197">
        <f t="shared" si="79"/>
        <v>0</v>
      </c>
      <c r="BL236" s="14" t="s">
        <v>192</v>
      </c>
      <c r="BM236" s="196" t="s">
        <v>932</v>
      </c>
    </row>
    <row r="237" spans="1:65" s="2" customFormat="1" ht="16.5" customHeight="1">
      <c r="A237" s="31"/>
      <c r="B237" s="32"/>
      <c r="C237" s="184" t="s">
        <v>933</v>
      </c>
      <c r="D237" s="184" t="s">
        <v>150</v>
      </c>
      <c r="E237" s="185" t="s">
        <v>934</v>
      </c>
      <c r="F237" s="186" t="s">
        <v>935</v>
      </c>
      <c r="G237" s="187" t="s">
        <v>308</v>
      </c>
      <c r="H237" s="188">
        <v>17.1</v>
      </c>
      <c r="I237" s="189"/>
      <c r="J237" s="190">
        <f t="shared" si="70"/>
        <v>0</v>
      </c>
      <c r="K237" s="191"/>
      <c r="L237" s="36"/>
      <c r="M237" s="192" t="s">
        <v>1</v>
      </c>
      <c r="N237" s="193" t="s">
        <v>41</v>
      </c>
      <c r="O237" s="68"/>
      <c r="P237" s="194">
        <f t="shared" si="71"/>
        <v>0</v>
      </c>
      <c r="Q237" s="194">
        <v>3E-05</v>
      </c>
      <c r="R237" s="194">
        <f t="shared" si="72"/>
        <v>0.0005130000000000001</v>
      </c>
      <c r="S237" s="194">
        <v>0</v>
      </c>
      <c r="T237" s="195">
        <f t="shared" si="7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192</v>
      </c>
      <c r="AT237" s="196" t="s">
        <v>150</v>
      </c>
      <c r="AU237" s="196" t="s">
        <v>155</v>
      </c>
      <c r="AY237" s="14" t="s">
        <v>147</v>
      </c>
      <c r="BE237" s="197">
        <f t="shared" si="74"/>
        <v>0</v>
      </c>
      <c r="BF237" s="197">
        <f t="shared" si="75"/>
        <v>0</v>
      </c>
      <c r="BG237" s="197">
        <f t="shared" si="76"/>
        <v>0</v>
      </c>
      <c r="BH237" s="197">
        <f t="shared" si="77"/>
        <v>0</v>
      </c>
      <c r="BI237" s="197">
        <f t="shared" si="78"/>
        <v>0</v>
      </c>
      <c r="BJ237" s="14" t="s">
        <v>155</v>
      </c>
      <c r="BK237" s="197">
        <f t="shared" si="79"/>
        <v>0</v>
      </c>
      <c r="BL237" s="14" t="s">
        <v>192</v>
      </c>
      <c r="BM237" s="196" t="s">
        <v>936</v>
      </c>
    </row>
    <row r="238" spans="1:65" s="2" customFormat="1" ht="16.5" customHeight="1">
      <c r="A238" s="31"/>
      <c r="B238" s="32"/>
      <c r="C238" s="184" t="s">
        <v>937</v>
      </c>
      <c r="D238" s="184" t="s">
        <v>150</v>
      </c>
      <c r="E238" s="185" t="s">
        <v>938</v>
      </c>
      <c r="F238" s="186" t="s">
        <v>939</v>
      </c>
      <c r="G238" s="187" t="s">
        <v>274</v>
      </c>
      <c r="H238" s="209"/>
      <c r="I238" s="189"/>
      <c r="J238" s="190">
        <f t="shared" si="70"/>
        <v>0</v>
      </c>
      <c r="K238" s="191"/>
      <c r="L238" s="36"/>
      <c r="M238" s="192" t="s">
        <v>1</v>
      </c>
      <c r="N238" s="193" t="s">
        <v>41</v>
      </c>
      <c r="O238" s="68"/>
      <c r="P238" s="194">
        <f t="shared" si="71"/>
        <v>0</v>
      </c>
      <c r="Q238" s="194">
        <v>0</v>
      </c>
      <c r="R238" s="194">
        <f t="shared" si="72"/>
        <v>0</v>
      </c>
      <c r="S238" s="194">
        <v>0</v>
      </c>
      <c r="T238" s="195">
        <f t="shared" si="7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192</v>
      </c>
      <c r="AT238" s="196" t="s">
        <v>150</v>
      </c>
      <c r="AU238" s="196" t="s">
        <v>155</v>
      </c>
      <c r="AY238" s="14" t="s">
        <v>147</v>
      </c>
      <c r="BE238" s="197">
        <f t="shared" si="74"/>
        <v>0</v>
      </c>
      <c r="BF238" s="197">
        <f t="shared" si="75"/>
        <v>0</v>
      </c>
      <c r="BG238" s="197">
        <f t="shared" si="76"/>
        <v>0</v>
      </c>
      <c r="BH238" s="197">
        <f t="shared" si="77"/>
        <v>0</v>
      </c>
      <c r="BI238" s="197">
        <f t="shared" si="78"/>
        <v>0</v>
      </c>
      <c r="BJ238" s="14" t="s">
        <v>155</v>
      </c>
      <c r="BK238" s="197">
        <f t="shared" si="79"/>
        <v>0</v>
      </c>
      <c r="BL238" s="14" t="s">
        <v>192</v>
      </c>
      <c r="BM238" s="196" t="s">
        <v>940</v>
      </c>
    </row>
    <row r="239" spans="2:63" s="12" customFormat="1" ht="22.9" customHeight="1">
      <c r="B239" s="168"/>
      <c r="C239" s="169"/>
      <c r="D239" s="170" t="s">
        <v>74</v>
      </c>
      <c r="E239" s="182" t="s">
        <v>941</v>
      </c>
      <c r="F239" s="182" t="s">
        <v>942</v>
      </c>
      <c r="G239" s="169"/>
      <c r="H239" s="169"/>
      <c r="I239" s="172"/>
      <c r="J239" s="183">
        <f>BK239</f>
        <v>0</v>
      </c>
      <c r="K239" s="169"/>
      <c r="L239" s="174"/>
      <c r="M239" s="175"/>
      <c r="N239" s="176"/>
      <c r="O239" s="176"/>
      <c r="P239" s="177">
        <f>SUM(P240:P247)</f>
        <v>0</v>
      </c>
      <c r="Q239" s="176"/>
      <c r="R239" s="177">
        <f>SUM(R240:R247)</f>
        <v>0.6630968</v>
      </c>
      <c r="S239" s="176"/>
      <c r="T239" s="178">
        <f>SUM(T240:T247)</f>
        <v>0</v>
      </c>
      <c r="AR239" s="179" t="s">
        <v>155</v>
      </c>
      <c r="AT239" s="180" t="s">
        <v>74</v>
      </c>
      <c r="AU239" s="180" t="s">
        <v>83</v>
      </c>
      <c r="AY239" s="179" t="s">
        <v>147</v>
      </c>
      <c r="BK239" s="181">
        <f>SUM(BK240:BK247)</f>
        <v>0</v>
      </c>
    </row>
    <row r="240" spans="1:65" s="2" customFormat="1" ht="16.5" customHeight="1">
      <c r="A240" s="31"/>
      <c r="B240" s="32"/>
      <c r="C240" s="184" t="s">
        <v>943</v>
      </c>
      <c r="D240" s="184" t="s">
        <v>150</v>
      </c>
      <c r="E240" s="185" t="s">
        <v>944</v>
      </c>
      <c r="F240" s="186" t="s">
        <v>945</v>
      </c>
      <c r="G240" s="187" t="s">
        <v>153</v>
      </c>
      <c r="H240" s="188">
        <v>41.876</v>
      </c>
      <c r="I240" s="189"/>
      <c r="J240" s="190">
        <f aca="true" t="shared" si="80" ref="J240:J247">ROUND(I240*H240,2)</f>
        <v>0</v>
      </c>
      <c r="K240" s="191"/>
      <c r="L240" s="36"/>
      <c r="M240" s="192" t="s">
        <v>1</v>
      </c>
      <c r="N240" s="193" t="s">
        <v>41</v>
      </c>
      <c r="O240" s="68"/>
      <c r="P240" s="194">
        <f aca="true" t="shared" si="81" ref="P240:P247">O240*H240</f>
        <v>0</v>
      </c>
      <c r="Q240" s="194">
        <v>0.0003</v>
      </c>
      <c r="R240" s="194">
        <f aca="true" t="shared" si="82" ref="R240:R247">Q240*H240</f>
        <v>0.012562799999999999</v>
      </c>
      <c r="S240" s="194">
        <v>0</v>
      </c>
      <c r="T240" s="195">
        <f aca="true" t="shared" si="83" ref="T240:T247"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192</v>
      </c>
      <c r="AT240" s="196" t="s">
        <v>150</v>
      </c>
      <c r="AU240" s="196" t="s">
        <v>155</v>
      </c>
      <c r="AY240" s="14" t="s">
        <v>147</v>
      </c>
      <c r="BE240" s="197">
        <f aca="true" t="shared" si="84" ref="BE240:BE247">IF(N240="základní",J240,0)</f>
        <v>0</v>
      </c>
      <c r="BF240" s="197">
        <f aca="true" t="shared" si="85" ref="BF240:BF247">IF(N240="snížená",J240,0)</f>
        <v>0</v>
      </c>
      <c r="BG240" s="197">
        <f aca="true" t="shared" si="86" ref="BG240:BG247">IF(N240="zákl. přenesená",J240,0)</f>
        <v>0</v>
      </c>
      <c r="BH240" s="197">
        <f aca="true" t="shared" si="87" ref="BH240:BH247">IF(N240="sníž. přenesená",J240,0)</f>
        <v>0</v>
      </c>
      <c r="BI240" s="197">
        <f aca="true" t="shared" si="88" ref="BI240:BI247">IF(N240="nulová",J240,0)</f>
        <v>0</v>
      </c>
      <c r="BJ240" s="14" t="s">
        <v>155</v>
      </c>
      <c r="BK240" s="197">
        <f aca="true" t="shared" si="89" ref="BK240:BK247">ROUND(I240*H240,2)</f>
        <v>0</v>
      </c>
      <c r="BL240" s="14" t="s">
        <v>192</v>
      </c>
      <c r="BM240" s="196" t="s">
        <v>946</v>
      </c>
    </row>
    <row r="241" spans="1:65" s="2" customFormat="1" ht="16.5" customHeight="1">
      <c r="A241" s="31"/>
      <c r="B241" s="32"/>
      <c r="C241" s="184" t="s">
        <v>947</v>
      </c>
      <c r="D241" s="184" t="s">
        <v>150</v>
      </c>
      <c r="E241" s="185" t="s">
        <v>948</v>
      </c>
      <c r="F241" s="186" t="s">
        <v>949</v>
      </c>
      <c r="G241" s="187" t="s">
        <v>153</v>
      </c>
      <c r="H241" s="188">
        <v>41.876</v>
      </c>
      <c r="I241" s="189"/>
      <c r="J241" s="190">
        <f t="shared" si="80"/>
        <v>0</v>
      </c>
      <c r="K241" s="191"/>
      <c r="L241" s="36"/>
      <c r="M241" s="192" t="s">
        <v>1</v>
      </c>
      <c r="N241" s="193" t="s">
        <v>41</v>
      </c>
      <c r="O241" s="68"/>
      <c r="P241" s="194">
        <f t="shared" si="81"/>
        <v>0</v>
      </c>
      <c r="Q241" s="194">
        <v>0.00495</v>
      </c>
      <c r="R241" s="194">
        <f t="shared" si="82"/>
        <v>0.2072862</v>
      </c>
      <c r="S241" s="194">
        <v>0</v>
      </c>
      <c r="T241" s="195">
        <f t="shared" si="8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192</v>
      </c>
      <c r="AT241" s="196" t="s">
        <v>150</v>
      </c>
      <c r="AU241" s="196" t="s">
        <v>155</v>
      </c>
      <c r="AY241" s="14" t="s">
        <v>147</v>
      </c>
      <c r="BE241" s="197">
        <f t="shared" si="84"/>
        <v>0</v>
      </c>
      <c r="BF241" s="197">
        <f t="shared" si="85"/>
        <v>0</v>
      </c>
      <c r="BG241" s="197">
        <f t="shared" si="86"/>
        <v>0</v>
      </c>
      <c r="BH241" s="197">
        <f t="shared" si="87"/>
        <v>0</v>
      </c>
      <c r="BI241" s="197">
        <f t="shared" si="88"/>
        <v>0</v>
      </c>
      <c r="BJ241" s="14" t="s">
        <v>155</v>
      </c>
      <c r="BK241" s="197">
        <f t="shared" si="89"/>
        <v>0</v>
      </c>
      <c r="BL241" s="14" t="s">
        <v>192</v>
      </c>
      <c r="BM241" s="196" t="s">
        <v>950</v>
      </c>
    </row>
    <row r="242" spans="1:65" s="2" customFormat="1" ht="16.5" customHeight="1">
      <c r="A242" s="31"/>
      <c r="B242" s="32"/>
      <c r="C242" s="198" t="s">
        <v>951</v>
      </c>
      <c r="D242" s="198" t="s">
        <v>222</v>
      </c>
      <c r="E242" s="199" t="s">
        <v>952</v>
      </c>
      <c r="F242" s="200" t="s">
        <v>953</v>
      </c>
      <c r="G242" s="201" t="s">
        <v>153</v>
      </c>
      <c r="H242" s="202">
        <v>43.97</v>
      </c>
      <c r="I242" s="203"/>
      <c r="J242" s="204">
        <f t="shared" si="80"/>
        <v>0</v>
      </c>
      <c r="K242" s="205"/>
      <c r="L242" s="206"/>
      <c r="M242" s="207" t="s">
        <v>1</v>
      </c>
      <c r="N242" s="208" t="s">
        <v>41</v>
      </c>
      <c r="O242" s="68"/>
      <c r="P242" s="194">
        <f t="shared" si="81"/>
        <v>0</v>
      </c>
      <c r="Q242" s="194">
        <v>0.0098</v>
      </c>
      <c r="R242" s="194">
        <f t="shared" si="82"/>
        <v>0.43090599999999996</v>
      </c>
      <c r="S242" s="194">
        <v>0</v>
      </c>
      <c r="T242" s="195">
        <f t="shared" si="8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225</v>
      </c>
      <c r="AT242" s="196" t="s">
        <v>222</v>
      </c>
      <c r="AU242" s="196" t="s">
        <v>155</v>
      </c>
      <c r="AY242" s="14" t="s">
        <v>147</v>
      </c>
      <c r="BE242" s="197">
        <f t="shared" si="84"/>
        <v>0</v>
      </c>
      <c r="BF242" s="197">
        <f t="shared" si="85"/>
        <v>0</v>
      </c>
      <c r="BG242" s="197">
        <f t="shared" si="86"/>
        <v>0</v>
      </c>
      <c r="BH242" s="197">
        <f t="shared" si="87"/>
        <v>0</v>
      </c>
      <c r="BI242" s="197">
        <f t="shared" si="88"/>
        <v>0</v>
      </c>
      <c r="BJ242" s="14" t="s">
        <v>155</v>
      </c>
      <c r="BK242" s="197">
        <f t="shared" si="89"/>
        <v>0</v>
      </c>
      <c r="BL242" s="14" t="s">
        <v>192</v>
      </c>
      <c r="BM242" s="196" t="s">
        <v>954</v>
      </c>
    </row>
    <row r="243" spans="1:65" s="2" customFormat="1" ht="16.5" customHeight="1">
      <c r="A243" s="31"/>
      <c r="B243" s="32"/>
      <c r="C243" s="184" t="s">
        <v>955</v>
      </c>
      <c r="D243" s="184" t="s">
        <v>150</v>
      </c>
      <c r="E243" s="185" t="s">
        <v>956</v>
      </c>
      <c r="F243" s="186" t="s">
        <v>957</v>
      </c>
      <c r="G243" s="187" t="s">
        <v>153</v>
      </c>
      <c r="H243" s="188">
        <v>0.6</v>
      </c>
      <c r="I243" s="189"/>
      <c r="J243" s="190">
        <f t="shared" si="80"/>
        <v>0</v>
      </c>
      <c r="K243" s="191"/>
      <c r="L243" s="36"/>
      <c r="M243" s="192" t="s">
        <v>1</v>
      </c>
      <c r="N243" s="193" t="s">
        <v>41</v>
      </c>
      <c r="O243" s="68"/>
      <c r="P243" s="194">
        <f t="shared" si="81"/>
        <v>0</v>
      </c>
      <c r="Q243" s="194">
        <v>0.00058</v>
      </c>
      <c r="R243" s="194">
        <f t="shared" si="82"/>
        <v>0.000348</v>
      </c>
      <c r="S243" s="194">
        <v>0</v>
      </c>
      <c r="T243" s="195">
        <f t="shared" si="8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192</v>
      </c>
      <c r="AT243" s="196" t="s">
        <v>150</v>
      </c>
      <c r="AU243" s="196" t="s">
        <v>155</v>
      </c>
      <c r="AY243" s="14" t="s">
        <v>147</v>
      </c>
      <c r="BE243" s="197">
        <f t="shared" si="84"/>
        <v>0</v>
      </c>
      <c r="BF243" s="197">
        <f t="shared" si="85"/>
        <v>0</v>
      </c>
      <c r="BG243" s="197">
        <f t="shared" si="86"/>
        <v>0</v>
      </c>
      <c r="BH243" s="197">
        <f t="shared" si="87"/>
        <v>0</v>
      </c>
      <c r="BI243" s="197">
        <f t="shared" si="88"/>
        <v>0</v>
      </c>
      <c r="BJ243" s="14" t="s">
        <v>155</v>
      </c>
      <c r="BK243" s="197">
        <f t="shared" si="89"/>
        <v>0</v>
      </c>
      <c r="BL243" s="14" t="s">
        <v>192</v>
      </c>
      <c r="BM243" s="196" t="s">
        <v>958</v>
      </c>
    </row>
    <row r="244" spans="1:65" s="2" customFormat="1" ht="16.5" customHeight="1">
      <c r="A244" s="31"/>
      <c r="B244" s="32"/>
      <c r="C244" s="184" t="s">
        <v>959</v>
      </c>
      <c r="D244" s="184" t="s">
        <v>150</v>
      </c>
      <c r="E244" s="185" t="s">
        <v>960</v>
      </c>
      <c r="F244" s="186" t="s">
        <v>961</v>
      </c>
      <c r="G244" s="187" t="s">
        <v>308</v>
      </c>
      <c r="H244" s="188">
        <v>18</v>
      </c>
      <c r="I244" s="189"/>
      <c r="J244" s="190">
        <f t="shared" si="80"/>
        <v>0</v>
      </c>
      <c r="K244" s="191"/>
      <c r="L244" s="36"/>
      <c r="M244" s="192" t="s">
        <v>1</v>
      </c>
      <c r="N244" s="193" t="s">
        <v>41</v>
      </c>
      <c r="O244" s="68"/>
      <c r="P244" s="194">
        <f t="shared" si="81"/>
        <v>0</v>
      </c>
      <c r="Q244" s="194">
        <v>0.00055</v>
      </c>
      <c r="R244" s="194">
        <f t="shared" si="82"/>
        <v>0.0099</v>
      </c>
      <c r="S244" s="194">
        <v>0</v>
      </c>
      <c r="T244" s="195">
        <f t="shared" si="8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192</v>
      </c>
      <c r="AT244" s="196" t="s">
        <v>150</v>
      </c>
      <c r="AU244" s="196" t="s">
        <v>155</v>
      </c>
      <c r="AY244" s="14" t="s">
        <v>147</v>
      </c>
      <c r="BE244" s="197">
        <f t="shared" si="84"/>
        <v>0</v>
      </c>
      <c r="BF244" s="197">
        <f t="shared" si="85"/>
        <v>0</v>
      </c>
      <c r="BG244" s="197">
        <f t="shared" si="86"/>
        <v>0</v>
      </c>
      <c r="BH244" s="197">
        <f t="shared" si="87"/>
        <v>0</v>
      </c>
      <c r="BI244" s="197">
        <f t="shared" si="88"/>
        <v>0</v>
      </c>
      <c r="BJ244" s="14" t="s">
        <v>155</v>
      </c>
      <c r="BK244" s="197">
        <f t="shared" si="89"/>
        <v>0</v>
      </c>
      <c r="BL244" s="14" t="s">
        <v>192</v>
      </c>
      <c r="BM244" s="196" t="s">
        <v>962</v>
      </c>
    </row>
    <row r="245" spans="1:65" s="2" customFormat="1" ht="16.5" customHeight="1">
      <c r="A245" s="31"/>
      <c r="B245" s="32"/>
      <c r="C245" s="184" t="s">
        <v>963</v>
      </c>
      <c r="D245" s="184" t="s">
        <v>150</v>
      </c>
      <c r="E245" s="185" t="s">
        <v>964</v>
      </c>
      <c r="F245" s="186" t="s">
        <v>965</v>
      </c>
      <c r="G245" s="187" t="s">
        <v>191</v>
      </c>
      <c r="H245" s="188">
        <v>16</v>
      </c>
      <c r="I245" s="189"/>
      <c r="J245" s="190">
        <f t="shared" si="80"/>
        <v>0</v>
      </c>
      <c r="K245" s="191"/>
      <c r="L245" s="36"/>
      <c r="M245" s="192" t="s">
        <v>1</v>
      </c>
      <c r="N245" s="193" t="s">
        <v>41</v>
      </c>
      <c r="O245" s="68"/>
      <c r="P245" s="194">
        <f t="shared" si="81"/>
        <v>0</v>
      </c>
      <c r="Q245" s="194">
        <v>0</v>
      </c>
      <c r="R245" s="194">
        <f t="shared" si="82"/>
        <v>0</v>
      </c>
      <c r="S245" s="194">
        <v>0</v>
      </c>
      <c r="T245" s="195">
        <f t="shared" si="8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192</v>
      </c>
      <c r="AT245" s="196" t="s">
        <v>150</v>
      </c>
      <c r="AU245" s="196" t="s">
        <v>155</v>
      </c>
      <c r="AY245" s="14" t="s">
        <v>147</v>
      </c>
      <c r="BE245" s="197">
        <f t="shared" si="84"/>
        <v>0</v>
      </c>
      <c r="BF245" s="197">
        <f t="shared" si="85"/>
        <v>0</v>
      </c>
      <c r="BG245" s="197">
        <f t="shared" si="86"/>
        <v>0</v>
      </c>
      <c r="BH245" s="197">
        <f t="shared" si="87"/>
        <v>0</v>
      </c>
      <c r="BI245" s="197">
        <f t="shared" si="88"/>
        <v>0</v>
      </c>
      <c r="BJ245" s="14" t="s">
        <v>155</v>
      </c>
      <c r="BK245" s="197">
        <f t="shared" si="89"/>
        <v>0</v>
      </c>
      <c r="BL245" s="14" t="s">
        <v>192</v>
      </c>
      <c r="BM245" s="196" t="s">
        <v>966</v>
      </c>
    </row>
    <row r="246" spans="1:65" s="2" customFormat="1" ht="16.5" customHeight="1">
      <c r="A246" s="31"/>
      <c r="B246" s="32"/>
      <c r="C246" s="184" t="s">
        <v>967</v>
      </c>
      <c r="D246" s="184" t="s">
        <v>150</v>
      </c>
      <c r="E246" s="185" t="s">
        <v>968</v>
      </c>
      <c r="F246" s="186" t="s">
        <v>969</v>
      </c>
      <c r="G246" s="187" t="s">
        <v>153</v>
      </c>
      <c r="H246" s="188">
        <v>41.876</v>
      </c>
      <c r="I246" s="189"/>
      <c r="J246" s="190">
        <f t="shared" si="80"/>
        <v>0</v>
      </c>
      <c r="K246" s="191"/>
      <c r="L246" s="36"/>
      <c r="M246" s="192" t="s">
        <v>1</v>
      </c>
      <c r="N246" s="193" t="s">
        <v>41</v>
      </c>
      <c r="O246" s="68"/>
      <c r="P246" s="194">
        <f t="shared" si="81"/>
        <v>0</v>
      </c>
      <c r="Q246" s="194">
        <v>5E-05</v>
      </c>
      <c r="R246" s="194">
        <f t="shared" si="82"/>
        <v>0.0020938</v>
      </c>
      <c r="S246" s="194">
        <v>0</v>
      </c>
      <c r="T246" s="195">
        <f t="shared" si="8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192</v>
      </c>
      <c r="AT246" s="196" t="s">
        <v>150</v>
      </c>
      <c r="AU246" s="196" t="s">
        <v>155</v>
      </c>
      <c r="AY246" s="14" t="s">
        <v>147</v>
      </c>
      <c r="BE246" s="197">
        <f t="shared" si="84"/>
        <v>0</v>
      </c>
      <c r="BF246" s="197">
        <f t="shared" si="85"/>
        <v>0</v>
      </c>
      <c r="BG246" s="197">
        <f t="shared" si="86"/>
        <v>0</v>
      </c>
      <c r="BH246" s="197">
        <f t="shared" si="87"/>
        <v>0</v>
      </c>
      <c r="BI246" s="197">
        <f t="shared" si="88"/>
        <v>0</v>
      </c>
      <c r="BJ246" s="14" t="s">
        <v>155</v>
      </c>
      <c r="BK246" s="197">
        <f t="shared" si="89"/>
        <v>0</v>
      </c>
      <c r="BL246" s="14" t="s">
        <v>192</v>
      </c>
      <c r="BM246" s="196" t="s">
        <v>970</v>
      </c>
    </row>
    <row r="247" spans="1:65" s="2" customFormat="1" ht="16.5" customHeight="1">
      <c r="A247" s="31"/>
      <c r="B247" s="32"/>
      <c r="C247" s="184" t="s">
        <v>971</v>
      </c>
      <c r="D247" s="184" t="s">
        <v>150</v>
      </c>
      <c r="E247" s="185" t="s">
        <v>972</v>
      </c>
      <c r="F247" s="186" t="s">
        <v>973</v>
      </c>
      <c r="G247" s="187" t="s">
        <v>274</v>
      </c>
      <c r="H247" s="209"/>
      <c r="I247" s="189"/>
      <c r="J247" s="190">
        <f t="shared" si="80"/>
        <v>0</v>
      </c>
      <c r="K247" s="191"/>
      <c r="L247" s="36"/>
      <c r="M247" s="192" t="s">
        <v>1</v>
      </c>
      <c r="N247" s="193" t="s">
        <v>41</v>
      </c>
      <c r="O247" s="68"/>
      <c r="P247" s="194">
        <f t="shared" si="81"/>
        <v>0</v>
      </c>
      <c r="Q247" s="194">
        <v>0</v>
      </c>
      <c r="R247" s="194">
        <f t="shared" si="82"/>
        <v>0</v>
      </c>
      <c r="S247" s="194">
        <v>0</v>
      </c>
      <c r="T247" s="195">
        <f t="shared" si="8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192</v>
      </c>
      <c r="AT247" s="196" t="s">
        <v>150</v>
      </c>
      <c r="AU247" s="196" t="s">
        <v>155</v>
      </c>
      <c r="AY247" s="14" t="s">
        <v>147</v>
      </c>
      <c r="BE247" s="197">
        <f t="shared" si="84"/>
        <v>0</v>
      </c>
      <c r="BF247" s="197">
        <f t="shared" si="85"/>
        <v>0</v>
      </c>
      <c r="BG247" s="197">
        <f t="shared" si="86"/>
        <v>0</v>
      </c>
      <c r="BH247" s="197">
        <f t="shared" si="87"/>
        <v>0</v>
      </c>
      <c r="BI247" s="197">
        <f t="shared" si="88"/>
        <v>0</v>
      </c>
      <c r="BJ247" s="14" t="s">
        <v>155</v>
      </c>
      <c r="BK247" s="197">
        <f t="shared" si="89"/>
        <v>0</v>
      </c>
      <c r="BL247" s="14" t="s">
        <v>192</v>
      </c>
      <c r="BM247" s="196" t="s">
        <v>974</v>
      </c>
    </row>
    <row r="248" spans="2:63" s="12" customFormat="1" ht="22.9" customHeight="1">
      <c r="B248" s="168"/>
      <c r="C248" s="169"/>
      <c r="D248" s="170" t="s">
        <v>74</v>
      </c>
      <c r="E248" s="182" t="s">
        <v>326</v>
      </c>
      <c r="F248" s="182" t="s">
        <v>327</v>
      </c>
      <c r="G248" s="169"/>
      <c r="H248" s="169"/>
      <c r="I248" s="172"/>
      <c r="J248" s="183">
        <f>BK248</f>
        <v>0</v>
      </c>
      <c r="K248" s="169"/>
      <c r="L248" s="174"/>
      <c r="M248" s="175"/>
      <c r="N248" s="176"/>
      <c r="O248" s="176"/>
      <c r="P248" s="177">
        <f>SUM(P249:P255)</f>
        <v>0</v>
      </c>
      <c r="Q248" s="176"/>
      <c r="R248" s="177">
        <f>SUM(R249:R255)</f>
        <v>0.0007812</v>
      </c>
      <c r="S248" s="176"/>
      <c r="T248" s="178">
        <f>SUM(T249:T255)</f>
        <v>0</v>
      </c>
      <c r="AR248" s="179" t="s">
        <v>155</v>
      </c>
      <c r="AT248" s="180" t="s">
        <v>74</v>
      </c>
      <c r="AU248" s="180" t="s">
        <v>83</v>
      </c>
      <c r="AY248" s="179" t="s">
        <v>147</v>
      </c>
      <c r="BK248" s="181">
        <f>SUM(BK249:BK255)</f>
        <v>0</v>
      </c>
    </row>
    <row r="249" spans="1:65" s="2" customFormat="1" ht="16.5" customHeight="1">
      <c r="A249" s="31"/>
      <c r="B249" s="32"/>
      <c r="C249" s="184" t="s">
        <v>975</v>
      </c>
      <c r="D249" s="184" t="s">
        <v>150</v>
      </c>
      <c r="E249" s="185" t="s">
        <v>329</v>
      </c>
      <c r="F249" s="186" t="s">
        <v>330</v>
      </c>
      <c r="G249" s="187" t="s">
        <v>153</v>
      </c>
      <c r="H249" s="188">
        <v>0.72</v>
      </c>
      <c r="I249" s="189"/>
      <c r="J249" s="190">
        <f aca="true" t="shared" si="90" ref="J249:J255">ROUND(I249*H249,2)</f>
        <v>0</v>
      </c>
      <c r="K249" s="191"/>
      <c r="L249" s="36"/>
      <c r="M249" s="192" t="s">
        <v>1</v>
      </c>
      <c r="N249" s="193" t="s">
        <v>41</v>
      </c>
      <c r="O249" s="68"/>
      <c r="P249" s="194">
        <f aca="true" t="shared" si="91" ref="P249:P255">O249*H249</f>
        <v>0</v>
      </c>
      <c r="Q249" s="194">
        <v>8E-05</v>
      </c>
      <c r="R249" s="194">
        <f aca="true" t="shared" si="92" ref="R249:R255">Q249*H249</f>
        <v>5.7600000000000004E-05</v>
      </c>
      <c r="S249" s="194">
        <v>0</v>
      </c>
      <c r="T249" s="195">
        <f aca="true" t="shared" si="93" ref="T249:T255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6" t="s">
        <v>192</v>
      </c>
      <c r="AT249" s="196" t="s">
        <v>150</v>
      </c>
      <c r="AU249" s="196" t="s">
        <v>155</v>
      </c>
      <c r="AY249" s="14" t="s">
        <v>147</v>
      </c>
      <c r="BE249" s="197">
        <f aca="true" t="shared" si="94" ref="BE249:BE255">IF(N249="základní",J249,0)</f>
        <v>0</v>
      </c>
      <c r="BF249" s="197">
        <f aca="true" t="shared" si="95" ref="BF249:BF255">IF(N249="snížená",J249,0)</f>
        <v>0</v>
      </c>
      <c r="BG249" s="197">
        <f aca="true" t="shared" si="96" ref="BG249:BG255">IF(N249="zákl. přenesená",J249,0)</f>
        <v>0</v>
      </c>
      <c r="BH249" s="197">
        <f aca="true" t="shared" si="97" ref="BH249:BH255">IF(N249="sníž. přenesená",J249,0)</f>
        <v>0</v>
      </c>
      <c r="BI249" s="197">
        <f aca="true" t="shared" si="98" ref="BI249:BI255">IF(N249="nulová",J249,0)</f>
        <v>0</v>
      </c>
      <c r="BJ249" s="14" t="s">
        <v>155</v>
      </c>
      <c r="BK249" s="197">
        <f aca="true" t="shared" si="99" ref="BK249:BK255">ROUND(I249*H249,2)</f>
        <v>0</v>
      </c>
      <c r="BL249" s="14" t="s">
        <v>192</v>
      </c>
      <c r="BM249" s="196" t="s">
        <v>976</v>
      </c>
    </row>
    <row r="250" spans="1:65" s="2" customFormat="1" ht="16.5" customHeight="1">
      <c r="A250" s="31"/>
      <c r="B250" s="32"/>
      <c r="C250" s="184" t="s">
        <v>977</v>
      </c>
      <c r="D250" s="184" t="s">
        <v>150</v>
      </c>
      <c r="E250" s="185" t="s">
        <v>333</v>
      </c>
      <c r="F250" s="186" t="s">
        <v>334</v>
      </c>
      <c r="G250" s="187" t="s">
        <v>153</v>
      </c>
      <c r="H250" s="188">
        <v>0.72</v>
      </c>
      <c r="I250" s="189"/>
      <c r="J250" s="190">
        <f t="shared" si="90"/>
        <v>0</v>
      </c>
      <c r="K250" s="191"/>
      <c r="L250" s="36"/>
      <c r="M250" s="192" t="s">
        <v>1</v>
      </c>
      <c r="N250" s="193" t="s">
        <v>41</v>
      </c>
      <c r="O250" s="68"/>
      <c r="P250" s="194">
        <f t="shared" si="91"/>
        <v>0</v>
      </c>
      <c r="Q250" s="194">
        <v>0.00014</v>
      </c>
      <c r="R250" s="194">
        <f t="shared" si="92"/>
        <v>0.00010079999999999998</v>
      </c>
      <c r="S250" s="194">
        <v>0</v>
      </c>
      <c r="T250" s="195">
        <f t="shared" si="9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192</v>
      </c>
      <c r="AT250" s="196" t="s">
        <v>150</v>
      </c>
      <c r="AU250" s="196" t="s">
        <v>155</v>
      </c>
      <c r="AY250" s="14" t="s">
        <v>147</v>
      </c>
      <c r="BE250" s="197">
        <f t="shared" si="94"/>
        <v>0</v>
      </c>
      <c r="BF250" s="197">
        <f t="shared" si="95"/>
        <v>0</v>
      </c>
      <c r="BG250" s="197">
        <f t="shared" si="96"/>
        <v>0</v>
      </c>
      <c r="BH250" s="197">
        <f t="shared" si="97"/>
        <v>0</v>
      </c>
      <c r="BI250" s="197">
        <f t="shared" si="98"/>
        <v>0</v>
      </c>
      <c r="BJ250" s="14" t="s">
        <v>155</v>
      </c>
      <c r="BK250" s="197">
        <f t="shared" si="99"/>
        <v>0</v>
      </c>
      <c r="BL250" s="14" t="s">
        <v>192</v>
      </c>
      <c r="BM250" s="196" t="s">
        <v>978</v>
      </c>
    </row>
    <row r="251" spans="1:65" s="2" customFormat="1" ht="16.5" customHeight="1">
      <c r="A251" s="31"/>
      <c r="B251" s="32"/>
      <c r="C251" s="184" t="s">
        <v>979</v>
      </c>
      <c r="D251" s="184" t="s">
        <v>150</v>
      </c>
      <c r="E251" s="185" t="s">
        <v>337</v>
      </c>
      <c r="F251" s="186" t="s">
        <v>338</v>
      </c>
      <c r="G251" s="187" t="s">
        <v>153</v>
      </c>
      <c r="H251" s="188">
        <v>0.72</v>
      </c>
      <c r="I251" s="189"/>
      <c r="J251" s="190">
        <f t="shared" si="90"/>
        <v>0</v>
      </c>
      <c r="K251" s="191"/>
      <c r="L251" s="36"/>
      <c r="M251" s="192" t="s">
        <v>1</v>
      </c>
      <c r="N251" s="193" t="s">
        <v>41</v>
      </c>
      <c r="O251" s="68"/>
      <c r="P251" s="194">
        <f t="shared" si="91"/>
        <v>0</v>
      </c>
      <c r="Q251" s="194">
        <v>0.00012</v>
      </c>
      <c r="R251" s="194">
        <f t="shared" si="92"/>
        <v>8.64E-05</v>
      </c>
      <c r="S251" s="194">
        <v>0</v>
      </c>
      <c r="T251" s="195">
        <f t="shared" si="9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192</v>
      </c>
      <c r="AT251" s="196" t="s">
        <v>150</v>
      </c>
      <c r="AU251" s="196" t="s">
        <v>155</v>
      </c>
      <c r="AY251" s="14" t="s">
        <v>147</v>
      </c>
      <c r="BE251" s="197">
        <f t="shared" si="94"/>
        <v>0</v>
      </c>
      <c r="BF251" s="197">
        <f t="shared" si="95"/>
        <v>0</v>
      </c>
      <c r="BG251" s="197">
        <f t="shared" si="96"/>
        <v>0</v>
      </c>
      <c r="BH251" s="197">
        <f t="shared" si="97"/>
        <v>0</v>
      </c>
      <c r="BI251" s="197">
        <f t="shared" si="98"/>
        <v>0</v>
      </c>
      <c r="BJ251" s="14" t="s">
        <v>155</v>
      </c>
      <c r="BK251" s="197">
        <f t="shared" si="99"/>
        <v>0</v>
      </c>
      <c r="BL251" s="14" t="s">
        <v>192</v>
      </c>
      <c r="BM251" s="196" t="s">
        <v>980</v>
      </c>
    </row>
    <row r="252" spans="1:65" s="2" customFormat="1" ht="16.5" customHeight="1">
      <c r="A252" s="31"/>
      <c r="B252" s="32"/>
      <c r="C252" s="184" t="s">
        <v>981</v>
      </c>
      <c r="D252" s="184" t="s">
        <v>150</v>
      </c>
      <c r="E252" s="185" t="s">
        <v>341</v>
      </c>
      <c r="F252" s="186" t="s">
        <v>342</v>
      </c>
      <c r="G252" s="187" t="s">
        <v>153</v>
      </c>
      <c r="H252" s="188">
        <v>0.72</v>
      </c>
      <c r="I252" s="189"/>
      <c r="J252" s="190">
        <f t="shared" si="90"/>
        <v>0</v>
      </c>
      <c r="K252" s="191"/>
      <c r="L252" s="36"/>
      <c r="M252" s="192" t="s">
        <v>1</v>
      </c>
      <c r="N252" s="193" t="s">
        <v>41</v>
      </c>
      <c r="O252" s="68"/>
      <c r="P252" s="194">
        <f t="shared" si="91"/>
        <v>0</v>
      </c>
      <c r="Q252" s="194">
        <v>0.00012</v>
      </c>
      <c r="R252" s="194">
        <f t="shared" si="92"/>
        <v>8.64E-05</v>
      </c>
      <c r="S252" s="194">
        <v>0</v>
      </c>
      <c r="T252" s="195">
        <f t="shared" si="9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192</v>
      </c>
      <c r="AT252" s="196" t="s">
        <v>150</v>
      </c>
      <c r="AU252" s="196" t="s">
        <v>155</v>
      </c>
      <c r="AY252" s="14" t="s">
        <v>147</v>
      </c>
      <c r="BE252" s="197">
        <f t="shared" si="94"/>
        <v>0</v>
      </c>
      <c r="BF252" s="197">
        <f t="shared" si="95"/>
        <v>0</v>
      </c>
      <c r="BG252" s="197">
        <f t="shared" si="96"/>
        <v>0</v>
      </c>
      <c r="BH252" s="197">
        <f t="shared" si="97"/>
        <v>0</v>
      </c>
      <c r="BI252" s="197">
        <f t="shared" si="98"/>
        <v>0</v>
      </c>
      <c r="BJ252" s="14" t="s">
        <v>155</v>
      </c>
      <c r="BK252" s="197">
        <f t="shared" si="99"/>
        <v>0</v>
      </c>
      <c r="BL252" s="14" t="s">
        <v>192</v>
      </c>
      <c r="BM252" s="196" t="s">
        <v>982</v>
      </c>
    </row>
    <row r="253" spans="1:65" s="2" customFormat="1" ht="16.5" customHeight="1">
      <c r="A253" s="31"/>
      <c r="B253" s="32"/>
      <c r="C253" s="184" t="s">
        <v>983</v>
      </c>
      <c r="D253" s="184" t="s">
        <v>150</v>
      </c>
      <c r="E253" s="185" t="s">
        <v>361</v>
      </c>
      <c r="F253" s="186" t="s">
        <v>362</v>
      </c>
      <c r="G253" s="187" t="s">
        <v>308</v>
      </c>
      <c r="H253" s="188">
        <v>4.5</v>
      </c>
      <c r="I253" s="189"/>
      <c r="J253" s="190">
        <f t="shared" si="90"/>
        <v>0</v>
      </c>
      <c r="K253" s="191"/>
      <c r="L253" s="36"/>
      <c r="M253" s="192" t="s">
        <v>1</v>
      </c>
      <c r="N253" s="193" t="s">
        <v>41</v>
      </c>
      <c r="O253" s="68"/>
      <c r="P253" s="194">
        <f t="shared" si="91"/>
        <v>0</v>
      </c>
      <c r="Q253" s="194">
        <v>2E-05</v>
      </c>
      <c r="R253" s="194">
        <f t="shared" si="92"/>
        <v>9E-05</v>
      </c>
      <c r="S253" s="194">
        <v>0</v>
      </c>
      <c r="T253" s="195">
        <f t="shared" si="9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192</v>
      </c>
      <c r="AT253" s="196" t="s">
        <v>150</v>
      </c>
      <c r="AU253" s="196" t="s">
        <v>155</v>
      </c>
      <c r="AY253" s="14" t="s">
        <v>147</v>
      </c>
      <c r="BE253" s="197">
        <f t="shared" si="94"/>
        <v>0</v>
      </c>
      <c r="BF253" s="197">
        <f t="shared" si="95"/>
        <v>0</v>
      </c>
      <c r="BG253" s="197">
        <f t="shared" si="96"/>
        <v>0</v>
      </c>
      <c r="BH253" s="197">
        <f t="shared" si="97"/>
        <v>0</v>
      </c>
      <c r="BI253" s="197">
        <f t="shared" si="98"/>
        <v>0</v>
      </c>
      <c r="BJ253" s="14" t="s">
        <v>155</v>
      </c>
      <c r="BK253" s="197">
        <f t="shared" si="99"/>
        <v>0</v>
      </c>
      <c r="BL253" s="14" t="s">
        <v>192</v>
      </c>
      <c r="BM253" s="196" t="s">
        <v>984</v>
      </c>
    </row>
    <row r="254" spans="1:65" s="2" customFormat="1" ht="16.5" customHeight="1">
      <c r="A254" s="31"/>
      <c r="B254" s="32"/>
      <c r="C254" s="184" t="s">
        <v>985</v>
      </c>
      <c r="D254" s="184" t="s">
        <v>150</v>
      </c>
      <c r="E254" s="185" t="s">
        <v>365</v>
      </c>
      <c r="F254" s="186" t="s">
        <v>366</v>
      </c>
      <c r="G254" s="187" t="s">
        <v>308</v>
      </c>
      <c r="H254" s="188">
        <v>4.5</v>
      </c>
      <c r="I254" s="189"/>
      <c r="J254" s="190">
        <f t="shared" si="90"/>
        <v>0</v>
      </c>
      <c r="K254" s="191"/>
      <c r="L254" s="36"/>
      <c r="M254" s="192" t="s">
        <v>1</v>
      </c>
      <c r="N254" s="193" t="s">
        <v>41</v>
      </c>
      <c r="O254" s="68"/>
      <c r="P254" s="194">
        <f t="shared" si="91"/>
        <v>0</v>
      </c>
      <c r="Q254" s="194">
        <v>6E-05</v>
      </c>
      <c r="R254" s="194">
        <f t="shared" si="92"/>
        <v>0.00027</v>
      </c>
      <c r="S254" s="194">
        <v>0</v>
      </c>
      <c r="T254" s="195">
        <f t="shared" si="9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192</v>
      </c>
      <c r="AT254" s="196" t="s">
        <v>150</v>
      </c>
      <c r="AU254" s="196" t="s">
        <v>155</v>
      </c>
      <c r="AY254" s="14" t="s">
        <v>147</v>
      </c>
      <c r="BE254" s="197">
        <f t="shared" si="94"/>
        <v>0</v>
      </c>
      <c r="BF254" s="197">
        <f t="shared" si="95"/>
        <v>0</v>
      </c>
      <c r="BG254" s="197">
        <f t="shared" si="96"/>
        <v>0</v>
      </c>
      <c r="BH254" s="197">
        <f t="shared" si="97"/>
        <v>0</v>
      </c>
      <c r="BI254" s="197">
        <f t="shared" si="98"/>
        <v>0</v>
      </c>
      <c r="BJ254" s="14" t="s">
        <v>155</v>
      </c>
      <c r="BK254" s="197">
        <f t="shared" si="99"/>
        <v>0</v>
      </c>
      <c r="BL254" s="14" t="s">
        <v>192</v>
      </c>
      <c r="BM254" s="196" t="s">
        <v>986</v>
      </c>
    </row>
    <row r="255" spans="1:65" s="2" customFormat="1" ht="16.5" customHeight="1">
      <c r="A255" s="31"/>
      <c r="B255" s="32"/>
      <c r="C255" s="184" t="s">
        <v>987</v>
      </c>
      <c r="D255" s="184" t="s">
        <v>150</v>
      </c>
      <c r="E255" s="185" t="s">
        <v>373</v>
      </c>
      <c r="F255" s="186" t="s">
        <v>374</v>
      </c>
      <c r="G255" s="187" t="s">
        <v>308</v>
      </c>
      <c r="H255" s="188">
        <v>4.5</v>
      </c>
      <c r="I255" s="189"/>
      <c r="J255" s="190">
        <f t="shared" si="90"/>
        <v>0</v>
      </c>
      <c r="K255" s="191"/>
      <c r="L255" s="36"/>
      <c r="M255" s="192" t="s">
        <v>1</v>
      </c>
      <c r="N255" s="193" t="s">
        <v>41</v>
      </c>
      <c r="O255" s="68"/>
      <c r="P255" s="194">
        <f t="shared" si="91"/>
        <v>0</v>
      </c>
      <c r="Q255" s="194">
        <v>2E-05</v>
      </c>
      <c r="R255" s="194">
        <f t="shared" si="92"/>
        <v>9E-05</v>
      </c>
      <c r="S255" s="194">
        <v>0</v>
      </c>
      <c r="T255" s="195">
        <f t="shared" si="9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192</v>
      </c>
      <c r="AT255" s="196" t="s">
        <v>150</v>
      </c>
      <c r="AU255" s="196" t="s">
        <v>155</v>
      </c>
      <c r="AY255" s="14" t="s">
        <v>147</v>
      </c>
      <c r="BE255" s="197">
        <f t="shared" si="94"/>
        <v>0</v>
      </c>
      <c r="BF255" s="197">
        <f t="shared" si="95"/>
        <v>0</v>
      </c>
      <c r="BG255" s="197">
        <f t="shared" si="96"/>
        <v>0</v>
      </c>
      <c r="BH255" s="197">
        <f t="shared" si="97"/>
        <v>0</v>
      </c>
      <c r="BI255" s="197">
        <f t="shared" si="98"/>
        <v>0</v>
      </c>
      <c r="BJ255" s="14" t="s">
        <v>155</v>
      </c>
      <c r="BK255" s="197">
        <f t="shared" si="99"/>
        <v>0</v>
      </c>
      <c r="BL255" s="14" t="s">
        <v>192</v>
      </c>
      <c r="BM255" s="196" t="s">
        <v>988</v>
      </c>
    </row>
    <row r="256" spans="2:63" s="12" customFormat="1" ht="22.9" customHeight="1">
      <c r="B256" s="168"/>
      <c r="C256" s="169"/>
      <c r="D256" s="170" t="s">
        <v>74</v>
      </c>
      <c r="E256" s="182" t="s">
        <v>380</v>
      </c>
      <c r="F256" s="182" t="s">
        <v>381</v>
      </c>
      <c r="G256" s="169"/>
      <c r="H256" s="169"/>
      <c r="I256" s="172"/>
      <c r="J256" s="183">
        <f>BK256</f>
        <v>0</v>
      </c>
      <c r="K256" s="169"/>
      <c r="L256" s="174"/>
      <c r="M256" s="175"/>
      <c r="N256" s="176"/>
      <c r="O256" s="176"/>
      <c r="P256" s="177">
        <f>SUM(P257:P259)</f>
        <v>0</v>
      </c>
      <c r="Q256" s="176"/>
      <c r="R256" s="177">
        <f>SUM(R257:R259)</f>
        <v>0.007502299999999999</v>
      </c>
      <c r="S256" s="176"/>
      <c r="T256" s="178">
        <f>SUM(T257:T259)</f>
        <v>0</v>
      </c>
      <c r="AR256" s="179" t="s">
        <v>155</v>
      </c>
      <c r="AT256" s="180" t="s">
        <v>74</v>
      </c>
      <c r="AU256" s="180" t="s">
        <v>83</v>
      </c>
      <c r="AY256" s="179" t="s">
        <v>147</v>
      </c>
      <c r="BK256" s="181">
        <f>SUM(BK257:BK259)</f>
        <v>0</v>
      </c>
    </row>
    <row r="257" spans="1:65" s="2" customFormat="1" ht="16.5" customHeight="1">
      <c r="A257" s="31"/>
      <c r="B257" s="32"/>
      <c r="C257" s="184" t="s">
        <v>989</v>
      </c>
      <c r="D257" s="184" t="s">
        <v>150</v>
      </c>
      <c r="E257" s="185" t="s">
        <v>387</v>
      </c>
      <c r="F257" s="186" t="s">
        <v>388</v>
      </c>
      <c r="G257" s="187" t="s">
        <v>153</v>
      </c>
      <c r="H257" s="188">
        <v>16.33</v>
      </c>
      <c r="I257" s="189"/>
      <c r="J257" s="190">
        <f>ROUND(I257*H257,2)</f>
        <v>0</v>
      </c>
      <c r="K257" s="191"/>
      <c r="L257" s="36"/>
      <c r="M257" s="192" t="s">
        <v>1</v>
      </c>
      <c r="N257" s="193" t="s">
        <v>41</v>
      </c>
      <c r="O257" s="68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6" t="s">
        <v>192</v>
      </c>
      <c r="AT257" s="196" t="s">
        <v>150</v>
      </c>
      <c r="AU257" s="196" t="s">
        <v>155</v>
      </c>
      <c r="AY257" s="14" t="s">
        <v>147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4" t="s">
        <v>155</v>
      </c>
      <c r="BK257" s="197">
        <f>ROUND(I257*H257,2)</f>
        <v>0</v>
      </c>
      <c r="BL257" s="14" t="s">
        <v>192</v>
      </c>
      <c r="BM257" s="196" t="s">
        <v>990</v>
      </c>
    </row>
    <row r="258" spans="1:65" s="2" customFormat="1" ht="16.5" customHeight="1">
      <c r="A258" s="31"/>
      <c r="B258" s="32"/>
      <c r="C258" s="198" t="s">
        <v>991</v>
      </c>
      <c r="D258" s="198" t="s">
        <v>222</v>
      </c>
      <c r="E258" s="199" t="s">
        <v>391</v>
      </c>
      <c r="F258" s="200" t="s">
        <v>392</v>
      </c>
      <c r="G258" s="201" t="s">
        <v>153</v>
      </c>
      <c r="H258" s="202">
        <v>16.33</v>
      </c>
      <c r="I258" s="203"/>
      <c r="J258" s="204">
        <f>ROUND(I258*H258,2)</f>
        <v>0</v>
      </c>
      <c r="K258" s="205"/>
      <c r="L258" s="206"/>
      <c r="M258" s="207" t="s">
        <v>1</v>
      </c>
      <c r="N258" s="208" t="s">
        <v>41</v>
      </c>
      <c r="O258" s="68"/>
      <c r="P258" s="194">
        <f>O258*H258</f>
        <v>0</v>
      </c>
      <c r="Q258" s="194">
        <v>0</v>
      </c>
      <c r="R258" s="194">
        <f>Q258*H258</f>
        <v>0</v>
      </c>
      <c r="S258" s="194">
        <v>0</v>
      </c>
      <c r="T258" s="19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225</v>
      </c>
      <c r="AT258" s="196" t="s">
        <v>222</v>
      </c>
      <c r="AU258" s="196" t="s">
        <v>155</v>
      </c>
      <c r="AY258" s="14" t="s">
        <v>147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155</v>
      </c>
      <c r="BK258" s="197">
        <f>ROUND(I258*H258,2)</f>
        <v>0</v>
      </c>
      <c r="BL258" s="14" t="s">
        <v>192</v>
      </c>
      <c r="BM258" s="196" t="s">
        <v>992</v>
      </c>
    </row>
    <row r="259" spans="1:65" s="2" customFormat="1" ht="21.75" customHeight="1">
      <c r="A259" s="31"/>
      <c r="B259" s="32"/>
      <c r="C259" s="184" t="s">
        <v>993</v>
      </c>
      <c r="D259" s="184" t="s">
        <v>150</v>
      </c>
      <c r="E259" s="185" t="s">
        <v>395</v>
      </c>
      <c r="F259" s="186" t="s">
        <v>396</v>
      </c>
      <c r="G259" s="187" t="s">
        <v>153</v>
      </c>
      <c r="H259" s="188">
        <v>28.855</v>
      </c>
      <c r="I259" s="189"/>
      <c r="J259" s="190">
        <f>ROUND(I259*H259,2)</f>
        <v>0</v>
      </c>
      <c r="K259" s="191"/>
      <c r="L259" s="36"/>
      <c r="M259" s="210" t="s">
        <v>1</v>
      </c>
      <c r="N259" s="211" t="s">
        <v>41</v>
      </c>
      <c r="O259" s="212"/>
      <c r="P259" s="213">
        <f>O259*H259</f>
        <v>0</v>
      </c>
      <c r="Q259" s="213">
        <v>0.00026</v>
      </c>
      <c r="R259" s="213">
        <f>Q259*H259</f>
        <v>0.007502299999999999</v>
      </c>
      <c r="S259" s="213">
        <v>0</v>
      </c>
      <c r="T259" s="214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192</v>
      </c>
      <c r="AT259" s="196" t="s">
        <v>150</v>
      </c>
      <c r="AU259" s="196" t="s">
        <v>155</v>
      </c>
      <c r="AY259" s="14" t="s">
        <v>147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4" t="s">
        <v>155</v>
      </c>
      <c r="BK259" s="197">
        <f>ROUND(I259*H259,2)</f>
        <v>0</v>
      </c>
      <c r="BL259" s="14" t="s">
        <v>192</v>
      </c>
      <c r="BM259" s="196" t="s">
        <v>994</v>
      </c>
    </row>
    <row r="260" spans="1:31" s="2" customFormat="1" ht="6.95" customHeight="1">
      <c r="A260" s="31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36"/>
      <c r="M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</row>
  </sheetData>
  <sheetProtection algorithmName="SHA-512" hashValue="KYrKGC/PNVioz220Z/oqZFKOvvXQLR4T8SPnyt9hE0W8AK5KIzKn7AAYqsbNGseJlj7SrLCT62tPFKo1Oanm3A==" saltValue="FUF8u3yhmjFnsrSt6MvWMLzQeEpUDtkzGN404xJE2+Ckc9EnWdOjEpHVWWtpNPy0L0Qq4/fNnJ3kGG7cuAstKQ==" spinCount="100000" sheet="1" objects="1" scenarios="1" formatColumns="0" formatRows="0" autoFilter="0"/>
  <autoFilter ref="C134:K259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102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995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ROUND((SUM(BE135:BE260)),2)</f>
        <v>0</v>
      </c>
      <c r="G33" s="31"/>
      <c r="H33" s="31"/>
      <c r="I33" s="121">
        <v>0.21</v>
      </c>
      <c r="J33" s="120">
        <f>ROUND(((SUM(BE135:BE260))*I33),2)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ROUND((SUM(BF135:BF260)),2)</f>
        <v>0</v>
      </c>
      <c r="G34" s="31"/>
      <c r="H34" s="31"/>
      <c r="I34" s="121">
        <v>0.15</v>
      </c>
      <c r="J34" s="120">
        <f>ROUND(((SUM(BF135:BF260))*I34),2)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ROUND((SUM(BG135:BG260)),2)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ROUND((SUM(BH135:BH260)),2)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ROUND((SUM(BI135:BI260)),2)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17-05-K4 - Koupelna-2-1NP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J136</f>
        <v>0</v>
      </c>
      <c r="K97" s="145"/>
      <c r="L97" s="149"/>
    </row>
    <row r="98" spans="2:12" s="10" customFormat="1" ht="19.9" customHeight="1">
      <c r="B98" s="150"/>
      <c r="C98" s="151"/>
      <c r="D98" s="152" t="s">
        <v>676</v>
      </c>
      <c r="E98" s="153"/>
      <c r="F98" s="153"/>
      <c r="G98" s="153"/>
      <c r="H98" s="153"/>
      <c r="I98" s="153"/>
      <c r="J98" s="154">
        <f>J137</f>
        <v>0</v>
      </c>
      <c r="K98" s="151"/>
      <c r="L98" s="155"/>
    </row>
    <row r="99" spans="2:12" s="10" customFormat="1" ht="19.9" customHeight="1">
      <c r="B99" s="150"/>
      <c r="C99" s="151"/>
      <c r="D99" s="152" t="s">
        <v>677</v>
      </c>
      <c r="E99" s="153"/>
      <c r="F99" s="153"/>
      <c r="G99" s="153"/>
      <c r="H99" s="153"/>
      <c r="I99" s="153"/>
      <c r="J99" s="154">
        <f>J140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121</v>
      </c>
      <c r="E100" s="153"/>
      <c r="F100" s="153"/>
      <c r="G100" s="153"/>
      <c r="H100" s="153"/>
      <c r="I100" s="153"/>
      <c r="J100" s="154">
        <f>J143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122</v>
      </c>
      <c r="E101" s="153"/>
      <c r="F101" s="153"/>
      <c r="G101" s="153"/>
      <c r="H101" s="153"/>
      <c r="I101" s="153"/>
      <c r="J101" s="154">
        <f>J151</f>
        <v>0</v>
      </c>
      <c r="K101" s="151"/>
      <c r="L101" s="155"/>
    </row>
    <row r="102" spans="2:12" s="10" customFormat="1" ht="19.9" customHeight="1">
      <c r="B102" s="150"/>
      <c r="C102" s="151"/>
      <c r="D102" s="152" t="s">
        <v>123</v>
      </c>
      <c r="E102" s="153"/>
      <c r="F102" s="153"/>
      <c r="G102" s="153"/>
      <c r="H102" s="153"/>
      <c r="I102" s="153"/>
      <c r="J102" s="154">
        <f>J157</f>
        <v>0</v>
      </c>
      <c r="K102" s="151"/>
      <c r="L102" s="155"/>
    </row>
    <row r="103" spans="2:12" s="9" customFormat="1" ht="24.95" customHeight="1">
      <c r="B103" s="144"/>
      <c r="C103" s="145"/>
      <c r="D103" s="146" t="s">
        <v>124</v>
      </c>
      <c r="E103" s="147"/>
      <c r="F103" s="147"/>
      <c r="G103" s="147"/>
      <c r="H103" s="147"/>
      <c r="I103" s="147"/>
      <c r="J103" s="148">
        <f>J159</f>
        <v>0</v>
      </c>
      <c r="K103" s="145"/>
      <c r="L103" s="149"/>
    </row>
    <row r="104" spans="2:12" s="10" customFormat="1" ht="19.9" customHeight="1">
      <c r="B104" s="150"/>
      <c r="C104" s="151"/>
      <c r="D104" s="152" t="s">
        <v>678</v>
      </c>
      <c r="E104" s="153"/>
      <c r="F104" s="153"/>
      <c r="G104" s="153"/>
      <c r="H104" s="153"/>
      <c r="I104" s="153"/>
      <c r="J104" s="154">
        <f>J160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679</v>
      </c>
      <c r="E105" s="153"/>
      <c r="F105" s="153"/>
      <c r="G105" s="153"/>
      <c r="H105" s="153"/>
      <c r="I105" s="153"/>
      <c r="J105" s="154">
        <f>J167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680</v>
      </c>
      <c r="E106" s="153"/>
      <c r="F106" s="153"/>
      <c r="G106" s="153"/>
      <c r="H106" s="153"/>
      <c r="I106" s="153"/>
      <c r="J106" s="154">
        <f>J180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681</v>
      </c>
      <c r="E107" s="153"/>
      <c r="F107" s="153"/>
      <c r="G107" s="153"/>
      <c r="H107" s="153"/>
      <c r="I107" s="153"/>
      <c r="J107" s="154">
        <f>J189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125</v>
      </c>
      <c r="E108" s="153"/>
      <c r="F108" s="153"/>
      <c r="G108" s="153"/>
      <c r="H108" s="153"/>
      <c r="I108" s="153"/>
      <c r="J108" s="154">
        <f>J205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682</v>
      </c>
      <c r="E109" s="153"/>
      <c r="F109" s="153"/>
      <c r="G109" s="153"/>
      <c r="H109" s="153"/>
      <c r="I109" s="153"/>
      <c r="J109" s="154">
        <f>J213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683</v>
      </c>
      <c r="E110" s="153"/>
      <c r="F110" s="153"/>
      <c r="G110" s="153"/>
      <c r="H110" s="153"/>
      <c r="I110" s="153"/>
      <c r="J110" s="154">
        <f>J215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126</v>
      </c>
      <c r="E111" s="153"/>
      <c r="F111" s="153"/>
      <c r="G111" s="153"/>
      <c r="H111" s="153"/>
      <c r="I111" s="153"/>
      <c r="J111" s="154">
        <f>J218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684</v>
      </c>
      <c r="E112" s="153"/>
      <c r="F112" s="153"/>
      <c r="G112" s="153"/>
      <c r="H112" s="153"/>
      <c r="I112" s="153"/>
      <c r="J112" s="154">
        <f>J233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685</v>
      </c>
      <c r="E113" s="153"/>
      <c r="F113" s="153"/>
      <c r="G113" s="153"/>
      <c r="H113" s="153"/>
      <c r="I113" s="153"/>
      <c r="J113" s="154">
        <f>J240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128</v>
      </c>
      <c r="E114" s="153"/>
      <c r="F114" s="153"/>
      <c r="G114" s="153"/>
      <c r="H114" s="153"/>
      <c r="I114" s="153"/>
      <c r="J114" s="154">
        <f>J249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129</v>
      </c>
      <c r="E115" s="153"/>
      <c r="F115" s="153"/>
      <c r="G115" s="153"/>
      <c r="H115" s="153"/>
      <c r="I115" s="153"/>
      <c r="J115" s="154">
        <f>J257</f>
        <v>0</v>
      </c>
      <c r="K115" s="151"/>
      <c r="L115" s="155"/>
    </row>
    <row r="116" spans="1:31" s="2" customFormat="1" ht="21.7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31" s="2" customFormat="1" ht="6.95" customHeight="1">
      <c r="A121" s="31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0" t="s">
        <v>132</v>
      </c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16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57" t="str">
        <f>E7</f>
        <v>Opravy v ubytovně v Důlní ul.</v>
      </c>
      <c r="F125" s="258"/>
      <c r="G125" s="258"/>
      <c r="H125" s="258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113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9" t="str">
        <f>E9</f>
        <v>17-05-K4 - Koupelna-2-1NP</v>
      </c>
      <c r="F127" s="256"/>
      <c r="G127" s="256"/>
      <c r="H127" s="256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F12</f>
        <v>Důlní ul.</v>
      </c>
      <c r="G129" s="33"/>
      <c r="H129" s="33"/>
      <c r="I129" s="26" t="s">
        <v>22</v>
      </c>
      <c r="J129" s="63" t="str">
        <f>IF(J12="","",J12)</f>
        <v>28. 5. 2022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24</v>
      </c>
      <c r="D131" s="33"/>
      <c r="E131" s="33"/>
      <c r="F131" s="24" t="str">
        <f>E15</f>
        <v>MU Bílina</v>
      </c>
      <c r="G131" s="33"/>
      <c r="H131" s="33"/>
      <c r="I131" s="26" t="s">
        <v>30</v>
      </c>
      <c r="J131" s="29" t="str">
        <f>E21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28</v>
      </c>
      <c r="D132" s="33"/>
      <c r="E132" s="33"/>
      <c r="F132" s="24" t="str">
        <f>IF(E18="","",E18)</f>
        <v>Vyplň údaj</v>
      </c>
      <c r="G132" s="33"/>
      <c r="H132" s="33"/>
      <c r="I132" s="26" t="s">
        <v>33</v>
      </c>
      <c r="J132" s="29" t="str">
        <f>E24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56"/>
      <c r="B134" s="157"/>
      <c r="C134" s="158" t="s">
        <v>133</v>
      </c>
      <c r="D134" s="159" t="s">
        <v>60</v>
      </c>
      <c r="E134" s="159" t="s">
        <v>56</v>
      </c>
      <c r="F134" s="159" t="s">
        <v>57</v>
      </c>
      <c r="G134" s="159" t="s">
        <v>134</v>
      </c>
      <c r="H134" s="159" t="s">
        <v>135</v>
      </c>
      <c r="I134" s="159" t="s">
        <v>136</v>
      </c>
      <c r="J134" s="160" t="s">
        <v>117</v>
      </c>
      <c r="K134" s="161" t="s">
        <v>137</v>
      </c>
      <c r="L134" s="162"/>
      <c r="M134" s="72" t="s">
        <v>1</v>
      </c>
      <c r="N134" s="73" t="s">
        <v>39</v>
      </c>
      <c r="O134" s="73" t="s">
        <v>138</v>
      </c>
      <c r="P134" s="73" t="s">
        <v>139</v>
      </c>
      <c r="Q134" s="73" t="s">
        <v>140</v>
      </c>
      <c r="R134" s="73" t="s">
        <v>141</v>
      </c>
      <c r="S134" s="73" t="s">
        <v>142</v>
      </c>
      <c r="T134" s="74" t="s">
        <v>143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</row>
    <row r="135" spans="1:63" s="2" customFormat="1" ht="22.9" customHeight="1">
      <c r="A135" s="31"/>
      <c r="B135" s="32"/>
      <c r="C135" s="79" t="s">
        <v>144</v>
      </c>
      <c r="D135" s="33"/>
      <c r="E135" s="33"/>
      <c r="F135" s="33"/>
      <c r="G135" s="33"/>
      <c r="H135" s="33"/>
      <c r="I135" s="33"/>
      <c r="J135" s="163">
        <f>BK135</f>
        <v>0</v>
      </c>
      <c r="K135" s="33"/>
      <c r="L135" s="36"/>
      <c r="M135" s="75"/>
      <c r="N135" s="164"/>
      <c r="O135" s="76"/>
      <c r="P135" s="165">
        <f>P136+P159</f>
        <v>0</v>
      </c>
      <c r="Q135" s="76"/>
      <c r="R135" s="165">
        <f>R136+R159</f>
        <v>4.19629922</v>
      </c>
      <c r="S135" s="76"/>
      <c r="T135" s="166">
        <f>T136+T159</f>
        <v>14.508262000000002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74</v>
      </c>
      <c r="AU135" s="14" t="s">
        <v>119</v>
      </c>
      <c r="BK135" s="167">
        <f>BK136+BK159</f>
        <v>0</v>
      </c>
    </row>
    <row r="136" spans="2:63" s="12" customFormat="1" ht="25.9" customHeight="1">
      <c r="B136" s="168"/>
      <c r="C136" s="169"/>
      <c r="D136" s="170" t="s">
        <v>74</v>
      </c>
      <c r="E136" s="171" t="s">
        <v>145</v>
      </c>
      <c r="F136" s="171" t="s">
        <v>146</v>
      </c>
      <c r="G136" s="169"/>
      <c r="H136" s="169"/>
      <c r="I136" s="172"/>
      <c r="J136" s="173">
        <f>BK136</f>
        <v>0</v>
      </c>
      <c r="K136" s="169"/>
      <c r="L136" s="174"/>
      <c r="M136" s="175"/>
      <c r="N136" s="176"/>
      <c r="O136" s="176"/>
      <c r="P136" s="177">
        <f>P137+P140+P143+P151+P157</f>
        <v>0</v>
      </c>
      <c r="Q136" s="176"/>
      <c r="R136" s="177">
        <f>R137+R140+R143+R151+R157</f>
        <v>2.1690836</v>
      </c>
      <c r="S136" s="176"/>
      <c r="T136" s="178">
        <f>T137+T140+T143+T151+T157</f>
        <v>14.184222000000002</v>
      </c>
      <c r="AR136" s="179" t="s">
        <v>83</v>
      </c>
      <c r="AT136" s="180" t="s">
        <v>74</v>
      </c>
      <c r="AU136" s="180" t="s">
        <v>75</v>
      </c>
      <c r="AY136" s="179" t="s">
        <v>147</v>
      </c>
      <c r="BK136" s="181">
        <f>BK137+BK140+BK143+BK151+BK157</f>
        <v>0</v>
      </c>
    </row>
    <row r="137" spans="2:63" s="12" customFormat="1" ht="22.9" customHeight="1">
      <c r="B137" s="168"/>
      <c r="C137" s="169"/>
      <c r="D137" s="170" t="s">
        <v>74</v>
      </c>
      <c r="E137" s="182" t="s">
        <v>163</v>
      </c>
      <c r="F137" s="182" t="s">
        <v>686</v>
      </c>
      <c r="G137" s="169"/>
      <c r="H137" s="169"/>
      <c r="I137" s="172"/>
      <c r="J137" s="183">
        <f>BK137</f>
        <v>0</v>
      </c>
      <c r="K137" s="169"/>
      <c r="L137" s="174"/>
      <c r="M137" s="175"/>
      <c r="N137" s="176"/>
      <c r="O137" s="176"/>
      <c r="P137" s="177">
        <f>SUM(P138:P139)</f>
        <v>0</v>
      </c>
      <c r="Q137" s="176"/>
      <c r="R137" s="177">
        <f>SUM(R138:R139)</f>
        <v>1.38698912</v>
      </c>
      <c r="S137" s="176"/>
      <c r="T137" s="178">
        <f>SUM(T138:T139)</f>
        <v>0</v>
      </c>
      <c r="AR137" s="179" t="s">
        <v>83</v>
      </c>
      <c r="AT137" s="180" t="s">
        <v>74</v>
      </c>
      <c r="AU137" s="180" t="s">
        <v>83</v>
      </c>
      <c r="AY137" s="179" t="s">
        <v>147</v>
      </c>
      <c r="BK137" s="181">
        <f>SUM(BK138:BK139)</f>
        <v>0</v>
      </c>
    </row>
    <row r="138" spans="1:65" s="2" customFormat="1" ht="16.5" customHeight="1">
      <c r="A138" s="31"/>
      <c r="B138" s="32"/>
      <c r="C138" s="184" t="s">
        <v>83</v>
      </c>
      <c r="D138" s="184" t="s">
        <v>150</v>
      </c>
      <c r="E138" s="185" t="s">
        <v>687</v>
      </c>
      <c r="F138" s="186" t="s">
        <v>688</v>
      </c>
      <c r="G138" s="187" t="s">
        <v>153</v>
      </c>
      <c r="H138" s="188">
        <v>23.496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41</v>
      </c>
      <c r="O138" s="68"/>
      <c r="P138" s="194">
        <f>O138*H138</f>
        <v>0</v>
      </c>
      <c r="Q138" s="194">
        <v>0.05897</v>
      </c>
      <c r="R138" s="194">
        <f>Q138*H138</f>
        <v>1.38555912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154</v>
      </c>
      <c r="AT138" s="196" t="s">
        <v>150</v>
      </c>
      <c r="AU138" s="196" t="s">
        <v>155</v>
      </c>
      <c r="AY138" s="14" t="s">
        <v>147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155</v>
      </c>
      <c r="BK138" s="197">
        <f>ROUND(I138*H138,2)</f>
        <v>0</v>
      </c>
      <c r="BL138" s="14" t="s">
        <v>154</v>
      </c>
      <c r="BM138" s="196" t="s">
        <v>996</v>
      </c>
    </row>
    <row r="139" spans="1:65" s="2" customFormat="1" ht="16.5" customHeight="1">
      <c r="A139" s="31"/>
      <c r="B139" s="32"/>
      <c r="C139" s="184" t="s">
        <v>155</v>
      </c>
      <c r="D139" s="184" t="s">
        <v>150</v>
      </c>
      <c r="E139" s="185" t="s">
        <v>690</v>
      </c>
      <c r="F139" s="186" t="s">
        <v>691</v>
      </c>
      <c r="G139" s="187" t="s">
        <v>308</v>
      </c>
      <c r="H139" s="188">
        <v>11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0.00013</v>
      </c>
      <c r="R139" s="194">
        <f>Q139*H139</f>
        <v>0.0014299999999999998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997</v>
      </c>
    </row>
    <row r="140" spans="2:63" s="12" customFormat="1" ht="22.9" customHeight="1">
      <c r="B140" s="168"/>
      <c r="C140" s="169"/>
      <c r="D140" s="170" t="s">
        <v>74</v>
      </c>
      <c r="E140" s="182" t="s">
        <v>174</v>
      </c>
      <c r="F140" s="182" t="s">
        <v>693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SUM(P141:P142)</f>
        <v>0</v>
      </c>
      <c r="Q140" s="176"/>
      <c r="R140" s="177">
        <f>SUM(R141:R142)</f>
        <v>0.7820944799999999</v>
      </c>
      <c r="S140" s="176"/>
      <c r="T140" s="178">
        <f>SUM(T141:T142)</f>
        <v>0</v>
      </c>
      <c r="AR140" s="179" t="s">
        <v>83</v>
      </c>
      <c r="AT140" s="180" t="s">
        <v>74</v>
      </c>
      <c r="AU140" s="180" t="s">
        <v>83</v>
      </c>
      <c r="AY140" s="179" t="s">
        <v>147</v>
      </c>
      <c r="BK140" s="181">
        <f>SUM(BK141:BK142)</f>
        <v>0</v>
      </c>
    </row>
    <row r="141" spans="1:65" s="2" customFormat="1" ht="16.5" customHeight="1">
      <c r="A141" s="31"/>
      <c r="B141" s="32"/>
      <c r="C141" s="184" t="s">
        <v>163</v>
      </c>
      <c r="D141" s="184" t="s">
        <v>150</v>
      </c>
      <c r="E141" s="185" t="s">
        <v>694</v>
      </c>
      <c r="F141" s="186" t="s">
        <v>695</v>
      </c>
      <c r="G141" s="187" t="s">
        <v>153</v>
      </c>
      <c r="H141" s="188">
        <v>23.496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0.00438</v>
      </c>
      <c r="R141" s="194">
        <f>Q141*H141</f>
        <v>0.10291248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998</v>
      </c>
    </row>
    <row r="142" spans="1:65" s="2" customFormat="1" ht="16.5" customHeight="1">
      <c r="A142" s="31"/>
      <c r="B142" s="32"/>
      <c r="C142" s="184" t="s">
        <v>154</v>
      </c>
      <c r="D142" s="184" t="s">
        <v>150</v>
      </c>
      <c r="E142" s="185" t="s">
        <v>697</v>
      </c>
      <c r="F142" s="186" t="s">
        <v>999</v>
      </c>
      <c r="G142" s="187" t="s">
        <v>699</v>
      </c>
      <c r="H142" s="188">
        <v>0.471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41</v>
      </c>
      <c r="O142" s="68"/>
      <c r="P142" s="194">
        <f>O142*H142</f>
        <v>0</v>
      </c>
      <c r="Q142" s="194">
        <v>1.442</v>
      </c>
      <c r="R142" s="194">
        <f>Q142*H142</f>
        <v>0.679182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154</v>
      </c>
      <c r="AT142" s="196" t="s">
        <v>150</v>
      </c>
      <c r="AU142" s="196" t="s">
        <v>155</v>
      </c>
      <c r="AY142" s="14" t="s">
        <v>147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155</v>
      </c>
      <c r="BK142" s="197">
        <f>ROUND(I142*H142,2)</f>
        <v>0</v>
      </c>
      <c r="BL142" s="14" t="s">
        <v>154</v>
      </c>
      <c r="BM142" s="196" t="s">
        <v>1000</v>
      </c>
    </row>
    <row r="143" spans="2:63" s="12" customFormat="1" ht="22.9" customHeight="1">
      <c r="B143" s="168"/>
      <c r="C143" s="169"/>
      <c r="D143" s="170" t="s">
        <v>74</v>
      </c>
      <c r="E143" s="182" t="s">
        <v>148</v>
      </c>
      <c r="F143" s="182" t="s">
        <v>149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SUM(P144:P150)</f>
        <v>0</v>
      </c>
      <c r="Q143" s="176"/>
      <c r="R143" s="177">
        <f>SUM(R144:R150)</f>
        <v>0</v>
      </c>
      <c r="S143" s="176"/>
      <c r="T143" s="178">
        <f>SUM(T144:T150)</f>
        <v>14.184222000000002</v>
      </c>
      <c r="AR143" s="179" t="s">
        <v>83</v>
      </c>
      <c r="AT143" s="180" t="s">
        <v>74</v>
      </c>
      <c r="AU143" s="180" t="s">
        <v>83</v>
      </c>
      <c r="AY143" s="179" t="s">
        <v>147</v>
      </c>
      <c r="BK143" s="181">
        <f>SUM(BK144:BK150)</f>
        <v>0</v>
      </c>
    </row>
    <row r="144" spans="1:65" s="2" customFormat="1" ht="16.5" customHeight="1">
      <c r="A144" s="31"/>
      <c r="B144" s="32"/>
      <c r="C144" s="184" t="s">
        <v>170</v>
      </c>
      <c r="D144" s="184" t="s">
        <v>150</v>
      </c>
      <c r="E144" s="185" t="s">
        <v>701</v>
      </c>
      <c r="F144" s="186" t="s">
        <v>702</v>
      </c>
      <c r="G144" s="187" t="s">
        <v>699</v>
      </c>
      <c r="H144" s="188">
        <v>4.361</v>
      </c>
      <c r="I144" s="189"/>
      <c r="J144" s="190">
        <f aca="true" t="shared" si="0" ref="J144:J150">ROUND(I144*H144,2)</f>
        <v>0</v>
      </c>
      <c r="K144" s="191"/>
      <c r="L144" s="36"/>
      <c r="M144" s="192" t="s">
        <v>1</v>
      </c>
      <c r="N144" s="193" t="s">
        <v>41</v>
      </c>
      <c r="O144" s="68"/>
      <c r="P144" s="194">
        <f aca="true" t="shared" si="1" ref="P144:P150">O144*H144</f>
        <v>0</v>
      </c>
      <c r="Q144" s="194">
        <v>0</v>
      </c>
      <c r="R144" s="194">
        <f aca="true" t="shared" si="2" ref="R144:R150">Q144*H144</f>
        <v>0</v>
      </c>
      <c r="S144" s="194">
        <v>1.8</v>
      </c>
      <c r="T144" s="195">
        <f aca="true" t="shared" si="3" ref="T144:T150">S144*H144</f>
        <v>7.8498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154</v>
      </c>
      <c r="AT144" s="196" t="s">
        <v>150</v>
      </c>
      <c r="AU144" s="196" t="s">
        <v>155</v>
      </c>
      <c r="AY144" s="14" t="s">
        <v>147</v>
      </c>
      <c r="BE144" s="197">
        <f aca="true" t="shared" si="4" ref="BE144:BE150">IF(N144="základní",J144,0)</f>
        <v>0</v>
      </c>
      <c r="BF144" s="197">
        <f aca="true" t="shared" si="5" ref="BF144:BF150">IF(N144="snížená",J144,0)</f>
        <v>0</v>
      </c>
      <c r="BG144" s="197">
        <f aca="true" t="shared" si="6" ref="BG144:BG150">IF(N144="zákl. přenesená",J144,0)</f>
        <v>0</v>
      </c>
      <c r="BH144" s="197">
        <f aca="true" t="shared" si="7" ref="BH144:BH150">IF(N144="sníž. přenesená",J144,0)</f>
        <v>0</v>
      </c>
      <c r="BI144" s="197">
        <f aca="true" t="shared" si="8" ref="BI144:BI150">IF(N144="nulová",J144,0)</f>
        <v>0</v>
      </c>
      <c r="BJ144" s="14" t="s">
        <v>155</v>
      </c>
      <c r="BK144" s="197">
        <f aca="true" t="shared" si="9" ref="BK144:BK150">ROUND(I144*H144,2)</f>
        <v>0</v>
      </c>
      <c r="BL144" s="14" t="s">
        <v>154</v>
      </c>
      <c r="BM144" s="196" t="s">
        <v>1001</v>
      </c>
    </row>
    <row r="145" spans="1:65" s="2" customFormat="1" ht="16.5" customHeight="1">
      <c r="A145" s="31"/>
      <c r="B145" s="32"/>
      <c r="C145" s="184" t="s">
        <v>174</v>
      </c>
      <c r="D145" s="184" t="s">
        <v>150</v>
      </c>
      <c r="E145" s="185" t="s">
        <v>704</v>
      </c>
      <c r="F145" s="186" t="s">
        <v>705</v>
      </c>
      <c r="G145" s="187" t="s">
        <v>699</v>
      </c>
      <c r="H145" s="188">
        <v>0.942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41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2.2</v>
      </c>
      <c r="T145" s="195">
        <f t="shared" si="3"/>
        <v>2.0724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154</v>
      </c>
      <c r="AT145" s="196" t="s">
        <v>150</v>
      </c>
      <c r="AU145" s="196" t="s">
        <v>155</v>
      </c>
      <c r="AY145" s="14" t="s">
        <v>147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155</v>
      </c>
      <c r="BK145" s="197">
        <f t="shared" si="9"/>
        <v>0</v>
      </c>
      <c r="BL145" s="14" t="s">
        <v>154</v>
      </c>
      <c r="BM145" s="196" t="s">
        <v>1002</v>
      </c>
    </row>
    <row r="146" spans="1:65" s="2" customFormat="1" ht="16.5" customHeight="1">
      <c r="A146" s="31"/>
      <c r="B146" s="32"/>
      <c r="C146" s="184" t="s">
        <v>180</v>
      </c>
      <c r="D146" s="184" t="s">
        <v>150</v>
      </c>
      <c r="E146" s="185" t="s">
        <v>707</v>
      </c>
      <c r="F146" s="186" t="s">
        <v>708</v>
      </c>
      <c r="G146" s="187" t="s">
        <v>153</v>
      </c>
      <c r="H146" s="188">
        <v>15.55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41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0.057</v>
      </c>
      <c r="T146" s="195">
        <f t="shared" si="3"/>
        <v>0.8863500000000001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154</v>
      </c>
      <c r="AT146" s="196" t="s">
        <v>150</v>
      </c>
      <c r="AU146" s="196" t="s">
        <v>155</v>
      </c>
      <c r="AY146" s="14" t="s">
        <v>147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155</v>
      </c>
      <c r="BK146" s="197">
        <f t="shared" si="9"/>
        <v>0</v>
      </c>
      <c r="BL146" s="14" t="s">
        <v>154</v>
      </c>
      <c r="BM146" s="196" t="s">
        <v>1003</v>
      </c>
    </row>
    <row r="147" spans="1:65" s="2" customFormat="1" ht="16.5" customHeight="1">
      <c r="A147" s="31"/>
      <c r="B147" s="32"/>
      <c r="C147" s="184" t="s">
        <v>188</v>
      </c>
      <c r="D147" s="184" t="s">
        <v>150</v>
      </c>
      <c r="E147" s="185" t="s">
        <v>710</v>
      </c>
      <c r="F147" s="186" t="s">
        <v>711</v>
      </c>
      <c r="G147" s="187" t="s">
        <v>308</v>
      </c>
      <c r="H147" s="188">
        <v>17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41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0.068</v>
      </c>
      <c r="T147" s="195">
        <f t="shared" si="3"/>
        <v>1.1560000000000001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154</v>
      </c>
      <c r="AT147" s="196" t="s">
        <v>150</v>
      </c>
      <c r="AU147" s="196" t="s">
        <v>155</v>
      </c>
      <c r="AY147" s="14" t="s">
        <v>147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155</v>
      </c>
      <c r="BK147" s="197">
        <f t="shared" si="9"/>
        <v>0</v>
      </c>
      <c r="BL147" s="14" t="s">
        <v>154</v>
      </c>
      <c r="BM147" s="196" t="s">
        <v>1004</v>
      </c>
    </row>
    <row r="148" spans="1:65" s="2" customFormat="1" ht="16.5" customHeight="1">
      <c r="A148" s="31"/>
      <c r="B148" s="32"/>
      <c r="C148" s="184" t="s">
        <v>148</v>
      </c>
      <c r="D148" s="184" t="s">
        <v>150</v>
      </c>
      <c r="E148" s="185" t="s">
        <v>713</v>
      </c>
      <c r="F148" s="186" t="s">
        <v>714</v>
      </c>
      <c r="G148" s="187" t="s">
        <v>308</v>
      </c>
      <c r="H148" s="188">
        <v>6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41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0.003</v>
      </c>
      <c r="T148" s="195">
        <f t="shared" si="3"/>
        <v>0.018000000000000002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154</v>
      </c>
      <c r="AT148" s="196" t="s">
        <v>150</v>
      </c>
      <c r="AU148" s="196" t="s">
        <v>155</v>
      </c>
      <c r="AY148" s="14" t="s">
        <v>147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155</v>
      </c>
      <c r="BK148" s="197">
        <f t="shared" si="9"/>
        <v>0</v>
      </c>
      <c r="BL148" s="14" t="s">
        <v>154</v>
      </c>
      <c r="BM148" s="196" t="s">
        <v>1005</v>
      </c>
    </row>
    <row r="149" spans="1:65" s="2" customFormat="1" ht="16.5" customHeight="1">
      <c r="A149" s="31"/>
      <c r="B149" s="32"/>
      <c r="C149" s="184" t="s">
        <v>197</v>
      </c>
      <c r="D149" s="184" t="s">
        <v>150</v>
      </c>
      <c r="E149" s="185" t="s">
        <v>716</v>
      </c>
      <c r="F149" s="186" t="s">
        <v>717</v>
      </c>
      <c r="G149" s="187" t="s">
        <v>308</v>
      </c>
      <c r="H149" s="188">
        <v>12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41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0.033</v>
      </c>
      <c r="T149" s="195">
        <f t="shared" si="3"/>
        <v>0.396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154</v>
      </c>
      <c r="AT149" s="196" t="s">
        <v>150</v>
      </c>
      <c r="AU149" s="196" t="s">
        <v>155</v>
      </c>
      <c r="AY149" s="14" t="s">
        <v>147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155</v>
      </c>
      <c r="BK149" s="197">
        <f t="shared" si="9"/>
        <v>0</v>
      </c>
      <c r="BL149" s="14" t="s">
        <v>154</v>
      </c>
      <c r="BM149" s="196" t="s">
        <v>1006</v>
      </c>
    </row>
    <row r="150" spans="1:65" s="2" customFormat="1" ht="16.5" customHeight="1">
      <c r="A150" s="31"/>
      <c r="B150" s="32"/>
      <c r="C150" s="184" t="s">
        <v>201</v>
      </c>
      <c r="D150" s="184" t="s">
        <v>150</v>
      </c>
      <c r="E150" s="185" t="s">
        <v>719</v>
      </c>
      <c r="F150" s="186" t="s">
        <v>720</v>
      </c>
      <c r="G150" s="187" t="s">
        <v>153</v>
      </c>
      <c r="H150" s="188">
        <v>26.554</v>
      </c>
      <c r="I150" s="189"/>
      <c r="J150" s="190">
        <f t="shared" si="0"/>
        <v>0</v>
      </c>
      <c r="K150" s="191"/>
      <c r="L150" s="36"/>
      <c r="M150" s="192" t="s">
        <v>1</v>
      </c>
      <c r="N150" s="193" t="s">
        <v>41</v>
      </c>
      <c r="O150" s="68"/>
      <c r="P150" s="194">
        <f t="shared" si="1"/>
        <v>0</v>
      </c>
      <c r="Q150" s="194">
        <v>0</v>
      </c>
      <c r="R150" s="194">
        <f t="shared" si="2"/>
        <v>0</v>
      </c>
      <c r="S150" s="194">
        <v>0.068</v>
      </c>
      <c r="T150" s="195">
        <f t="shared" si="3"/>
        <v>1.805672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154</v>
      </c>
      <c r="AT150" s="196" t="s">
        <v>150</v>
      </c>
      <c r="AU150" s="196" t="s">
        <v>155</v>
      </c>
      <c r="AY150" s="14" t="s">
        <v>147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155</v>
      </c>
      <c r="BK150" s="197">
        <f t="shared" si="9"/>
        <v>0</v>
      </c>
      <c r="BL150" s="14" t="s">
        <v>154</v>
      </c>
      <c r="BM150" s="196" t="s">
        <v>1007</v>
      </c>
    </row>
    <row r="151" spans="2:63" s="12" customFormat="1" ht="22.9" customHeight="1">
      <c r="B151" s="168"/>
      <c r="C151" s="169"/>
      <c r="D151" s="170" t="s">
        <v>74</v>
      </c>
      <c r="E151" s="182" t="s">
        <v>157</v>
      </c>
      <c r="F151" s="182" t="s">
        <v>158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SUM(P152:P156)</f>
        <v>0</v>
      </c>
      <c r="Q151" s="176"/>
      <c r="R151" s="177">
        <f>SUM(R152:R156)</f>
        <v>0</v>
      </c>
      <c r="S151" s="176"/>
      <c r="T151" s="178">
        <f>SUM(T152:T156)</f>
        <v>0</v>
      </c>
      <c r="AR151" s="179" t="s">
        <v>83</v>
      </c>
      <c r="AT151" s="180" t="s">
        <v>74</v>
      </c>
      <c r="AU151" s="180" t="s">
        <v>83</v>
      </c>
      <c r="AY151" s="179" t="s">
        <v>147</v>
      </c>
      <c r="BK151" s="181">
        <f>SUM(BK152:BK156)</f>
        <v>0</v>
      </c>
    </row>
    <row r="152" spans="1:65" s="2" customFormat="1" ht="16.5" customHeight="1">
      <c r="A152" s="31"/>
      <c r="B152" s="32"/>
      <c r="C152" s="184" t="s">
        <v>205</v>
      </c>
      <c r="D152" s="184" t="s">
        <v>150</v>
      </c>
      <c r="E152" s="185" t="s">
        <v>159</v>
      </c>
      <c r="F152" s="186" t="s">
        <v>160</v>
      </c>
      <c r="G152" s="187" t="s">
        <v>161</v>
      </c>
      <c r="H152" s="188">
        <v>14.508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41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154</v>
      </c>
      <c r="AT152" s="196" t="s">
        <v>150</v>
      </c>
      <c r="AU152" s="196" t="s">
        <v>155</v>
      </c>
      <c r="AY152" s="14" t="s">
        <v>147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155</v>
      </c>
      <c r="BK152" s="197">
        <f>ROUND(I152*H152,2)</f>
        <v>0</v>
      </c>
      <c r="BL152" s="14" t="s">
        <v>154</v>
      </c>
      <c r="BM152" s="196" t="s">
        <v>1008</v>
      </c>
    </row>
    <row r="153" spans="1:65" s="2" customFormat="1" ht="21.75" customHeight="1">
      <c r="A153" s="31"/>
      <c r="B153" s="32"/>
      <c r="C153" s="184" t="s">
        <v>209</v>
      </c>
      <c r="D153" s="184" t="s">
        <v>150</v>
      </c>
      <c r="E153" s="185" t="s">
        <v>164</v>
      </c>
      <c r="F153" s="186" t="s">
        <v>165</v>
      </c>
      <c r="G153" s="187" t="s">
        <v>161</v>
      </c>
      <c r="H153" s="188">
        <v>86.58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41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154</v>
      </c>
      <c r="AT153" s="196" t="s">
        <v>150</v>
      </c>
      <c r="AU153" s="196" t="s">
        <v>155</v>
      </c>
      <c r="AY153" s="14" t="s">
        <v>147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155</v>
      </c>
      <c r="BK153" s="197">
        <f>ROUND(I153*H153,2)</f>
        <v>0</v>
      </c>
      <c r="BL153" s="14" t="s">
        <v>154</v>
      </c>
      <c r="BM153" s="196" t="s">
        <v>1009</v>
      </c>
    </row>
    <row r="154" spans="1:65" s="2" customFormat="1" ht="16.5" customHeight="1">
      <c r="A154" s="31"/>
      <c r="B154" s="32"/>
      <c r="C154" s="184" t="s">
        <v>213</v>
      </c>
      <c r="D154" s="184" t="s">
        <v>150</v>
      </c>
      <c r="E154" s="185" t="s">
        <v>167</v>
      </c>
      <c r="F154" s="186" t="s">
        <v>168</v>
      </c>
      <c r="G154" s="187" t="s">
        <v>161</v>
      </c>
      <c r="H154" s="188">
        <v>14.508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154</v>
      </c>
      <c r="AT154" s="196" t="s">
        <v>150</v>
      </c>
      <c r="AU154" s="196" t="s">
        <v>155</v>
      </c>
      <c r="AY154" s="14" t="s">
        <v>147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155</v>
      </c>
      <c r="BK154" s="197">
        <f>ROUND(I154*H154,2)</f>
        <v>0</v>
      </c>
      <c r="BL154" s="14" t="s">
        <v>154</v>
      </c>
      <c r="BM154" s="196" t="s">
        <v>1010</v>
      </c>
    </row>
    <row r="155" spans="1:65" s="2" customFormat="1" ht="16.5" customHeight="1">
      <c r="A155" s="31"/>
      <c r="B155" s="32"/>
      <c r="C155" s="184" t="s">
        <v>8</v>
      </c>
      <c r="D155" s="184" t="s">
        <v>150</v>
      </c>
      <c r="E155" s="185" t="s">
        <v>171</v>
      </c>
      <c r="F155" s="186" t="s">
        <v>172</v>
      </c>
      <c r="G155" s="187" t="s">
        <v>161</v>
      </c>
      <c r="H155" s="188">
        <v>216.45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41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154</v>
      </c>
      <c r="AT155" s="196" t="s">
        <v>150</v>
      </c>
      <c r="AU155" s="196" t="s">
        <v>155</v>
      </c>
      <c r="AY155" s="14" t="s">
        <v>147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155</v>
      </c>
      <c r="BK155" s="197">
        <f>ROUND(I155*H155,2)</f>
        <v>0</v>
      </c>
      <c r="BL155" s="14" t="s">
        <v>154</v>
      </c>
      <c r="BM155" s="196" t="s">
        <v>1011</v>
      </c>
    </row>
    <row r="156" spans="1:65" s="2" customFormat="1" ht="24.2" customHeight="1">
      <c r="A156" s="31"/>
      <c r="B156" s="32"/>
      <c r="C156" s="184" t="s">
        <v>192</v>
      </c>
      <c r="D156" s="184" t="s">
        <v>150</v>
      </c>
      <c r="E156" s="185" t="s">
        <v>726</v>
      </c>
      <c r="F156" s="186" t="s">
        <v>727</v>
      </c>
      <c r="G156" s="187" t="s">
        <v>161</v>
      </c>
      <c r="H156" s="188">
        <v>14.508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41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154</v>
      </c>
      <c r="AT156" s="196" t="s">
        <v>150</v>
      </c>
      <c r="AU156" s="196" t="s">
        <v>155</v>
      </c>
      <c r="AY156" s="14" t="s">
        <v>147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155</v>
      </c>
      <c r="BK156" s="197">
        <f>ROUND(I156*H156,2)</f>
        <v>0</v>
      </c>
      <c r="BL156" s="14" t="s">
        <v>154</v>
      </c>
      <c r="BM156" s="196" t="s">
        <v>1012</v>
      </c>
    </row>
    <row r="157" spans="2:63" s="12" customFormat="1" ht="22.9" customHeight="1">
      <c r="B157" s="168"/>
      <c r="C157" s="169"/>
      <c r="D157" s="170" t="s">
        <v>74</v>
      </c>
      <c r="E157" s="182" t="s">
        <v>178</v>
      </c>
      <c r="F157" s="182" t="s">
        <v>179</v>
      </c>
      <c r="G157" s="169"/>
      <c r="H157" s="169"/>
      <c r="I157" s="172"/>
      <c r="J157" s="183">
        <f>BK157</f>
        <v>0</v>
      </c>
      <c r="K157" s="169"/>
      <c r="L157" s="174"/>
      <c r="M157" s="175"/>
      <c r="N157" s="176"/>
      <c r="O157" s="176"/>
      <c r="P157" s="177">
        <f>P158</f>
        <v>0</v>
      </c>
      <c r="Q157" s="176"/>
      <c r="R157" s="177">
        <f>R158</f>
        <v>0</v>
      </c>
      <c r="S157" s="176"/>
      <c r="T157" s="178">
        <f>T158</f>
        <v>0</v>
      </c>
      <c r="AR157" s="179" t="s">
        <v>83</v>
      </c>
      <c r="AT157" s="180" t="s">
        <v>74</v>
      </c>
      <c r="AU157" s="180" t="s">
        <v>83</v>
      </c>
      <c r="AY157" s="179" t="s">
        <v>147</v>
      </c>
      <c r="BK157" s="181">
        <f>BK158</f>
        <v>0</v>
      </c>
    </row>
    <row r="158" spans="1:65" s="2" customFormat="1" ht="16.5" customHeight="1">
      <c r="A158" s="31"/>
      <c r="B158" s="32"/>
      <c r="C158" s="184" t="s">
        <v>227</v>
      </c>
      <c r="D158" s="184" t="s">
        <v>150</v>
      </c>
      <c r="E158" s="185" t="s">
        <v>181</v>
      </c>
      <c r="F158" s="186" t="s">
        <v>182</v>
      </c>
      <c r="G158" s="187" t="s">
        <v>161</v>
      </c>
      <c r="H158" s="188">
        <v>2.169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41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154</v>
      </c>
      <c r="AT158" s="196" t="s">
        <v>150</v>
      </c>
      <c r="AU158" s="196" t="s">
        <v>155</v>
      </c>
      <c r="AY158" s="14" t="s">
        <v>147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155</v>
      </c>
      <c r="BK158" s="197">
        <f>ROUND(I158*H158,2)</f>
        <v>0</v>
      </c>
      <c r="BL158" s="14" t="s">
        <v>154</v>
      </c>
      <c r="BM158" s="196" t="s">
        <v>1013</v>
      </c>
    </row>
    <row r="159" spans="2:63" s="12" customFormat="1" ht="25.9" customHeight="1">
      <c r="B159" s="168"/>
      <c r="C159" s="169"/>
      <c r="D159" s="170" t="s">
        <v>74</v>
      </c>
      <c r="E159" s="171" t="s">
        <v>184</v>
      </c>
      <c r="F159" s="171" t="s">
        <v>185</v>
      </c>
      <c r="G159" s="169"/>
      <c r="H159" s="169"/>
      <c r="I159" s="172"/>
      <c r="J159" s="173">
        <f>BK159</f>
        <v>0</v>
      </c>
      <c r="K159" s="169"/>
      <c r="L159" s="174"/>
      <c r="M159" s="175"/>
      <c r="N159" s="176"/>
      <c r="O159" s="176"/>
      <c r="P159" s="177">
        <f>P160+P167+P180+P189+P205+P213+P215+P218+P233+P240+P249+P257</f>
        <v>0</v>
      </c>
      <c r="Q159" s="176"/>
      <c r="R159" s="177">
        <f>R160+R167+R180+R189+R205+R213+R215+R218+R233+R240+R249+R257</f>
        <v>2.0272156199999998</v>
      </c>
      <c r="S159" s="176"/>
      <c r="T159" s="178">
        <f>T160+T167+T180+T189+T205+T213+T215+T218+T233+T240+T249+T257</f>
        <v>0.32404</v>
      </c>
      <c r="AR159" s="179" t="s">
        <v>155</v>
      </c>
      <c r="AT159" s="180" t="s">
        <v>74</v>
      </c>
      <c r="AU159" s="180" t="s">
        <v>75</v>
      </c>
      <c r="AY159" s="179" t="s">
        <v>147</v>
      </c>
      <c r="BK159" s="181">
        <f>BK160+BK167+BK180+BK189+BK205+BK213+BK215+BK218+BK233+BK240+BK249+BK257</f>
        <v>0</v>
      </c>
    </row>
    <row r="160" spans="2:63" s="12" customFormat="1" ht="22.9" customHeight="1">
      <c r="B160" s="168"/>
      <c r="C160" s="169"/>
      <c r="D160" s="170" t="s">
        <v>74</v>
      </c>
      <c r="E160" s="182" t="s">
        <v>730</v>
      </c>
      <c r="F160" s="182" t="s">
        <v>731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SUM(P161:P166)</f>
        <v>0</v>
      </c>
      <c r="Q160" s="176"/>
      <c r="R160" s="177">
        <f>SUM(R161:R166)</f>
        <v>0.11729200000000002</v>
      </c>
      <c r="S160" s="176"/>
      <c r="T160" s="178">
        <f>SUM(T161:T166)</f>
        <v>0</v>
      </c>
      <c r="AR160" s="179" t="s">
        <v>155</v>
      </c>
      <c r="AT160" s="180" t="s">
        <v>74</v>
      </c>
      <c r="AU160" s="180" t="s">
        <v>83</v>
      </c>
      <c r="AY160" s="179" t="s">
        <v>147</v>
      </c>
      <c r="BK160" s="181">
        <f>SUM(BK161:BK166)</f>
        <v>0</v>
      </c>
    </row>
    <row r="161" spans="1:65" s="2" customFormat="1" ht="16.5" customHeight="1">
      <c r="A161" s="31"/>
      <c r="B161" s="32"/>
      <c r="C161" s="184" t="s">
        <v>231</v>
      </c>
      <c r="D161" s="184" t="s">
        <v>150</v>
      </c>
      <c r="E161" s="185" t="s">
        <v>732</v>
      </c>
      <c r="F161" s="186" t="s">
        <v>733</v>
      </c>
      <c r="G161" s="187" t="s">
        <v>153</v>
      </c>
      <c r="H161" s="188">
        <v>58.206</v>
      </c>
      <c r="I161" s="189"/>
      <c r="J161" s="190">
        <f aca="true" t="shared" si="10" ref="J161:J166">ROUND(I161*H161,2)</f>
        <v>0</v>
      </c>
      <c r="K161" s="191"/>
      <c r="L161" s="36"/>
      <c r="M161" s="192" t="s">
        <v>1</v>
      </c>
      <c r="N161" s="193" t="s">
        <v>41</v>
      </c>
      <c r="O161" s="68"/>
      <c r="P161" s="194">
        <f aca="true" t="shared" si="11" ref="P161:P166">O161*H161</f>
        <v>0</v>
      </c>
      <c r="Q161" s="194">
        <v>0</v>
      </c>
      <c r="R161" s="194">
        <f aca="true" t="shared" si="12" ref="R161:R166">Q161*H161</f>
        <v>0</v>
      </c>
      <c r="S161" s="194">
        <v>0</v>
      </c>
      <c r="T161" s="195">
        <f aca="true" t="shared" si="13" ref="T161:T166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aca="true" t="shared" si="14" ref="BE161:BE166">IF(N161="základní",J161,0)</f>
        <v>0</v>
      </c>
      <c r="BF161" s="197">
        <f aca="true" t="shared" si="15" ref="BF161:BF166">IF(N161="snížená",J161,0)</f>
        <v>0</v>
      </c>
      <c r="BG161" s="197">
        <f aca="true" t="shared" si="16" ref="BG161:BG166">IF(N161="zákl. přenesená",J161,0)</f>
        <v>0</v>
      </c>
      <c r="BH161" s="197">
        <f aca="true" t="shared" si="17" ref="BH161:BH166">IF(N161="sníž. přenesená",J161,0)</f>
        <v>0</v>
      </c>
      <c r="BI161" s="197">
        <f aca="true" t="shared" si="18" ref="BI161:BI166">IF(N161="nulová",J161,0)</f>
        <v>0</v>
      </c>
      <c r="BJ161" s="14" t="s">
        <v>155</v>
      </c>
      <c r="BK161" s="197">
        <f aca="true" t="shared" si="19" ref="BK161:BK166">ROUND(I161*H161,2)</f>
        <v>0</v>
      </c>
      <c r="BL161" s="14" t="s">
        <v>192</v>
      </c>
      <c r="BM161" s="196" t="s">
        <v>1014</v>
      </c>
    </row>
    <row r="162" spans="1:65" s="2" customFormat="1" ht="16.5" customHeight="1">
      <c r="A162" s="31"/>
      <c r="B162" s="32"/>
      <c r="C162" s="198" t="s">
        <v>236</v>
      </c>
      <c r="D162" s="198" t="s">
        <v>222</v>
      </c>
      <c r="E162" s="199" t="s">
        <v>735</v>
      </c>
      <c r="F162" s="200" t="s">
        <v>736</v>
      </c>
      <c r="G162" s="201" t="s">
        <v>737</v>
      </c>
      <c r="H162" s="202">
        <v>116.412</v>
      </c>
      <c r="I162" s="203"/>
      <c r="J162" s="204">
        <f t="shared" si="10"/>
        <v>0</v>
      </c>
      <c r="K162" s="205"/>
      <c r="L162" s="206"/>
      <c r="M162" s="207" t="s">
        <v>1</v>
      </c>
      <c r="N162" s="208" t="s">
        <v>41</v>
      </c>
      <c r="O162" s="68"/>
      <c r="P162" s="194">
        <f t="shared" si="11"/>
        <v>0</v>
      </c>
      <c r="Q162" s="194">
        <v>0.001</v>
      </c>
      <c r="R162" s="194">
        <f t="shared" si="12"/>
        <v>0.11641200000000002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225</v>
      </c>
      <c r="AT162" s="196" t="s">
        <v>222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1015</v>
      </c>
    </row>
    <row r="163" spans="1:65" s="2" customFormat="1" ht="16.5" customHeight="1">
      <c r="A163" s="31"/>
      <c r="B163" s="32"/>
      <c r="C163" s="184" t="s">
        <v>240</v>
      </c>
      <c r="D163" s="184" t="s">
        <v>150</v>
      </c>
      <c r="E163" s="185" t="s">
        <v>739</v>
      </c>
      <c r="F163" s="186" t="s">
        <v>740</v>
      </c>
      <c r="G163" s="187" t="s">
        <v>308</v>
      </c>
      <c r="H163" s="188">
        <v>48.9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154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154</v>
      </c>
      <c r="BM163" s="196" t="s">
        <v>1016</v>
      </c>
    </row>
    <row r="164" spans="1:65" s="2" customFormat="1" ht="16.5" customHeight="1">
      <c r="A164" s="31"/>
      <c r="B164" s="32"/>
      <c r="C164" s="184" t="s">
        <v>7</v>
      </c>
      <c r="D164" s="184" t="s">
        <v>150</v>
      </c>
      <c r="E164" s="185" t="s">
        <v>742</v>
      </c>
      <c r="F164" s="186" t="s">
        <v>743</v>
      </c>
      <c r="G164" s="187" t="s">
        <v>191</v>
      </c>
      <c r="H164" s="188">
        <v>22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1017</v>
      </c>
    </row>
    <row r="165" spans="1:65" s="2" customFormat="1" ht="16.5" customHeight="1">
      <c r="A165" s="31"/>
      <c r="B165" s="32"/>
      <c r="C165" s="198" t="s">
        <v>247</v>
      </c>
      <c r="D165" s="198" t="s">
        <v>222</v>
      </c>
      <c r="E165" s="199" t="s">
        <v>745</v>
      </c>
      <c r="F165" s="200" t="s">
        <v>746</v>
      </c>
      <c r="G165" s="201" t="s">
        <v>308</v>
      </c>
      <c r="H165" s="202">
        <v>53.79</v>
      </c>
      <c r="I165" s="203"/>
      <c r="J165" s="204">
        <f t="shared" si="10"/>
        <v>0</v>
      </c>
      <c r="K165" s="205"/>
      <c r="L165" s="206"/>
      <c r="M165" s="207" t="s">
        <v>1</v>
      </c>
      <c r="N165" s="208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225</v>
      </c>
      <c r="AT165" s="196" t="s">
        <v>222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1018</v>
      </c>
    </row>
    <row r="166" spans="1:65" s="2" customFormat="1" ht="24.2" customHeight="1">
      <c r="A166" s="31"/>
      <c r="B166" s="32"/>
      <c r="C166" s="198" t="s">
        <v>251</v>
      </c>
      <c r="D166" s="198" t="s">
        <v>222</v>
      </c>
      <c r="E166" s="199" t="s">
        <v>748</v>
      </c>
      <c r="F166" s="200" t="s">
        <v>749</v>
      </c>
      <c r="G166" s="201" t="s">
        <v>191</v>
      </c>
      <c r="H166" s="202">
        <v>22</v>
      </c>
      <c r="I166" s="203"/>
      <c r="J166" s="204">
        <f t="shared" si="10"/>
        <v>0</v>
      </c>
      <c r="K166" s="205"/>
      <c r="L166" s="206"/>
      <c r="M166" s="207" t="s">
        <v>1</v>
      </c>
      <c r="N166" s="208" t="s">
        <v>41</v>
      </c>
      <c r="O166" s="68"/>
      <c r="P166" s="194">
        <f t="shared" si="11"/>
        <v>0</v>
      </c>
      <c r="Q166" s="194">
        <v>4E-05</v>
      </c>
      <c r="R166" s="194">
        <f t="shared" si="12"/>
        <v>0.00088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225</v>
      </c>
      <c r="AT166" s="196" t="s">
        <v>222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1019</v>
      </c>
    </row>
    <row r="167" spans="2:63" s="12" customFormat="1" ht="22.9" customHeight="1">
      <c r="B167" s="168"/>
      <c r="C167" s="169"/>
      <c r="D167" s="170" t="s">
        <v>74</v>
      </c>
      <c r="E167" s="182" t="s">
        <v>751</v>
      </c>
      <c r="F167" s="182" t="s">
        <v>752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SUM(P168:P179)</f>
        <v>0</v>
      </c>
      <c r="Q167" s="176"/>
      <c r="R167" s="177">
        <f>SUM(R168:R179)</f>
        <v>0.01996</v>
      </c>
      <c r="S167" s="176"/>
      <c r="T167" s="178">
        <f>SUM(T168:T179)</f>
        <v>0</v>
      </c>
      <c r="AR167" s="179" t="s">
        <v>155</v>
      </c>
      <c r="AT167" s="180" t="s">
        <v>74</v>
      </c>
      <c r="AU167" s="180" t="s">
        <v>83</v>
      </c>
      <c r="AY167" s="179" t="s">
        <v>147</v>
      </c>
      <c r="BK167" s="181">
        <f>SUM(BK168:BK179)</f>
        <v>0</v>
      </c>
    </row>
    <row r="168" spans="1:65" s="2" customFormat="1" ht="16.5" customHeight="1">
      <c r="A168" s="31"/>
      <c r="B168" s="32"/>
      <c r="C168" s="184" t="s">
        <v>255</v>
      </c>
      <c r="D168" s="184" t="s">
        <v>150</v>
      </c>
      <c r="E168" s="185" t="s">
        <v>753</v>
      </c>
      <c r="F168" s="186" t="s">
        <v>754</v>
      </c>
      <c r="G168" s="187" t="s">
        <v>191</v>
      </c>
      <c r="H168" s="188">
        <v>2</v>
      </c>
      <c r="I168" s="189"/>
      <c r="J168" s="190">
        <f aca="true" t="shared" si="20" ref="J168:J179">ROUND(I168*H168,2)</f>
        <v>0</v>
      </c>
      <c r="K168" s="191"/>
      <c r="L168" s="36"/>
      <c r="M168" s="192" t="s">
        <v>1</v>
      </c>
      <c r="N168" s="193" t="s">
        <v>41</v>
      </c>
      <c r="O168" s="68"/>
      <c r="P168" s="194">
        <f aca="true" t="shared" si="21" ref="P168:P179">O168*H168</f>
        <v>0</v>
      </c>
      <c r="Q168" s="194">
        <v>0</v>
      </c>
      <c r="R168" s="194">
        <f aca="true" t="shared" si="22" ref="R168:R179">Q168*H168</f>
        <v>0</v>
      </c>
      <c r="S168" s="194">
        <v>0</v>
      </c>
      <c r="T168" s="195">
        <f aca="true" t="shared" si="23" ref="T168:T179"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aca="true" t="shared" si="24" ref="BE168:BE179">IF(N168="základní",J168,0)</f>
        <v>0</v>
      </c>
      <c r="BF168" s="197">
        <f aca="true" t="shared" si="25" ref="BF168:BF179">IF(N168="snížená",J168,0)</f>
        <v>0</v>
      </c>
      <c r="BG168" s="197">
        <f aca="true" t="shared" si="26" ref="BG168:BG179">IF(N168="zákl. přenesená",J168,0)</f>
        <v>0</v>
      </c>
      <c r="BH168" s="197">
        <f aca="true" t="shared" si="27" ref="BH168:BH179">IF(N168="sníž. přenesená",J168,0)</f>
        <v>0</v>
      </c>
      <c r="BI168" s="197">
        <f aca="true" t="shared" si="28" ref="BI168:BI179">IF(N168="nulová",J168,0)</f>
        <v>0</v>
      </c>
      <c r="BJ168" s="14" t="s">
        <v>155</v>
      </c>
      <c r="BK168" s="197">
        <f aca="true" t="shared" si="29" ref="BK168:BK179">ROUND(I168*H168,2)</f>
        <v>0</v>
      </c>
      <c r="BL168" s="14" t="s">
        <v>192</v>
      </c>
      <c r="BM168" s="196" t="s">
        <v>1020</v>
      </c>
    </row>
    <row r="169" spans="1:65" s="2" customFormat="1" ht="16.5" customHeight="1">
      <c r="A169" s="31"/>
      <c r="B169" s="32"/>
      <c r="C169" s="184" t="s">
        <v>259</v>
      </c>
      <c r="D169" s="184" t="s">
        <v>150</v>
      </c>
      <c r="E169" s="185" t="s">
        <v>756</v>
      </c>
      <c r="F169" s="186" t="s">
        <v>757</v>
      </c>
      <c r="G169" s="187" t="s">
        <v>191</v>
      </c>
      <c r="H169" s="188">
        <v>2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21"/>
        <v>0</v>
      </c>
      <c r="Q169" s="194">
        <v>0.00179</v>
      </c>
      <c r="R169" s="194">
        <f t="shared" si="22"/>
        <v>0.00358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155</v>
      </c>
      <c r="BK169" s="197">
        <f t="shared" si="29"/>
        <v>0</v>
      </c>
      <c r="BL169" s="14" t="s">
        <v>192</v>
      </c>
      <c r="BM169" s="196" t="s">
        <v>1021</v>
      </c>
    </row>
    <row r="170" spans="1:65" s="2" customFormat="1" ht="16.5" customHeight="1">
      <c r="A170" s="31"/>
      <c r="B170" s="32"/>
      <c r="C170" s="184" t="s">
        <v>263</v>
      </c>
      <c r="D170" s="184" t="s">
        <v>150</v>
      </c>
      <c r="E170" s="185" t="s">
        <v>759</v>
      </c>
      <c r="F170" s="186" t="s">
        <v>760</v>
      </c>
      <c r="G170" s="187" t="s">
        <v>191</v>
      </c>
      <c r="H170" s="188">
        <v>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0.00052</v>
      </c>
      <c r="R170" s="194">
        <f t="shared" si="22"/>
        <v>0.00104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1022</v>
      </c>
    </row>
    <row r="171" spans="1:65" s="2" customFormat="1" ht="16.5" customHeight="1">
      <c r="A171" s="31"/>
      <c r="B171" s="32"/>
      <c r="C171" s="184" t="s">
        <v>267</v>
      </c>
      <c r="D171" s="184" t="s">
        <v>150</v>
      </c>
      <c r="E171" s="185" t="s">
        <v>762</v>
      </c>
      <c r="F171" s="186" t="s">
        <v>763</v>
      </c>
      <c r="G171" s="187" t="s">
        <v>308</v>
      </c>
      <c r="H171" s="188">
        <v>4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0.00036</v>
      </c>
      <c r="R171" s="194">
        <f t="shared" si="22"/>
        <v>0.00144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1023</v>
      </c>
    </row>
    <row r="172" spans="1:65" s="2" customFormat="1" ht="16.5" customHeight="1">
      <c r="A172" s="31"/>
      <c r="B172" s="32"/>
      <c r="C172" s="184" t="s">
        <v>271</v>
      </c>
      <c r="D172" s="184" t="s">
        <v>150</v>
      </c>
      <c r="E172" s="185" t="s">
        <v>765</v>
      </c>
      <c r="F172" s="186" t="s">
        <v>766</v>
      </c>
      <c r="G172" s="187" t="s">
        <v>308</v>
      </c>
      <c r="H172" s="188">
        <v>12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0.00073</v>
      </c>
      <c r="R172" s="194">
        <f t="shared" si="22"/>
        <v>0.00876</v>
      </c>
      <c r="S172" s="194">
        <v>0</v>
      </c>
      <c r="T172" s="19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1024</v>
      </c>
    </row>
    <row r="173" spans="1:65" s="2" customFormat="1" ht="16.5" customHeight="1">
      <c r="A173" s="31"/>
      <c r="B173" s="32"/>
      <c r="C173" s="184" t="s">
        <v>278</v>
      </c>
      <c r="D173" s="184" t="s">
        <v>150</v>
      </c>
      <c r="E173" s="185" t="s">
        <v>768</v>
      </c>
      <c r="F173" s="186" t="s">
        <v>769</v>
      </c>
      <c r="G173" s="187" t="s">
        <v>191</v>
      </c>
      <c r="H173" s="188">
        <v>4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0</v>
      </c>
      <c r="R173" s="194">
        <f t="shared" si="22"/>
        <v>0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1025</v>
      </c>
    </row>
    <row r="174" spans="1:65" s="2" customFormat="1" ht="16.5" customHeight="1">
      <c r="A174" s="31"/>
      <c r="B174" s="32"/>
      <c r="C174" s="184" t="s">
        <v>282</v>
      </c>
      <c r="D174" s="184" t="s">
        <v>150</v>
      </c>
      <c r="E174" s="185" t="s">
        <v>771</v>
      </c>
      <c r="F174" s="186" t="s">
        <v>772</v>
      </c>
      <c r="G174" s="187" t="s">
        <v>191</v>
      </c>
      <c r="H174" s="188">
        <v>4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41</v>
      </c>
      <c r="O174" s="68"/>
      <c r="P174" s="194">
        <f t="shared" si="21"/>
        <v>0</v>
      </c>
      <c r="Q174" s="194">
        <v>0</v>
      </c>
      <c r="R174" s="194">
        <f t="shared" si="22"/>
        <v>0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1026</v>
      </c>
    </row>
    <row r="175" spans="1:65" s="2" customFormat="1" ht="16.5" customHeight="1">
      <c r="A175" s="31"/>
      <c r="B175" s="32"/>
      <c r="C175" s="184" t="s">
        <v>286</v>
      </c>
      <c r="D175" s="184" t="s">
        <v>150</v>
      </c>
      <c r="E175" s="185" t="s">
        <v>774</v>
      </c>
      <c r="F175" s="186" t="s">
        <v>775</v>
      </c>
      <c r="G175" s="187" t="s">
        <v>191</v>
      </c>
      <c r="H175" s="188">
        <v>5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0.00101</v>
      </c>
      <c r="R175" s="194">
        <f t="shared" si="22"/>
        <v>0.005050000000000001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1027</v>
      </c>
    </row>
    <row r="176" spans="1:65" s="2" customFormat="1" ht="16.5" customHeight="1">
      <c r="A176" s="31"/>
      <c r="B176" s="32"/>
      <c r="C176" s="184" t="s">
        <v>225</v>
      </c>
      <c r="D176" s="184" t="s">
        <v>150</v>
      </c>
      <c r="E176" s="185" t="s">
        <v>1028</v>
      </c>
      <c r="F176" s="186" t="s">
        <v>1029</v>
      </c>
      <c r="G176" s="187" t="s">
        <v>191</v>
      </c>
      <c r="H176" s="188">
        <v>1</v>
      </c>
      <c r="I176" s="189"/>
      <c r="J176" s="190">
        <f t="shared" si="20"/>
        <v>0</v>
      </c>
      <c r="K176" s="191"/>
      <c r="L176" s="36"/>
      <c r="M176" s="192" t="s">
        <v>1</v>
      </c>
      <c r="N176" s="193" t="s">
        <v>41</v>
      </c>
      <c r="O176" s="68"/>
      <c r="P176" s="194">
        <f t="shared" si="21"/>
        <v>0</v>
      </c>
      <c r="Q176" s="194">
        <v>9E-05</v>
      </c>
      <c r="R176" s="194">
        <f t="shared" si="22"/>
        <v>9E-05</v>
      </c>
      <c r="S176" s="194">
        <v>0</v>
      </c>
      <c r="T176" s="195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192</v>
      </c>
      <c r="AT176" s="196" t="s">
        <v>150</v>
      </c>
      <c r="AU176" s="196" t="s">
        <v>155</v>
      </c>
      <c r="AY176" s="14" t="s">
        <v>147</v>
      </c>
      <c r="BE176" s="197">
        <f t="shared" si="24"/>
        <v>0</v>
      </c>
      <c r="BF176" s="197">
        <f t="shared" si="25"/>
        <v>0</v>
      </c>
      <c r="BG176" s="197">
        <f t="shared" si="26"/>
        <v>0</v>
      </c>
      <c r="BH176" s="197">
        <f t="shared" si="27"/>
        <v>0</v>
      </c>
      <c r="BI176" s="197">
        <f t="shared" si="28"/>
        <v>0</v>
      </c>
      <c r="BJ176" s="14" t="s">
        <v>155</v>
      </c>
      <c r="BK176" s="197">
        <f t="shared" si="29"/>
        <v>0</v>
      </c>
      <c r="BL176" s="14" t="s">
        <v>192</v>
      </c>
      <c r="BM176" s="196" t="s">
        <v>1030</v>
      </c>
    </row>
    <row r="177" spans="1:65" s="2" customFormat="1" ht="16.5" customHeight="1">
      <c r="A177" s="31"/>
      <c r="B177" s="32"/>
      <c r="C177" s="184" t="s">
        <v>293</v>
      </c>
      <c r="D177" s="184" t="s">
        <v>150</v>
      </c>
      <c r="E177" s="185" t="s">
        <v>777</v>
      </c>
      <c r="F177" s="186" t="s">
        <v>778</v>
      </c>
      <c r="G177" s="187" t="s">
        <v>308</v>
      </c>
      <c r="H177" s="188">
        <v>16</v>
      </c>
      <c r="I177" s="189"/>
      <c r="J177" s="190">
        <f t="shared" si="20"/>
        <v>0</v>
      </c>
      <c r="K177" s="191"/>
      <c r="L177" s="36"/>
      <c r="M177" s="192" t="s">
        <v>1</v>
      </c>
      <c r="N177" s="193" t="s">
        <v>41</v>
      </c>
      <c r="O177" s="68"/>
      <c r="P177" s="194">
        <f t="shared" si="21"/>
        <v>0</v>
      </c>
      <c r="Q177" s="194">
        <v>0</v>
      </c>
      <c r="R177" s="194">
        <f t="shared" si="22"/>
        <v>0</v>
      </c>
      <c r="S177" s="194">
        <v>0</v>
      </c>
      <c r="T177" s="195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t="shared" si="24"/>
        <v>0</v>
      </c>
      <c r="BF177" s="197">
        <f t="shared" si="25"/>
        <v>0</v>
      </c>
      <c r="BG177" s="197">
        <f t="shared" si="26"/>
        <v>0</v>
      </c>
      <c r="BH177" s="197">
        <f t="shared" si="27"/>
        <v>0</v>
      </c>
      <c r="BI177" s="197">
        <f t="shared" si="28"/>
        <v>0</v>
      </c>
      <c r="BJ177" s="14" t="s">
        <v>155</v>
      </c>
      <c r="BK177" s="197">
        <f t="shared" si="29"/>
        <v>0</v>
      </c>
      <c r="BL177" s="14" t="s">
        <v>192</v>
      </c>
      <c r="BM177" s="196" t="s">
        <v>1031</v>
      </c>
    </row>
    <row r="178" spans="1:65" s="2" customFormat="1" ht="16.5" customHeight="1">
      <c r="A178" s="31"/>
      <c r="B178" s="32"/>
      <c r="C178" s="184" t="s">
        <v>297</v>
      </c>
      <c r="D178" s="184" t="s">
        <v>150</v>
      </c>
      <c r="E178" s="185" t="s">
        <v>780</v>
      </c>
      <c r="F178" s="186" t="s">
        <v>781</v>
      </c>
      <c r="G178" s="187" t="s">
        <v>191</v>
      </c>
      <c r="H178" s="188">
        <v>2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155</v>
      </c>
      <c r="BK178" s="197">
        <f t="shared" si="29"/>
        <v>0</v>
      </c>
      <c r="BL178" s="14" t="s">
        <v>192</v>
      </c>
      <c r="BM178" s="196" t="s">
        <v>1032</v>
      </c>
    </row>
    <row r="179" spans="1:65" s="2" customFormat="1" ht="16.5" customHeight="1">
      <c r="A179" s="31"/>
      <c r="B179" s="32"/>
      <c r="C179" s="184" t="s">
        <v>301</v>
      </c>
      <c r="D179" s="184" t="s">
        <v>150</v>
      </c>
      <c r="E179" s="185" t="s">
        <v>783</v>
      </c>
      <c r="F179" s="186" t="s">
        <v>784</v>
      </c>
      <c r="G179" s="187" t="s">
        <v>308</v>
      </c>
      <c r="H179" s="188">
        <v>8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155</v>
      </c>
      <c r="BK179" s="197">
        <f t="shared" si="29"/>
        <v>0</v>
      </c>
      <c r="BL179" s="14" t="s">
        <v>192</v>
      </c>
      <c r="BM179" s="196" t="s">
        <v>1033</v>
      </c>
    </row>
    <row r="180" spans="2:63" s="12" customFormat="1" ht="22.9" customHeight="1">
      <c r="B180" s="168"/>
      <c r="C180" s="169"/>
      <c r="D180" s="170" t="s">
        <v>74</v>
      </c>
      <c r="E180" s="182" t="s">
        <v>786</v>
      </c>
      <c r="F180" s="182" t="s">
        <v>787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SUM(P181:P188)</f>
        <v>0</v>
      </c>
      <c r="Q180" s="176"/>
      <c r="R180" s="177">
        <f>SUM(R181:R188)</f>
        <v>0.03354</v>
      </c>
      <c r="S180" s="176"/>
      <c r="T180" s="178">
        <f>SUM(T181:T188)</f>
        <v>0.07809999999999999</v>
      </c>
      <c r="AR180" s="179" t="s">
        <v>155</v>
      </c>
      <c r="AT180" s="180" t="s">
        <v>74</v>
      </c>
      <c r="AU180" s="180" t="s">
        <v>83</v>
      </c>
      <c r="AY180" s="179" t="s">
        <v>147</v>
      </c>
      <c r="BK180" s="181">
        <f>SUM(BK181:BK188)</f>
        <v>0</v>
      </c>
    </row>
    <row r="181" spans="1:65" s="2" customFormat="1" ht="16.5" customHeight="1">
      <c r="A181" s="31"/>
      <c r="B181" s="32"/>
      <c r="C181" s="184" t="s">
        <v>305</v>
      </c>
      <c r="D181" s="184" t="s">
        <v>150</v>
      </c>
      <c r="E181" s="185" t="s">
        <v>788</v>
      </c>
      <c r="F181" s="186" t="s">
        <v>789</v>
      </c>
      <c r="G181" s="187" t="s">
        <v>308</v>
      </c>
      <c r="H181" s="188">
        <v>34</v>
      </c>
      <c r="I181" s="189"/>
      <c r="J181" s="190">
        <f aca="true" t="shared" si="30" ref="J181:J188">ROUND(I181*H181,2)</f>
        <v>0</v>
      </c>
      <c r="K181" s="191"/>
      <c r="L181" s="36"/>
      <c r="M181" s="192" t="s">
        <v>1</v>
      </c>
      <c r="N181" s="193" t="s">
        <v>41</v>
      </c>
      <c r="O181" s="68"/>
      <c r="P181" s="194">
        <f aca="true" t="shared" si="31" ref="P181:P188">O181*H181</f>
        <v>0</v>
      </c>
      <c r="Q181" s="194">
        <v>0</v>
      </c>
      <c r="R181" s="194">
        <f aca="true" t="shared" si="32" ref="R181:R188">Q181*H181</f>
        <v>0</v>
      </c>
      <c r="S181" s="194">
        <v>0.00213</v>
      </c>
      <c r="T181" s="195">
        <f aca="true" t="shared" si="33" ref="T181:T188">S181*H181</f>
        <v>0.07242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192</v>
      </c>
      <c r="AT181" s="196" t="s">
        <v>150</v>
      </c>
      <c r="AU181" s="196" t="s">
        <v>155</v>
      </c>
      <c r="AY181" s="14" t="s">
        <v>147</v>
      </c>
      <c r="BE181" s="197">
        <f aca="true" t="shared" si="34" ref="BE181:BE188">IF(N181="základní",J181,0)</f>
        <v>0</v>
      </c>
      <c r="BF181" s="197">
        <f aca="true" t="shared" si="35" ref="BF181:BF188">IF(N181="snížená",J181,0)</f>
        <v>0</v>
      </c>
      <c r="BG181" s="197">
        <f aca="true" t="shared" si="36" ref="BG181:BG188">IF(N181="zákl. přenesená",J181,0)</f>
        <v>0</v>
      </c>
      <c r="BH181" s="197">
        <f aca="true" t="shared" si="37" ref="BH181:BH188">IF(N181="sníž. přenesená",J181,0)</f>
        <v>0</v>
      </c>
      <c r="BI181" s="197">
        <f aca="true" t="shared" si="38" ref="BI181:BI188">IF(N181="nulová",J181,0)</f>
        <v>0</v>
      </c>
      <c r="BJ181" s="14" t="s">
        <v>155</v>
      </c>
      <c r="BK181" s="197">
        <f aca="true" t="shared" si="39" ref="BK181:BK188">ROUND(I181*H181,2)</f>
        <v>0</v>
      </c>
      <c r="BL181" s="14" t="s">
        <v>192</v>
      </c>
      <c r="BM181" s="196" t="s">
        <v>1034</v>
      </c>
    </row>
    <row r="182" spans="1:65" s="2" customFormat="1" ht="16.5" customHeight="1">
      <c r="A182" s="31"/>
      <c r="B182" s="32"/>
      <c r="C182" s="184" t="s">
        <v>310</v>
      </c>
      <c r="D182" s="184" t="s">
        <v>150</v>
      </c>
      <c r="E182" s="185" t="s">
        <v>791</v>
      </c>
      <c r="F182" s="186" t="s">
        <v>792</v>
      </c>
      <c r="G182" s="187" t="s">
        <v>191</v>
      </c>
      <c r="H182" s="188">
        <v>4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31"/>
        <v>0</v>
      </c>
      <c r="Q182" s="194">
        <v>0</v>
      </c>
      <c r="R182" s="194">
        <f t="shared" si="32"/>
        <v>0</v>
      </c>
      <c r="S182" s="194">
        <v>0.00087</v>
      </c>
      <c r="T182" s="195">
        <f t="shared" si="33"/>
        <v>0.00348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1035</v>
      </c>
    </row>
    <row r="183" spans="1:65" s="2" customFormat="1" ht="16.5" customHeight="1">
      <c r="A183" s="31"/>
      <c r="B183" s="32"/>
      <c r="C183" s="184" t="s">
        <v>314</v>
      </c>
      <c r="D183" s="184" t="s">
        <v>150</v>
      </c>
      <c r="E183" s="185" t="s">
        <v>794</v>
      </c>
      <c r="F183" s="186" t="s">
        <v>795</v>
      </c>
      <c r="G183" s="187" t="s">
        <v>191</v>
      </c>
      <c r="H183" s="188">
        <v>10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0</v>
      </c>
      <c r="R183" s="194">
        <f t="shared" si="32"/>
        <v>0</v>
      </c>
      <c r="S183" s="194">
        <v>0.00022</v>
      </c>
      <c r="T183" s="195">
        <f t="shared" si="33"/>
        <v>0.0022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1036</v>
      </c>
    </row>
    <row r="184" spans="1:65" s="2" customFormat="1" ht="16.5" customHeight="1">
      <c r="A184" s="31"/>
      <c r="B184" s="32"/>
      <c r="C184" s="184" t="s">
        <v>318</v>
      </c>
      <c r="D184" s="184" t="s">
        <v>150</v>
      </c>
      <c r="E184" s="185" t="s">
        <v>797</v>
      </c>
      <c r="F184" s="186" t="s">
        <v>798</v>
      </c>
      <c r="G184" s="187" t="s">
        <v>308</v>
      </c>
      <c r="H184" s="188">
        <v>34</v>
      </c>
      <c r="I184" s="189"/>
      <c r="J184" s="190">
        <f t="shared" si="30"/>
        <v>0</v>
      </c>
      <c r="K184" s="191"/>
      <c r="L184" s="36"/>
      <c r="M184" s="192" t="s">
        <v>1</v>
      </c>
      <c r="N184" s="193" t="s">
        <v>41</v>
      </c>
      <c r="O184" s="68"/>
      <c r="P184" s="194">
        <f t="shared" si="31"/>
        <v>0</v>
      </c>
      <c r="Q184" s="194">
        <v>0.00084</v>
      </c>
      <c r="R184" s="194">
        <f t="shared" si="32"/>
        <v>0.028560000000000002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192</v>
      </c>
      <c r="AT184" s="196" t="s">
        <v>150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1037</v>
      </c>
    </row>
    <row r="185" spans="1:65" s="2" customFormat="1" ht="21.75" customHeight="1">
      <c r="A185" s="31"/>
      <c r="B185" s="32"/>
      <c r="C185" s="184" t="s">
        <v>322</v>
      </c>
      <c r="D185" s="184" t="s">
        <v>150</v>
      </c>
      <c r="E185" s="185" t="s">
        <v>800</v>
      </c>
      <c r="F185" s="186" t="s">
        <v>801</v>
      </c>
      <c r="G185" s="187" t="s">
        <v>308</v>
      </c>
      <c r="H185" s="188">
        <v>34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5E-05</v>
      </c>
      <c r="R185" s="194">
        <f t="shared" si="32"/>
        <v>0.0017000000000000001</v>
      </c>
      <c r="S185" s="194">
        <v>0</v>
      </c>
      <c r="T185" s="195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1038</v>
      </c>
    </row>
    <row r="186" spans="1:65" s="2" customFormat="1" ht="16.5" customHeight="1">
      <c r="A186" s="31"/>
      <c r="B186" s="32"/>
      <c r="C186" s="184" t="s">
        <v>328</v>
      </c>
      <c r="D186" s="184" t="s">
        <v>150</v>
      </c>
      <c r="E186" s="185" t="s">
        <v>803</v>
      </c>
      <c r="F186" s="186" t="s">
        <v>804</v>
      </c>
      <c r="G186" s="187" t="s">
        <v>191</v>
      </c>
      <c r="H186" s="188">
        <v>12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1039</v>
      </c>
    </row>
    <row r="187" spans="1:65" s="2" customFormat="1" ht="16.5" customHeight="1">
      <c r="A187" s="31"/>
      <c r="B187" s="32"/>
      <c r="C187" s="184" t="s">
        <v>332</v>
      </c>
      <c r="D187" s="184" t="s">
        <v>150</v>
      </c>
      <c r="E187" s="185" t="s">
        <v>806</v>
      </c>
      <c r="F187" s="186" t="s">
        <v>807</v>
      </c>
      <c r="G187" s="187" t="s">
        <v>191</v>
      </c>
      <c r="H187" s="188">
        <v>8</v>
      </c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0.00013</v>
      </c>
      <c r="R187" s="194">
        <f t="shared" si="32"/>
        <v>0.00104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1040</v>
      </c>
    </row>
    <row r="188" spans="1:65" s="2" customFormat="1" ht="16.5" customHeight="1">
      <c r="A188" s="31"/>
      <c r="B188" s="32"/>
      <c r="C188" s="184" t="s">
        <v>336</v>
      </c>
      <c r="D188" s="184" t="s">
        <v>150</v>
      </c>
      <c r="E188" s="185" t="s">
        <v>809</v>
      </c>
      <c r="F188" s="186" t="s">
        <v>810</v>
      </c>
      <c r="G188" s="187" t="s">
        <v>191</v>
      </c>
      <c r="H188" s="188">
        <v>8</v>
      </c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0.00028</v>
      </c>
      <c r="R188" s="194">
        <f t="shared" si="32"/>
        <v>0.00224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1041</v>
      </c>
    </row>
    <row r="189" spans="2:63" s="12" customFormat="1" ht="22.9" customHeight="1">
      <c r="B189" s="168"/>
      <c r="C189" s="169"/>
      <c r="D189" s="170" t="s">
        <v>74</v>
      </c>
      <c r="E189" s="182" t="s">
        <v>812</v>
      </c>
      <c r="F189" s="182" t="s">
        <v>813</v>
      </c>
      <c r="G189" s="169"/>
      <c r="H189" s="169"/>
      <c r="I189" s="172"/>
      <c r="J189" s="183">
        <f>BK189</f>
        <v>0</v>
      </c>
      <c r="K189" s="169"/>
      <c r="L189" s="174"/>
      <c r="M189" s="175"/>
      <c r="N189" s="176"/>
      <c r="O189" s="176"/>
      <c r="P189" s="177">
        <f>SUM(P190:P204)</f>
        <v>0</v>
      </c>
      <c r="Q189" s="176"/>
      <c r="R189" s="177">
        <f>SUM(R190:R204)</f>
        <v>0.07548</v>
      </c>
      <c r="S189" s="176"/>
      <c r="T189" s="178">
        <f>SUM(T190:T204)</f>
        <v>0.17235999999999999</v>
      </c>
      <c r="AR189" s="179" t="s">
        <v>155</v>
      </c>
      <c r="AT189" s="180" t="s">
        <v>74</v>
      </c>
      <c r="AU189" s="180" t="s">
        <v>83</v>
      </c>
      <c r="AY189" s="179" t="s">
        <v>147</v>
      </c>
      <c r="BK189" s="181">
        <f>SUM(BK190:BK204)</f>
        <v>0</v>
      </c>
    </row>
    <row r="190" spans="1:65" s="2" customFormat="1" ht="16.5" customHeight="1">
      <c r="A190" s="31"/>
      <c r="B190" s="32"/>
      <c r="C190" s="184" t="s">
        <v>340</v>
      </c>
      <c r="D190" s="184" t="s">
        <v>150</v>
      </c>
      <c r="E190" s="185" t="s">
        <v>814</v>
      </c>
      <c r="F190" s="186" t="s">
        <v>815</v>
      </c>
      <c r="G190" s="187" t="s">
        <v>234</v>
      </c>
      <c r="H190" s="188">
        <v>1</v>
      </c>
      <c r="I190" s="189"/>
      <c r="J190" s="190">
        <f aca="true" t="shared" si="40" ref="J190:J204">ROUND(I190*H190,2)</f>
        <v>0</v>
      </c>
      <c r="K190" s="191"/>
      <c r="L190" s="36"/>
      <c r="M190" s="192" t="s">
        <v>1</v>
      </c>
      <c r="N190" s="193" t="s">
        <v>41</v>
      </c>
      <c r="O190" s="68"/>
      <c r="P190" s="194">
        <f aca="true" t="shared" si="41" ref="P190:P204">O190*H190</f>
        <v>0</v>
      </c>
      <c r="Q190" s="194">
        <v>0</v>
      </c>
      <c r="R190" s="194">
        <f aca="true" t="shared" si="42" ref="R190:R204">Q190*H190</f>
        <v>0</v>
      </c>
      <c r="S190" s="194">
        <v>0.01946</v>
      </c>
      <c r="T190" s="195">
        <f aca="true" t="shared" si="43" ref="T190:T204">S190*H190</f>
        <v>0.01946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aca="true" t="shared" si="44" ref="BE190:BE204">IF(N190="základní",J190,0)</f>
        <v>0</v>
      </c>
      <c r="BF190" s="197">
        <f aca="true" t="shared" si="45" ref="BF190:BF204">IF(N190="snížená",J190,0)</f>
        <v>0</v>
      </c>
      <c r="BG190" s="197">
        <f aca="true" t="shared" si="46" ref="BG190:BG204">IF(N190="zákl. přenesená",J190,0)</f>
        <v>0</v>
      </c>
      <c r="BH190" s="197">
        <f aca="true" t="shared" si="47" ref="BH190:BH204">IF(N190="sníž. přenesená",J190,0)</f>
        <v>0</v>
      </c>
      <c r="BI190" s="197">
        <f aca="true" t="shared" si="48" ref="BI190:BI204">IF(N190="nulová",J190,0)</f>
        <v>0</v>
      </c>
      <c r="BJ190" s="14" t="s">
        <v>155</v>
      </c>
      <c r="BK190" s="197">
        <f aca="true" t="shared" si="49" ref="BK190:BK204">ROUND(I190*H190,2)</f>
        <v>0</v>
      </c>
      <c r="BL190" s="14" t="s">
        <v>192</v>
      </c>
      <c r="BM190" s="196" t="s">
        <v>1042</v>
      </c>
    </row>
    <row r="191" spans="1:65" s="2" customFormat="1" ht="16.5" customHeight="1">
      <c r="A191" s="31"/>
      <c r="B191" s="32"/>
      <c r="C191" s="184" t="s">
        <v>344</v>
      </c>
      <c r="D191" s="184" t="s">
        <v>150</v>
      </c>
      <c r="E191" s="185" t="s">
        <v>817</v>
      </c>
      <c r="F191" s="186" t="s">
        <v>1043</v>
      </c>
      <c r="G191" s="187" t="s">
        <v>819</v>
      </c>
      <c r="H191" s="188">
        <v>4</v>
      </c>
      <c r="I191" s="189"/>
      <c r="J191" s="190">
        <f t="shared" si="40"/>
        <v>0</v>
      </c>
      <c r="K191" s="191"/>
      <c r="L191" s="36"/>
      <c r="M191" s="192" t="s">
        <v>1</v>
      </c>
      <c r="N191" s="193" t="s">
        <v>41</v>
      </c>
      <c r="O191" s="68"/>
      <c r="P191" s="194">
        <f t="shared" si="41"/>
        <v>0</v>
      </c>
      <c r="Q191" s="194">
        <v>0.00173</v>
      </c>
      <c r="R191" s="194">
        <f t="shared" si="42"/>
        <v>0.00692</v>
      </c>
      <c r="S191" s="194">
        <v>0</v>
      </c>
      <c r="T191" s="195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t="shared" si="44"/>
        <v>0</v>
      </c>
      <c r="BF191" s="197">
        <f t="shared" si="45"/>
        <v>0</v>
      </c>
      <c r="BG191" s="197">
        <f t="shared" si="46"/>
        <v>0</v>
      </c>
      <c r="BH191" s="197">
        <f t="shared" si="47"/>
        <v>0</v>
      </c>
      <c r="BI191" s="197">
        <f t="shared" si="48"/>
        <v>0</v>
      </c>
      <c r="BJ191" s="14" t="s">
        <v>155</v>
      </c>
      <c r="BK191" s="197">
        <f t="shared" si="49"/>
        <v>0</v>
      </c>
      <c r="BL191" s="14" t="s">
        <v>192</v>
      </c>
      <c r="BM191" s="196" t="s">
        <v>1044</v>
      </c>
    </row>
    <row r="192" spans="1:65" s="2" customFormat="1" ht="16.5" customHeight="1">
      <c r="A192" s="31"/>
      <c r="B192" s="32"/>
      <c r="C192" s="198" t="s">
        <v>348</v>
      </c>
      <c r="D192" s="198" t="s">
        <v>222</v>
      </c>
      <c r="E192" s="199" t="s">
        <v>821</v>
      </c>
      <c r="F192" s="200" t="s">
        <v>1045</v>
      </c>
      <c r="G192" s="201" t="s">
        <v>191</v>
      </c>
      <c r="H192" s="202">
        <v>4</v>
      </c>
      <c r="I192" s="203"/>
      <c r="J192" s="204">
        <f t="shared" si="40"/>
        <v>0</v>
      </c>
      <c r="K192" s="205"/>
      <c r="L192" s="206"/>
      <c r="M192" s="207" t="s">
        <v>1</v>
      </c>
      <c r="N192" s="208" t="s">
        <v>41</v>
      </c>
      <c r="O192" s="68"/>
      <c r="P192" s="194">
        <f t="shared" si="41"/>
        <v>0</v>
      </c>
      <c r="Q192" s="194">
        <v>0.012</v>
      </c>
      <c r="R192" s="194">
        <f t="shared" si="42"/>
        <v>0.048</v>
      </c>
      <c r="S192" s="194">
        <v>0</v>
      </c>
      <c r="T192" s="195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225</v>
      </c>
      <c r="AT192" s="196" t="s">
        <v>222</v>
      </c>
      <c r="AU192" s="196" t="s">
        <v>155</v>
      </c>
      <c r="AY192" s="14" t="s">
        <v>147</v>
      </c>
      <c r="BE192" s="197">
        <f t="shared" si="44"/>
        <v>0</v>
      </c>
      <c r="BF192" s="197">
        <f t="shared" si="45"/>
        <v>0</v>
      </c>
      <c r="BG192" s="197">
        <f t="shared" si="46"/>
        <v>0</v>
      </c>
      <c r="BH192" s="197">
        <f t="shared" si="47"/>
        <v>0</v>
      </c>
      <c r="BI192" s="197">
        <f t="shared" si="48"/>
        <v>0</v>
      </c>
      <c r="BJ192" s="14" t="s">
        <v>155</v>
      </c>
      <c r="BK192" s="197">
        <f t="shared" si="49"/>
        <v>0</v>
      </c>
      <c r="BL192" s="14" t="s">
        <v>192</v>
      </c>
      <c r="BM192" s="196" t="s">
        <v>1046</v>
      </c>
    </row>
    <row r="193" spans="1:65" s="2" customFormat="1" ht="16.5" customHeight="1">
      <c r="A193" s="31"/>
      <c r="B193" s="32"/>
      <c r="C193" s="184" t="s">
        <v>352</v>
      </c>
      <c r="D193" s="184" t="s">
        <v>150</v>
      </c>
      <c r="E193" s="185" t="s">
        <v>824</v>
      </c>
      <c r="F193" s="186" t="s">
        <v>825</v>
      </c>
      <c r="G193" s="187" t="s">
        <v>819</v>
      </c>
      <c r="H193" s="188">
        <v>1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41</v>
      </c>
      <c r="O193" s="68"/>
      <c r="P193" s="194">
        <f t="shared" si="41"/>
        <v>0</v>
      </c>
      <c r="Q193" s="194">
        <v>0</v>
      </c>
      <c r="R193" s="194">
        <f t="shared" si="42"/>
        <v>0</v>
      </c>
      <c r="S193" s="194">
        <v>0.079</v>
      </c>
      <c r="T193" s="195">
        <f t="shared" si="43"/>
        <v>0.079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155</v>
      </c>
      <c r="BK193" s="197">
        <f t="shared" si="49"/>
        <v>0</v>
      </c>
      <c r="BL193" s="14" t="s">
        <v>192</v>
      </c>
      <c r="BM193" s="196" t="s">
        <v>1047</v>
      </c>
    </row>
    <row r="194" spans="1:65" s="2" customFormat="1" ht="16.5" customHeight="1">
      <c r="A194" s="31"/>
      <c r="B194" s="32"/>
      <c r="C194" s="184" t="s">
        <v>356</v>
      </c>
      <c r="D194" s="184" t="s">
        <v>150</v>
      </c>
      <c r="E194" s="185" t="s">
        <v>827</v>
      </c>
      <c r="F194" s="186" t="s">
        <v>828</v>
      </c>
      <c r="G194" s="187" t="s">
        <v>819</v>
      </c>
      <c r="H194" s="188">
        <v>1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41</v>
      </c>
      <c r="O194" s="68"/>
      <c r="P194" s="194">
        <f t="shared" si="41"/>
        <v>0</v>
      </c>
      <c r="Q194" s="194">
        <v>0</v>
      </c>
      <c r="R194" s="194">
        <f t="shared" si="42"/>
        <v>0</v>
      </c>
      <c r="S194" s="194">
        <v>0.061</v>
      </c>
      <c r="T194" s="195">
        <f t="shared" si="43"/>
        <v>0.061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155</v>
      </c>
      <c r="BK194" s="197">
        <f t="shared" si="49"/>
        <v>0</v>
      </c>
      <c r="BL194" s="14" t="s">
        <v>192</v>
      </c>
      <c r="BM194" s="196" t="s">
        <v>1048</v>
      </c>
    </row>
    <row r="195" spans="1:65" s="2" customFormat="1" ht="16.5" customHeight="1">
      <c r="A195" s="31"/>
      <c r="B195" s="32"/>
      <c r="C195" s="184" t="s">
        <v>360</v>
      </c>
      <c r="D195" s="184" t="s">
        <v>150</v>
      </c>
      <c r="E195" s="185" t="s">
        <v>830</v>
      </c>
      <c r="F195" s="186" t="s">
        <v>831</v>
      </c>
      <c r="G195" s="187" t="s">
        <v>161</v>
      </c>
      <c r="H195" s="188">
        <v>4.196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41</v>
      </c>
      <c r="O195" s="68"/>
      <c r="P195" s="194">
        <f t="shared" si="41"/>
        <v>0</v>
      </c>
      <c r="Q195" s="194">
        <v>0</v>
      </c>
      <c r="R195" s="194">
        <f t="shared" si="42"/>
        <v>0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155</v>
      </c>
      <c r="BK195" s="197">
        <f t="shared" si="49"/>
        <v>0</v>
      </c>
      <c r="BL195" s="14" t="s">
        <v>192</v>
      </c>
      <c r="BM195" s="196" t="s">
        <v>1049</v>
      </c>
    </row>
    <row r="196" spans="1:65" s="2" customFormat="1" ht="16.5" customHeight="1">
      <c r="A196" s="31"/>
      <c r="B196" s="32"/>
      <c r="C196" s="184" t="s">
        <v>364</v>
      </c>
      <c r="D196" s="184" t="s">
        <v>150</v>
      </c>
      <c r="E196" s="185" t="s">
        <v>833</v>
      </c>
      <c r="F196" s="186" t="s">
        <v>834</v>
      </c>
      <c r="G196" s="187" t="s">
        <v>191</v>
      </c>
      <c r="H196" s="188">
        <v>4</v>
      </c>
      <c r="I196" s="189"/>
      <c r="J196" s="190">
        <f t="shared" si="40"/>
        <v>0</v>
      </c>
      <c r="K196" s="191"/>
      <c r="L196" s="36"/>
      <c r="M196" s="192" t="s">
        <v>1</v>
      </c>
      <c r="N196" s="193" t="s">
        <v>41</v>
      </c>
      <c r="O196" s="68"/>
      <c r="P196" s="194">
        <f t="shared" si="41"/>
        <v>0</v>
      </c>
      <c r="Q196" s="194">
        <v>0.00142</v>
      </c>
      <c r="R196" s="194">
        <f t="shared" si="42"/>
        <v>0.00568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155</v>
      </c>
      <c r="BK196" s="197">
        <f t="shared" si="49"/>
        <v>0</v>
      </c>
      <c r="BL196" s="14" t="s">
        <v>192</v>
      </c>
      <c r="BM196" s="196" t="s">
        <v>1050</v>
      </c>
    </row>
    <row r="197" spans="1:65" s="2" customFormat="1" ht="16.5" customHeight="1">
      <c r="A197" s="31"/>
      <c r="B197" s="32"/>
      <c r="C197" s="184" t="s">
        <v>368</v>
      </c>
      <c r="D197" s="184" t="s">
        <v>150</v>
      </c>
      <c r="E197" s="185" t="s">
        <v>836</v>
      </c>
      <c r="F197" s="186" t="s">
        <v>837</v>
      </c>
      <c r="G197" s="187" t="s">
        <v>819</v>
      </c>
      <c r="H197" s="188">
        <v>5</v>
      </c>
      <c r="I197" s="189"/>
      <c r="J197" s="190">
        <f t="shared" si="40"/>
        <v>0</v>
      </c>
      <c r="K197" s="191"/>
      <c r="L197" s="36"/>
      <c r="M197" s="192" t="s">
        <v>1</v>
      </c>
      <c r="N197" s="193" t="s">
        <v>41</v>
      </c>
      <c r="O197" s="68"/>
      <c r="P197" s="194">
        <f t="shared" si="41"/>
        <v>0</v>
      </c>
      <c r="Q197" s="194">
        <v>0</v>
      </c>
      <c r="R197" s="194">
        <f t="shared" si="42"/>
        <v>0</v>
      </c>
      <c r="S197" s="194">
        <v>0.00156</v>
      </c>
      <c r="T197" s="195">
        <f t="shared" si="43"/>
        <v>0.0078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192</v>
      </c>
      <c r="AT197" s="196" t="s">
        <v>150</v>
      </c>
      <c r="AU197" s="196" t="s">
        <v>155</v>
      </c>
      <c r="AY197" s="14" t="s">
        <v>147</v>
      </c>
      <c r="BE197" s="197">
        <f t="shared" si="44"/>
        <v>0</v>
      </c>
      <c r="BF197" s="197">
        <f t="shared" si="45"/>
        <v>0</v>
      </c>
      <c r="BG197" s="197">
        <f t="shared" si="46"/>
        <v>0</v>
      </c>
      <c r="BH197" s="197">
        <f t="shared" si="47"/>
        <v>0</v>
      </c>
      <c r="BI197" s="197">
        <f t="shared" si="48"/>
        <v>0</v>
      </c>
      <c r="BJ197" s="14" t="s">
        <v>155</v>
      </c>
      <c r="BK197" s="197">
        <f t="shared" si="49"/>
        <v>0</v>
      </c>
      <c r="BL197" s="14" t="s">
        <v>192</v>
      </c>
      <c r="BM197" s="196" t="s">
        <v>1051</v>
      </c>
    </row>
    <row r="198" spans="1:65" s="2" customFormat="1" ht="16.5" customHeight="1">
      <c r="A198" s="31"/>
      <c r="B198" s="32"/>
      <c r="C198" s="184" t="s">
        <v>372</v>
      </c>
      <c r="D198" s="184" t="s">
        <v>150</v>
      </c>
      <c r="E198" s="185" t="s">
        <v>839</v>
      </c>
      <c r="F198" s="186" t="s">
        <v>840</v>
      </c>
      <c r="G198" s="187" t="s">
        <v>191</v>
      </c>
      <c r="H198" s="188">
        <v>4</v>
      </c>
      <c r="I198" s="189"/>
      <c r="J198" s="190">
        <f t="shared" si="40"/>
        <v>0</v>
      </c>
      <c r="K198" s="191"/>
      <c r="L198" s="36"/>
      <c r="M198" s="192" t="s">
        <v>1</v>
      </c>
      <c r="N198" s="193" t="s">
        <v>41</v>
      </c>
      <c r="O198" s="68"/>
      <c r="P198" s="194">
        <f t="shared" si="41"/>
        <v>0</v>
      </c>
      <c r="Q198" s="194">
        <v>4E-05</v>
      </c>
      <c r="R198" s="194">
        <f t="shared" si="42"/>
        <v>0.00016</v>
      </c>
      <c r="S198" s="194">
        <v>0</v>
      </c>
      <c r="T198" s="195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192</v>
      </c>
      <c r="AT198" s="196" t="s">
        <v>150</v>
      </c>
      <c r="AU198" s="196" t="s">
        <v>155</v>
      </c>
      <c r="AY198" s="14" t="s">
        <v>147</v>
      </c>
      <c r="BE198" s="197">
        <f t="shared" si="44"/>
        <v>0</v>
      </c>
      <c r="BF198" s="197">
        <f t="shared" si="45"/>
        <v>0</v>
      </c>
      <c r="BG198" s="197">
        <f t="shared" si="46"/>
        <v>0</v>
      </c>
      <c r="BH198" s="197">
        <f t="shared" si="47"/>
        <v>0</v>
      </c>
      <c r="BI198" s="197">
        <f t="shared" si="48"/>
        <v>0</v>
      </c>
      <c r="BJ198" s="14" t="s">
        <v>155</v>
      </c>
      <c r="BK198" s="197">
        <f t="shared" si="49"/>
        <v>0</v>
      </c>
      <c r="BL198" s="14" t="s">
        <v>192</v>
      </c>
      <c r="BM198" s="196" t="s">
        <v>1052</v>
      </c>
    </row>
    <row r="199" spans="1:65" s="2" customFormat="1" ht="16.5" customHeight="1">
      <c r="A199" s="31"/>
      <c r="B199" s="32"/>
      <c r="C199" s="198" t="s">
        <v>376</v>
      </c>
      <c r="D199" s="198" t="s">
        <v>222</v>
      </c>
      <c r="E199" s="199" t="s">
        <v>842</v>
      </c>
      <c r="F199" s="200" t="s">
        <v>1053</v>
      </c>
      <c r="G199" s="201" t="s">
        <v>191</v>
      </c>
      <c r="H199" s="202">
        <v>4</v>
      </c>
      <c r="I199" s="203"/>
      <c r="J199" s="204">
        <f t="shared" si="40"/>
        <v>0</v>
      </c>
      <c r="K199" s="205"/>
      <c r="L199" s="206"/>
      <c r="M199" s="207" t="s">
        <v>1</v>
      </c>
      <c r="N199" s="208" t="s">
        <v>41</v>
      </c>
      <c r="O199" s="68"/>
      <c r="P199" s="194">
        <f t="shared" si="41"/>
        <v>0</v>
      </c>
      <c r="Q199" s="194">
        <v>0.0018</v>
      </c>
      <c r="R199" s="194">
        <f t="shared" si="42"/>
        <v>0.0072</v>
      </c>
      <c r="S199" s="194">
        <v>0</v>
      </c>
      <c r="T199" s="195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225</v>
      </c>
      <c r="AT199" s="196" t="s">
        <v>222</v>
      </c>
      <c r="AU199" s="196" t="s">
        <v>155</v>
      </c>
      <c r="AY199" s="14" t="s">
        <v>147</v>
      </c>
      <c r="BE199" s="197">
        <f t="shared" si="44"/>
        <v>0</v>
      </c>
      <c r="BF199" s="197">
        <f t="shared" si="45"/>
        <v>0</v>
      </c>
      <c r="BG199" s="197">
        <f t="shared" si="46"/>
        <v>0</v>
      </c>
      <c r="BH199" s="197">
        <f t="shared" si="47"/>
        <v>0</v>
      </c>
      <c r="BI199" s="197">
        <f t="shared" si="48"/>
        <v>0</v>
      </c>
      <c r="BJ199" s="14" t="s">
        <v>155</v>
      </c>
      <c r="BK199" s="197">
        <f t="shared" si="49"/>
        <v>0</v>
      </c>
      <c r="BL199" s="14" t="s">
        <v>192</v>
      </c>
      <c r="BM199" s="196" t="s">
        <v>1054</v>
      </c>
    </row>
    <row r="200" spans="1:65" s="2" customFormat="1" ht="16.5" customHeight="1">
      <c r="A200" s="31"/>
      <c r="B200" s="32"/>
      <c r="C200" s="184" t="s">
        <v>382</v>
      </c>
      <c r="D200" s="184" t="s">
        <v>150</v>
      </c>
      <c r="E200" s="185" t="s">
        <v>845</v>
      </c>
      <c r="F200" s="186" t="s">
        <v>846</v>
      </c>
      <c r="G200" s="187" t="s">
        <v>819</v>
      </c>
      <c r="H200" s="188">
        <v>4</v>
      </c>
      <c r="I200" s="189"/>
      <c r="J200" s="190">
        <f t="shared" si="40"/>
        <v>0</v>
      </c>
      <c r="K200" s="191"/>
      <c r="L200" s="36"/>
      <c r="M200" s="192" t="s">
        <v>1</v>
      </c>
      <c r="N200" s="193" t="s">
        <v>41</v>
      </c>
      <c r="O200" s="68"/>
      <c r="P200" s="194">
        <f t="shared" si="41"/>
        <v>0</v>
      </c>
      <c r="Q200" s="194">
        <v>0.00184</v>
      </c>
      <c r="R200" s="194">
        <f t="shared" si="42"/>
        <v>0.00736</v>
      </c>
      <c r="S200" s="194">
        <v>0</v>
      </c>
      <c r="T200" s="195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192</v>
      </c>
      <c r="AT200" s="196" t="s">
        <v>150</v>
      </c>
      <c r="AU200" s="196" t="s">
        <v>155</v>
      </c>
      <c r="AY200" s="14" t="s">
        <v>147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155</v>
      </c>
      <c r="BK200" s="197">
        <f t="shared" si="49"/>
        <v>0</v>
      </c>
      <c r="BL200" s="14" t="s">
        <v>192</v>
      </c>
      <c r="BM200" s="196" t="s">
        <v>1055</v>
      </c>
    </row>
    <row r="201" spans="1:65" s="2" customFormat="1" ht="16.5" customHeight="1">
      <c r="A201" s="31"/>
      <c r="B201" s="32"/>
      <c r="C201" s="184" t="s">
        <v>386</v>
      </c>
      <c r="D201" s="184" t="s">
        <v>150</v>
      </c>
      <c r="E201" s="185" t="s">
        <v>848</v>
      </c>
      <c r="F201" s="186" t="s">
        <v>849</v>
      </c>
      <c r="G201" s="187" t="s">
        <v>191</v>
      </c>
      <c r="H201" s="188">
        <v>4</v>
      </c>
      <c r="I201" s="189"/>
      <c r="J201" s="190">
        <f t="shared" si="40"/>
        <v>0</v>
      </c>
      <c r="K201" s="191"/>
      <c r="L201" s="36"/>
      <c r="M201" s="192" t="s">
        <v>1</v>
      </c>
      <c r="N201" s="193" t="s">
        <v>41</v>
      </c>
      <c r="O201" s="68"/>
      <c r="P201" s="194">
        <f t="shared" si="41"/>
        <v>0</v>
      </c>
      <c r="Q201" s="194">
        <v>4E-05</v>
      </c>
      <c r="R201" s="194">
        <f t="shared" si="42"/>
        <v>0.00016</v>
      </c>
      <c r="S201" s="194">
        <v>0</v>
      </c>
      <c r="T201" s="195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192</v>
      </c>
      <c r="AT201" s="196" t="s">
        <v>150</v>
      </c>
      <c r="AU201" s="196" t="s">
        <v>155</v>
      </c>
      <c r="AY201" s="14" t="s">
        <v>147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155</v>
      </c>
      <c r="BK201" s="197">
        <f t="shared" si="49"/>
        <v>0</v>
      </c>
      <c r="BL201" s="14" t="s">
        <v>192</v>
      </c>
      <c r="BM201" s="196" t="s">
        <v>1056</v>
      </c>
    </row>
    <row r="202" spans="1:65" s="2" customFormat="1" ht="16.5" customHeight="1">
      <c r="A202" s="31"/>
      <c r="B202" s="32"/>
      <c r="C202" s="184" t="s">
        <v>390</v>
      </c>
      <c r="D202" s="184" t="s">
        <v>150</v>
      </c>
      <c r="E202" s="185" t="s">
        <v>851</v>
      </c>
      <c r="F202" s="186" t="s">
        <v>852</v>
      </c>
      <c r="G202" s="187" t="s">
        <v>191</v>
      </c>
      <c r="H202" s="188">
        <v>6</v>
      </c>
      <c r="I202" s="189"/>
      <c r="J202" s="190">
        <f t="shared" si="40"/>
        <v>0</v>
      </c>
      <c r="K202" s="191"/>
      <c r="L202" s="36"/>
      <c r="M202" s="192" t="s">
        <v>1</v>
      </c>
      <c r="N202" s="193" t="s">
        <v>41</v>
      </c>
      <c r="O202" s="68"/>
      <c r="P202" s="194">
        <f t="shared" si="41"/>
        <v>0</v>
      </c>
      <c r="Q202" s="194">
        <v>0</v>
      </c>
      <c r="R202" s="194">
        <f t="shared" si="42"/>
        <v>0</v>
      </c>
      <c r="S202" s="194">
        <v>0.00085</v>
      </c>
      <c r="T202" s="195">
        <f t="shared" si="43"/>
        <v>0.0050999999999999995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192</v>
      </c>
      <c r="AT202" s="196" t="s">
        <v>150</v>
      </c>
      <c r="AU202" s="196" t="s">
        <v>155</v>
      </c>
      <c r="AY202" s="14" t="s">
        <v>147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155</v>
      </c>
      <c r="BK202" s="197">
        <f t="shared" si="49"/>
        <v>0</v>
      </c>
      <c r="BL202" s="14" t="s">
        <v>192</v>
      </c>
      <c r="BM202" s="196" t="s">
        <v>1057</v>
      </c>
    </row>
    <row r="203" spans="1:65" s="2" customFormat="1" ht="16.5" customHeight="1">
      <c r="A203" s="31"/>
      <c r="B203" s="32"/>
      <c r="C203" s="184" t="s">
        <v>394</v>
      </c>
      <c r="D203" s="184" t="s">
        <v>150</v>
      </c>
      <c r="E203" s="185" t="s">
        <v>854</v>
      </c>
      <c r="F203" s="186" t="s">
        <v>855</v>
      </c>
      <c r="G203" s="187" t="s">
        <v>274</v>
      </c>
      <c r="H203" s="209"/>
      <c r="I203" s="189"/>
      <c r="J203" s="190">
        <f t="shared" si="40"/>
        <v>0</v>
      </c>
      <c r="K203" s="191"/>
      <c r="L203" s="36"/>
      <c r="M203" s="192" t="s">
        <v>1</v>
      </c>
      <c r="N203" s="193" t="s">
        <v>41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</v>
      </c>
      <c r="T203" s="195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192</v>
      </c>
      <c r="AT203" s="196" t="s">
        <v>150</v>
      </c>
      <c r="AU203" s="196" t="s">
        <v>155</v>
      </c>
      <c r="AY203" s="14" t="s">
        <v>147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155</v>
      </c>
      <c r="BK203" s="197">
        <f t="shared" si="49"/>
        <v>0</v>
      </c>
      <c r="BL203" s="14" t="s">
        <v>192</v>
      </c>
      <c r="BM203" s="196" t="s">
        <v>1058</v>
      </c>
    </row>
    <row r="204" spans="1:65" s="2" customFormat="1" ht="16.5" customHeight="1">
      <c r="A204" s="31"/>
      <c r="B204" s="32"/>
      <c r="C204" s="184" t="s">
        <v>401</v>
      </c>
      <c r="D204" s="184" t="s">
        <v>150</v>
      </c>
      <c r="E204" s="185" t="s">
        <v>857</v>
      </c>
      <c r="F204" s="186" t="s">
        <v>858</v>
      </c>
      <c r="G204" s="187" t="s">
        <v>274</v>
      </c>
      <c r="H204" s="209"/>
      <c r="I204" s="189"/>
      <c r="J204" s="190">
        <f t="shared" si="40"/>
        <v>0</v>
      </c>
      <c r="K204" s="191"/>
      <c r="L204" s="36"/>
      <c r="M204" s="192" t="s">
        <v>1</v>
      </c>
      <c r="N204" s="193" t="s">
        <v>41</v>
      </c>
      <c r="O204" s="68"/>
      <c r="P204" s="194">
        <f t="shared" si="41"/>
        <v>0</v>
      </c>
      <c r="Q204" s="194">
        <v>0</v>
      </c>
      <c r="R204" s="194">
        <f t="shared" si="42"/>
        <v>0</v>
      </c>
      <c r="S204" s="194">
        <v>0</v>
      </c>
      <c r="T204" s="195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192</v>
      </c>
      <c r="AT204" s="196" t="s">
        <v>150</v>
      </c>
      <c r="AU204" s="196" t="s">
        <v>155</v>
      </c>
      <c r="AY204" s="14" t="s">
        <v>147</v>
      </c>
      <c r="BE204" s="197">
        <f t="shared" si="44"/>
        <v>0</v>
      </c>
      <c r="BF204" s="197">
        <f t="shared" si="45"/>
        <v>0</v>
      </c>
      <c r="BG204" s="197">
        <f t="shared" si="46"/>
        <v>0</v>
      </c>
      <c r="BH204" s="197">
        <f t="shared" si="47"/>
        <v>0</v>
      </c>
      <c r="BI204" s="197">
        <f t="shared" si="48"/>
        <v>0</v>
      </c>
      <c r="BJ204" s="14" t="s">
        <v>155</v>
      </c>
      <c r="BK204" s="197">
        <f t="shared" si="49"/>
        <v>0</v>
      </c>
      <c r="BL204" s="14" t="s">
        <v>192</v>
      </c>
      <c r="BM204" s="196" t="s">
        <v>1059</v>
      </c>
    </row>
    <row r="205" spans="2:63" s="12" customFormat="1" ht="22.9" customHeight="1">
      <c r="B205" s="168"/>
      <c r="C205" s="169"/>
      <c r="D205" s="170" t="s">
        <v>74</v>
      </c>
      <c r="E205" s="182" t="s">
        <v>186</v>
      </c>
      <c r="F205" s="182" t="s">
        <v>187</v>
      </c>
      <c r="G205" s="169"/>
      <c r="H205" s="169"/>
      <c r="I205" s="172"/>
      <c r="J205" s="183">
        <f>BK205</f>
        <v>0</v>
      </c>
      <c r="K205" s="169"/>
      <c r="L205" s="174"/>
      <c r="M205" s="175"/>
      <c r="N205" s="176"/>
      <c r="O205" s="176"/>
      <c r="P205" s="177">
        <f>SUM(P206:P212)</f>
        <v>0</v>
      </c>
      <c r="Q205" s="176"/>
      <c r="R205" s="177">
        <f>SUM(R206:R212)</f>
        <v>0.0301</v>
      </c>
      <c r="S205" s="176"/>
      <c r="T205" s="178">
        <f>SUM(T206:T212)</f>
        <v>0.02493</v>
      </c>
      <c r="AR205" s="179" t="s">
        <v>155</v>
      </c>
      <c r="AT205" s="180" t="s">
        <v>74</v>
      </c>
      <c r="AU205" s="180" t="s">
        <v>83</v>
      </c>
      <c r="AY205" s="179" t="s">
        <v>147</v>
      </c>
      <c r="BK205" s="181">
        <f>SUM(BK206:BK212)</f>
        <v>0</v>
      </c>
    </row>
    <row r="206" spans="1:65" s="2" customFormat="1" ht="24.2" customHeight="1">
      <c r="A206" s="31"/>
      <c r="B206" s="32"/>
      <c r="C206" s="184" t="s">
        <v>407</v>
      </c>
      <c r="D206" s="184" t="s">
        <v>150</v>
      </c>
      <c r="E206" s="185" t="s">
        <v>434</v>
      </c>
      <c r="F206" s="186" t="s">
        <v>435</v>
      </c>
      <c r="G206" s="187" t="s">
        <v>191</v>
      </c>
      <c r="H206" s="188">
        <v>1</v>
      </c>
      <c r="I206" s="189"/>
      <c r="J206" s="190">
        <f aca="true" t="shared" si="50" ref="J206:J212">ROUND(I206*H206,2)</f>
        <v>0</v>
      </c>
      <c r="K206" s="191"/>
      <c r="L206" s="36"/>
      <c r="M206" s="192" t="s">
        <v>1</v>
      </c>
      <c r="N206" s="193" t="s">
        <v>41</v>
      </c>
      <c r="O206" s="68"/>
      <c r="P206" s="194">
        <f aca="true" t="shared" si="51" ref="P206:P212">O206*H206</f>
        <v>0</v>
      </c>
      <c r="Q206" s="194">
        <v>0.03</v>
      </c>
      <c r="R206" s="194">
        <f aca="true" t="shared" si="52" ref="R206:R212">Q206*H206</f>
        <v>0.03</v>
      </c>
      <c r="S206" s="194">
        <v>0</v>
      </c>
      <c r="T206" s="195">
        <f aca="true" t="shared" si="53" ref="T206:T212"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192</v>
      </c>
      <c r="AT206" s="196" t="s">
        <v>150</v>
      </c>
      <c r="AU206" s="196" t="s">
        <v>155</v>
      </c>
      <c r="AY206" s="14" t="s">
        <v>147</v>
      </c>
      <c r="BE206" s="197">
        <f aca="true" t="shared" si="54" ref="BE206:BE212">IF(N206="základní",J206,0)</f>
        <v>0</v>
      </c>
      <c r="BF206" s="197">
        <f aca="true" t="shared" si="55" ref="BF206:BF212">IF(N206="snížená",J206,0)</f>
        <v>0</v>
      </c>
      <c r="BG206" s="197">
        <f aca="true" t="shared" si="56" ref="BG206:BG212">IF(N206="zákl. přenesená",J206,0)</f>
        <v>0</v>
      </c>
      <c r="BH206" s="197">
        <f aca="true" t="shared" si="57" ref="BH206:BH212">IF(N206="sníž. přenesená",J206,0)</f>
        <v>0</v>
      </c>
      <c r="BI206" s="197">
        <f aca="true" t="shared" si="58" ref="BI206:BI212">IF(N206="nulová",J206,0)</f>
        <v>0</v>
      </c>
      <c r="BJ206" s="14" t="s">
        <v>155</v>
      </c>
      <c r="BK206" s="197">
        <f aca="true" t="shared" si="59" ref="BK206:BK212">ROUND(I206*H206,2)</f>
        <v>0</v>
      </c>
      <c r="BL206" s="14" t="s">
        <v>192</v>
      </c>
      <c r="BM206" s="196" t="s">
        <v>1060</v>
      </c>
    </row>
    <row r="207" spans="1:65" s="2" customFormat="1" ht="16.5" customHeight="1">
      <c r="A207" s="31"/>
      <c r="B207" s="32"/>
      <c r="C207" s="184" t="s">
        <v>412</v>
      </c>
      <c r="D207" s="184" t="s">
        <v>150</v>
      </c>
      <c r="E207" s="185" t="s">
        <v>189</v>
      </c>
      <c r="F207" s="186" t="s">
        <v>190</v>
      </c>
      <c r="G207" s="187" t="s">
        <v>191</v>
      </c>
      <c r="H207" s="188">
        <v>1</v>
      </c>
      <c r="I207" s="189"/>
      <c r="J207" s="190">
        <f t="shared" si="50"/>
        <v>0</v>
      </c>
      <c r="K207" s="191"/>
      <c r="L207" s="36"/>
      <c r="M207" s="192" t="s">
        <v>1</v>
      </c>
      <c r="N207" s="193" t="s">
        <v>41</v>
      </c>
      <c r="O207" s="68"/>
      <c r="P207" s="194">
        <f t="shared" si="51"/>
        <v>0</v>
      </c>
      <c r="Q207" s="194">
        <v>8E-05</v>
      </c>
      <c r="R207" s="194">
        <f t="shared" si="52"/>
        <v>8E-05</v>
      </c>
      <c r="S207" s="194">
        <v>0.02493</v>
      </c>
      <c r="T207" s="195">
        <f t="shared" si="53"/>
        <v>0.02493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192</v>
      </c>
      <c r="AT207" s="196" t="s">
        <v>150</v>
      </c>
      <c r="AU207" s="196" t="s">
        <v>155</v>
      </c>
      <c r="AY207" s="14" t="s">
        <v>147</v>
      </c>
      <c r="BE207" s="197">
        <f t="shared" si="54"/>
        <v>0</v>
      </c>
      <c r="BF207" s="197">
        <f t="shared" si="55"/>
        <v>0</v>
      </c>
      <c r="BG207" s="197">
        <f t="shared" si="56"/>
        <v>0</v>
      </c>
      <c r="BH207" s="197">
        <f t="shared" si="57"/>
        <v>0</v>
      </c>
      <c r="BI207" s="197">
        <f t="shared" si="58"/>
        <v>0</v>
      </c>
      <c r="BJ207" s="14" t="s">
        <v>155</v>
      </c>
      <c r="BK207" s="197">
        <f t="shared" si="59"/>
        <v>0</v>
      </c>
      <c r="BL207" s="14" t="s">
        <v>192</v>
      </c>
      <c r="BM207" s="196" t="s">
        <v>1061</v>
      </c>
    </row>
    <row r="208" spans="1:65" s="2" customFormat="1" ht="16.5" customHeight="1">
      <c r="A208" s="31"/>
      <c r="B208" s="32"/>
      <c r="C208" s="184" t="s">
        <v>863</v>
      </c>
      <c r="D208" s="184" t="s">
        <v>150</v>
      </c>
      <c r="E208" s="185" t="s">
        <v>198</v>
      </c>
      <c r="F208" s="186" t="s">
        <v>199</v>
      </c>
      <c r="G208" s="187" t="s">
        <v>191</v>
      </c>
      <c r="H208" s="188">
        <v>1</v>
      </c>
      <c r="I208" s="189"/>
      <c r="J208" s="190">
        <f t="shared" si="50"/>
        <v>0</v>
      </c>
      <c r="K208" s="191"/>
      <c r="L208" s="36"/>
      <c r="M208" s="192" t="s">
        <v>1</v>
      </c>
      <c r="N208" s="193" t="s">
        <v>41</v>
      </c>
      <c r="O208" s="68"/>
      <c r="P208" s="194">
        <f t="shared" si="51"/>
        <v>0</v>
      </c>
      <c r="Q208" s="194">
        <v>0</v>
      </c>
      <c r="R208" s="194">
        <f t="shared" si="52"/>
        <v>0</v>
      </c>
      <c r="S208" s="194">
        <v>0</v>
      </c>
      <c r="T208" s="195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192</v>
      </c>
      <c r="AT208" s="196" t="s">
        <v>150</v>
      </c>
      <c r="AU208" s="196" t="s">
        <v>155</v>
      </c>
      <c r="AY208" s="14" t="s">
        <v>147</v>
      </c>
      <c r="BE208" s="197">
        <f t="shared" si="54"/>
        <v>0</v>
      </c>
      <c r="BF208" s="197">
        <f t="shared" si="55"/>
        <v>0</v>
      </c>
      <c r="BG208" s="197">
        <f t="shared" si="56"/>
        <v>0</v>
      </c>
      <c r="BH208" s="197">
        <f t="shared" si="57"/>
        <v>0</v>
      </c>
      <c r="BI208" s="197">
        <f t="shared" si="58"/>
        <v>0</v>
      </c>
      <c r="BJ208" s="14" t="s">
        <v>155</v>
      </c>
      <c r="BK208" s="197">
        <f t="shared" si="59"/>
        <v>0</v>
      </c>
      <c r="BL208" s="14" t="s">
        <v>192</v>
      </c>
      <c r="BM208" s="196" t="s">
        <v>1062</v>
      </c>
    </row>
    <row r="209" spans="1:65" s="2" customFormat="1" ht="16.5" customHeight="1">
      <c r="A209" s="31"/>
      <c r="B209" s="32"/>
      <c r="C209" s="184" t="s">
        <v>865</v>
      </c>
      <c r="D209" s="184" t="s">
        <v>150</v>
      </c>
      <c r="E209" s="185" t="s">
        <v>202</v>
      </c>
      <c r="F209" s="186" t="s">
        <v>203</v>
      </c>
      <c r="G209" s="187" t="s">
        <v>153</v>
      </c>
      <c r="H209" s="188">
        <v>100</v>
      </c>
      <c r="I209" s="189"/>
      <c r="J209" s="190">
        <f t="shared" si="50"/>
        <v>0</v>
      </c>
      <c r="K209" s="191"/>
      <c r="L209" s="36"/>
      <c r="M209" s="192" t="s">
        <v>1</v>
      </c>
      <c r="N209" s="193" t="s">
        <v>41</v>
      </c>
      <c r="O209" s="68"/>
      <c r="P209" s="194">
        <f t="shared" si="51"/>
        <v>0</v>
      </c>
      <c r="Q209" s="194">
        <v>0</v>
      </c>
      <c r="R209" s="194">
        <f t="shared" si="52"/>
        <v>0</v>
      </c>
      <c r="S209" s="194">
        <v>0</v>
      </c>
      <c r="T209" s="195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192</v>
      </c>
      <c r="AT209" s="196" t="s">
        <v>150</v>
      </c>
      <c r="AU209" s="196" t="s">
        <v>155</v>
      </c>
      <c r="AY209" s="14" t="s">
        <v>147</v>
      </c>
      <c r="BE209" s="197">
        <f t="shared" si="54"/>
        <v>0</v>
      </c>
      <c r="BF209" s="197">
        <f t="shared" si="55"/>
        <v>0</v>
      </c>
      <c r="BG209" s="197">
        <f t="shared" si="56"/>
        <v>0</v>
      </c>
      <c r="BH209" s="197">
        <f t="shared" si="57"/>
        <v>0</v>
      </c>
      <c r="BI209" s="197">
        <f t="shared" si="58"/>
        <v>0</v>
      </c>
      <c r="BJ209" s="14" t="s">
        <v>155</v>
      </c>
      <c r="BK209" s="197">
        <f t="shared" si="59"/>
        <v>0</v>
      </c>
      <c r="BL209" s="14" t="s">
        <v>192</v>
      </c>
      <c r="BM209" s="196" t="s">
        <v>1063</v>
      </c>
    </row>
    <row r="210" spans="1:65" s="2" customFormat="1" ht="16.5" customHeight="1">
      <c r="A210" s="31"/>
      <c r="B210" s="32"/>
      <c r="C210" s="184" t="s">
        <v>867</v>
      </c>
      <c r="D210" s="184" t="s">
        <v>150</v>
      </c>
      <c r="E210" s="185" t="s">
        <v>206</v>
      </c>
      <c r="F210" s="186" t="s">
        <v>207</v>
      </c>
      <c r="G210" s="187" t="s">
        <v>191</v>
      </c>
      <c r="H210" s="188">
        <v>1</v>
      </c>
      <c r="I210" s="189"/>
      <c r="J210" s="190">
        <f t="shared" si="50"/>
        <v>0</v>
      </c>
      <c r="K210" s="191"/>
      <c r="L210" s="36"/>
      <c r="M210" s="192" t="s">
        <v>1</v>
      </c>
      <c r="N210" s="193" t="s">
        <v>41</v>
      </c>
      <c r="O210" s="68"/>
      <c r="P210" s="194">
        <f t="shared" si="51"/>
        <v>0</v>
      </c>
      <c r="Q210" s="194">
        <v>2E-05</v>
      </c>
      <c r="R210" s="194">
        <f t="shared" si="52"/>
        <v>2E-05</v>
      </c>
      <c r="S210" s="194">
        <v>0</v>
      </c>
      <c r="T210" s="195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192</v>
      </c>
      <c r="AT210" s="196" t="s">
        <v>150</v>
      </c>
      <c r="AU210" s="196" t="s">
        <v>155</v>
      </c>
      <c r="AY210" s="14" t="s">
        <v>147</v>
      </c>
      <c r="BE210" s="197">
        <f t="shared" si="54"/>
        <v>0</v>
      </c>
      <c r="BF210" s="197">
        <f t="shared" si="55"/>
        <v>0</v>
      </c>
      <c r="BG210" s="197">
        <f t="shared" si="56"/>
        <v>0</v>
      </c>
      <c r="BH210" s="197">
        <f t="shared" si="57"/>
        <v>0</v>
      </c>
      <c r="BI210" s="197">
        <f t="shared" si="58"/>
        <v>0</v>
      </c>
      <c r="BJ210" s="14" t="s">
        <v>155</v>
      </c>
      <c r="BK210" s="197">
        <f t="shared" si="59"/>
        <v>0</v>
      </c>
      <c r="BL210" s="14" t="s">
        <v>192</v>
      </c>
      <c r="BM210" s="196" t="s">
        <v>1064</v>
      </c>
    </row>
    <row r="211" spans="1:65" s="2" customFormat="1" ht="16.5" customHeight="1">
      <c r="A211" s="31"/>
      <c r="B211" s="32"/>
      <c r="C211" s="184" t="s">
        <v>405</v>
      </c>
      <c r="D211" s="184" t="s">
        <v>150</v>
      </c>
      <c r="E211" s="185" t="s">
        <v>210</v>
      </c>
      <c r="F211" s="186" t="s">
        <v>211</v>
      </c>
      <c r="G211" s="187" t="s">
        <v>153</v>
      </c>
      <c r="H211" s="188">
        <v>100</v>
      </c>
      <c r="I211" s="189"/>
      <c r="J211" s="190">
        <f t="shared" si="50"/>
        <v>0</v>
      </c>
      <c r="K211" s="191"/>
      <c r="L211" s="36"/>
      <c r="M211" s="192" t="s">
        <v>1</v>
      </c>
      <c r="N211" s="193" t="s">
        <v>41</v>
      </c>
      <c r="O211" s="68"/>
      <c r="P211" s="194">
        <f t="shared" si="51"/>
        <v>0</v>
      </c>
      <c r="Q211" s="194">
        <v>0</v>
      </c>
      <c r="R211" s="194">
        <f t="shared" si="52"/>
        <v>0</v>
      </c>
      <c r="S211" s="194">
        <v>0</v>
      </c>
      <c r="T211" s="195">
        <f t="shared" si="5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192</v>
      </c>
      <c r="AT211" s="196" t="s">
        <v>150</v>
      </c>
      <c r="AU211" s="196" t="s">
        <v>155</v>
      </c>
      <c r="AY211" s="14" t="s">
        <v>147</v>
      </c>
      <c r="BE211" s="197">
        <f t="shared" si="54"/>
        <v>0</v>
      </c>
      <c r="BF211" s="197">
        <f t="shared" si="55"/>
        <v>0</v>
      </c>
      <c r="BG211" s="197">
        <f t="shared" si="56"/>
        <v>0</v>
      </c>
      <c r="BH211" s="197">
        <f t="shared" si="57"/>
        <v>0</v>
      </c>
      <c r="BI211" s="197">
        <f t="shared" si="58"/>
        <v>0</v>
      </c>
      <c r="BJ211" s="14" t="s">
        <v>155</v>
      </c>
      <c r="BK211" s="197">
        <f t="shared" si="59"/>
        <v>0</v>
      </c>
      <c r="BL211" s="14" t="s">
        <v>192</v>
      </c>
      <c r="BM211" s="196" t="s">
        <v>1065</v>
      </c>
    </row>
    <row r="212" spans="1:65" s="2" customFormat="1" ht="16.5" customHeight="1">
      <c r="A212" s="31"/>
      <c r="B212" s="32"/>
      <c r="C212" s="184" t="s">
        <v>872</v>
      </c>
      <c r="D212" s="184" t="s">
        <v>150</v>
      </c>
      <c r="E212" s="185" t="s">
        <v>214</v>
      </c>
      <c r="F212" s="186" t="s">
        <v>215</v>
      </c>
      <c r="G212" s="187" t="s">
        <v>161</v>
      </c>
      <c r="H212" s="188">
        <v>1</v>
      </c>
      <c r="I212" s="189"/>
      <c r="J212" s="190">
        <f t="shared" si="50"/>
        <v>0</v>
      </c>
      <c r="K212" s="191"/>
      <c r="L212" s="36"/>
      <c r="M212" s="192" t="s">
        <v>1</v>
      </c>
      <c r="N212" s="193" t="s">
        <v>41</v>
      </c>
      <c r="O212" s="68"/>
      <c r="P212" s="194">
        <f t="shared" si="51"/>
        <v>0</v>
      </c>
      <c r="Q212" s="194">
        <v>0</v>
      </c>
      <c r="R212" s="194">
        <f t="shared" si="52"/>
        <v>0</v>
      </c>
      <c r="S212" s="194">
        <v>0</v>
      </c>
      <c r="T212" s="195">
        <f t="shared" si="5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192</v>
      </c>
      <c r="AT212" s="196" t="s">
        <v>150</v>
      </c>
      <c r="AU212" s="196" t="s">
        <v>155</v>
      </c>
      <c r="AY212" s="14" t="s">
        <v>147</v>
      </c>
      <c r="BE212" s="197">
        <f t="shared" si="54"/>
        <v>0</v>
      </c>
      <c r="BF212" s="197">
        <f t="shared" si="55"/>
        <v>0</v>
      </c>
      <c r="BG212" s="197">
        <f t="shared" si="56"/>
        <v>0</v>
      </c>
      <c r="BH212" s="197">
        <f t="shared" si="57"/>
        <v>0</v>
      </c>
      <c r="BI212" s="197">
        <f t="shared" si="58"/>
        <v>0</v>
      </c>
      <c r="BJ212" s="14" t="s">
        <v>155</v>
      </c>
      <c r="BK212" s="197">
        <f t="shared" si="59"/>
        <v>0</v>
      </c>
      <c r="BL212" s="14" t="s">
        <v>192</v>
      </c>
      <c r="BM212" s="196" t="s">
        <v>1066</v>
      </c>
    </row>
    <row r="213" spans="2:63" s="12" customFormat="1" ht="22.9" customHeight="1">
      <c r="B213" s="168"/>
      <c r="C213" s="169"/>
      <c r="D213" s="170" t="s">
        <v>74</v>
      </c>
      <c r="E213" s="182" t="s">
        <v>870</v>
      </c>
      <c r="F213" s="182" t="s">
        <v>871</v>
      </c>
      <c r="G213" s="169"/>
      <c r="H213" s="169"/>
      <c r="I213" s="172"/>
      <c r="J213" s="183">
        <f>BK213</f>
        <v>0</v>
      </c>
      <c r="K213" s="169"/>
      <c r="L213" s="174"/>
      <c r="M213" s="175"/>
      <c r="N213" s="176"/>
      <c r="O213" s="176"/>
      <c r="P213" s="177">
        <f>P214</f>
        <v>0</v>
      </c>
      <c r="Q213" s="176"/>
      <c r="R213" s="177">
        <f>R214</f>
        <v>0</v>
      </c>
      <c r="S213" s="176"/>
      <c r="T213" s="178">
        <f>T214</f>
        <v>0</v>
      </c>
      <c r="AR213" s="179" t="s">
        <v>155</v>
      </c>
      <c r="AT213" s="180" t="s">
        <v>74</v>
      </c>
      <c r="AU213" s="180" t="s">
        <v>83</v>
      </c>
      <c r="AY213" s="179" t="s">
        <v>147</v>
      </c>
      <c r="BK213" s="181">
        <f>BK214</f>
        <v>0</v>
      </c>
    </row>
    <row r="214" spans="1:65" s="2" customFormat="1" ht="16.5" customHeight="1">
      <c r="A214" s="31"/>
      <c r="B214" s="32"/>
      <c r="C214" s="184" t="s">
        <v>878</v>
      </c>
      <c r="D214" s="184" t="s">
        <v>150</v>
      </c>
      <c r="E214" s="185" t="s">
        <v>873</v>
      </c>
      <c r="F214" s="186" t="s">
        <v>874</v>
      </c>
      <c r="G214" s="187" t="s">
        <v>415</v>
      </c>
      <c r="H214" s="188">
        <v>1</v>
      </c>
      <c r="I214" s="189"/>
      <c r="J214" s="190">
        <f>ROUND(I214*H214,2)</f>
        <v>0</v>
      </c>
      <c r="K214" s="191"/>
      <c r="L214" s="36"/>
      <c r="M214" s="192" t="s">
        <v>1</v>
      </c>
      <c r="N214" s="193" t="s">
        <v>41</v>
      </c>
      <c r="O214" s="68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192</v>
      </c>
      <c r="AT214" s="196" t="s">
        <v>150</v>
      </c>
      <c r="AU214" s="196" t="s">
        <v>155</v>
      </c>
      <c r="AY214" s="14" t="s">
        <v>147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4" t="s">
        <v>155</v>
      </c>
      <c r="BK214" s="197">
        <f>ROUND(I214*H214,2)</f>
        <v>0</v>
      </c>
      <c r="BL214" s="14" t="s">
        <v>192</v>
      </c>
      <c r="BM214" s="196" t="s">
        <v>1067</v>
      </c>
    </row>
    <row r="215" spans="2:63" s="12" customFormat="1" ht="22.9" customHeight="1">
      <c r="B215" s="168"/>
      <c r="C215" s="169"/>
      <c r="D215" s="170" t="s">
        <v>74</v>
      </c>
      <c r="E215" s="182" t="s">
        <v>876</v>
      </c>
      <c r="F215" s="182" t="s">
        <v>877</v>
      </c>
      <c r="G215" s="169"/>
      <c r="H215" s="169"/>
      <c r="I215" s="172"/>
      <c r="J215" s="183">
        <f>BK215</f>
        <v>0</v>
      </c>
      <c r="K215" s="169"/>
      <c r="L215" s="174"/>
      <c r="M215" s="175"/>
      <c r="N215" s="176"/>
      <c r="O215" s="176"/>
      <c r="P215" s="177">
        <f>SUM(P216:P217)</f>
        <v>0</v>
      </c>
      <c r="Q215" s="176"/>
      <c r="R215" s="177">
        <f>SUM(R216:R217)</f>
        <v>0.57471522</v>
      </c>
      <c r="S215" s="176"/>
      <c r="T215" s="178">
        <f>SUM(T216:T217)</f>
        <v>0</v>
      </c>
      <c r="AR215" s="179" t="s">
        <v>155</v>
      </c>
      <c r="AT215" s="180" t="s">
        <v>74</v>
      </c>
      <c r="AU215" s="180" t="s">
        <v>83</v>
      </c>
      <c r="AY215" s="179" t="s">
        <v>147</v>
      </c>
      <c r="BK215" s="181">
        <f>SUM(BK216:BK217)</f>
        <v>0</v>
      </c>
    </row>
    <row r="216" spans="1:65" s="2" customFormat="1" ht="21.75" customHeight="1">
      <c r="A216" s="31"/>
      <c r="B216" s="32"/>
      <c r="C216" s="184" t="s">
        <v>882</v>
      </c>
      <c r="D216" s="184" t="s">
        <v>150</v>
      </c>
      <c r="E216" s="185" t="s">
        <v>879</v>
      </c>
      <c r="F216" s="186" t="s">
        <v>880</v>
      </c>
      <c r="G216" s="187" t="s">
        <v>153</v>
      </c>
      <c r="H216" s="188">
        <v>30.602</v>
      </c>
      <c r="I216" s="189"/>
      <c r="J216" s="190">
        <f>ROUND(I216*H216,2)</f>
        <v>0</v>
      </c>
      <c r="K216" s="191"/>
      <c r="L216" s="36"/>
      <c r="M216" s="192" t="s">
        <v>1</v>
      </c>
      <c r="N216" s="193" t="s">
        <v>41</v>
      </c>
      <c r="O216" s="68"/>
      <c r="P216" s="194">
        <f>O216*H216</f>
        <v>0</v>
      </c>
      <c r="Q216" s="194">
        <v>0.01211</v>
      </c>
      <c r="R216" s="194">
        <f>Q216*H216</f>
        <v>0.37059021999999997</v>
      </c>
      <c r="S216" s="194">
        <v>0</v>
      </c>
      <c r="T216" s="19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192</v>
      </c>
      <c r="AT216" s="196" t="s">
        <v>150</v>
      </c>
      <c r="AU216" s="196" t="s">
        <v>155</v>
      </c>
      <c r="AY216" s="14" t="s">
        <v>147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4" t="s">
        <v>155</v>
      </c>
      <c r="BK216" s="197">
        <f>ROUND(I216*H216,2)</f>
        <v>0</v>
      </c>
      <c r="BL216" s="14" t="s">
        <v>192</v>
      </c>
      <c r="BM216" s="196" t="s">
        <v>1068</v>
      </c>
    </row>
    <row r="217" spans="1:65" s="2" customFormat="1" ht="21.75" customHeight="1">
      <c r="A217" s="31"/>
      <c r="B217" s="32"/>
      <c r="C217" s="184" t="s">
        <v>886</v>
      </c>
      <c r="D217" s="184" t="s">
        <v>150</v>
      </c>
      <c r="E217" s="185" t="s">
        <v>883</v>
      </c>
      <c r="F217" s="186" t="s">
        <v>884</v>
      </c>
      <c r="G217" s="187" t="s">
        <v>153</v>
      </c>
      <c r="H217" s="188">
        <v>16.33</v>
      </c>
      <c r="I217" s="189"/>
      <c r="J217" s="190">
        <f>ROUND(I217*H217,2)</f>
        <v>0</v>
      </c>
      <c r="K217" s="191"/>
      <c r="L217" s="36"/>
      <c r="M217" s="192" t="s">
        <v>1</v>
      </c>
      <c r="N217" s="193" t="s">
        <v>41</v>
      </c>
      <c r="O217" s="68"/>
      <c r="P217" s="194">
        <f>O217*H217</f>
        <v>0</v>
      </c>
      <c r="Q217" s="194">
        <v>0.0125</v>
      </c>
      <c r="R217" s="194">
        <f>Q217*H217</f>
        <v>0.204125</v>
      </c>
      <c r="S217" s="194">
        <v>0</v>
      </c>
      <c r="T217" s="19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192</v>
      </c>
      <c r="AT217" s="196" t="s">
        <v>150</v>
      </c>
      <c r="AU217" s="196" t="s">
        <v>155</v>
      </c>
      <c r="AY217" s="14" t="s">
        <v>147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4" t="s">
        <v>155</v>
      </c>
      <c r="BK217" s="197">
        <f>ROUND(I217*H217,2)</f>
        <v>0</v>
      </c>
      <c r="BL217" s="14" t="s">
        <v>192</v>
      </c>
      <c r="BM217" s="196" t="s">
        <v>1069</v>
      </c>
    </row>
    <row r="218" spans="2:63" s="12" customFormat="1" ht="22.9" customHeight="1">
      <c r="B218" s="168"/>
      <c r="C218" s="169"/>
      <c r="D218" s="170" t="s">
        <v>74</v>
      </c>
      <c r="E218" s="182" t="s">
        <v>217</v>
      </c>
      <c r="F218" s="182" t="s">
        <v>218</v>
      </c>
      <c r="G218" s="169"/>
      <c r="H218" s="169"/>
      <c r="I218" s="172"/>
      <c r="J218" s="183">
        <f>BK218</f>
        <v>0</v>
      </c>
      <c r="K218" s="169"/>
      <c r="L218" s="174"/>
      <c r="M218" s="175"/>
      <c r="N218" s="176"/>
      <c r="O218" s="176"/>
      <c r="P218" s="177">
        <f>SUM(P219:P232)</f>
        <v>0</v>
      </c>
      <c r="Q218" s="176"/>
      <c r="R218" s="177">
        <f>SUM(R219:R232)</f>
        <v>0.057600000000000005</v>
      </c>
      <c r="S218" s="176"/>
      <c r="T218" s="178">
        <f>SUM(T219:T232)</f>
        <v>0.04865</v>
      </c>
      <c r="AR218" s="179" t="s">
        <v>155</v>
      </c>
      <c r="AT218" s="180" t="s">
        <v>74</v>
      </c>
      <c r="AU218" s="180" t="s">
        <v>83</v>
      </c>
      <c r="AY218" s="179" t="s">
        <v>147</v>
      </c>
      <c r="BK218" s="181">
        <f>SUM(BK219:BK232)</f>
        <v>0</v>
      </c>
    </row>
    <row r="219" spans="1:65" s="2" customFormat="1" ht="16.5" customHeight="1">
      <c r="A219" s="31"/>
      <c r="B219" s="32"/>
      <c r="C219" s="184" t="s">
        <v>888</v>
      </c>
      <c r="D219" s="184" t="s">
        <v>150</v>
      </c>
      <c r="E219" s="185" t="s">
        <v>219</v>
      </c>
      <c r="F219" s="186" t="s">
        <v>220</v>
      </c>
      <c r="G219" s="187" t="s">
        <v>153</v>
      </c>
      <c r="H219" s="188">
        <v>1</v>
      </c>
      <c r="I219" s="189"/>
      <c r="J219" s="190">
        <f aca="true" t="shared" si="60" ref="J219:J232">ROUND(I219*H219,2)</f>
        <v>0</v>
      </c>
      <c r="K219" s="191"/>
      <c r="L219" s="36"/>
      <c r="M219" s="192" t="s">
        <v>1</v>
      </c>
      <c r="N219" s="193" t="s">
        <v>41</v>
      </c>
      <c r="O219" s="68"/>
      <c r="P219" s="194">
        <f aca="true" t="shared" si="61" ref="P219:P232">O219*H219</f>
        <v>0</v>
      </c>
      <c r="Q219" s="194">
        <v>0</v>
      </c>
      <c r="R219" s="194">
        <f aca="true" t="shared" si="62" ref="R219:R232">Q219*H219</f>
        <v>0</v>
      </c>
      <c r="S219" s="194">
        <v>0</v>
      </c>
      <c r="T219" s="195">
        <f aca="true" t="shared" si="63" ref="T219:T232"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192</v>
      </c>
      <c r="AT219" s="196" t="s">
        <v>150</v>
      </c>
      <c r="AU219" s="196" t="s">
        <v>155</v>
      </c>
      <c r="AY219" s="14" t="s">
        <v>147</v>
      </c>
      <c r="BE219" s="197">
        <f aca="true" t="shared" si="64" ref="BE219:BE232">IF(N219="základní",J219,0)</f>
        <v>0</v>
      </c>
      <c r="BF219" s="197">
        <f aca="true" t="shared" si="65" ref="BF219:BF232">IF(N219="snížená",J219,0)</f>
        <v>0</v>
      </c>
      <c r="BG219" s="197">
        <f aca="true" t="shared" si="66" ref="BG219:BG232">IF(N219="zákl. přenesená",J219,0)</f>
        <v>0</v>
      </c>
      <c r="BH219" s="197">
        <f aca="true" t="shared" si="67" ref="BH219:BH232">IF(N219="sníž. přenesená",J219,0)</f>
        <v>0</v>
      </c>
      <c r="BI219" s="197">
        <f aca="true" t="shared" si="68" ref="BI219:BI232">IF(N219="nulová",J219,0)</f>
        <v>0</v>
      </c>
      <c r="BJ219" s="14" t="s">
        <v>155</v>
      </c>
      <c r="BK219" s="197">
        <f aca="true" t="shared" si="69" ref="BK219:BK232">ROUND(I219*H219,2)</f>
        <v>0</v>
      </c>
      <c r="BL219" s="14" t="s">
        <v>192</v>
      </c>
      <c r="BM219" s="196" t="s">
        <v>1070</v>
      </c>
    </row>
    <row r="220" spans="1:65" s="2" customFormat="1" ht="16.5" customHeight="1">
      <c r="A220" s="31"/>
      <c r="B220" s="32"/>
      <c r="C220" s="198" t="s">
        <v>890</v>
      </c>
      <c r="D220" s="198" t="s">
        <v>222</v>
      </c>
      <c r="E220" s="199" t="s">
        <v>223</v>
      </c>
      <c r="F220" s="200" t="s">
        <v>224</v>
      </c>
      <c r="G220" s="201" t="s">
        <v>153</v>
      </c>
      <c r="H220" s="202">
        <v>1</v>
      </c>
      <c r="I220" s="203"/>
      <c r="J220" s="204">
        <f t="shared" si="60"/>
        <v>0</v>
      </c>
      <c r="K220" s="205"/>
      <c r="L220" s="206"/>
      <c r="M220" s="207" t="s">
        <v>1</v>
      </c>
      <c r="N220" s="208" t="s">
        <v>41</v>
      </c>
      <c r="O220" s="68"/>
      <c r="P220" s="194">
        <f t="shared" si="61"/>
        <v>0</v>
      </c>
      <c r="Q220" s="194">
        <v>0.00735</v>
      </c>
      <c r="R220" s="194">
        <f t="shared" si="62"/>
        <v>0.00735</v>
      </c>
      <c r="S220" s="194">
        <v>0</v>
      </c>
      <c r="T220" s="195">
        <f t="shared" si="6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225</v>
      </c>
      <c r="AT220" s="196" t="s">
        <v>222</v>
      </c>
      <c r="AU220" s="196" t="s">
        <v>155</v>
      </c>
      <c r="AY220" s="14" t="s">
        <v>147</v>
      </c>
      <c r="BE220" s="197">
        <f t="shared" si="64"/>
        <v>0</v>
      </c>
      <c r="BF220" s="197">
        <f t="shared" si="65"/>
        <v>0</v>
      </c>
      <c r="BG220" s="197">
        <f t="shared" si="66"/>
        <v>0</v>
      </c>
      <c r="BH220" s="197">
        <f t="shared" si="67"/>
        <v>0</v>
      </c>
      <c r="BI220" s="197">
        <f t="shared" si="68"/>
        <v>0</v>
      </c>
      <c r="BJ220" s="14" t="s">
        <v>155</v>
      </c>
      <c r="BK220" s="197">
        <f t="shared" si="69"/>
        <v>0</v>
      </c>
      <c r="BL220" s="14" t="s">
        <v>192</v>
      </c>
      <c r="BM220" s="196" t="s">
        <v>1071</v>
      </c>
    </row>
    <row r="221" spans="1:65" s="2" customFormat="1" ht="16.5" customHeight="1">
      <c r="A221" s="31"/>
      <c r="B221" s="32"/>
      <c r="C221" s="184" t="s">
        <v>892</v>
      </c>
      <c r="D221" s="184" t="s">
        <v>150</v>
      </c>
      <c r="E221" s="185" t="s">
        <v>228</v>
      </c>
      <c r="F221" s="186" t="s">
        <v>229</v>
      </c>
      <c r="G221" s="187" t="s">
        <v>153</v>
      </c>
      <c r="H221" s="188">
        <v>1</v>
      </c>
      <c r="I221" s="189"/>
      <c r="J221" s="190">
        <f t="shared" si="60"/>
        <v>0</v>
      </c>
      <c r="K221" s="191"/>
      <c r="L221" s="36"/>
      <c r="M221" s="192" t="s">
        <v>1</v>
      </c>
      <c r="N221" s="193" t="s">
        <v>41</v>
      </c>
      <c r="O221" s="68"/>
      <c r="P221" s="194">
        <f t="shared" si="61"/>
        <v>0</v>
      </c>
      <c r="Q221" s="194">
        <v>0</v>
      </c>
      <c r="R221" s="194">
        <f t="shared" si="62"/>
        <v>0</v>
      </c>
      <c r="S221" s="194">
        <v>0.02465</v>
      </c>
      <c r="T221" s="195">
        <f t="shared" si="63"/>
        <v>0.02465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192</v>
      </c>
      <c r="AT221" s="196" t="s">
        <v>150</v>
      </c>
      <c r="AU221" s="196" t="s">
        <v>155</v>
      </c>
      <c r="AY221" s="14" t="s">
        <v>147</v>
      </c>
      <c r="BE221" s="197">
        <f t="shared" si="64"/>
        <v>0</v>
      </c>
      <c r="BF221" s="197">
        <f t="shared" si="65"/>
        <v>0</v>
      </c>
      <c r="BG221" s="197">
        <f t="shared" si="66"/>
        <v>0</v>
      </c>
      <c r="BH221" s="197">
        <f t="shared" si="67"/>
        <v>0</v>
      </c>
      <c r="BI221" s="197">
        <f t="shared" si="68"/>
        <v>0</v>
      </c>
      <c r="BJ221" s="14" t="s">
        <v>155</v>
      </c>
      <c r="BK221" s="197">
        <f t="shared" si="69"/>
        <v>0</v>
      </c>
      <c r="BL221" s="14" t="s">
        <v>192</v>
      </c>
      <c r="BM221" s="196" t="s">
        <v>1072</v>
      </c>
    </row>
    <row r="222" spans="1:65" s="2" customFormat="1" ht="16.5" customHeight="1">
      <c r="A222" s="31"/>
      <c r="B222" s="32"/>
      <c r="C222" s="198" t="s">
        <v>895</v>
      </c>
      <c r="D222" s="198" t="s">
        <v>222</v>
      </c>
      <c r="E222" s="199" t="s">
        <v>232</v>
      </c>
      <c r="F222" s="200" t="s">
        <v>578</v>
      </c>
      <c r="G222" s="201" t="s">
        <v>234</v>
      </c>
      <c r="H222" s="202">
        <v>1</v>
      </c>
      <c r="I222" s="203"/>
      <c r="J222" s="204">
        <f t="shared" si="60"/>
        <v>0</v>
      </c>
      <c r="K222" s="205"/>
      <c r="L222" s="206"/>
      <c r="M222" s="207" t="s">
        <v>1</v>
      </c>
      <c r="N222" s="208" t="s">
        <v>41</v>
      </c>
      <c r="O222" s="68"/>
      <c r="P222" s="194">
        <f t="shared" si="61"/>
        <v>0</v>
      </c>
      <c r="Q222" s="194">
        <v>0.03056</v>
      </c>
      <c r="R222" s="194">
        <f t="shared" si="62"/>
        <v>0.03056</v>
      </c>
      <c r="S222" s="194">
        <v>0</v>
      </c>
      <c r="T222" s="195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225</v>
      </c>
      <c r="AT222" s="196" t="s">
        <v>222</v>
      </c>
      <c r="AU222" s="196" t="s">
        <v>155</v>
      </c>
      <c r="AY222" s="14" t="s">
        <v>147</v>
      </c>
      <c r="BE222" s="197">
        <f t="shared" si="64"/>
        <v>0</v>
      </c>
      <c r="BF222" s="197">
        <f t="shared" si="65"/>
        <v>0</v>
      </c>
      <c r="BG222" s="197">
        <f t="shared" si="66"/>
        <v>0</v>
      </c>
      <c r="BH222" s="197">
        <f t="shared" si="67"/>
        <v>0</v>
      </c>
      <c r="BI222" s="197">
        <f t="shared" si="68"/>
        <v>0</v>
      </c>
      <c r="BJ222" s="14" t="s">
        <v>155</v>
      </c>
      <c r="BK222" s="197">
        <f t="shared" si="69"/>
        <v>0</v>
      </c>
      <c r="BL222" s="14" t="s">
        <v>192</v>
      </c>
      <c r="BM222" s="196" t="s">
        <v>1073</v>
      </c>
    </row>
    <row r="223" spans="1:65" s="2" customFormat="1" ht="16.5" customHeight="1">
      <c r="A223" s="31"/>
      <c r="B223" s="32"/>
      <c r="C223" s="184" t="s">
        <v>897</v>
      </c>
      <c r="D223" s="184" t="s">
        <v>150</v>
      </c>
      <c r="E223" s="185" t="s">
        <v>237</v>
      </c>
      <c r="F223" s="186" t="s">
        <v>238</v>
      </c>
      <c r="G223" s="187" t="s">
        <v>153</v>
      </c>
      <c r="H223" s="188">
        <v>1</v>
      </c>
      <c r="I223" s="189"/>
      <c r="J223" s="190">
        <f t="shared" si="60"/>
        <v>0</v>
      </c>
      <c r="K223" s="191"/>
      <c r="L223" s="36"/>
      <c r="M223" s="192" t="s">
        <v>1</v>
      </c>
      <c r="N223" s="193" t="s">
        <v>41</v>
      </c>
      <c r="O223" s="68"/>
      <c r="P223" s="194">
        <f t="shared" si="61"/>
        <v>0</v>
      </c>
      <c r="Q223" s="194">
        <v>0.00026</v>
      </c>
      <c r="R223" s="194">
        <f t="shared" si="62"/>
        <v>0.00026</v>
      </c>
      <c r="S223" s="194">
        <v>0</v>
      </c>
      <c r="T223" s="195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192</v>
      </c>
      <c r="AT223" s="196" t="s">
        <v>150</v>
      </c>
      <c r="AU223" s="196" t="s">
        <v>155</v>
      </c>
      <c r="AY223" s="14" t="s">
        <v>147</v>
      </c>
      <c r="BE223" s="197">
        <f t="shared" si="64"/>
        <v>0</v>
      </c>
      <c r="BF223" s="197">
        <f t="shared" si="65"/>
        <v>0</v>
      </c>
      <c r="BG223" s="197">
        <f t="shared" si="66"/>
        <v>0</v>
      </c>
      <c r="BH223" s="197">
        <f t="shared" si="67"/>
        <v>0</v>
      </c>
      <c r="BI223" s="197">
        <f t="shared" si="68"/>
        <v>0</v>
      </c>
      <c r="BJ223" s="14" t="s">
        <v>155</v>
      </c>
      <c r="BK223" s="197">
        <f t="shared" si="69"/>
        <v>0</v>
      </c>
      <c r="BL223" s="14" t="s">
        <v>192</v>
      </c>
      <c r="BM223" s="196" t="s">
        <v>1074</v>
      </c>
    </row>
    <row r="224" spans="1:65" s="2" customFormat="1" ht="16.5" customHeight="1">
      <c r="A224" s="31"/>
      <c r="B224" s="32"/>
      <c r="C224" s="184" t="s">
        <v>899</v>
      </c>
      <c r="D224" s="184" t="s">
        <v>150</v>
      </c>
      <c r="E224" s="185" t="s">
        <v>241</v>
      </c>
      <c r="F224" s="186" t="s">
        <v>242</v>
      </c>
      <c r="G224" s="187" t="s">
        <v>153</v>
      </c>
      <c r="H224" s="188">
        <v>1.65</v>
      </c>
      <c r="I224" s="189"/>
      <c r="J224" s="190">
        <f t="shared" si="60"/>
        <v>0</v>
      </c>
      <c r="K224" s="191"/>
      <c r="L224" s="36"/>
      <c r="M224" s="192" t="s">
        <v>1</v>
      </c>
      <c r="N224" s="193" t="s">
        <v>41</v>
      </c>
      <c r="O224" s="68"/>
      <c r="P224" s="194">
        <f t="shared" si="61"/>
        <v>0</v>
      </c>
      <c r="Q224" s="194">
        <v>0</v>
      </c>
      <c r="R224" s="194">
        <f t="shared" si="62"/>
        <v>0</v>
      </c>
      <c r="S224" s="194">
        <v>0</v>
      </c>
      <c r="T224" s="195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192</v>
      </c>
      <c r="AT224" s="196" t="s">
        <v>150</v>
      </c>
      <c r="AU224" s="196" t="s">
        <v>155</v>
      </c>
      <c r="AY224" s="14" t="s">
        <v>147</v>
      </c>
      <c r="BE224" s="197">
        <f t="shared" si="64"/>
        <v>0</v>
      </c>
      <c r="BF224" s="197">
        <f t="shared" si="65"/>
        <v>0</v>
      </c>
      <c r="BG224" s="197">
        <f t="shared" si="66"/>
        <v>0</v>
      </c>
      <c r="BH224" s="197">
        <f t="shared" si="67"/>
        <v>0</v>
      </c>
      <c r="BI224" s="197">
        <f t="shared" si="68"/>
        <v>0</v>
      </c>
      <c r="BJ224" s="14" t="s">
        <v>155</v>
      </c>
      <c r="BK224" s="197">
        <f t="shared" si="69"/>
        <v>0</v>
      </c>
      <c r="BL224" s="14" t="s">
        <v>192</v>
      </c>
      <c r="BM224" s="196" t="s">
        <v>1075</v>
      </c>
    </row>
    <row r="225" spans="1:65" s="2" customFormat="1" ht="16.5" customHeight="1">
      <c r="A225" s="31"/>
      <c r="B225" s="32"/>
      <c r="C225" s="184" t="s">
        <v>901</v>
      </c>
      <c r="D225" s="184" t="s">
        <v>150</v>
      </c>
      <c r="E225" s="185" t="s">
        <v>244</v>
      </c>
      <c r="F225" s="186" t="s">
        <v>245</v>
      </c>
      <c r="G225" s="187" t="s">
        <v>191</v>
      </c>
      <c r="H225" s="188">
        <v>2</v>
      </c>
      <c r="I225" s="189"/>
      <c r="J225" s="190">
        <f t="shared" si="60"/>
        <v>0</v>
      </c>
      <c r="K225" s="191"/>
      <c r="L225" s="36"/>
      <c r="M225" s="192" t="s">
        <v>1</v>
      </c>
      <c r="N225" s="193" t="s">
        <v>41</v>
      </c>
      <c r="O225" s="68"/>
      <c r="P225" s="194">
        <f t="shared" si="61"/>
        <v>0</v>
      </c>
      <c r="Q225" s="194">
        <v>0</v>
      </c>
      <c r="R225" s="194">
        <f t="shared" si="62"/>
        <v>0</v>
      </c>
      <c r="S225" s="194">
        <v>0</v>
      </c>
      <c r="T225" s="195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192</v>
      </c>
      <c r="AT225" s="196" t="s">
        <v>150</v>
      </c>
      <c r="AU225" s="196" t="s">
        <v>155</v>
      </c>
      <c r="AY225" s="14" t="s">
        <v>147</v>
      </c>
      <c r="BE225" s="197">
        <f t="shared" si="64"/>
        <v>0</v>
      </c>
      <c r="BF225" s="197">
        <f t="shared" si="65"/>
        <v>0</v>
      </c>
      <c r="BG225" s="197">
        <f t="shared" si="66"/>
        <v>0</v>
      </c>
      <c r="BH225" s="197">
        <f t="shared" si="67"/>
        <v>0</v>
      </c>
      <c r="BI225" s="197">
        <f t="shared" si="68"/>
        <v>0</v>
      </c>
      <c r="BJ225" s="14" t="s">
        <v>155</v>
      </c>
      <c r="BK225" s="197">
        <f t="shared" si="69"/>
        <v>0</v>
      </c>
      <c r="BL225" s="14" t="s">
        <v>192</v>
      </c>
      <c r="BM225" s="196" t="s">
        <v>1076</v>
      </c>
    </row>
    <row r="226" spans="1:65" s="2" customFormat="1" ht="16.5" customHeight="1">
      <c r="A226" s="31"/>
      <c r="B226" s="32"/>
      <c r="C226" s="184" t="s">
        <v>903</v>
      </c>
      <c r="D226" s="184" t="s">
        <v>150</v>
      </c>
      <c r="E226" s="185" t="s">
        <v>248</v>
      </c>
      <c r="F226" s="186" t="s">
        <v>249</v>
      </c>
      <c r="G226" s="187" t="s">
        <v>191</v>
      </c>
      <c r="H226" s="188">
        <v>1</v>
      </c>
      <c r="I226" s="189"/>
      <c r="J226" s="190">
        <f t="shared" si="60"/>
        <v>0</v>
      </c>
      <c r="K226" s="191"/>
      <c r="L226" s="36"/>
      <c r="M226" s="192" t="s">
        <v>1</v>
      </c>
      <c r="N226" s="193" t="s">
        <v>41</v>
      </c>
      <c r="O226" s="68"/>
      <c r="P226" s="194">
        <f t="shared" si="61"/>
        <v>0</v>
      </c>
      <c r="Q226" s="194">
        <v>0</v>
      </c>
      <c r="R226" s="194">
        <f t="shared" si="62"/>
        <v>0</v>
      </c>
      <c r="S226" s="194">
        <v>0</v>
      </c>
      <c r="T226" s="195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192</v>
      </c>
      <c r="AT226" s="196" t="s">
        <v>150</v>
      </c>
      <c r="AU226" s="196" t="s">
        <v>155</v>
      </c>
      <c r="AY226" s="14" t="s">
        <v>147</v>
      </c>
      <c r="BE226" s="197">
        <f t="shared" si="64"/>
        <v>0</v>
      </c>
      <c r="BF226" s="197">
        <f t="shared" si="65"/>
        <v>0</v>
      </c>
      <c r="BG226" s="197">
        <f t="shared" si="66"/>
        <v>0</v>
      </c>
      <c r="BH226" s="197">
        <f t="shared" si="67"/>
        <v>0</v>
      </c>
      <c r="BI226" s="197">
        <f t="shared" si="68"/>
        <v>0</v>
      </c>
      <c r="BJ226" s="14" t="s">
        <v>155</v>
      </c>
      <c r="BK226" s="197">
        <f t="shared" si="69"/>
        <v>0</v>
      </c>
      <c r="BL226" s="14" t="s">
        <v>192</v>
      </c>
      <c r="BM226" s="196" t="s">
        <v>1077</v>
      </c>
    </row>
    <row r="227" spans="1:65" s="2" customFormat="1" ht="16.5" customHeight="1">
      <c r="A227" s="31"/>
      <c r="B227" s="32"/>
      <c r="C227" s="198" t="s">
        <v>905</v>
      </c>
      <c r="D227" s="198" t="s">
        <v>222</v>
      </c>
      <c r="E227" s="199" t="s">
        <v>252</v>
      </c>
      <c r="F227" s="200" t="s">
        <v>253</v>
      </c>
      <c r="G227" s="201" t="s">
        <v>191</v>
      </c>
      <c r="H227" s="202">
        <v>1</v>
      </c>
      <c r="I227" s="203"/>
      <c r="J227" s="204">
        <f t="shared" si="60"/>
        <v>0</v>
      </c>
      <c r="K227" s="205"/>
      <c r="L227" s="206"/>
      <c r="M227" s="207" t="s">
        <v>1</v>
      </c>
      <c r="N227" s="208" t="s">
        <v>41</v>
      </c>
      <c r="O227" s="68"/>
      <c r="P227" s="194">
        <f t="shared" si="61"/>
        <v>0</v>
      </c>
      <c r="Q227" s="194">
        <v>0.017</v>
      </c>
      <c r="R227" s="194">
        <f t="shared" si="62"/>
        <v>0.017</v>
      </c>
      <c r="S227" s="194">
        <v>0</v>
      </c>
      <c r="T227" s="195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225</v>
      </c>
      <c r="AT227" s="196" t="s">
        <v>222</v>
      </c>
      <c r="AU227" s="196" t="s">
        <v>155</v>
      </c>
      <c r="AY227" s="14" t="s">
        <v>147</v>
      </c>
      <c r="BE227" s="197">
        <f t="shared" si="64"/>
        <v>0</v>
      </c>
      <c r="BF227" s="197">
        <f t="shared" si="65"/>
        <v>0</v>
      </c>
      <c r="BG227" s="197">
        <f t="shared" si="66"/>
        <v>0</v>
      </c>
      <c r="BH227" s="197">
        <f t="shared" si="67"/>
        <v>0</v>
      </c>
      <c r="BI227" s="197">
        <f t="shared" si="68"/>
        <v>0</v>
      </c>
      <c r="BJ227" s="14" t="s">
        <v>155</v>
      </c>
      <c r="BK227" s="197">
        <f t="shared" si="69"/>
        <v>0</v>
      </c>
      <c r="BL227" s="14" t="s">
        <v>192</v>
      </c>
      <c r="BM227" s="196" t="s">
        <v>1078</v>
      </c>
    </row>
    <row r="228" spans="1:65" s="2" customFormat="1" ht="16.5" customHeight="1">
      <c r="A228" s="31"/>
      <c r="B228" s="32"/>
      <c r="C228" s="198" t="s">
        <v>907</v>
      </c>
      <c r="D228" s="198" t="s">
        <v>222</v>
      </c>
      <c r="E228" s="199" t="s">
        <v>256</v>
      </c>
      <c r="F228" s="200" t="s">
        <v>257</v>
      </c>
      <c r="G228" s="201" t="s">
        <v>191</v>
      </c>
      <c r="H228" s="202">
        <v>1</v>
      </c>
      <c r="I228" s="203"/>
      <c r="J228" s="204">
        <f t="shared" si="60"/>
        <v>0</v>
      </c>
      <c r="K228" s="205"/>
      <c r="L228" s="206"/>
      <c r="M228" s="207" t="s">
        <v>1</v>
      </c>
      <c r="N228" s="208" t="s">
        <v>41</v>
      </c>
      <c r="O228" s="68"/>
      <c r="P228" s="194">
        <f t="shared" si="61"/>
        <v>0</v>
      </c>
      <c r="Q228" s="194">
        <v>0.0012</v>
      </c>
      <c r="R228" s="194">
        <f t="shared" si="62"/>
        <v>0.0012</v>
      </c>
      <c r="S228" s="194">
        <v>0</v>
      </c>
      <c r="T228" s="195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225</v>
      </c>
      <c r="AT228" s="196" t="s">
        <v>222</v>
      </c>
      <c r="AU228" s="196" t="s">
        <v>155</v>
      </c>
      <c r="AY228" s="14" t="s">
        <v>147</v>
      </c>
      <c r="BE228" s="197">
        <f t="shared" si="64"/>
        <v>0</v>
      </c>
      <c r="BF228" s="197">
        <f t="shared" si="65"/>
        <v>0</v>
      </c>
      <c r="BG228" s="197">
        <f t="shared" si="66"/>
        <v>0</v>
      </c>
      <c r="BH228" s="197">
        <f t="shared" si="67"/>
        <v>0</v>
      </c>
      <c r="BI228" s="197">
        <f t="shared" si="68"/>
        <v>0</v>
      </c>
      <c r="BJ228" s="14" t="s">
        <v>155</v>
      </c>
      <c r="BK228" s="197">
        <f t="shared" si="69"/>
        <v>0</v>
      </c>
      <c r="BL228" s="14" t="s">
        <v>192</v>
      </c>
      <c r="BM228" s="196" t="s">
        <v>1079</v>
      </c>
    </row>
    <row r="229" spans="1:65" s="2" customFormat="1" ht="16.5" customHeight="1">
      <c r="A229" s="31"/>
      <c r="B229" s="32"/>
      <c r="C229" s="184" t="s">
        <v>909</v>
      </c>
      <c r="D229" s="184" t="s">
        <v>150</v>
      </c>
      <c r="E229" s="185" t="s">
        <v>260</v>
      </c>
      <c r="F229" s="186" t="s">
        <v>261</v>
      </c>
      <c r="G229" s="187" t="s">
        <v>191</v>
      </c>
      <c r="H229" s="188">
        <v>1</v>
      </c>
      <c r="I229" s="189"/>
      <c r="J229" s="190">
        <f t="shared" si="60"/>
        <v>0</v>
      </c>
      <c r="K229" s="191"/>
      <c r="L229" s="36"/>
      <c r="M229" s="192" t="s">
        <v>1</v>
      </c>
      <c r="N229" s="193" t="s">
        <v>41</v>
      </c>
      <c r="O229" s="68"/>
      <c r="P229" s="194">
        <f t="shared" si="61"/>
        <v>0</v>
      </c>
      <c r="Q229" s="194">
        <v>0</v>
      </c>
      <c r="R229" s="194">
        <f t="shared" si="62"/>
        <v>0</v>
      </c>
      <c r="S229" s="194">
        <v>0.024</v>
      </c>
      <c r="T229" s="195">
        <f t="shared" si="63"/>
        <v>0.024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192</v>
      </c>
      <c r="AT229" s="196" t="s">
        <v>150</v>
      </c>
      <c r="AU229" s="196" t="s">
        <v>155</v>
      </c>
      <c r="AY229" s="14" t="s">
        <v>147</v>
      </c>
      <c r="BE229" s="197">
        <f t="shared" si="64"/>
        <v>0</v>
      </c>
      <c r="BF229" s="197">
        <f t="shared" si="65"/>
        <v>0</v>
      </c>
      <c r="BG229" s="197">
        <f t="shared" si="66"/>
        <v>0</v>
      </c>
      <c r="BH229" s="197">
        <f t="shared" si="67"/>
        <v>0</v>
      </c>
      <c r="BI229" s="197">
        <f t="shared" si="68"/>
        <v>0</v>
      </c>
      <c r="BJ229" s="14" t="s">
        <v>155</v>
      </c>
      <c r="BK229" s="197">
        <f t="shared" si="69"/>
        <v>0</v>
      </c>
      <c r="BL229" s="14" t="s">
        <v>192</v>
      </c>
      <c r="BM229" s="196" t="s">
        <v>1080</v>
      </c>
    </row>
    <row r="230" spans="1:65" s="2" customFormat="1" ht="16.5" customHeight="1">
      <c r="A230" s="31"/>
      <c r="B230" s="32"/>
      <c r="C230" s="184" t="s">
        <v>911</v>
      </c>
      <c r="D230" s="184" t="s">
        <v>150</v>
      </c>
      <c r="E230" s="185" t="s">
        <v>264</v>
      </c>
      <c r="F230" s="186" t="s">
        <v>265</v>
      </c>
      <c r="G230" s="187" t="s">
        <v>191</v>
      </c>
      <c r="H230" s="188">
        <v>1</v>
      </c>
      <c r="I230" s="189"/>
      <c r="J230" s="190">
        <f t="shared" si="60"/>
        <v>0</v>
      </c>
      <c r="K230" s="191"/>
      <c r="L230" s="36"/>
      <c r="M230" s="192" t="s">
        <v>1</v>
      </c>
      <c r="N230" s="193" t="s">
        <v>41</v>
      </c>
      <c r="O230" s="68"/>
      <c r="P230" s="194">
        <f t="shared" si="61"/>
        <v>0</v>
      </c>
      <c r="Q230" s="194">
        <v>0</v>
      </c>
      <c r="R230" s="194">
        <f t="shared" si="62"/>
        <v>0</v>
      </c>
      <c r="S230" s="194">
        <v>0</v>
      </c>
      <c r="T230" s="195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192</v>
      </c>
      <c r="AT230" s="196" t="s">
        <v>150</v>
      </c>
      <c r="AU230" s="196" t="s">
        <v>155</v>
      </c>
      <c r="AY230" s="14" t="s">
        <v>147</v>
      </c>
      <c r="BE230" s="197">
        <f t="shared" si="64"/>
        <v>0</v>
      </c>
      <c r="BF230" s="197">
        <f t="shared" si="65"/>
        <v>0</v>
      </c>
      <c r="BG230" s="197">
        <f t="shared" si="66"/>
        <v>0</v>
      </c>
      <c r="BH230" s="197">
        <f t="shared" si="67"/>
        <v>0</v>
      </c>
      <c r="BI230" s="197">
        <f t="shared" si="68"/>
        <v>0</v>
      </c>
      <c r="BJ230" s="14" t="s">
        <v>155</v>
      </c>
      <c r="BK230" s="197">
        <f t="shared" si="69"/>
        <v>0</v>
      </c>
      <c r="BL230" s="14" t="s">
        <v>192</v>
      </c>
      <c r="BM230" s="196" t="s">
        <v>1081</v>
      </c>
    </row>
    <row r="231" spans="1:65" s="2" customFormat="1" ht="16.5" customHeight="1">
      <c r="A231" s="31"/>
      <c r="B231" s="32"/>
      <c r="C231" s="198" t="s">
        <v>913</v>
      </c>
      <c r="D231" s="198" t="s">
        <v>222</v>
      </c>
      <c r="E231" s="199" t="s">
        <v>268</v>
      </c>
      <c r="F231" s="200" t="s">
        <v>269</v>
      </c>
      <c r="G231" s="201" t="s">
        <v>191</v>
      </c>
      <c r="H231" s="202">
        <v>1</v>
      </c>
      <c r="I231" s="203"/>
      <c r="J231" s="204">
        <f t="shared" si="60"/>
        <v>0</v>
      </c>
      <c r="K231" s="205"/>
      <c r="L231" s="206"/>
      <c r="M231" s="207" t="s">
        <v>1</v>
      </c>
      <c r="N231" s="208" t="s">
        <v>41</v>
      </c>
      <c r="O231" s="68"/>
      <c r="P231" s="194">
        <f t="shared" si="61"/>
        <v>0</v>
      </c>
      <c r="Q231" s="194">
        <v>0.00123</v>
      </c>
      <c r="R231" s="194">
        <f t="shared" si="62"/>
        <v>0.00123</v>
      </c>
      <c r="S231" s="194">
        <v>0</v>
      </c>
      <c r="T231" s="195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225</v>
      </c>
      <c r="AT231" s="196" t="s">
        <v>222</v>
      </c>
      <c r="AU231" s="196" t="s">
        <v>155</v>
      </c>
      <c r="AY231" s="14" t="s">
        <v>147</v>
      </c>
      <c r="BE231" s="197">
        <f t="shared" si="64"/>
        <v>0</v>
      </c>
      <c r="BF231" s="197">
        <f t="shared" si="65"/>
        <v>0</v>
      </c>
      <c r="BG231" s="197">
        <f t="shared" si="66"/>
        <v>0</v>
      </c>
      <c r="BH231" s="197">
        <f t="shared" si="67"/>
        <v>0</v>
      </c>
      <c r="BI231" s="197">
        <f t="shared" si="68"/>
        <v>0</v>
      </c>
      <c r="BJ231" s="14" t="s">
        <v>155</v>
      </c>
      <c r="BK231" s="197">
        <f t="shared" si="69"/>
        <v>0</v>
      </c>
      <c r="BL231" s="14" t="s">
        <v>192</v>
      </c>
      <c r="BM231" s="196" t="s">
        <v>1082</v>
      </c>
    </row>
    <row r="232" spans="1:65" s="2" customFormat="1" ht="16.5" customHeight="1">
      <c r="A232" s="31"/>
      <c r="B232" s="32"/>
      <c r="C232" s="184" t="s">
        <v>917</v>
      </c>
      <c r="D232" s="184" t="s">
        <v>150</v>
      </c>
      <c r="E232" s="185" t="s">
        <v>272</v>
      </c>
      <c r="F232" s="186" t="s">
        <v>273</v>
      </c>
      <c r="G232" s="187" t="s">
        <v>274</v>
      </c>
      <c r="H232" s="209"/>
      <c r="I232" s="189"/>
      <c r="J232" s="190">
        <f t="shared" si="60"/>
        <v>0</v>
      </c>
      <c r="K232" s="191"/>
      <c r="L232" s="36"/>
      <c r="M232" s="192" t="s">
        <v>1</v>
      </c>
      <c r="N232" s="193" t="s">
        <v>41</v>
      </c>
      <c r="O232" s="68"/>
      <c r="P232" s="194">
        <f t="shared" si="61"/>
        <v>0</v>
      </c>
      <c r="Q232" s="194">
        <v>0</v>
      </c>
      <c r="R232" s="194">
        <f t="shared" si="62"/>
        <v>0</v>
      </c>
      <c r="S232" s="194">
        <v>0</v>
      </c>
      <c r="T232" s="195">
        <f t="shared" si="6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192</v>
      </c>
      <c r="AT232" s="196" t="s">
        <v>150</v>
      </c>
      <c r="AU232" s="196" t="s">
        <v>155</v>
      </c>
      <c r="AY232" s="14" t="s">
        <v>147</v>
      </c>
      <c r="BE232" s="197">
        <f t="shared" si="64"/>
        <v>0</v>
      </c>
      <c r="BF232" s="197">
        <f t="shared" si="65"/>
        <v>0</v>
      </c>
      <c r="BG232" s="197">
        <f t="shared" si="66"/>
        <v>0</v>
      </c>
      <c r="BH232" s="197">
        <f t="shared" si="67"/>
        <v>0</v>
      </c>
      <c r="BI232" s="197">
        <f t="shared" si="68"/>
        <v>0</v>
      </c>
      <c r="BJ232" s="14" t="s">
        <v>155</v>
      </c>
      <c r="BK232" s="197">
        <f t="shared" si="69"/>
        <v>0</v>
      </c>
      <c r="BL232" s="14" t="s">
        <v>192</v>
      </c>
      <c r="BM232" s="196" t="s">
        <v>1083</v>
      </c>
    </row>
    <row r="233" spans="2:63" s="12" customFormat="1" ht="22.9" customHeight="1">
      <c r="B233" s="168"/>
      <c r="C233" s="169"/>
      <c r="D233" s="170" t="s">
        <v>74</v>
      </c>
      <c r="E233" s="182" t="s">
        <v>915</v>
      </c>
      <c r="F233" s="182" t="s">
        <v>916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SUM(P234:P239)</f>
        <v>0</v>
      </c>
      <c r="Q233" s="176"/>
      <c r="R233" s="177">
        <f>SUM(R234:R239)</f>
        <v>0.4471480999999999</v>
      </c>
      <c r="S233" s="176"/>
      <c r="T233" s="178">
        <f>SUM(T234:T239)</f>
        <v>0</v>
      </c>
      <c r="AR233" s="179" t="s">
        <v>155</v>
      </c>
      <c r="AT233" s="180" t="s">
        <v>74</v>
      </c>
      <c r="AU233" s="180" t="s">
        <v>83</v>
      </c>
      <c r="AY233" s="179" t="s">
        <v>147</v>
      </c>
      <c r="BK233" s="181">
        <f>SUM(BK234:BK239)</f>
        <v>0</v>
      </c>
    </row>
    <row r="234" spans="1:65" s="2" customFormat="1" ht="16.5" customHeight="1">
      <c r="A234" s="31"/>
      <c r="B234" s="32"/>
      <c r="C234" s="184" t="s">
        <v>921</v>
      </c>
      <c r="D234" s="184" t="s">
        <v>150</v>
      </c>
      <c r="E234" s="185" t="s">
        <v>918</v>
      </c>
      <c r="F234" s="186" t="s">
        <v>919</v>
      </c>
      <c r="G234" s="187" t="s">
        <v>153</v>
      </c>
      <c r="H234" s="188">
        <v>16.33</v>
      </c>
      <c r="I234" s="189"/>
      <c r="J234" s="190">
        <f aca="true" t="shared" si="70" ref="J234:J239">ROUND(I234*H234,2)</f>
        <v>0</v>
      </c>
      <c r="K234" s="191"/>
      <c r="L234" s="36"/>
      <c r="M234" s="192" t="s">
        <v>1</v>
      </c>
      <c r="N234" s="193" t="s">
        <v>41</v>
      </c>
      <c r="O234" s="68"/>
      <c r="P234" s="194">
        <f aca="true" t="shared" si="71" ref="P234:P239">O234*H234</f>
        <v>0</v>
      </c>
      <c r="Q234" s="194">
        <v>0</v>
      </c>
      <c r="R234" s="194">
        <f aca="true" t="shared" si="72" ref="R234:R239">Q234*H234</f>
        <v>0</v>
      </c>
      <c r="S234" s="194">
        <v>0</v>
      </c>
      <c r="T234" s="195">
        <f aca="true" t="shared" si="73" ref="T234:T239"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192</v>
      </c>
      <c r="AT234" s="196" t="s">
        <v>150</v>
      </c>
      <c r="AU234" s="196" t="s">
        <v>155</v>
      </c>
      <c r="AY234" s="14" t="s">
        <v>147</v>
      </c>
      <c r="BE234" s="197">
        <f aca="true" t="shared" si="74" ref="BE234:BE239">IF(N234="základní",J234,0)</f>
        <v>0</v>
      </c>
      <c r="BF234" s="197">
        <f aca="true" t="shared" si="75" ref="BF234:BF239">IF(N234="snížená",J234,0)</f>
        <v>0</v>
      </c>
      <c r="BG234" s="197">
        <f aca="true" t="shared" si="76" ref="BG234:BG239">IF(N234="zákl. přenesená",J234,0)</f>
        <v>0</v>
      </c>
      <c r="BH234" s="197">
        <f aca="true" t="shared" si="77" ref="BH234:BH239">IF(N234="sníž. přenesená",J234,0)</f>
        <v>0</v>
      </c>
      <c r="BI234" s="197">
        <f aca="true" t="shared" si="78" ref="BI234:BI239">IF(N234="nulová",J234,0)</f>
        <v>0</v>
      </c>
      <c r="BJ234" s="14" t="s">
        <v>155</v>
      </c>
      <c r="BK234" s="197">
        <f aca="true" t="shared" si="79" ref="BK234:BK239">ROUND(I234*H234,2)</f>
        <v>0</v>
      </c>
      <c r="BL234" s="14" t="s">
        <v>192</v>
      </c>
      <c r="BM234" s="196" t="s">
        <v>1084</v>
      </c>
    </row>
    <row r="235" spans="1:65" s="2" customFormat="1" ht="16.5" customHeight="1">
      <c r="A235" s="31"/>
      <c r="B235" s="32"/>
      <c r="C235" s="184" t="s">
        <v>925</v>
      </c>
      <c r="D235" s="184" t="s">
        <v>150</v>
      </c>
      <c r="E235" s="185" t="s">
        <v>922</v>
      </c>
      <c r="F235" s="186" t="s">
        <v>923</v>
      </c>
      <c r="G235" s="187" t="s">
        <v>153</v>
      </c>
      <c r="H235" s="188">
        <v>16.33</v>
      </c>
      <c r="I235" s="189"/>
      <c r="J235" s="190">
        <f t="shared" si="70"/>
        <v>0</v>
      </c>
      <c r="K235" s="191"/>
      <c r="L235" s="36"/>
      <c r="M235" s="192" t="s">
        <v>1</v>
      </c>
      <c r="N235" s="193" t="s">
        <v>41</v>
      </c>
      <c r="O235" s="68"/>
      <c r="P235" s="194">
        <f t="shared" si="71"/>
        <v>0</v>
      </c>
      <c r="Q235" s="194">
        <v>0.0003</v>
      </c>
      <c r="R235" s="194">
        <f t="shared" si="72"/>
        <v>0.004898999999999999</v>
      </c>
      <c r="S235" s="194">
        <v>0</v>
      </c>
      <c r="T235" s="195">
        <f t="shared" si="7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192</v>
      </c>
      <c r="AT235" s="196" t="s">
        <v>150</v>
      </c>
      <c r="AU235" s="196" t="s">
        <v>155</v>
      </c>
      <c r="AY235" s="14" t="s">
        <v>147</v>
      </c>
      <c r="BE235" s="197">
        <f t="shared" si="74"/>
        <v>0</v>
      </c>
      <c r="BF235" s="197">
        <f t="shared" si="75"/>
        <v>0</v>
      </c>
      <c r="BG235" s="197">
        <f t="shared" si="76"/>
        <v>0</v>
      </c>
      <c r="BH235" s="197">
        <f t="shared" si="77"/>
        <v>0</v>
      </c>
      <c r="BI235" s="197">
        <f t="shared" si="78"/>
        <v>0</v>
      </c>
      <c r="BJ235" s="14" t="s">
        <v>155</v>
      </c>
      <c r="BK235" s="197">
        <f t="shared" si="79"/>
        <v>0</v>
      </c>
      <c r="BL235" s="14" t="s">
        <v>192</v>
      </c>
      <c r="BM235" s="196" t="s">
        <v>1085</v>
      </c>
    </row>
    <row r="236" spans="1:65" s="2" customFormat="1" ht="21.75" customHeight="1">
      <c r="A236" s="31"/>
      <c r="B236" s="32"/>
      <c r="C236" s="184" t="s">
        <v>929</v>
      </c>
      <c r="D236" s="184" t="s">
        <v>150</v>
      </c>
      <c r="E236" s="185" t="s">
        <v>926</v>
      </c>
      <c r="F236" s="186" t="s">
        <v>927</v>
      </c>
      <c r="G236" s="187" t="s">
        <v>153</v>
      </c>
      <c r="H236" s="188">
        <v>16.33</v>
      </c>
      <c r="I236" s="189"/>
      <c r="J236" s="190">
        <f t="shared" si="70"/>
        <v>0</v>
      </c>
      <c r="K236" s="191"/>
      <c r="L236" s="36"/>
      <c r="M236" s="192" t="s">
        <v>1</v>
      </c>
      <c r="N236" s="193" t="s">
        <v>41</v>
      </c>
      <c r="O236" s="68"/>
      <c r="P236" s="194">
        <f t="shared" si="71"/>
        <v>0</v>
      </c>
      <c r="Q236" s="194">
        <v>0.00689</v>
      </c>
      <c r="R236" s="194">
        <f t="shared" si="72"/>
        <v>0.1125137</v>
      </c>
      <c r="S236" s="194">
        <v>0</v>
      </c>
      <c r="T236" s="195">
        <f t="shared" si="7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192</v>
      </c>
      <c r="AT236" s="196" t="s">
        <v>150</v>
      </c>
      <c r="AU236" s="196" t="s">
        <v>155</v>
      </c>
      <c r="AY236" s="14" t="s">
        <v>147</v>
      </c>
      <c r="BE236" s="197">
        <f t="shared" si="74"/>
        <v>0</v>
      </c>
      <c r="BF236" s="197">
        <f t="shared" si="75"/>
        <v>0</v>
      </c>
      <c r="BG236" s="197">
        <f t="shared" si="76"/>
        <v>0</v>
      </c>
      <c r="BH236" s="197">
        <f t="shared" si="77"/>
        <v>0</v>
      </c>
      <c r="BI236" s="197">
        <f t="shared" si="78"/>
        <v>0</v>
      </c>
      <c r="BJ236" s="14" t="s">
        <v>155</v>
      </c>
      <c r="BK236" s="197">
        <f t="shared" si="79"/>
        <v>0</v>
      </c>
      <c r="BL236" s="14" t="s">
        <v>192</v>
      </c>
      <c r="BM236" s="196" t="s">
        <v>1086</v>
      </c>
    </row>
    <row r="237" spans="1:65" s="2" customFormat="1" ht="16.5" customHeight="1">
      <c r="A237" s="31"/>
      <c r="B237" s="32"/>
      <c r="C237" s="198" t="s">
        <v>933</v>
      </c>
      <c r="D237" s="198" t="s">
        <v>222</v>
      </c>
      <c r="E237" s="199" t="s">
        <v>930</v>
      </c>
      <c r="F237" s="200" t="s">
        <v>931</v>
      </c>
      <c r="G237" s="201" t="s">
        <v>153</v>
      </c>
      <c r="H237" s="202">
        <v>17.147</v>
      </c>
      <c r="I237" s="203"/>
      <c r="J237" s="204">
        <f t="shared" si="70"/>
        <v>0</v>
      </c>
      <c r="K237" s="205"/>
      <c r="L237" s="206"/>
      <c r="M237" s="207" t="s">
        <v>1</v>
      </c>
      <c r="N237" s="208" t="s">
        <v>41</v>
      </c>
      <c r="O237" s="68"/>
      <c r="P237" s="194">
        <f t="shared" si="71"/>
        <v>0</v>
      </c>
      <c r="Q237" s="194">
        <v>0.0192</v>
      </c>
      <c r="R237" s="194">
        <f t="shared" si="72"/>
        <v>0.3292223999999999</v>
      </c>
      <c r="S237" s="194">
        <v>0</v>
      </c>
      <c r="T237" s="195">
        <f t="shared" si="7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225</v>
      </c>
      <c r="AT237" s="196" t="s">
        <v>222</v>
      </c>
      <c r="AU237" s="196" t="s">
        <v>155</v>
      </c>
      <c r="AY237" s="14" t="s">
        <v>147</v>
      </c>
      <c r="BE237" s="197">
        <f t="shared" si="74"/>
        <v>0</v>
      </c>
      <c r="BF237" s="197">
        <f t="shared" si="75"/>
        <v>0</v>
      </c>
      <c r="BG237" s="197">
        <f t="shared" si="76"/>
        <v>0</v>
      </c>
      <c r="BH237" s="197">
        <f t="shared" si="77"/>
        <v>0</v>
      </c>
      <c r="BI237" s="197">
        <f t="shared" si="78"/>
        <v>0</v>
      </c>
      <c r="BJ237" s="14" t="s">
        <v>155</v>
      </c>
      <c r="BK237" s="197">
        <f t="shared" si="79"/>
        <v>0</v>
      </c>
      <c r="BL237" s="14" t="s">
        <v>192</v>
      </c>
      <c r="BM237" s="196" t="s">
        <v>1087</v>
      </c>
    </row>
    <row r="238" spans="1:65" s="2" customFormat="1" ht="16.5" customHeight="1">
      <c r="A238" s="31"/>
      <c r="B238" s="32"/>
      <c r="C238" s="184" t="s">
        <v>937</v>
      </c>
      <c r="D238" s="184" t="s">
        <v>150</v>
      </c>
      <c r="E238" s="185" t="s">
        <v>934</v>
      </c>
      <c r="F238" s="186" t="s">
        <v>935</v>
      </c>
      <c r="G238" s="187" t="s">
        <v>308</v>
      </c>
      <c r="H238" s="188">
        <v>17.1</v>
      </c>
      <c r="I238" s="189"/>
      <c r="J238" s="190">
        <f t="shared" si="70"/>
        <v>0</v>
      </c>
      <c r="K238" s="191"/>
      <c r="L238" s="36"/>
      <c r="M238" s="192" t="s">
        <v>1</v>
      </c>
      <c r="N238" s="193" t="s">
        <v>41</v>
      </c>
      <c r="O238" s="68"/>
      <c r="P238" s="194">
        <f t="shared" si="71"/>
        <v>0</v>
      </c>
      <c r="Q238" s="194">
        <v>3E-05</v>
      </c>
      <c r="R238" s="194">
        <f t="shared" si="72"/>
        <v>0.0005130000000000001</v>
      </c>
      <c r="S238" s="194">
        <v>0</v>
      </c>
      <c r="T238" s="195">
        <f t="shared" si="7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192</v>
      </c>
      <c r="AT238" s="196" t="s">
        <v>150</v>
      </c>
      <c r="AU238" s="196" t="s">
        <v>155</v>
      </c>
      <c r="AY238" s="14" t="s">
        <v>147</v>
      </c>
      <c r="BE238" s="197">
        <f t="shared" si="74"/>
        <v>0</v>
      </c>
      <c r="BF238" s="197">
        <f t="shared" si="75"/>
        <v>0</v>
      </c>
      <c r="BG238" s="197">
        <f t="shared" si="76"/>
        <v>0</v>
      </c>
      <c r="BH238" s="197">
        <f t="shared" si="77"/>
        <v>0</v>
      </c>
      <c r="BI238" s="197">
        <f t="shared" si="78"/>
        <v>0</v>
      </c>
      <c r="BJ238" s="14" t="s">
        <v>155</v>
      </c>
      <c r="BK238" s="197">
        <f t="shared" si="79"/>
        <v>0</v>
      </c>
      <c r="BL238" s="14" t="s">
        <v>192</v>
      </c>
      <c r="BM238" s="196" t="s">
        <v>1088</v>
      </c>
    </row>
    <row r="239" spans="1:65" s="2" customFormat="1" ht="16.5" customHeight="1">
      <c r="A239" s="31"/>
      <c r="B239" s="32"/>
      <c r="C239" s="184" t="s">
        <v>943</v>
      </c>
      <c r="D239" s="184" t="s">
        <v>150</v>
      </c>
      <c r="E239" s="185" t="s">
        <v>938</v>
      </c>
      <c r="F239" s="186" t="s">
        <v>939</v>
      </c>
      <c r="G239" s="187" t="s">
        <v>274</v>
      </c>
      <c r="H239" s="209"/>
      <c r="I239" s="189"/>
      <c r="J239" s="190">
        <f t="shared" si="70"/>
        <v>0</v>
      </c>
      <c r="K239" s="191"/>
      <c r="L239" s="36"/>
      <c r="M239" s="192" t="s">
        <v>1</v>
      </c>
      <c r="N239" s="193" t="s">
        <v>41</v>
      </c>
      <c r="O239" s="68"/>
      <c r="P239" s="194">
        <f t="shared" si="71"/>
        <v>0</v>
      </c>
      <c r="Q239" s="194">
        <v>0</v>
      </c>
      <c r="R239" s="194">
        <f t="shared" si="72"/>
        <v>0</v>
      </c>
      <c r="S239" s="194">
        <v>0</v>
      </c>
      <c r="T239" s="195">
        <f t="shared" si="7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192</v>
      </c>
      <c r="AT239" s="196" t="s">
        <v>150</v>
      </c>
      <c r="AU239" s="196" t="s">
        <v>155</v>
      </c>
      <c r="AY239" s="14" t="s">
        <v>147</v>
      </c>
      <c r="BE239" s="197">
        <f t="shared" si="74"/>
        <v>0</v>
      </c>
      <c r="BF239" s="197">
        <f t="shared" si="75"/>
        <v>0</v>
      </c>
      <c r="BG239" s="197">
        <f t="shared" si="76"/>
        <v>0</v>
      </c>
      <c r="BH239" s="197">
        <f t="shared" si="77"/>
        <v>0</v>
      </c>
      <c r="BI239" s="197">
        <f t="shared" si="78"/>
        <v>0</v>
      </c>
      <c r="BJ239" s="14" t="s">
        <v>155</v>
      </c>
      <c r="BK239" s="197">
        <f t="shared" si="79"/>
        <v>0</v>
      </c>
      <c r="BL239" s="14" t="s">
        <v>192</v>
      </c>
      <c r="BM239" s="196" t="s">
        <v>1089</v>
      </c>
    </row>
    <row r="240" spans="2:63" s="12" customFormat="1" ht="22.9" customHeight="1">
      <c r="B240" s="168"/>
      <c r="C240" s="169"/>
      <c r="D240" s="170" t="s">
        <v>74</v>
      </c>
      <c r="E240" s="182" t="s">
        <v>941</v>
      </c>
      <c r="F240" s="182" t="s">
        <v>942</v>
      </c>
      <c r="G240" s="169"/>
      <c r="H240" s="169"/>
      <c r="I240" s="172"/>
      <c r="J240" s="183">
        <f>BK240</f>
        <v>0</v>
      </c>
      <c r="K240" s="169"/>
      <c r="L240" s="174"/>
      <c r="M240" s="175"/>
      <c r="N240" s="176"/>
      <c r="O240" s="176"/>
      <c r="P240" s="177">
        <f>SUM(P241:P248)</f>
        <v>0</v>
      </c>
      <c r="Q240" s="176"/>
      <c r="R240" s="177">
        <f>SUM(R241:R248)</f>
        <v>0.6630968</v>
      </c>
      <c r="S240" s="176"/>
      <c r="T240" s="178">
        <f>SUM(T241:T248)</f>
        <v>0</v>
      </c>
      <c r="AR240" s="179" t="s">
        <v>155</v>
      </c>
      <c r="AT240" s="180" t="s">
        <v>74</v>
      </c>
      <c r="AU240" s="180" t="s">
        <v>83</v>
      </c>
      <c r="AY240" s="179" t="s">
        <v>147</v>
      </c>
      <c r="BK240" s="181">
        <f>SUM(BK241:BK248)</f>
        <v>0</v>
      </c>
    </row>
    <row r="241" spans="1:65" s="2" customFormat="1" ht="16.5" customHeight="1">
      <c r="A241" s="31"/>
      <c r="B241" s="32"/>
      <c r="C241" s="184" t="s">
        <v>947</v>
      </c>
      <c r="D241" s="184" t="s">
        <v>150</v>
      </c>
      <c r="E241" s="185" t="s">
        <v>944</v>
      </c>
      <c r="F241" s="186" t="s">
        <v>945</v>
      </c>
      <c r="G241" s="187" t="s">
        <v>153</v>
      </c>
      <c r="H241" s="188">
        <v>41.876</v>
      </c>
      <c r="I241" s="189"/>
      <c r="J241" s="190">
        <f aca="true" t="shared" si="80" ref="J241:J248">ROUND(I241*H241,2)</f>
        <v>0</v>
      </c>
      <c r="K241" s="191"/>
      <c r="L241" s="36"/>
      <c r="M241" s="192" t="s">
        <v>1</v>
      </c>
      <c r="N241" s="193" t="s">
        <v>41</v>
      </c>
      <c r="O241" s="68"/>
      <c r="P241" s="194">
        <f aca="true" t="shared" si="81" ref="P241:P248">O241*H241</f>
        <v>0</v>
      </c>
      <c r="Q241" s="194">
        <v>0.0003</v>
      </c>
      <c r="R241" s="194">
        <f aca="true" t="shared" si="82" ref="R241:R248">Q241*H241</f>
        <v>0.012562799999999999</v>
      </c>
      <c r="S241" s="194">
        <v>0</v>
      </c>
      <c r="T241" s="195">
        <f aca="true" t="shared" si="83" ref="T241:T248"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192</v>
      </c>
      <c r="AT241" s="196" t="s">
        <v>150</v>
      </c>
      <c r="AU241" s="196" t="s">
        <v>155</v>
      </c>
      <c r="AY241" s="14" t="s">
        <v>147</v>
      </c>
      <c r="BE241" s="197">
        <f aca="true" t="shared" si="84" ref="BE241:BE248">IF(N241="základní",J241,0)</f>
        <v>0</v>
      </c>
      <c r="BF241" s="197">
        <f aca="true" t="shared" si="85" ref="BF241:BF248">IF(N241="snížená",J241,0)</f>
        <v>0</v>
      </c>
      <c r="BG241" s="197">
        <f aca="true" t="shared" si="86" ref="BG241:BG248">IF(N241="zákl. přenesená",J241,0)</f>
        <v>0</v>
      </c>
      <c r="BH241" s="197">
        <f aca="true" t="shared" si="87" ref="BH241:BH248">IF(N241="sníž. přenesená",J241,0)</f>
        <v>0</v>
      </c>
      <c r="BI241" s="197">
        <f aca="true" t="shared" si="88" ref="BI241:BI248">IF(N241="nulová",J241,0)</f>
        <v>0</v>
      </c>
      <c r="BJ241" s="14" t="s">
        <v>155</v>
      </c>
      <c r="BK241" s="197">
        <f aca="true" t="shared" si="89" ref="BK241:BK248">ROUND(I241*H241,2)</f>
        <v>0</v>
      </c>
      <c r="BL241" s="14" t="s">
        <v>192</v>
      </c>
      <c r="BM241" s="196" t="s">
        <v>1090</v>
      </c>
    </row>
    <row r="242" spans="1:65" s="2" customFormat="1" ht="16.5" customHeight="1">
      <c r="A242" s="31"/>
      <c r="B242" s="32"/>
      <c r="C242" s="184" t="s">
        <v>951</v>
      </c>
      <c r="D242" s="184" t="s">
        <v>150</v>
      </c>
      <c r="E242" s="185" t="s">
        <v>948</v>
      </c>
      <c r="F242" s="186" t="s">
        <v>949</v>
      </c>
      <c r="G242" s="187" t="s">
        <v>153</v>
      </c>
      <c r="H242" s="188">
        <v>41.876</v>
      </c>
      <c r="I242" s="189"/>
      <c r="J242" s="190">
        <f t="shared" si="80"/>
        <v>0</v>
      </c>
      <c r="K242" s="191"/>
      <c r="L242" s="36"/>
      <c r="M242" s="192" t="s">
        <v>1</v>
      </c>
      <c r="N242" s="193" t="s">
        <v>41</v>
      </c>
      <c r="O242" s="68"/>
      <c r="P242" s="194">
        <f t="shared" si="81"/>
        <v>0</v>
      </c>
      <c r="Q242" s="194">
        <v>0.00495</v>
      </c>
      <c r="R242" s="194">
        <f t="shared" si="82"/>
        <v>0.2072862</v>
      </c>
      <c r="S242" s="194">
        <v>0</v>
      </c>
      <c r="T242" s="195">
        <f t="shared" si="8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192</v>
      </c>
      <c r="AT242" s="196" t="s">
        <v>150</v>
      </c>
      <c r="AU242" s="196" t="s">
        <v>155</v>
      </c>
      <c r="AY242" s="14" t="s">
        <v>147</v>
      </c>
      <c r="BE242" s="197">
        <f t="shared" si="84"/>
        <v>0</v>
      </c>
      <c r="BF242" s="197">
        <f t="shared" si="85"/>
        <v>0</v>
      </c>
      <c r="BG242" s="197">
        <f t="shared" si="86"/>
        <v>0</v>
      </c>
      <c r="BH242" s="197">
        <f t="shared" si="87"/>
        <v>0</v>
      </c>
      <c r="BI242" s="197">
        <f t="shared" si="88"/>
        <v>0</v>
      </c>
      <c r="BJ242" s="14" t="s">
        <v>155</v>
      </c>
      <c r="BK242" s="197">
        <f t="shared" si="89"/>
        <v>0</v>
      </c>
      <c r="BL242" s="14" t="s">
        <v>192</v>
      </c>
      <c r="BM242" s="196" t="s">
        <v>1091</v>
      </c>
    </row>
    <row r="243" spans="1:65" s="2" customFormat="1" ht="16.5" customHeight="1">
      <c r="A243" s="31"/>
      <c r="B243" s="32"/>
      <c r="C243" s="198" t="s">
        <v>955</v>
      </c>
      <c r="D243" s="198" t="s">
        <v>222</v>
      </c>
      <c r="E243" s="199" t="s">
        <v>952</v>
      </c>
      <c r="F243" s="200" t="s">
        <v>953</v>
      </c>
      <c r="G243" s="201" t="s">
        <v>153</v>
      </c>
      <c r="H243" s="202">
        <v>43.97</v>
      </c>
      <c r="I243" s="203"/>
      <c r="J243" s="204">
        <f t="shared" si="80"/>
        <v>0</v>
      </c>
      <c r="K243" s="205"/>
      <c r="L243" s="206"/>
      <c r="M243" s="207" t="s">
        <v>1</v>
      </c>
      <c r="N243" s="208" t="s">
        <v>41</v>
      </c>
      <c r="O243" s="68"/>
      <c r="P243" s="194">
        <f t="shared" si="81"/>
        <v>0</v>
      </c>
      <c r="Q243" s="194">
        <v>0.0098</v>
      </c>
      <c r="R243" s="194">
        <f t="shared" si="82"/>
        <v>0.43090599999999996</v>
      </c>
      <c r="S243" s="194">
        <v>0</v>
      </c>
      <c r="T243" s="195">
        <f t="shared" si="8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225</v>
      </c>
      <c r="AT243" s="196" t="s">
        <v>222</v>
      </c>
      <c r="AU243" s="196" t="s">
        <v>155</v>
      </c>
      <c r="AY243" s="14" t="s">
        <v>147</v>
      </c>
      <c r="BE243" s="197">
        <f t="shared" si="84"/>
        <v>0</v>
      </c>
      <c r="BF243" s="197">
        <f t="shared" si="85"/>
        <v>0</v>
      </c>
      <c r="BG243" s="197">
        <f t="shared" si="86"/>
        <v>0</v>
      </c>
      <c r="BH243" s="197">
        <f t="shared" si="87"/>
        <v>0</v>
      </c>
      <c r="BI243" s="197">
        <f t="shared" si="88"/>
        <v>0</v>
      </c>
      <c r="BJ243" s="14" t="s">
        <v>155</v>
      </c>
      <c r="BK243" s="197">
        <f t="shared" si="89"/>
        <v>0</v>
      </c>
      <c r="BL243" s="14" t="s">
        <v>192</v>
      </c>
      <c r="BM243" s="196" t="s">
        <v>1092</v>
      </c>
    </row>
    <row r="244" spans="1:65" s="2" customFormat="1" ht="16.5" customHeight="1">
      <c r="A244" s="31"/>
      <c r="B244" s="32"/>
      <c r="C244" s="184" t="s">
        <v>959</v>
      </c>
      <c r="D244" s="184" t="s">
        <v>150</v>
      </c>
      <c r="E244" s="185" t="s">
        <v>956</v>
      </c>
      <c r="F244" s="186" t="s">
        <v>957</v>
      </c>
      <c r="G244" s="187" t="s">
        <v>153</v>
      </c>
      <c r="H244" s="188">
        <v>0.6</v>
      </c>
      <c r="I244" s="189"/>
      <c r="J244" s="190">
        <f t="shared" si="80"/>
        <v>0</v>
      </c>
      <c r="K244" s="191"/>
      <c r="L244" s="36"/>
      <c r="M244" s="192" t="s">
        <v>1</v>
      </c>
      <c r="N244" s="193" t="s">
        <v>41</v>
      </c>
      <c r="O244" s="68"/>
      <c r="P244" s="194">
        <f t="shared" si="81"/>
        <v>0</v>
      </c>
      <c r="Q244" s="194">
        <v>0.00058</v>
      </c>
      <c r="R244" s="194">
        <f t="shared" si="82"/>
        <v>0.000348</v>
      </c>
      <c r="S244" s="194">
        <v>0</v>
      </c>
      <c r="T244" s="195">
        <f t="shared" si="8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192</v>
      </c>
      <c r="AT244" s="196" t="s">
        <v>150</v>
      </c>
      <c r="AU244" s="196" t="s">
        <v>155</v>
      </c>
      <c r="AY244" s="14" t="s">
        <v>147</v>
      </c>
      <c r="BE244" s="197">
        <f t="shared" si="84"/>
        <v>0</v>
      </c>
      <c r="BF244" s="197">
        <f t="shared" si="85"/>
        <v>0</v>
      </c>
      <c r="BG244" s="197">
        <f t="shared" si="86"/>
        <v>0</v>
      </c>
      <c r="BH244" s="197">
        <f t="shared" si="87"/>
        <v>0</v>
      </c>
      <c r="BI244" s="197">
        <f t="shared" si="88"/>
        <v>0</v>
      </c>
      <c r="BJ244" s="14" t="s">
        <v>155</v>
      </c>
      <c r="BK244" s="197">
        <f t="shared" si="89"/>
        <v>0</v>
      </c>
      <c r="BL244" s="14" t="s">
        <v>192</v>
      </c>
      <c r="BM244" s="196" t="s">
        <v>1093</v>
      </c>
    </row>
    <row r="245" spans="1:65" s="2" customFormat="1" ht="16.5" customHeight="1">
      <c r="A245" s="31"/>
      <c r="B245" s="32"/>
      <c r="C245" s="184" t="s">
        <v>963</v>
      </c>
      <c r="D245" s="184" t="s">
        <v>150</v>
      </c>
      <c r="E245" s="185" t="s">
        <v>960</v>
      </c>
      <c r="F245" s="186" t="s">
        <v>961</v>
      </c>
      <c r="G245" s="187" t="s">
        <v>308</v>
      </c>
      <c r="H245" s="188">
        <v>18</v>
      </c>
      <c r="I245" s="189"/>
      <c r="J245" s="190">
        <f t="shared" si="80"/>
        <v>0</v>
      </c>
      <c r="K245" s="191"/>
      <c r="L245" s="36"/>
      <c r="M245" s="192" t="s">
        <v>1</v>
      </c>
      <c r="N245" s="193" t="s">
        <v>41</v>
      </c>
      <c r="O245" s="68"/>
      <c r="P245" s="194">
        <f t="shared" si="81"/>
        <v>0</v>
      </c>
      <c r="Q245" s="194">
        <v>0.00055</v>
      </c>
      <c r="R245" s="194">
        <f t="shared" si="82"/>
        <v>0.0099</v>
      </c>
      <c r="S245" s="194">
        <v>0</v>
      </c>
      <c r="T245" s="195">
        <f t="shared" si="8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192</v>
      </c>
      <c r="AT245" s="196" t="s">
        <v>150</v>
      </c>
      <c r="AU245" s="196" t="s">
        <v>155</v>
      </c>
      <c r="AY245" s="14" t="s">
        <v>147</v>
      </c>
      <c r="BE245" s="197">
        <f t="shared" si="84"/>
        <v>0</v>
      </c>
      <c r="BF245" s="197">
        <f t="shared" si="85"/>
        <v>0</v>
      </c>
      <c r="BG245" s="197">
        <f t="shared" si="86"/>
        <v>0</v>
      </c>
      <c r="BH245" s="197">
        <f t="shared" si="87"/>
        <v>0</v>
      </c>
      <c r="BI245" s="197">
        <f t="shared" si="88"/>
        <v>0</v>
      </c>
      <c r="BJ245" s="14" t="s">
        <v>155</v>
      </c>
      <c r="BK245" s="197">
        <f t="shared" si="89"/>
        <v>0</v>
      </c>
      <c r="BL245" s="14" t="s">
        <v>192</v>
      </c>
      <c r="BM245" s="196" t="s">
        <v>1094</v>
      </c>
    </row>
    <row r="246" spans="1:65" s="2" customFormat="1" ht="16.5" customHeight="1">
      <c r="A246" s="31"/>
      <c r="B246" s="32"/>
      <c r="C246" s="184" t="s">
        <v>967</v>
      </c>
      <c r="D246" s="184" t="s">
        <v>150</v>
      </c>
      <c r="E246" s="185" t="s">
        <v>964</v>
      </c>
      <c r="F246" s="186" t="s">
        <v>965</v>
      </c>
      <c r="G246" s="187" t="s">
        <v>191</v>
      </c>
      <c r="H246" s="188">
        <v>16</v>
      </c>
      <c r="I246" s="189"/>
      <c r="J246" s="190">
        <f t="shared" si="80"/>
        <v>0</v>
      </c>
      <c r="K246" s="191"/>
      <c r="L246" s="36"/>
      <c r="M246" s="192" t="s">
        <v>1</v>
      </c>
      <c r="N246" s="193" t="s">
        <v>41</v>
      </c>
      <c r="O246" s="68"/>
      <c r="P246" s="194">
        <f t="shared" si="81"/>
        <v>0</v>
      </c>
      <c r="Q246" s="194">
        <v>0</v>
      </c>
      <c r="R246" s="194">
        <f t="shared" si="82"/>
        <v>0</v>
      </c>
      <c r="S246" s="194">
        <v>0</v>
      </c>
      <c r="T246" s="195">
        <f t="shared" si="8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192</v>
      </c>
      <c r="AT246" s="196" t="s">
        <v>150</v>
      </c>
      <c r="AU246" s="196" t="s">
        <v>155</v>
      </c>
      <c r="AY246" s="14" t="s">
        <v>147</v>
      </c>
      <c r="BE246" s="197">
        <f t="shared" si="84"/>
        <v>0</v>
      </c>
      <c r="BF246" s="197">
        <f t="shared" si="85"/>
        <v>0</v>
      </c>
      <c r="BG246" s="197">
        <f t="shared" si="86"/>
        <v>0</v>
      </c>
      <c r="BH246" s="197">
        <f t="shared" si="87"/>
        <v>0</v>
      </c>
      <c r="BI246" s="197">
        <f t="shared" si="88"/>
        <v>0</v>
      </c>
      <c r="BJ246" s="14" t="s">
        <v>155</v>
      </c>
      <c r="BK246" s="197">
        <f t="shared" si="89"/>
        <v>0</v>
      </c>
      <c r="BL246" s="14" t="s">
        <v>192</v>
      </c>
      <c r="BM246" s="196" t="s">
        <v>1095</v>
      </c>
    </row>
    <row r="247" spans="1:65" s="2" customFormat="1" ht="16.5" customHeight="1">
      <c r="A247" s="31"/>
      <c r="B247" s="32"/>
      <c r="C247" s="184" t="s">
        <v>971</v>
      </c>
      <c r="D247" s="184" t="s">
        <v>150</v>
      </c>
      <c r="E247" s="185" t="s">
        <v>968</v>
      </c>
      <c r="F247" s="186" t="s">
        <v>969</v>
      </c>
      <c r="G247" s="187" t="s">
        <v>153</v>
      </c>
      <c r="H247" s="188">
        <v>41.876</v>
      </c>
      <c r="I247" s="189"/>
      <c r="J247" s="190">
        <f t="shared" si="80"/>
        <v>0</v>
      </c>
      <c r="K247" s="191"/>
      <c r="L247" s="36"/>
      <c r="M247" s="192" t="s">
        <v>1</v>
      </c>
      <c r="N247" s="193" t="s">
        <v>41</v>
      </c>
      <c r="O247" s="68"/>
      <c r="P247" s="194">
        <f t="shared" si="81"/>
        <v>0</v>
      </c>
      <c r="Q247" s="194">
        <v>5E-05</v>
      </c>
      <c r="R247" s="194">
        <f t="shared" si="82"/>
        <v>0.0020938</v>
      </c>
      <c r="S247" s="194">
        <v>0</v>
      </c>
      <c r="T247" s="195">
        <f t="shared" si="8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6" t="s">
        <v>192</v>
      </c>
      <c r="AT247" s="196" t="s">
        <v>150</v>
      </c>
      <c r="AU247" s="196" t="s">
        <v>155</v>
      </c>
      <c r="AY247" s="14" t="s">
        <v>147</v>
      </c>
      <c r="BE247" s="197">
        <f t="shared" si="84"/>
        <v>0</v>
      </c>
      <c r="BF247" s="197">
        <f t="shared" si="85"/>
        <v>0</v>
      </c>
      <c r="BG247" s="197">
        <f t="shared" si="86"/>
        <v>0</v>
      </c>
      <c r="BH247" s="197">
        <f t="shared" si="87"/>
        <v>0</v>
      </c>
      <c r="BI247" s="197">
        <f t="shared" si="88"/>
        <v>0</v>
      </c>
      <c r="BJ247" s="14" t="s">
        <v>155</v>
      </c>
      <c r="BK247" s="197">
        <f t="shared" si="89"/>
        <v>0</v>
      </c>
      <c r="BL247" s="14" t="s">
        <v>192</v>
      </c>
      <c r="BM247" s="196" t="s">
        <v>1096</v>
      </c>
    </row>
    <row r="248" spans="1:65" s="2" customFormat="1" ht="16.5" customHeight="1">
      <c r="A248" s="31"/>
      <c r="B248" s="32"/>
      <c r="C248" s="184" t="s">
        <v>975</v>
      </c>
      <c r="D248" s="184" t="s">
        <v>150</v>
      </c>
      <c r="E248" s="185" t="s">
        <v>972</v>
      </c>
      <c r="F248" s="186" t="s">
        <v>973</v>
      </c>
      <c r="G248" s="187" t="s">
        <v>274</v>
      </c>
      <c r="H248" s="209"/>
      <c r="I248" s="189"/>
      <c r="J248" s="190">
        <f t="shared" si="80"/>
        <v>0</v>
      </c>
      <c r="K248" s="191"/>
      <c r="L248" s="36"/>
      <c r="M248" s="192" t="s">
        <v>1</v>
      </c>
      <c r="N248" s="193" t="s">
        <v>41</v>
      </c>
      <c r="O248" s="68"/>
      <c r="P248" s="194">
        <f t="shared" si="81"/>
        <v>0</v>
      </c>
      <c r="Q248" s="194">
        <v>0</v>
      </c>
      <c r="R248" s="194">
        <f t="shared" si="82"/>
        <v>0</v>
      </c>
      <c r="S248" s="194">
        <v>0</v>
      </c>
      <c r="T248" s="195">
        <f t="shared" si="8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6" t="s">
        <v>192</v>
      </c>
      <c r="AT248" s="196" t="s">
        <v>150</v>
      </c>
      <c r="AU248" s="196" t="s">
        <v>155</v>
      </c>
      <c r="AY248" s="14" t="s">
        <v>147</v>
      </c>
      <c r="BE248" s="197">
        <f t="shared" si="84"/>
        <v>0</v>
      </c>
      <c r="BF248" s="197">
        <f t="shared" si="85"/>
        <v>0</v>
      </c>
      <c r="BG248" s="197">
        <f t="shared" si="86"/>
        <v>0</v>
      </c>
      <c r="BH248" s="197">
        <f t="shared" si="87"/>
        <v>0</v>
      </c>
      <c r="BI248" s="197">
        <f t="shared" si="88"/>
        <v>0</v>
      </c>
      <c r="BJ248" s="14" t="s">
        <v>155</v>
      </c>
      <c r="BK248" s="197">
        <f t="shared" si="89"/>
        <v>0</v>
      </c>
      <c r="BL248" s="14" t="s">
        <v>192</v>
      </c>
      <c r="BM248" s="196" t="s">
        <v>1097</v>
      </c>
    </row>
    <row r="249" spans="2:63" s="12" customFormat="1" ht="22.9" customHeight="1">
      <c r="B249" s="168"/>
      <c r="C249" s="169"/>
      <c r="D249" s="170" t="s">
        <v>74</v>
      </c>
      <c r="E249" s="182" t="s">
        <v>326</v>
      </c>
      <c r="F249" s="182" t="s">
        <v>327</v>
      </c>
      <c r="G249" s="169"/>
      <c r="H249" s="169"/>
      <c r="I249" s="172"/>
      <c r="J249" s="183">
        <f>BK249</f>
        <v>0</v>
      </c>
      <c r="K249" s="169"/>
      <c r="L249" s="174"/>
      <c r="M249" s="175"/>
      <c r="N249" s="176"/>
      <c r="O249" s="176"/>
      <c r="P249" s="177">
        <f>SUM(P250:P256)</f>
        <v>0</v>
      </c>
      <c r="Q249" s="176"/>
      <c r="R249" s="177">
        <f>SUM(R250:R256)</f>
        <v>0.0007812</v>
      </c>
      <c r="S249" s="176"/>
      <c r="T249" s="178">
        <f>SUM(T250:T256)</f>
        <v>0</v>
      </c>
      <c r="AR249" s="179" t="s">
        <v>155</v>
      </c>
      <c r="AT249" s="180" t="s">
        <v>74</v>
      </c>
      <c r="AU249" s="180" t="s">
        <v>83</v>
      </c>
      <c r="AY249" s="179" t="s">
        <v>147</v>
      </c>
      <c r="BK249" s="181">
        <f>SUM(BK250:BK256)</f>
        <v>0</v>
      </c>
    </row>
    <row r="250" spans="1:65" s="2" customFormat="1" ht="16.5" customHeight="1">
      <c r="A250" s="31"/>
      <c r="B250" s="32"/>
      <c r="C250" s="184" t="s">
        <v>977</v>
      </c>
      <c r="D250" s="184" t="s">
        <v>150</v>
      </c>
      <c r="E250" s="185" t="s">
        <v>329</v>
      </c>
      <c r="F250" s="186" t="s">
        <v>330</v>
      </c>
      <c r="G250" s="187" t="s">
        <v>153</v>
      </c>
      <c r="H250" s="188">
        <v>0.72</v>
      </c>
      <c r="I250" s="189"/>
      <c r="J250" s="190">
        <f aca="true" t="shared" si="90" ref="J250:J256">ROUND(I250*H250,2)</f>
        <v>0</v>
      </c>
      <c r="K250" s="191"/>
      <c r="L250" s="36"/>
      <c r="M250" s="192" t="s">
        <v>1</v>
      </c>
      <c r="N250" s="193" t="s">
        <v>41</v>
      </c>
      <c r="O250" s="68"/>
      <c r="P250" s="194">
        <f aca="true" t="shared" si="91" ref="P250:P256">O250*H250</f>
        <v>0</v>
      </c>
      <c r="Q250" s="194">
        <v>8E-05</v>
      </c>
      <c r="R250" s="194">
        <f aca="true" t="shared" si="92" ref="R250:R256">Q250*H250</f>
        <v>5.7600000000000004E-05</v>
      </c>
      <c r="S250" s="194">
        <v>0</v>
      </c>
      <c r="T250" s="195">
        <f aca="true" t="shared" si="93" ref="T250:T256"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6" t="s">
        <v>192</v>
      </c>
      <c r="AT250" s="196" t="s">
        <v>150</v>
      </c>
      <c r="AU250" s="196" t="s">
        <v>155</v>
      </c>
      <c r="AY250" s="14" t="s">
        <v>147</v>
      </c>
      <c r="BE250" s="197">
        <f aca="true" t="shared" si="94" ref="BE250:BE256">IF(N250="základní",J250,0)</f>
        <v>0</v>
      </c>
      <c r="BF250" s="197">
        <f aca="true" t="shared" si="95" ref="BF250:BF256">IF(N250="snížená",J250,0)</f>
        <v>0</v>
      </c>
      <c r="BG250" s="197">
        <f aca="true" t="shared" si="96" ref="BG250:BG256">IF(N250="zákl. přenesená",J250,0)</f>
        <v>0</v>
      </c>
      <c r="BH250" s="197">
        <f aca="true" t="shared" si="97" ref="BH250:BH256">IF(N250="sníž. přenesená",J250,0)</f>
        <v>0</v>
      </c>
      <c r="BI250" s="197">
        <f aca="true" t="shared" si="98" ref="BI250:BI256">IF(N250="nulová",J250,0)</f>
        <v>0</v>
      </c>
      <c r="BJ250" s="14" t="s">
        <v>155</v>
      </c>
      <c r="BK250" s="197">
        <f aca="true" t="shared" si="99" ref="BK250:BK256">ROUND(I250*H250,2)</f>
        <v>0</v>
      </c>
      <c r="BL250" s="14" t="s">
        <v>192</v>
      </c>
      <c r="BM250" s="196" t="s">
        <v>1098</v>
      </c>
    </row>
    <row r="251" spans="1:65" s="2" customFormat="1" ht="16.5" customHeight="1">
      <c r="A251" s="31"/>
      <c r="B251" s="32"/>
      <c r="C251" s="184" t="s">
        <v>979</v>
      </c>
      <c r="D251" s="184" t="s">
        <v>150</v>
      </c>
      <c r="E251" s="185" t="s">
        <v>333</v>
      </c>
      <c r="F251" s="186" t="s">
        <v>334</v>
      </c>
      <c r="G251" s="187" t="s">
        <v>153</v>
      </c>
      <c r="H251" s="188">
        <v>0.72</v>
      </c>
      <c r="I251" s="189"/>
      <c r="J251" s="190">
        <f t="shared" si="90"/>
        <v>0</v>
      </c>
      <c r="K251" s="191"/>
      <c r="L251" s="36"/>
      <c r="M251" s="192" t="s">
        <v>1</v>
      </c>
      <c r="N251" s="193" t="s">
        <v>41</v>
      </c>
      <c r="O251" s="68"/>
      <c r="P251" s="194">
        <f t="shared" si="91"/>
        <v>0</v>
      </c>
      <c r="Q251" s="194">
        <v>0.00014</v>
      </c>
      <c r="R251" s="194">
        <f t="shared" si="92"/>
        <v>0.00010079999999999998</v>
      </c>
      <c r="S251" s="194">
        <v>0</v>
      </c>
      <c r="T251" s="195">
        <f t="shared" si="9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6" t="s">
        <v>192</v>
      </c>
      <c r="AT251" s="196" t="s">
        <v>150</v>
      </c>
      <c r="AU251" s="196" t="s">
        <v>155</v>
      </c>
      <c r="AY251" s="14" t="s">
        <v>147</v>
      </c>
      <c r="BE251" s="197">
        <f t="shared" si="94"/>
        <v>0</v>
      </c>
      <c r="BF251" s="197">
        <f t="shared" si="95"/>
        <v>0</v>
      </c>
      <c r="BG251" s="197">
        <f t="shared" si="96"/>
        <v>0</v>
      </c>
      <c r="BH251" s="197">
        <f t="shared" si="97"/>
        <v>0</v>
      </c>
      <c r="BI251" s="197">
        <f t="shared" si="98"/>
        <v>0</v>
      </c>
      <c r="BJ251" s="14" t="s">
        <v>155</v>
      </c>
      <c r="BK251" s="197">
        <f t="shared" si="99"/>
        <v>0</v>
      </c>
      <c r="BL251" s="14" t="s">
        <v>192</v>
      </c>
      <c r="BM251" s="196" t="s">
        <v>1099</v>
      </c>
    </row>
    <row r="252" spans="1:65" s="2" customFormat="1" ht="16.5" customHeight="1">
      <c r="A252" s="31"/>
      <c r="B252" s="32"/>
      <c r="C252" s="184" t="s">
        <v>981</v>
      </c>
      <c r="D252" s="184" t="s">
        <v>150</v>
      </c>
      <c r="E252" s="185" t="s">
        <v>337</v>
      </c>
      <c r="F252" s="186" t="s">
        <v>338</v>
      </c>
      <c r="G252" s="187" t="s">
        <v>153</v>
      </c>
      <c r="H252" s="188">
        <v>0.72</v>
      </c>
      <c r="I252" s="189"/>
      <c r="J252" s="190">
        <f t="shared" si="90"/>
        <v>0</v>
      </c>
      <c r="K252" s="191"/>
      <c r="L252" s="36"/>
      <c r="M252" s="192" t="s">
        <v>1</v>
      </c>
      <c r="N252" s="193" t="s">
        <v>41</v>
      </c>
      <c r="O252" s="68"/>
      <c r="P252" s="194">
        <f t="shared" si="91"/>
        <v>0</v>
      </c>
      <c r="Q252" s="194">
        <v>0.00012</v>
      </c>
      <c r="R252" s="194">
        <f t="shared" si="92"/>
        <v>8.64E-05</v>
      </c>
      <c r="S252" s="194">
        <v>0</v>
      </c>
      <c r="T252" s="195">
        <f t="shared" si="9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6" t="s">
        <v>192</v>
      </c>
      <c r="AT252" s="196" t="s">
        <v>150</v>
      </c>
      <c r="AU252" s="196" t="s">
        <v>155</v>
      </c>
      <c r="AY252" s="14" t="s">
        <v>147</v>
      </c>
      <c r="BE252" s="197">
        <f t="shared" si="94"/>
        <v>0</v>
      </c>
      <c r="BF252" s="197">
        <f t="shared" si="95"/>
        <v>0</v>
      </c>
      <c r="BG252" s="197">
        <f t="shared" si="96"/>
        <v>0</v>
      </c>
      <c r="BH252" s="197">
        <f t="shared" si="97"/>
        <v>0</v>
      </c>
      <c r="BI252" s="197">
        <f t="shared" si="98"/>
        <v>0</v>
      </c>
      <c r="BJ252" s="14" t="s">
        <v>155</v>
      </c>
      <c r="BK252" s="197">
        <f t="shared" si="99"/>
        <v>0</v>
      </c>
      <c r="BL252" s="14" t="s">
        <v>192</v>
      </c>
      <c r="BM252" s="196" t="s">
        <v>1100</v>
      </c>
    </row>
    <row r="253" spans="1:65" s="2" customFormat="1" ht="16.5" customHeight="1">
      <c r="A253" s="31"/>
      <c r="B253" s="32"/>
      <c r="C253" s="184" t="s">
        <v>983</v>
      </c>
      <c r="D253" s="184" t="s">
        <v>150</v>
      </c>
      <c r="E253" s="185" t="s">
        <v>341</v>
      </c>
      <c r="F253" s="186" t="s">
        <v>342</v>
      </c>
      <c r="G253" s="187" t="s">
        <v>153</v>
      </c>
      <c r="H253" s="188">
        <v>0.72</v>
      </c>
      <c r="I253" s="189"/>
      <c r="J253" s="190">
        <f t="shared" si="90"/>
        <v>0</v>
      </c>
      <c r="K253" s="191"/>
      <c r="L253" s="36"/>
      <c r="M253" s="192" t="s">
        <v>1</v>
      </c>
      <c r="N253" s="193" t="s">
        <v>41</v>
      </c>
      <c r="O253" s="68"/>
      <c r="P253" s="194">
        <f t="shared" si="91"/>
        <v>0</v>
      </c>
      <c r="Q253" s="194">
        <v>0.00012</v>
      </c>
      <c r="R253" s="194">
        <f t="shared" si="92"/>
        <v>8.64E-05</v>
      </c>
      <c r="S253" s="194">
        <v>0</v>
      </c>
      <c r="T253" s="195">
        <f t="shared" si="9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6" t="s">
        <v>192</v>
      </c>
      <c r="AT253" s="196" t="s">
        <v>150</v>
      </c>
      <c r="AU253" s="196" t="s">
        <v>155</v>
      </c>
      <c r="AY253" s="14" t="s">
        <v>147</v>
      </c>
      <c r="BE253" s="197">
        <f t="shared" si="94"/>
        <v>0</v>
      </c>
      <c r="BF253" s="197">
        <f t="shared" si="95"/>
        <v>0</v>
      </c>
      <c r="BG253" s="197">
        <f t="shared" si="96"/>
        <v>0</v>
      </c>
      <c r="BH253" s="197">
        <f t="shared" si="97"/>
        <v>0</v>
      </c>
      <c r="BI253" s="197">
        <f t="shared" si="98"/>
        <v>0</v>
      </c>
      <c r="BJ253" s="14" t="s">
        <v>155</v>
      </c>
      <c r="BK253" s="197">
        <f t="shared" si="99"/>
        <v>0</v>
      </c>
      <c r="BL253" s="14" t="s">
        <v>192</v>
      </c>
      <c r="BM253" s="196" t="s">
        <v>1101</v>
      </c>
    </row>
    <row r="254" spans="1:65" s="2" customFormat="1" ht="16.5" customHeight="1">
      <c r="A254" s="31"/>
      <c r="B254" s="32"/>
      <c r="C254" s="184" t="s">
        <v>985</v>
      </c>
      <c r="D254" s="184" t="s">
        <v>150</v>
      </c>
      <c r="E254" s="185" t="s">
        <v>361</v>
      </c>
      <c r="F254" s="186" t="s">
        <v>362</v>
      </c>
      <c r="G254" s="187" t="s">
        <v>308</v>
      </c>
      <c r="H254" s="188">
        <v>4.5</v>
      </c>
      <c r="I254" s="189"/>
      <c r="J254" s="190">
        <f t="shared" si="90"/>
        <v>0</v>
      </c>
      <c r="K254" s="191"/>
      <c r="L254" s="36"/>
      <c r="M254" s="192" t="s">
        <v>1</v>
      </c>
      <c r="N254" s="193" t="s">
        <v>41</v>
      </c>
      <c r="O254" s="68"/>
      <c r="P254" s="194">
        <f t="shared" si="91"/>
        <v>0</v>
      </c>
      <c r="Q254" s="194">
        <v>2E-05</v>
      </c>
      <c r="R254" s="194">
        <f t="shared" si="92"/>
        <v>9E-05</v>
      </c>
      <c r="S254" s="194">
        <v>0</v>
      </c>
      <c r="T254" s="195">
        <f t="shared" si="9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6" t="s">
        <v>192</v>
      </c>
      <c r="AT254" s="196" t="s">
        <v>150</v>
      </c>
      <c r="AU254" s="196" t="s">
        <v>155</v>
      </c>
      <c r="AY254" s="14" t="s">
        <v>147</v>
      </c>
      <c r="BE254" s="197">
        <f t="shared" si="94"/>
        <v>0</v>
      </c>
      <c r="BF254" s="197">
        <f t="shared" si="95"/>
        <v>0</v>
      </c>
      <c r="BG254" s="197">
        <f t="shared" si="96"/>
        <v>0</v>
      </c>
      <c r="BH254" s="197">
        <f t="shared" si="97"/>
        <v>0</v>
      </c>
      <c r="BI254" s="197">
        <f t="shared" si="98"/>
        <v>0</v>
      </c>
      <c r="BJ254" s="14" t="s">
        <v>155</v>
      </c>
      <c r="BK254" s="197">
        <f t="shared" si="99"/>
        <v>0</v>
      </c>
      <c r="BL254" s="14" t="s">
        <v>192</v>
      </c>
      <c r="BM254" s="196" t="s">
        <v>1102</v>
      </c>
    </row>
    <row r="255" spans="1:65" s="2" customFormat="1" ht="16.5" customHeight="1">
      <c r="A255" s="31"/>
      <c r="B255" s="32"/>
      <c r="C255" s="184" t="s">
        <v>987</v>
      </c>
      <c r="D255" s="184" t="s">
        <v>150</v>
      </c>
      <c r="E255" s="185" t="s">
        <v>365</v>
      </c>
      <c r="F255" s="186" t="s">
        <v>366</v>
      </c>
      <c r="G255" s="187" t="s">
        <v>308</v>
      </c>
      <c r="H255" s="188">
        <v>4.5</v>
      </c>
      <c r="I255" s="189"/>
      <c r="J255" s="190">
        <f t="shared" si="90"/>
        <v>0</v>
      </c>
      <c r="K255" s="191"/>
      <c r="L255" s="36"/>
      <c r="M255" s="192" t="s">
        <v>1</v>
      </c>
      <c r="N255" s="193" t="s">
        <v>41</v>
      </c>
      <c r="O255" s="68"/>
      <c r="P255" s="194">
        <f t="shared" si="91"/>
        <v>0</v>
      </c>
      <c r="Q255" s="194">
        <v>6E-05</v>
      </c>
      <c r="R255" s="194">
        <f t="shared" si="92"/>
        <v>0.00027</v>
      </c>
      <c r="S255" s="194">
        <v>0</v>
      </c>
      <c r="T255" s="195">
        <f t="shared" si="9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6" t="s">
        <v>192</v>
      </c>
      <c r="AT255" s="196" t="s">
        <v>150</v>
      </c>
      <c r="AU255" s="196" t="s">
        <v>155</v>
      </c>
      <c r="AY255" s="14" t="s">
        <v>147</v>
      </c>
      <c r="BE255" s="197">
        <f t="shared" si="94"/>
        <v>0</v>
      </c>
      <c r="BF255" s="197">
        <f t="shared" si="95"/>
        <v>0</v>
      </c>
      <c r="BG255" s="197">
        <f t="shared" si="96"/>
        <v>0</v>
      </c>
      <c r="BH255" s="197">
        <f t="shared" si="97"/>
        <v>0</v>
      </c>
      <c r="BI255" s="197">
        <f t="shared" si="98"/>
        <v>0</v>
      </c>
      <c r="BJ255" s="14" t="s">
        <v>155</v>
      </c>
      <c r="BK255" s="197">
        <f t="shared" si="99"/>
        <v>0</v>
      </c>
      <c r="BL255" s="14" t="s">
        <v>192</v>
      </c>
      <c r="BM255" s="196" t="s">
        <v>1103</v>
      </c>
    </row>
    <row r="256" spans="1:65" s="2" customFormat="1" ht="16.5" customHeight="1">
      <c r="A256" s="31"/>
      <c r="B256" s="32"/>
      <c r="C256" s="184" t="s">
        <v>989</v>
      </c>
      <c r="D256" s="184" t="s">
        <v>150</v>
      </c>
      <c r="E256" s="185" t="s">
        <v>373</v>
      </c>
      <c r="F256" s="186" t="s">
        <v>374</v>
      </c>
      <c r="G256" s="187" t="s">
        <v>308</v>
      </c>
      <c r="H256" s="188">
        <v>4.5</v>
      </c>
      <c r="I256" s="189"/>
      <c r="J256" s="190">
        <f t="shared" si="90"/>
        <v>0</v>
      </c>
      <c r="K256" s="191"/>
      <c r="L256" s="36"/>
      <c r="M256" s="192" t="s">
        <v>1</v>
      </c>
      <c r="N256" s="193" t="s">
        <v>41</v>
      </c>
      <c r="O256" s="68"/>
      <c r="P256" s="194">
        <f t="shared" si="91"/>
        <v>0</v>
      </c>
      <c r="Q256" s="194">
        <v>2E-05</v>
      </c>
      <c r="R256" s="194">
        <f t="shared" si="92"/>
        <v>9E-05</v>
      </c>
      <c r="S256" s="194">
        <v>0</v>
      </c>
      <c r="T256" s="195">
        <f t="shared" si="9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6" t="s">
        <v>192</v>
      </c>
      <c r="AT256" s="196" t="s">
        <v>150</v>
      </c>
      <c r="AU256" s="196" t="s">
        <v>155</v>
      </c>
      <c r="AY256" s="14" t="s">
        <v>147</v>
      </c>
      <c r="BE256" s="197">
        <f t="shared" si="94"/>
        <v>0</v>
      </c>
      <c r="BF256" s="197">
        <f t="shared" si="95"/>
        <v>0</v>
      </c>
      <c r="BG256" s="197">
        <f t="shared" si="96"/>
        <v>0</v>
      </c>
      <c r="BH256" s="197">
        <f t="shared" si="97"/>
        <v>0</v>
      </c>
      <c r="BI256" s="197">
        <f t="shared" si="98"/>
        <v>0</v>
      </c>
      <c r="BJ256" s="14" t="s">
        <v>155</v>
      </c>
      <c r="BK256" s="197">
        <f t="shared" si="99"/>
        <v>0</v>
      </c>
      <c r="BL256" s="14" t="s">
        <v>192</v>
      </c>
      <c r="BM256" s="196" t="s">
        <v>1104</v>
      </c>
    </row>
    <row r="257" spans="2:63" s="12" customFormat="1" ht="22.9" customHeight="1">
      <c r="B257" s="168"/>
      <c r="C257" s="169"/>
      <c r="D257" s="170" t="s">
        <v>74</v>
      </c>
      <c r="E257" s="182" t="s">
        <v>380</v>
      </c>
      <c r="F257" s="182" t="s">
        <v>381</v>
      </c>
      <c r="G257" s="169"/>
      <c r="H257" s="169"/>
      <c r="I257" s="172"/>
      <c r="J257" s="183">
        <f>BK257</f>
        <v>0</v>
      </c>
      <c r="K257" s="169"/>
      <c r="L257" s="174"/>
      <c r="M257" s="175"/>
      <c r="N257" s="176"/>
      <c r="O257" s="176"/>
      <c r="P257" s="177">
        <f>SUM(P258:P260)</f>
        <v>0</v>
      </c>
      <c r="Q257" s="176"/>
      <c r="R257" s="177">
        <f>SUM(R258:R260)</f>
        <v>0.007502299999999999</v>
      </c>
      <c r="S257" s="176"/>
      <c r="T257" s="178">
        <f>SUM(T258:T260)</f>
        <v>0</v>
      </c>
      <c r="AR257" s="179" t="s">
        <v>155</v>
      </c>
      <c r="AT257" s="180" t="s">
        <v>74</v>
      </c>
      <c r="AU257" s="180" t="s">
        <v>83</v>
      </c>
      <c r="AY257" s="179" t="s">
        <v>147</v>
      </c>
      <c r="BK257" s="181">
        <f>SUM(BK258:BK260)</f>
        <v>0</v>
      </c>
    </row>
    <row r="258" spans="1:65" s="2" customFormat="1" ht="16.5" customHeight="1">
      <c r="A258" s="31"/>
      <c r="B258" s="32"/>
      <c r="C258" s="184" t="s">
        <v>991</v>
      </c>
      <c r="D258" s="184" t="s">
        <v>150</v>
      </c>
      <c r="E258" s="185" t="s">
        <v>387</v>
      </c>
      <c r="F258" s="186" t="s">
        <v>388</v>
      </c>
      <c r="G258" s="187" t="s">
        <v>153</v>
      </c>
      <c r="H258" s="188">
        <v>16.33</v>
      </c>
      <c r="I258" s="189"/>
      <c r="J258" s="190">
        <f>ROUND(I258*H258,2)</f>
        <v>0</v>
      </c>
      <c r="K258" s="191"/>
      <c r="L258" s="36"/>
      <c r="M258" s="192" t="s">
        <v>1</v>
      </c>
      <c r="N258" s="193" t="s">
        <v>41</v>
      </c>
      <c r="O258" s="68"/>
      <c r="P258" s="194">
        <f>O258*H258</f>
        <v>0</v>
      </c>
      <c r="Q258" s="194">
        <v>0</v>
      </c>
      <c r="R258" s="194">
        <f>Q258*H258</f>
        <v>0</v>
      </c>
      <c r="S258" s="194">
        <v>0</v>
      </c>
      <c r="T258" s="19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6" t="s">
        <v>192</v>
      </c>
      <c r="AT258" s="196" t="s">
        <v>150</v>
      </c>
      <c r="AU258" s="196" t="s">
        <v>155</v>
      </c>
      <c r="AY258" s="14" t="s">
        <v>147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4" t="s">
        <v>155</v>
      </c>
      <c r="BK258" s="197">
        <f>ROUND(I258*H258,2)</f>
        <v>0</v>
      </c>
      <c r="BL258" s="14" t="s">
        <v>192</v>
      </c>
      <c r="BM258" s="196" t="s">
        <v>1105</v>
      </c>
    </row>
    <row r="259" spans="1:65" s="2" customFormat="1" ht="16.5" customHeight="1">
      <c r="A259" s="31"/>
      <c r="B259" s="32"/>
      <c r="C259" s="198" t="s">
        <v>993</v>
      </c>
      <c r="D259" s="198" t="s">
        <v>222</v>
      </c>
      <c r="E259" s="199" t="s">
        <v>391</v>
      </c>
      <c r="F259" s="200" t="s">
        <v>392</v>
      </c>
      <c r="G259" s="201" t="s">
        <v>153</v>
      </c>
      <c r="H259" s="202">
        <v>16.33</v>
      </c>
      <c r="I259" s="203"/>
      <c r="J259" s="204">
        <f>ROUND(I259*H259,2)</f>
        <v>0</v>
      </c>
      <c r="K259" s="205"/>
      <c r="L259" s="206"/>
      <c r="M259" s="207" t="s">
        <v>1</v>
      </c>
      <c r="N259" s="208" t="s">
        <v>41</v>
      </c>
      <c r="O259" s="68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6" t="s">
        <v>225</v>
      </c>
      <c r="AT259" s="196" t="s">
        <v>222</v>
      </c>
      <c r="AU259" s="196" t="s">
        <v>155</v>
      </c>
      <c r="AY259" s="14" t="s">
        <v>147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4" t="s">
        <v>155</v>
      </c>
      <c r="BK259" s="197">
        <f>ROUND(I259*H259,2)</f>
        <v>0</v>
      </c>
      <c r="BL259" s="14" t="s">
        <v>192</v>
      </c>
      <c r="BM259" s="196" t="s">
        <v>1106</v>
      </c>
    </row>
    <row r="260" spans="1:65" s="2" customFormat="1" ht="21.75" customHeight="1">
      <c r="A260" s="31"/>
      <c r="B260" s="32"/>
      <c r="C260" s="184" t="s">
        <v>1107</v>
      </c>
      <c r="D260" s="184" t="s">
        <v>150</v>
      </c>
      <c r="E260" s="185" t="s">
        <v>395</v>
      </c>
      <c r="F260" s="186" t="s">
        <v>396</v>
      </c>
      <c r="G260" s="187" t="s">
        <v>153</v>
      </c>
      <c r="H260" s="188">
        <v>28.855</v>
      </c>
      <c r="I260" s="189"/>
      <c r="J260" s="190">
        <f>ROUND(I260*H260,2)</f>
        <v>0</v>
      </c>
      <c r="K260" s="191"/>
      <c r="L260" s="36"/>
      <c r="M260" s="210" t="s">
        <v>1</v>
      </c>
      <c r="N260" s="211" t="s">
        <v>41</v>
      </c>
      <c r="O260" s="212"/>
      <c r="P260" s="213">
        <f>O260*H260</f>
        <v>0</v>
      </c>
      <c r="Q260" s="213">
        <v>0.00026</v>
      </c>
      <c r="R260" s="213">
        <f>Q260*H260</f>
        <v>0.007502299999999999</v>
      </c>
      <c r="S260" s="213">
        <v>0</v>
      </c>
      <c r="T260" s="214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6" t="s">
        <v>192</v>
      </c>
      <c r="AT260" s="196" t="s">
        <v>150</v>
      </c>
      <c r="AU260" s="196" t="s">
        <v>155</v>
      </c>
      <c r="AY260" s="14" t="s">
        <v>147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4" t="s">
        <v>155</v>
      </c>
      <c r="BK260" s="197">
        <f>ROUND(I260*H260,2)</f>
        <v>0</v>
      </c>
      <c r="BL260" s="14" t="s">
        <v>192</v>
      </c>
      <c r="BM260" s="196" t="s">
        <v>1108</v>
      </c>
    </row>
    <row r="261" spans="1:31" s="2" customFormat="1" ht="6.95" customHeight="1">
      <c r="A261" s="31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36"/>
      <c r="M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</sheetData>
  <sheetProtection algorithmName="SHA-512" hashValue="x41Cma3YuM9D7Qwhff6vxkARiy8I/j7fsTpPPR4MokHvAia6JX/YsF/P5RKyeYzUFZ3iX4THmX+Sn+IC6O2IiA==" saltValue="9lGi6HRDFFVHwDll1cYaZqUggwaNofNjMbeF4Fjrhk+AFiMObhlTFemaOZUMCSiNJJ6Dk8oMVCoGSB4NHCfm6A==" spinCount="100000" sheet="1" objects="1" scenarios="1" formatColumns="0" formatRows="0" autoFilter="0"/>
  <autoFilter ref="C134:K260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4" t="s">
        <v>105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 hidden="1">
      <c r="B4" s="17"/>
      <c r="D4" s="107" t="s">
        <v>112</v>
      </c>
      <c r="L4" s="17"/>
      <c r="M4" s="10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59" t="str">
        <f>'Rekapitulace zakázky'!K6</f>
        <v>Opravy v ubytovně v Důlní ul.</v>
      </c>
      <c r="F7" s="260"/>
      <c r="G7" s="260"/>
      <c r="H7" s="260"/>
      <c r="L7" s="17"/>
    </row>
    <row r="8" spans="1:31" s="2" customFormat="1" ht="12" customHeight="1" hidden="1">
      <c r="A8" s="31"/>
      <c r="B8" s="36"/>
      <c r="C8" s="31"/>
      <c r="D8" s="109" t="s">
        <v>113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1" t="s">
        <v>1109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zakázky'!AN8</f>
        <v>28. 5. 2022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zakázky'!AN13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3" t="str">
        <f>'Rekapitulace zakázky'!E14</f>
        <v>Vyplň údaj</v>
      </c>
      <c r="F18" s="264"/>
      <c r="G18" s="264"/>
      <c r="H18" s="264"/>
      <c r="I18" s="109" t="s">
        <v>27</v>
      </c>
      <c r="J18" s="27" t="str">
        <f>'Rekapitulace zakázky'!AN14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zakázky'!AN16="","",'Rekapitulace zakázky'!AN16)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zakázky'!E17="","",'Rekapitulace zakázky'!E17)</f>
        <v xml:space="preserve"> </v>
      </c>
      <c r="F21" s="31"/>
      <c r="G21" s="31"/>
      <c r="H21" s="31"/>
      <c r="I21" s="109" t="s">
        <v>27</v>
      </c>
      <c r="J21" s="110" t="str">
        <f>IF('Rekapitulace zakázky'!AN17="","",'Rekapitulace zakázky'!AN17)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tr">
        <f>IF('Rekapitulace zakázky'!AN19="","",'Rekapitulace zakázky'!AN19)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zakázky'!E20="","",'Rekapitulace zakázky'!E20)</f>
        <v xml:space="preserve"> </v>
      </c>
      <c r="F24" s="31"/>
      <c r="G24" s="31"/>
      <c r="H24" s="31"/>
      <c r="I24" s="109" t="s">
        <v>27</v>
      </c>
      <c r="J24" s="110" t="str">
        <f>IF('Rekapitulace zakázky'!AN20="","",'Rekapitulace zakázky'!AN20)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ROUND(J134,2)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19" t="s">
        <v>39</v>
      </c>
      <c r="E33" s="109" t="s">
        <v>40</v>
      </c>
      <c r="F33" s="120">
        <f>ROUND((SUM(BE134:BE245)),2)</f>
        <v>0</v>
      </c>
      <c r="G33" s="31"/>
      <c r="H33" s="31"/>
      <c r="I33" s="121">
        <v>0.21</v>
      </c>
      <c r="J33" s="120">
        <f>ROUND(((SUM(BE134:BE245))*I33),2)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9" t="s">
        <v>41</v>
      </c>
      <c r="F34" s="120">
        <f>ROUND((SUM(BF134:BF245)),2)</f>
        <v>0</v>
      </c>
      <c r="G34" s="31"/>
      <c r="H34" s="31"/>
      <c r="I34" s="121">
        <v>0.15</v>
      </c>
      <c r="J34" s="120">
        <f>ROUND(((SUM(BF134:BF245))*I34),2)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42</v>
      </c>
      <c r="F35" s="120">
        <f>ROUND((SUM(BG134:BG245)),2)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43</v>
      </c>
      <c r="F36" s="120">
        <f>ROUND((SUM(BH134:BH245)),2)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44</v>
      </c>
      <c r="F37" s="120">
        <f>ROUND((SUM(BI134:BI245)),2)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115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57" t="str">
        <f>E7</f>
        <v>Opravy v ubytovně v Důlní ul.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113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39" t="str">
        <f>E9</f>
        <v>17-05-WC-1 - WC-přízemí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>Důlní ul.</v>
      </c>
      <c r="G89" s="33"/>
      <c r="H89" s="33"/>
      <c r="I89" s="26" t="s">
        <v>22</v>
      </c>
      <c r="J89" s="63" t="str">
        <f>IF(J12="","",J12)</f>
        <v>28. 5. 2022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>MU Bílina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116</v>
      </c>
      <c r="D94" s="141"/>
      <c r="E94" s="141"/>
      <c r="F94" s="141"/>
      <c r="G94" s="141"/>
      <c r="H94" s="141"/>
      <c r="I94" s="141"/>
      <c r="J94" s="142" t="s">
        <v>117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118</v>
      </c>
      <c r="D96" s="33"/>
      <c r="E96" s="33"/>
      <c r="F96" s="33"/>
      <c r="G96" s="33"/>
      <c r="H96" s="33"/>
      <c r="I96" s="33"/>
      <c r="J96" s="81">
        <f>J134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119</v>
      </c>
    </row>
    <row r="97" spans="2:12" s="9" customFormat="1" ht="24.95" customHeight="1">
      <c r="B97" s="144"/>
      <c r="C97" s="145"/>
      <c r="D97" s="146" t="s">
        <v>120</v>
      </c>
      <c r="E97" s="147"/>
      <c r="F97" s="147"/>
      <c r="G97" s="147"/>
      <c r="H97" s="147"/>
      <c r="I97" s="147"/>
      <c r="J97" s="148">
        <f>J135</f>
        <v>0</v>
      </c>
      <c r="K97" s="145"/>
      <c r="L97" s="149"/>
    </row>
    <row r="98" spans="2:12" s="10" customFormat="1" ht="19.9" customHeight="1">
      <c r="B98" s="150"/>
      <c r="C98" s="151"/>
      <c r="D98" s="152" t="s">
        <v>677</v>
      </c>
      <c r="E98" s="153"/>
      <c r="F98" s="153"/>
      <c r="G98" s="153"/>
      <c r="H98" s="153"/>
      <c r="I98" s="153"/>
      <c r="J98" s="154">
        <f>J136</f>
        <v>0</v>
      </c>
      <c r="K98" s="151"/>
      <c r="L98" s="155"/>
    </row>
    <row r="99" spans="2:12" s="10" customFormat="1" ht="19.9" customHeight="1">
      <c r="B99" s="150"/>
      <c r="C99" s="151"/>
      <c r="D99" s="152" t="s">
        <v>121</v>
      </c>
      <c r="E99" s="153"/>
      <c r="F99" s="153"/>
      <c r="G99" s="153"/>
      <c r="H99" s="153"/>
      <c r="I99" s="153"/>
      <c r="J99" s="154">
        <f>J138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122</v>
      </c>
      <c r="E100" s="153"/>
      <c r="F100" s="153"/>
      <c r="G100" s="153"/>
      <c r="H100" s="153"/>
      <c r="I100" s="153"/>
      <c r="J100" s="154">
        <f>J144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123</v>
      </c>
      <c r="E101" s="153"/>
      <c r="F101" s="153"/>
      <c r="G101" s="153"/>
      <c r="H101" s="153"/>
      <c r="I101" s="153"/>
      <c r="J101" s="154">
        <f>J150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124</v>
      </c>
      <c r="E102" s="147"/>
      <c r="F102" s="147"/>
      <c r="G102" s="147"/>
      <c r="H102" s="147"/>
      <c r="I102" s="147"/>
      <c r="J102" s="148">
        <f>J152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678</v>
      </c>
      <c r="E103" s="153"/>
      <c r="F103" s="153"/>
      <c r="G103" s="153"/>
      <c r="H103" s="153"/>
      <c r="I103" s="153"/>
      <c r="J103" s="154">
        <f>J153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679</v>
      </c>
      <c r="E104" s="153"/>
      <c r="F104" s="153"/>
      <c r="G104" s="153"/>
      <c r="H104" s="153"/>
      <c r="I104" s="153"/>
      <c r="J104" s="154">
        <f>J160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680</v>
      </c>
      <c r="E105" s="153"/>
      <c r="F105" s="153"/>
      <c r="G105" s="153"/>
      <c r="H105" s="153"/>
      <c r="I105" s="153"/>
      <c r="J105" s="154">
        <f>J167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681</v>
      </c>
      <c r="E106" s="153"/>
      <c r="F106" s="153"/>
      <c r="G106" s="153"/>
      <c r="H106" s="153"/>
      <c r="I106" s="153"/>
      <c r="J106" s="154">
        <f>J176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125</v>
      </c>
      <c r="E107" s="153"/>
      <c r="F107" s="153"/>
      <c r="G107" s="153"/>
      <c r="H107" s="153"/>
      <c r="I107" s="153"/>
      <c r="J107" s="154">
        <f>J189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682</v>
      </c>
      <c r="E108" s="153"/>
      <c r="F108" s="153"/>
      <c r="G108" s="153"/>
      <c r="H108" s="153"/>
      <c r="I108" s="153"/>
      <c r="J108" s="154">
        <f>J197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683</v>
      </c>
      <c r="E109" s="153"/>
      <c r="F109" s="153"/>
      <c r="G109" s="153"/>
      <c r="H109" s="153"/>
      <c r="I109" s="153"/>
      <c r="J109" s="154">
        <f>J199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126</v>
      </c>
      <c r="E110" s="153"/>
      <c r="F110" s="153"/>
      <c r="G110" s="153"/>
      <c r="H110" s="153"/>
      <c r="I110" s="153"/>
      <c r="J110" s="154">
        <f>J206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684</v>
      </c>
      <c r="E111" s="153"/>
      <c r="F111" s="153"/>
      <c r="G111" s="153"/>
      <c r="H111" s="153"/>
      <c r="I111" s="153"/>
      <c r="J111" s="154">
        <f>J219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685</v>
      </c>
      <c r="E112" s="153"/>
      <c r="F112" s="153"/>
      <c r="G112" s="153"/>
      <c r="H112" s="153"/>
      <c r="I112" s="153"/>
      <c r="J112" s="154">
        <f>J226</f>
        <v>0</v>
      </c>
      <c r="K112" s="151"/>
      <c r="L112" s="155"/>
    </row>
    <row r="113" spans="2:12" s="10" customFormat="1" ht="19.9" customHeight="1">
      <c r="B113" s="150"/>
      <c r="C113" s="151"/>
      <c r="D113" s="152" t="s">
        <v>128</v>
      </c>
      <c r="E113" s="153"/>
      <c r="F113" s="153"/>
      <c r="G113" s="153"/>
      <c r="H113" s="153"/>
      <c r="I113" s="153"/>
      <c r="J113" s="154">
        <f>J234</f>
        <v>0</v>
      </c>
      <c r="K113" s="151"/>
      <c r="L113" s="155"/>
    </row>
    <row r="114" spans="2:12" s="10" customFormat="1" ht="19.9" customHeight="1">
      <c r="B114" s="150"/>
      <c r="C114" s="151"/>
      <c r="D114" s="152" t="s">
        <v>129</v>
      </c>
      <c r="E114" s="153"/>
      <c r="F114" s="153"/>
      <c r="G114" s="153"/>
      <c r="H114" s="153"/>
      <c r="I114" s="153"/>
      <c r="J114" s="154">
        <f>J242</f>
        <v>0</v>
      </c>
      <c r="K114" s="151"/>
      <c r="L114" s="155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132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16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57" t="str">
        <f>E7</f>
        <v>Opravy v ubytovně v Důlní ul.</v>
      </c>
      <c r="F124" s="258"/>
      <c r="G124" s="258"/>
      <c r="H124" s="258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113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39" t="str">
        <f>E9</f>
        <v>17-05-WC-1 - WC-přízemí</v>
      </c>
      <c r="F126" s="256"/>
      <c r="G126" s="256"/>
      <c r="H126" s="256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F12</f>
        <v>Důlní ul.</v>
      </c>
      <c r="G128" s="33"/>
      <c r="H128" s="33"/>
      <c r="I128" s="26" t="s">
        <v>22</v>
      </c>
      <c r="J128" s="63" t="str">
        <f>IF(J12="","",J12)</f>
        <v>28. 5. 2022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3"/>
      <c r="E130" s="33"/>
      <c r="F130" s="24" t="str">
        <f>E15</f>
        <v>MU Bílina</v>
      </c>
      <c r="G130" s="33"/>
      <c r="H130" s="33"/>
      <c r="I130" s="26" t="s">
        <v>30</v>
      </c>
      <c r="J130" s="29" t="str">
        <f>E21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28</v>
      </c>
      <c r="D131" s="33"/>
      <c r="E131" s="33"/>
      <c r="F131" s="24" t="str">
        <f>IF(E18="","",E18)</f>
        <v>Vyplň údaj</v>
      </c>
      <c r="G131" s="33"/>
      <c r="H131" s="33"/>
      <c r="I131" s="26" t="s">
        <v>33</v>
      </c>
      <c r="J131" s="29" t="str">
        <f>E24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56"/>
      <c r="B133" s="157"/>
      <c r="C133" s="158" t="s">
        <v>133</v>
      </c>
      <c r="D133" s="159" t="s">
        <v>60</v>
      </c>
      <c r="E133" s="159" t="s">
        <v>56</v>
      </c>
      <c r="F133" s="159" t="s">
        <v>57</v>
      </c>
      <c r="G133" s="159" t="s">
        <v>134</v>
      </c>
      <c r="H133" s="159" t="s">
        <v>135</v>
      </c>
      <c r="I133" s="159" t="s">
        <v>136</v>
      </c>
      <c r="J133" s="160" t="s">
        <v>117</v>
      </c>
      <c r="K133" s="161" t="s">
        <v>137</v>
      </c>
      <c r="L133" s="162"/>
      <c r="M133" s="72" t="s">
        <v>1</v>
      </c>
      <c r="N133" s="73" t="s">
        <v>39</v>
      </c>
      <c r="O133" s="73" t="s">
        <v>138</v>
      </c>
      <c r="P133" s="73" t="s">
        <v>139</v>
      </c>
      <c r="Q133" s="73" t="s">
        <v>140</v>
      </c>
      <c r="R133" s="73" t="s">
        <v>141</v>
      </c>
      <c r="S133" s="73" t="s">
        <v>142</v>
      </c>
      <c r="T133" s="74" t="s">
        <v>143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9" customHeight="1">
      <c r="A134" s="31"/>
      <c r="B134" s="32"/>
      <c r="C134" s="79" t="s">
        <v>144</v>
      </c>
      <c r="D134" s="33"/>
      <c r="E134" s="33"/>
      <c r="F134" s="33"/>
      <c r="G134" s="33"/>
      <c r="H134" s="33"/>
      <c r="I134" s="33"/>
      <c r="J134" s="163">
        <f>BK134</f>
        <v>0</v>
      </c>
      <c r="K134" s="33"/>
      <c r="L134" s="36"/>
      <c r="M134" s="75"/>
      <c r="N134" s="164"/>
      <c r="O134" s="76"/>
      <c r="P134" s="165">
        <f>P135+P152</f>
        <v>0</v>
      </c>
      <c r="Q134" s="76"/>
      <c r="R134" s="165">
        <f>R135+R152</f>
        <v>2.6773389400000003</v>
      </c>
      <c r="S134" s="76"/>
      <c r="T134" s="166">
        <f>T135+T152</f>
        <v>2.793949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74</v>
      </c>
      <c r="AU134" s="14" t="s">
        <v>119</v>
      </c>
      <c r="BK134" s="167">
        <f>BK135+BK152</f>
        <v>0</v>
      </c>
    </row>
    <row r="135" spans="2:63" s="12" customFormat="1" ht="25.9" customHeight="1">
      <c r="B135" s="168"/>
      <c r="C135" s="169"/>
      <c r="D135" s="170" t="s">
        <v>74</v>
      </c>
      <c r="E135" s="171" t="s">
        <v>145</v>
      </c>
      <c r="F135" s="171" t="s">
        <v>146</v>
      </c>
      <c r="G135" s="169"/>
      <c r="H135" s="169"/>
      <c r="I135" s="172"/>
      <c r="J135" s="173">
        <f>BK135</f>
        <v>0</v>
      </c>
      <c r="K135" s="169"/>
      <c r="L135" s="174"/>
      <c r="M135" s="175"/>
      <c r="N135" s="176"/>
      <c r="O135" s="176"/>
      <c r="P135" s="177">
        <f>P136+P138+P144+P150</f>
        <v>0</v>
      </c>
      <c r="Q135" s="176"/>
      <c r="R135" s="177">
        <f>R136+R138+R144+R150</f>
        <v>0.2884</v>
      </c>
      <c r="S135" s="176"/>
      <c r="T135" s="178">
        <f>T136+T138+T144+T150</f>
        <v>1.8769689999999999</v>
      </c>
      <c r="AR135" s="179" t="s">
        <v>83</v>
      </c>
      <c r="AT135" s="180" t="s">
        <v>74</v>
      </c>
      <c r="AU135" s="180" t="s">
        <v>75</v>
      </c>
      <c r="AY135" s="179" t="s">
        <v>147</v>
      </c>
      <c r="BK135" s="181">
        <f>BK136+BK138+BK144+BK150</f>
        <v>0</v>
      </c>
    </row>
    <row r="136" spans="2:63" s="12" customFormat="1" ht="22.9" customHeight="1">
      <c r="B136" s="168"/>
      <c r="C136" s="169"/>
      <c r="D136" s="170" t="s">
        <v>74</v>
      </c>
      <c r="E136" s="182" t="s">
        <v>174</v>
      </c>
      <c r="F136" s="182" t="s">
        <v>693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P137</f>
        <v>0</v>
      </c>
      <c r="Q136" s="176"/>
      <c r="R136" s="177">
        <f>R137</f>
        <v>0.2884</v>
      </c>
      <c r="S136" s="176"/>
      <c r="T136" s="178">
        <f>T137</f>
        <v>0</v>
      </c>
      <c r="AR136" s="179" t="s">
        <v>83</v>
      </c>
      <c r="AT136" s="180" t="s">
        <v>74</v>
      </c>
      <c r="AU136" s="180" t="s">
        <v>83</v>
      </c>
      <c r="AY136" s="179" t="s">
        <v>147</v>
      </c>
      <c r="BK136" s="181">
        <f>BK137</f>
        <v>0</v>
      </c>
    </row>
    <row r="137" spans="1:65" s="2" customFormat="1" ht="16.5" customHeight="1">
      <c r="A137" s="31"/>
      <c r="B137" s="32"/>
      <c r="C137" s="184" t="s">
        <v>83</v>
      </c>
      <c r="D137" s="184" t="s">
        <v>150</v>
      </c>
      <c r="E137" s="185" t="s">
        <v>697</v>
      </c>
      <c r="F137" s="186" t="s">
        <v>999</v>
      </c>
      <c r="G137" s="187" t="s">
        <v>699</v>
      </c>
      <c r="H137" s="188">
        <v>0.2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41</v>
      </c>
      <c r="O137" s="68"/>
      <c r="P137" s="194">
        <f>O137*H137</f>
        <v>0</v>
      </c>
      <c r="Q137" s="194">
        <v>1.442</v>
      </c>
      <c r="R137" s="194">
        <f>Q137*H137</f>
        <v>0.2884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154</v>
      </c>
      <c r="AT137" s="196" t="s">
        <v>150</v>
      </c>
      <c r="AU137" s="196" t="s">
        <v>155</v>
      </c>
      <c r="AY137" s="14" t="s">
        <v>147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155</v>
      </c>
      <c r="BK137" s="197">
        <f>ROUND(I137*H137,2)</f>
        <v>0</v>
      </c>
      <c r="BL137" s="14" t="s">
        <v>154</v>
      </c>
      <c r="BM137" s="196" t="s">
        <v>1110</v>
      </c>
    </row>
    <row r="138" spans="2:63" s="12" customFormat="1" ht="22.9" customHeight="1">
      <c r="B138" s="168"/>
      <c r="C138" s="169"/>
      <c r="D138" s="170" t="s">
        <v>74</v>
      </c>
      <c r="E138" s="182" t="s">
        <v>148</v>
      </c>
      <c r="F138" s="182" t="s">
        <v>149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SUM(P139:P143)</f>
        <v>0</v>
      </c>
      <c r="Q138" s="176"/>
      <c r="R138" s="177">
        <f>SUM(R139:R143)</f>
        <v>0</v>
      </c>
      <c r="S138" s="176"/>
      <c r="T138" s="178">
        <f>SUM(T139:T143)</f>
        <v>1.8769689999999999</v>
      </c>
      <c r="AR138" s="179" t="s">
        <v>83</v>
      </c>
      <c r="AT138" s="180" t="s">
        <v>74</v>
      </c>
      <c r="AU138" s="180" t="s">
        <v>83</v>
      </c>
      <c r="AY138" s="179" t="s">
        <v>147</v>
      </c>
      <c r="BK138" s="181">
        <f>SUM(BK139:BK143)</f>
        <v>0</v>
      </c>
    </row>
    <row r="139" spans="1:65" s="2" customFormat="1" ht="16.5" customHeight="1">
      <c r="A139" s="31"/>
      <c r="B139" s="32"/>
      <c r="C139" s="184" t="s">
        <v>155</v>
      </c>
      <c r="D139" s="184" t="s">
        <v>150</v>
      </c>
      <c r="E139" s="185" t="s">
        <v>704</v>
      </c>
      <c r="F139" s="186" t="s">
        <v>705</v>
      </c>
      <c r="G139" s="187" t="s">
        <v>699</v>
      </c>
      <c r="H139" s="188">
        <v>0.2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41</v>
      </c>
      <c r="O139" s="68"/>
      <c r="P139" s="194">
        <f>O139*H139</f>
        <v>0</v>
      </c>
      <c r="Q139" s="194">
        <v>0</v>
      </c>
      <c r="R139" s="194">
        <f>Q139*H139</f>
        <v>0</v>
      </c>
      <c r="S139" s="194">
        <v>2.2</v>
      </c>
      <c r="T139" s="195">
        <f>S139*H139</f>
        <v>0.44000000000000006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154</v>
      </c>
      <c r="AT139" s="196" t="s">
        <v>150</v>
      </c>
      <c r="AU139" s="196" t="s">
        <v>155</v>
      </c>
      <c r="AY139" s="14" t="s">
        <v>147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155</v>
      </c>
      <c r="BK139" s="197">
        <f>ROUND(I139*H139,2)</f>
        <v>0</v>
      </c>
      <c r="BL139" s="14" t="s">
        <v>154</v>
      </c>
      <c r="BM139" s="196" t="s">
        <v>1111</v>
      </c>
    </row>
    <row r="140" spans="1:65" s="2" customFormat="1" ht="16.5" customHeight="1">
      <c r="A140" s="31"/>
      <c r="B140" s="32"/>
      <c r="C140" s="184" t="s">
        <v>163</v>
      </c>
      <c r="D140" s="184" t="s">
        <v>150</v>
      </c>
      <c r="E140" s="185" t="s">
        <v>707</v>
      </c>
      <c r="F140" s="186" t="s">
        <v>708</v>
      </c>
      <c r="G140" s="187" t="s">
        <v>153</v>
      </c>
      <c r="H140" s="188">
        <v>15.017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41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0.057</v>
      </c>
      <c r="T140" s="195">
        <f>S140*H140</f>
        <v>0.855969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154</v>
      </c>
      <c r="AT140" s="196" t="s">
        <v>150</v>
      </c>
      <c r="AU140" s="196" t="s">
        <v>155</v>
      </c>
      <c r="AY140" s="14" t="s">
        <v>147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155</v>
      </c>
      <c r="BK140" s="197">
        <f>ROUND(I140*H140,2)</f>
        <v>0</v>
      </c>
      <c r="BL140" s="14" t="s">
        <v>154</v>
      </c>
      <c r="BM140" s="196" t="s">
        <v>1112</v>
      </c>
    </row>
    <row r="141" spans="1:65" s="2" customFormat="1" ht="16.5" customHeight="1">
      <c r="A141" s="31"/>
      <c r="B141" s="32"/>
      <c r="C141" s="184" t="s">
        <v>154</v>
      </c>
      <c r="D141" s="184" t="s">
        <v>150</v>
      </c>
      <c r="E141" s="185" t="s">
        <v>710</v>
      </c>
      <c r="F141" s="186" t="s">
        <v>711</v>
      </c>
      <c r="G141" s="187" t="s">
        <v>308</v>
      </c>
      <c r="H141" s="188">
        <v>7.6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41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0.068</v>
      </c>
      <c r="T141" s="195">
        <f>S141*H141</f>
        <v>0.5168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154</v>
      </c>
      <c r="AT141" s="196" t="s">
        <v>150</v>
      </c>
      <c r="AU141" s="196" t="s">
        <v>155</v>
      </c>
      <c r="AY141" s="14" t="s">
        <v>147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155</v>
      </c>
      <c r="BK141" s="197">
        <f>ROUND(I141*H141,2)</f>
        <v>0</v>
      </c>
      <c r="BL141" s="14" t="s">
        <v>154</v>
      </c>
      <c r="BM141" s="196" t="s">
        <v>1113</v>
      </c>
    </row>
    <row r="142" spans="1:65" s="2" customFormat="1" ht="16.5" customHeight="1">
      <c r="A142" s="31"/>
      <c r="B142" s="32"/>
      <c r="C142" s="184" t="s">
        <v>170</v>
      </c>
      <c r="D142" s="184" t="s">
        <v>150</v>
      </c>
      <c r="E142" s="185" t="s">
        <v>713</v>
      </c>
      <c r="F142" s="186" t="s">
        <v>714</v>
      </c>
      <c r="G142" s="187" t="s">
        <v>308</v>
      </c>
      <c r="H142" s="188">
        <v>6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41</v>
      </c>
      <c r="O142" s="68"/>
      <c r="P142" s="194">
        <f>O142*H142</f>
        <v>0</v>
      </c>
      <c r="Q142" s="194">
        <v>0</v>
      </c>
      <c r="R142" s="194">
        <f>Q142*H142</f>
        <v>0</v>
      </c>
      <c r="S142" s="194">
        <v>0.003</v>
      </c>
      <c r="T142" s="195">
        <f>S142*H142</f>
        <v>0.018000000000000002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154</v>
      </c>
      <c r="AT142" s="196" t="s">
        <v>150</v>
      </c>
      <c r="AU142" s="196" t="s">
        <v>155</v>
      </c>
      <c r="AY142" s="14" t="s">
        <v>147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155</v>
      </c>
      <c r="BK142" s="197">
        <f>ROUND(I142*H142,2)</f>
        <v>0</v>
      </c>
      <c r="BL142" s="14" t="s">
        <v>154</v>
      </c>
      <c r="BM142" s="196" t="s">
        <v>1114</v>
      </c>
    </row>
    <row r="143" spans="1:65" s="2" customFormat="1" ht="16.5" customHeight="1">
      <c r="A143" s="31"/>
      <c r="B143" s="32"/>
      <c r="C143" s="184" t="s">
        <v>174</v>
      </c>
      <c r="D143" s="184" t="s">
        <v>150</v>
      </c>
      <c r="E143" s="185" t="s">
        <v>716</v>
      </c>
      <c r="F143" s="186" t="s">
        <v>717</v>
      </c>
      <c r="G143" s="187" t="s">
        <v>308</v>
      </c>
      <c r="H143" s="188">
        <v>1.4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41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0.033</v>
      </c>
      <c r="T143" s="195">
        <f>S143*H143</f>
        <v>0.0462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154</v>
      </c>
      <c r="AT143" s="196" t="s">
        <v>150</v>
      </c>
      <c r="AU143" s="196" t="s">
        <v>155</v>
      </c>
      <c r="AY143" s="14" t="s">
        <v>147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155</v>
      </c>
      <c r="BK143" s="197">
        <f>ROUND(I143*H143,2)</f>
        <v>0</v>
      </c>
      <c r="BL143" s="14" t="s">
        <v>154</v>
      </c>
      <c r="BM143" s="196" t="s">
        <v>1115</v>
      </c>
    </row>
    <row r="144" spans="2:63" s="12" customFormat="1" ht="22.9" customHeight="1">
      <c r="B144" s="168"/>
      <c r="C144" s="169"/>
      <c r="D144" s="170" t="s">
        <v>74</v>
      </c>
      <c r="E144" s="182" t="s">
        <v>157</v>
      </c>
      <c r="F144" s="182" t="s">
        <v>158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SUM(P145:P149)</f>
        <v>0</v>
      </c>
      <c r="Q144" s="176"/>
      <c r="R144" s="177">
        <f>SUM(R145:R149)</f>
        <v>0</v>
      </c>
      <c r="S144" s="176"/>
      <c r="T144" s="178">
        <f>SUM(T145:T149)</f>
        <v>0</v>
      </c>
      <c r="AR144" s="179" t="s">
        <v>83</v>
      </c>
      <c r="AT144" s="180" t="s">
        <v>74</v>
      </c>
      <c r="AU144" s="180" t="s">
        <v>83</v>
      </c>
      <c r="AY144" s="179" t="s">
        <v>147</v>
      </c>
      <c r="BK144" s="181">
        <f>SUM(BK145:BK149)</f>
        <v>0</v>
      </c>
    </row>
    <row r="145" spans="1:65" s="2" customFormat="1" ht="16.5" customHeight="1">
      <c r="A145" s="31"/>
      <c r="B145" s="32"/>
      <c r="C145" s="184" t="s">
        <v>180</v>
      </c>
      <c r="D145" s="184" t="s">
        <v>150</v>
      </c>
      <c r="E145" s="185" t="s">
        <v>159</v>
      </c>
      <c r="F145" s="186" t="s">
        <v>160</v>
      </c>
      <c r="G145" s="187" t="s">
        <v>161</v>
      </c>
      <c r="H145" s="188">
        <v>2.794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41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154</v>
      </c>
      <c r="AT145" s="196" t="s">
        <v>150</v>
      </c>
      <c r="AU145" s="196" t="s">
        <v>155</v>
      </c>
      <c r="AY145" s="14" t="s">
        <v>147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155</v>
      </c>
      <c r="BK145" s="197">
        <f>ROUND(I145*H145,2)</f>
        <v>0</v>
      </c>
      <c r="BL145" s="14" t="s">
        <v>154</v>
      </c>
      <c r="BM145" s="196" t="s">
        <v>1116</v>
      </c>
    </row>
    <row r="146" spans="1:65" s="2" customFormat="1" ht="21.75" customHeight="1">
      <c r="A146" s="31"/>
      <c r="B146" s="32"/>
      <c r="C146" s="184" t="s">
        <v>188</v>
      </c>
      <c r="D146" s="184" t="s">
        <v>150</v>
      </c>
      <c r="E146" s="185" t="s">
        <v>164</v>
      </c>
      <c r="F146" s="186" t="s">
        <v>165</v>
      </c>
      <c r="G146" s="187" t="s">
        <v>161</v>
      </c>
      <c r="H146" s="188">
        <v>10.852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41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154</v>
      </c>
      <c r="AT146" s="196" t="s">
        <v>150</v>
      </c>
      <c r="AU146" s="196" t="s">
        <v>155</v>
      </c>
      <c r="AY146" s="14" t="s">
        <v>147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155</v>
      </c>
      <c r="BK146" s="197">
        <f>ROUND(I146*H146,2)</f>
        <v>0</v>
      </c>
      <c r="BL146" s="14" t="s">
        <v>154</v>
      </c>
      <c r="BM146" s="196" t="s">
        <v>1117</v>
      </c>
    </row>
    <row r="147" spans="1:65" s="2" customFormat="1" ht="16.5" customHeight="1">
      <c r="A147" s="31"/>
      <c r="B147" s="32"/>
      <c r="C147" s="184" t="s">
        <v>148</v>
      </c>
      <c r="D147" s="184" t="s">
        <v>150</v>
      </c>
      <c r="E147" s="185" t="s">
        <v>167</v>
      </c>
      <c r="F147" s="186" t="s">
        <v>168</v>
      </c>
      <c r="G147" s="187" t="s">
        <v>161</v>
      </c>
      <c r="H147" s="188">
        <v>2.794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41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154</v>
      </c>
      <c r="AT147" s="196" t="s">
        <v>150</v>
      </c>
      <c r="AU147" s="196" t="s">
        <v>155</v>
      </c>
      <c r="AY147" s="14" t="s">
        <v>147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155</v>
      </c>
      <c r="BK147" s="197">
        <f>ROUND(I147*H147,2)</f>
        <v>0</v>
      </c>
      <c r="BL147" s="14" t="s">
        <v>154</v>
      </c>
      <c r="BM147" s="196" t="s">
        <v>1118</v>
      </c>
    </row>
    <row r="148" spans="1:65" s="2" customFormat="1" ht="16.5" customHeight="1">
      <c r="A148" s="31"/>
      <c r="B148" s="32"/>
      <c r="C148" s="184" t="s">
        <v>197</v>
      </c>
      <c r="D148" s="184" t="s">
        <v>150</v>
      </c>
      <c r="E148" s="185" t="s">
        <v>171</v>
      </c>
      <c r="F148" s="186" t="s">
        <v>172</v>
      </c>
      <c r="G148" s="187" t="s">
        <v>161</v>
      </c>
      <c r="H148" s="188">
        <v>40.695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41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154</v>
      </c>
      <c r="AT148" s="196" t="s">
        <v>150</v>
      </c>
      <c r="AU148" s="196" t="s">
        <v>155</v>
      </c>
      <c r="AY148" s="14" t="s">
        <v>147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155</v>
      </c>
      <c r="BK148" s="197">
        <f>ROUND(I148*H148,2)</f>
        <v>0</v>
      </c>
      <c r="BL148" s="14" t="s">
        <v>154</v>
      </c>
      <c r="BM148" s="196" t="s">
        <v>1119</v>
      </c>
    </row>
    <row r="149" spans="1:65" s="2" customFormat="1" ht="24.2" customHeight="1">
      <c r="A149" s="31"/>
      <c r="B149" s="32"/>
      <c r="C149" s="184" t="s">
        <v>201</v>
      </c>
      <c r="D149" s="184" t="s">
        <v>150</v>
      </c>
      <c r="E149" s="185" t="s">
        <v>726</v>
      </c>
      <c r="F149" s="186" t="s">
        <v>727</v>
      </c>
      <c r="G149" s="187" t="s">
        <v>161</v>
      </c>
      <c r="H149" s="188">
        <v>2.794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41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154</v>
      </c>
      <c r="AT149" s="196" t="s">
        <v>150</v>
      </c>
      <c r="AU149" s="196" t="s">
        <v>155</v>
      </c>
      <c r="AY149" s="14" t="s">
        <v>147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155</v>
      </c>
      <c r="BK149" s="197">
        <f>ROUND(I149*H149,2)</f>
        <v>0</v>
      </c>
      <c r="BL149" s="14" t="s">
        <v>154</v>
      </c>
      <c r="BM149" s="196" t="s">
        <v>1120</v>
      </c>
    </row>
    <row r="150" spans="2:63" s="12" customFormat="1" ht="22.9" customHeight="1">
      <c r="B150" s="168"/>
      <c r="C150" s="169"/>
      <c r="D150" s="170" t="s">
        <v>74</v>
      </c>
      <c r="E150" s="182" t="s">
        <v>178</v>
      </c>
      <c r="F150" s="182" t="s">
        <v>179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83</v>
      </c>
      <c r="AT150" s="180" t="s">
        <v>74</v>
      </c>
      <c r="AU150" s="180" t="s">
        <v>83</v>
      </c>
      <c r="AY150" s="179" t="s">
        <v>147</v>
      </c>
      <c r="BK150" s="181">
        <f>BK151</f>
        <v>0</v>
      </c>
    </row>
    <row r="151" spans="1:65" s="2" customFormat="1" ht="16.5" customHeight="1">
      <c r="A151" s="31"/>
      <c r="B151" s="32"/>
      <c r="C151" s="184" t="s">
        <v>205</v>
      </c>
      <c r="D151" s="184" t="s">
        <v>150</v>
      </c>
      <c r="E151" s="185" t="s">
        <v>181</v>
      </c>
      <c r="F151" s="186" t="s">
        <v>182</v>
      </c>
      <c r="G151" s="187" t="s">
        <v>161</v>
      </c>
      <c r="H151" s="188">
        <v>0.288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41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154</v>
      </c>
      <c r="AT151" s="196" t="s">
        <v>150</v>
      </c>
      <c r="AU151" s="196" t="s">
        <v>155</v>
      </c>
      <c r="AY151" s="14" t="s">
        <v>147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155</v>
      </c>
      <c r="BK151" s="197">
        <f>ROUND(I151*H151,2)</f>
        <v>0</v>
      </c>
      <c r="BL151" s="14" t="s">
        <v>154</v>
      </c>
      <c r="BM151" s="196" t="s">
        <v>1121</v>
      </c>
    </row>
    <row r="152" spans="2:63" s="12" customFormat="1" ht="25.9" customHeight="1">
      <c r="B152" s="168"/>
      <c r="C152" s="169"/>
      <c r="D152" s="170" t="s">
        <v>74</v>
      </c>
      <c r="E152" s="171" t="s">
        <v>184</v>
      </c>
      <c r="F152" s="171" t="s">
        <v>185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P153+P160+P167+P176+P189+P197+P199+P206+P219+P226+P234+P242</f>
        <v>0</v>
      </c>
      <c r="Q152" s="176"/>
      <c r="R152" s="177">
        <f>R153+R160+R167+R176+R189+R197+R199+R206+R219+R226+R234+R242</f>
        <v>2.38893894</v>
      </c>
      <c r="S152" s="176"/>
      <c r="T152" s="178">
        <f>T153+T160+T167+T176+T189+T197+T199+T206+T219+T226+T234+T242</f>
        <v>0.91698</v>
      </c>
      <c r="AR152" s="179" t="s">
        <v>155</v>
      </c>
      <c r="AT152" s="180" t="s">
        <v>74</v>
      </c>
      <c r="AU152" s="180" t="s">
        <v>75</v>
      </c>
      <c r="AY152" s="179" t="s">
        <v>147</v>
      </c>
      <c r="BK152" s="181">
        <f>BK153+BK160+BK167+BK176+BK189+BK197+BK199+BK206+BK219+BK226+BK234+BK242</f>
        <v>0</v>
      </c>
    </row>
    <row r="153" spans="2:63" s="12" customFormat="1" ht="22.9" customHeight="1">
      <c r="B153" s="168"/>
      <c r="C153" s="169"/>
      <c r="D153" s="170" t="s">
        <v>74</v>
      </c>
      <c r="E153" s="182" t="s">
        <v>730</v>
      </c>
      <c r="F153" s="182" t="s">
        <v>731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SUM(P154:P159)</f>
        <v>0</v>
      </c>
      <c r="Q153" s="176"/>
      <c r="R153" s="177">
        <f>SUM(R154:R159)</f>
        <v>0.041326</v>
      </c>
      <c r="S153" s="176"/>
      <c r="T153" s="178">
        <f>SUM(T154:T159)</f>
        <v>0</v>
      </c>
      <c r="AR153" s="179" t="s">
        <v>155</v>
      </c>
      <c r="AT153" s="180" t="s">
        <v>74</v>
      </c>
      <c r="AU153" s="180" t="s">
        <v>83</v>
      </c>
      <c r="AY153" s="179" t="s">
        <v>147</v>
      </c>
      <c r="BK153" s="181">
        <f>SUM(BK154:BK159)</f>
        <v>0</v>
      </c>
    </row>
    <row r="154" spans="1:65" s="2" customFormat="1" ht="16.5" customHeight="1">
      <c r="A154" s="31"/>
      <c r="B154" s="32"/>
      <c r="C154" s="184" t="s">
        <v>209</v>
      </c>
      <c r="D154" s="184" t="s">
        <v>150</v>
      </c>
      <c r="E154" s="185" t="s">
        <v>732</v>
      </c>
      <c r="F154" s="186" t="s">
        <v>733</v>
      </c>
      <c r="G154" s="187" t="s">
        <v>153</v>
      </c>
      <c r="H154" s="188">
        <v>20.503</v>
      </c>
      <c r="I154" s="189"/>
      <c r="J154" s="190">
        <f aca="true" t="shared" si="0" ref="J154:J159">ROUND(I154*H154,2)</f>
        <v>0</v>
      </c>
      <c r="K154" s="191"/>
      <c r="L154" s="36"/>
      <c r="M154" s="192" t="s">
        <v>1</v>
      </c>
      <c r="N154" s="193" t="s">
        <v>41</v>
      </c>
      <c r="O154" s="68"/>
      <c r="P154" s="194">
        <f aca="true" t="shared" si="1" ref="P154:P159">O154*H154</f>
        <v>0</v>
      </c>
      <c r="Q154" s="194">
        <v>0</v>
      </c>
      <c r="R154" s="194">
        <f aca="true" t="shared" si="2" ref="R154:R159">Q154*H154</f>
        <v>0</v>
      </c>
      <c r="S154" s="194">
        <v>0</v>
      </c>
      <c r="T154" s="195">
        <f aca="true" t="shared" si="3" ref="T154:T159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192</v>
      </c>
      <c r="AT154" s="196" t="s">
        <v>150</v>
      </c>
      <c r="AU154" s="196" t="s">
        <v>155</v>
      </c>
      <c r="AY154" s="14" t="s">
        <v>147</v>
      </c>
      <c r="BE154" s="197">
        <f aca="true" t="shared" si="4" ref="BE154:BE159">IF(N154="základní",J154,0)</f>
        <v>0</v>
      </c>
      <c r="BF154" s="197">
        <f aca="true" t="shared" si="5" ref="BF154:BF159">IF(N154="snížená",J154,0)</f>
        <v>0</v>
      </c>
      <c r="BG154" s="197">
        <f aca="true" t="shared" si="6" ref="BG154:BG159">IF(N154="zákl. přenesená",J154,0)</f>
        <v>0</v>
      </c>
      <c r="BH154" s="197">
        <f aca="true" t="shared" si="7" ref="BH154:BH159">IF(N154="sníž. přenesená",J154,0)</f>
        <v>0</v>
      </c>
      <c r="BI154" s="197">
        <f aca="true" t="shared" si="8" ref="BI154:BI159">IF(N154="nulová",J154,0)</f>
        <v>0</v>
      </c>
      <c r="BJ154" s="14" t="s">
        <v>155</v>
      </c>
      <c r="BK154" s="197">
        <f aca="true" t="shared" si="9" ref="BK154:BK159">ROUND(I154*H154,2)</f>
        <v>0</v>
      </c>
      <c r="BL154" s="14" t="s">
        <v>192</v>
      </c>
      <c r="BM154" s="196" t="s">
        <v>1122</v>
      </c>
    </row>
    <row r="155" spans="1:65" s="2" customFormat="1" ht="16.5" customHeight="1">
      <c r="A155" s="31"/>
      <c r="B155" s="32"/>
      <c r="C155" s="198" t="s">
        <v>213</v>
      </c>
      <c r="D155" s="198" t="s">
        <v>222</v>
      </c>
      <c r="E155" s="199" t="s">
        <v>735</v>
      </c>
      <c r="F155" s="200" t="s">
        <v>736</v>
      </c>
      <c r="G155" s="201" t="s">
        <v>737</v>
      </c>
      <c r="H155" s="202">
        <v>41.006</v>
      </c>
      <c r="I155" s="203"/>
      <c r="J155" s="204">
        <f t="shared" si="0"/>
        <v>0</v>
      </c>
      <c r="K155" s="205"/>
      <c r="L155" s="206"/>
      <c r="M155" s="207" t="s">
        <v>1</v>
      </c>
      <c r="N155" s="208" t="s">
        <v>41</v>
      </c>
      <c r="O155" s="68"/>
      <c r="P155" s="194">
        <f t="shared" si="1"/>
        <v>0</v>
      </c>
      <c r="Q155" s="194">
        <v>0.001</v>
      </c>
      <c r="R155" s="194">
        <f t="shared" si="2"/>
        <v>0.041006</v>
      </c>
      <c r="S155" s="194">
        <v>0</v>
      </c>
      <c r="T155" s="195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225</v>
      </c>
      <c r="AT155" s="196" t="s">
        <v>222</v>
      </c>
      <c r="AU155" s="196" t="s">
        <v>155</v>
      </c>
      <c r="AY155" s="14" t="s">
        <v>147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4" t="s">
        <v>155</v>
      </c>
      <c r="BK155" s="197">
        <f t="shared" si="9"/>
        <v>0</v>
      </c>
      <c r="BL155" s="14" t="s">
        <v>192</v>
      </c>
      <c r="BM155" s="196" t="s">
        <v>1123</v>
      </c>
    </row>
    <row r="156" spans="1:65" s="2" customFormat="1" ht="16.5" customHeight="1">
      <c r="A156" s="31"/>
      <c r="B156" s="32"/>
      <c r="C156" s="184" t="s">
        <v>8</v>
      </c>
      <c r="D156" s="184" t="s">
        <v>150</v>
      </c>
      <c r="E156" s="185" t="s">
        <v>739</v>
      </c>
      <c r="F156" s="186" t="s">
        <v>740</v>
      </c>
      <c r="G156" s="187" t="s">
        <v>308</v>
      </c>
      <c r="H156" s="188">
        <v>19.662</v>
      </c>
      <c r="I156" s="189"/>
      <c r="J156" s="190">
        <f t="shared" si="0"/>
        <v>0</v>
      </c>
      <c r="K156" s="191"/>
      <c r="L156" s="36"/>
      <c r="M156" s="192" t="s">
        <v>1</v>
      </c>
      <c r="N156" s="193" t="s">
        <v>41</v>
      </c>
      <c r="O156" s="68"/>
      <c r="P156" s="194">
        <f t="shared" si="1"/>
        <v>0</v>
      </c>
      <c r="Q156" s="194">
        <v>0</v>
      </c>
      <c r="R156" s="194">
        <f t="shared" si="2"/>
        <v>0</v>
      </c>
      <c r="S156" s="194">
        <v>0</v>
      </c>
      <c r="T156" s="19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154</v>
      </c>
      <c r="AT156" s="196" t="s">
        <v>150</v>
      </c>
      <c r="AU156" s="196" t="s">
        <v>155</v>
      </c>
      <c r="AY156" s="14" t="s">
        <v>147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4" t="s">
        <v>155</v>
      </c>
      <c r="BK156" s="197">
        <f t="shared" si="9"/>
        <v>0</v>
      </c>
      <c r="BL156" s="14" t="s">
        <v>154</v>
      </c>
      <c r="BM156" s="196" t="s">
        <v>1124</v>
      </c>
    </row>
    <row r="157" spans="1:65" s="2" customFormat="1" ht="16.5" customHeight="1">
      <c r="A157" s="31"/>
      <c r="B157" s="32"/>
      <c r="C157" s="184" t="s">
        <v>192</v>
      </c>
      <c r="D157" s="184" t="s">
        <v>150</v>
      </c>
      <c r="E157" s="185" t="s">
        <v>742</v>
      </c>
      <c r="F157" s="186" t="s">
        <v>743</v>
      </c>
      <c r="G157" s="187" t="s">
        <v>191</v>
      </c>
      <c r="H157" s="188">
        <v>8</v>
      </c>
      <c r="I157" s="189"/>
      <c r="J157" s="190">
        <f t="shared" si="0"/>
        <v>0</v>
      </c>
      <c r="K157" s="191"/>
      <c r="L157" s="36"/>
      <c r="M157" s="192" t="s">
        <v>1</v>
      </c>
      <c r="N157" s="193" t="s">
        <v>41</v>
      </c>
      <c r="O157" s="68"/>
      <c r="P157" s="194">
        <f t="shared" si="1"/>
        <v>0</v>
      </c>
      <c r="Q157" s="194">
        <v>0</v>
      </c>
      <c r="R157" s="194">
        <f t="shared" si="2"/>
        <v>0</v>
      </c>
      <c r="S157" s="194">
        <v>0</v>
      </c>
      <c r="T157" s="19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192</v>
      </c>
      <c r="AT157" s="196" t="s">
        <v>150</v>
      </c>
      <c r="AU157" s="196" t="s">
        <v>155</v>
      </c>
      <c r="AY157" s="14" t="s">
        <v>147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4" t="s">
        <v>155</v>
      </c>
      <c r="BK157" s="197">
        <f t="shared" si="9"/>
        <v>0</v>
      </c>
      <c r="BL157" s="14" t="s">
        <v>192</v>
      </c>
      <c r="BM157" s="196" t="s">
        <v>1125</v>
      </c>
    </row>
    <row r="158" spans="1:65" s="2" customFormat="1" ht="16.5" customHeight="1">
      <c r="A158" s="31"/>
      <c r="B158" s="32"/>
      <c r="C158" s="198" t="s">
        <v>227</v>
      </c>
      <c r="D158" s="198" t="s">
        <v>222</v>
      </c>
      <c r="E158" s="199" t="s">
        <v>745</v>
      </c>
      <c r="F158" s="200" t="s">
        <v>746</v>
      </c>
      <c r="G158" s="201" t="s">
        <v>308</v>
      </c>
      <c r="H158" s="202">
        <v>21.628</v>
      </c>
      <c r="I158" s="203"/>
      <c r="J158" s="204">
        <f t="shared" si="0"/>
        <v>0</v>
      </c>
      <c r="K158" s="205"/>
      <c r="L158" s="206"/>
      <c r="M158" s="207" t="s">
        <v>1</v>
      </c>
      <c r="N158" s="208" t="s">
        <v>41</v>
      </c>
      <c r="O158" s="68"/>
      <c r="P158" s="194">
        <f t="shared" si="1"/>
        <v>0</v>
      </c>
      <c r="Q158" s="194">
        <v>0</v>
      </c>
      <c r="R158" s="194">
        <f t="shared" si="2"/>
        <v>0</v>
      </c>
      <c r="S158" s="194">
        <v>0</v>
      </c>
      <c r="T158" s="19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225</v>
      </c>
      <c r="AT158" s="196" t="s">
        <v>222</v>
      </c>
      <c r="AU158" s="196" t="s">
        <v>155</v>
      </c>
      <c r="AY158" s="14" t="s">
        <v>147</v>
      </c>
      <c r="BE158" s="197">
        <f t="shared" si="4"/>
        <v>0</v>
      </c>
      <c r="BF158" s="197">
        <f t="shared" si="5"/>
        <v>0</v>
      </c>
      <c r="BG158" s="197">
        <f t="shared" si="6"/>
        <v>0</v>
      </c>
      <c r="BH158" s="197">
        <f t="shared" si="7"/>
        <v>0</v>
      </c>
      <c r="BI158" s="197">
        <f t="shared" si="8"/>
        <v>0</v>
      </c>
      <c r="BJ158" s="14" t="s">
        <v>155</v>
      </c>
      <c r="BK158" s="197">
        <f t="shared" si="9"/>
        <v>0</v>
      </c>
      <c r="BL158" s="14" t="s">
        <v>192</v>
      </c>
      <c r="BM158" s="196" t="s">
        <v>1126</v>
      </c>
    </row>
    <row r="159" spans="1:65" s="2" customFormat="1" ht="24.2" customHeight="1">
      <c r="A159" s="31"/>
      <c r="B159" s="32"/>
      <c r="C159" s="198" t="s">
        <v>231</v>
      </c>
      <c r="D159" s="198" t="s">
        <v>222</v>
      </c>
      <c r="E159" s="199" t="s">
        <v>748</v>
      </c>
      <c r="F159" s="200" t="s">
        <v>749</v>
      </c>
      <c r="G159" s="201" t="s">
        <v>191</v>
      </c>
      <c r="H159" s="202">
        <v>8</v>
      </c>
      <c r="I159" s="203"/>
      <c r="J159" s="204">
        <f t="shared" si="0"/>
        <v>0</v>
      </c>
      <c r="K159" s="205"/>
      <c r="L159" s="206"/>
      <c r="M159" s="207" t="s">
        <v>1</v>
      </c>
      <c r="N159" s="208" t="s">
        <v>41</v>
      </c>
      <c r="O159" s="68"/>
      <c r="P159" s="194">
        <f t="shared" si="1"/>
        <v>0</v>
      </c>
      <c r="Q159" s="194">
        <v>4E-05</v>
      </c>
      <c r="R159" s="194">
        <f t="shared" si="2"/>
        <v>0.00032</v>
      </c>
      <c r="S159" s="194">
        <v>0</v>
      </c>
      <c r="T159" s="195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225</v>
      </c>
      <c r="AT159" s="196" t="s">
        <v>222</v>
      </c>
      <c r="AU159" s="196" t="s">
        <v>155</v>
      </c>
      <c r="AY159" s="14" t="s">
        <v>147</v>
      </c>
      <c r="BE159" s="197">
        <f t="shared" si="4"/>
        <v>0</v>
      </c>
      <c r="BF159" s="197">
        <f t="shared" si="5"/>
        <v>0</v>
      </c>
      <c r="BG159" s="197">
        <f t="shared" si="6"/>
        <v>0</v>
      </c>
      <c r="BH159" s="197">
        <f t="shared" si="7"/>
        <v>0</v>
      </c>
      <c r="BI159" s="197">
        <f t="shared" si="8"/>
        <v>0</v>
      </c>
      <c r="BJ159" s="14" t="s">
        <v>155</v>
      </c>
      <c r="BK159" s="197">
        <f t="shared" si="9"/>
        <v>0</v>
      </c>
      <c r="BL159" s="14" t="s">
        <v>192</v>
      </c>
      <c r="BM159" s="196" t="s">
        <v>1127</v>
      </c>
    </row>
    <row r="160" spans="2:63" s="12" customFormat="1" ht="22.9" customHeight="1">
      <c r="B160" s="168"/>
      <c r="C160" s="169"/>
      <c r="D160" s="170" t="s">
        <v>74</v>
      </c>
      <c r="E160" s="182" t="s">
        <v>751</v>
      </c>
      <c r="F160" s="182" t="s">
        <v>752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SUM(P161:P166)</f>
        <v>0</v>
      </c>
      <c r="Q160" s="176"/>
      <c r="R160" s="177">
        <f>SUM(R161:R166)</f>
        <v>0.01768</v>
      </c>
      <c r="S160" s="176"/>
      <c r="T160" s="178">
        <f>SUM(T161:T166)</f>
        <v>0</v>
      </c>
      <c r="AR160" s="179" t="s">
        <v>155</v>
      </c>
      <c r="AT160" s="180" t="s">
        <v>74</v>
      </c>
      <c r="AU160" s="180" t="s">
        <v>83</v>
      </c>
      <c r="AY160" s="179" t="s">
        <v>147</v>
      </c>
      <c r="BK160" s="181">
        <f>SUM(BK161:BK166)</f>
        <v>0</v>
      </c>
    </row>
    <row r="161" spans="1:65" s="2" customFormat="1" ht="16.5" customHeight="1">
      <c r="A161" s="31"/>
      <c r="B161" s="32"/>
      <c r="C161" s="184" t="s">
        <v>236</v>
      </c>
      <c r="D161" s="184" t="s">
        <v>150</v>
      </c>
      <c r="E161" s="185" t="s">
        <v>756</v>
      </c>
      <c r="F161" s="186" t="s">
        <v>757</v>
      </c>
      <c r="G161" s="187" t="s">
        <v>191</v>
      </c>
      <c r="H161" s="188">
        <v>5</v>
      </c>
      <c r="I161" s="189"/>
      <c r="J161" s="190">
        <f aca="true" t="shared" si="10" ref="J161:J166">ROUND(I161*H161,2)</f>
        <v>0</v>
      </c>
      <c r="K161" s="191"/>
      <c r="L161" s="36"/>
      <c r="M161" s="192" t="s">
        <v>1</v>
      </c>
      <c r="N161" s="193" t="s">
        <v>41</v>
      </c>
      <c r="O161" s="68"/>
      <c r="P161" s="194">
        <f aca="true" t="shared" si="11" ref="P161:P166">O161*H161</f>
        <v>0</v>
      </c>
      <c r="Q161" s="194">
        <v>0.00179</v>
      </c>
      <c r="R161" s="194">
        <f aca="true" t="shared" si="12" ref="R161:R166">Q161*H161</f>
        <v>0.00895</v>
      </c>
      <c r="S161" s="194">
        <v>0</v>
      </c>
      <c r="T161" s="195">
        <f aca="true" t="shared" si="13" ref="T161:T166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192</v>
      </c>
      <c r="AT161" s="196" t="s">
        <v>150</v>
      </c>
      <c r="AU161" s="196" t="s">
        <v>155</v>
      </c>
      <c r="AY161" s="14" t="s">
        <v>147</v>
      </c>
      <c r="BE161" s="197">
        <f aca="true" t="shared" si="14" ref="BE161:BE166">IF(N161="základní",J161,0)</f>
        <v>0</v>
      </c>
      <c r="BF161" s="197">
        <f aca="true" t="shared" si="15" ref="BF161:BF166">IF(N161="snížená",J161,0)</f>
        <v>0</v>
      </c>
      <c r="BG161" s="197">
        <f aca="true" t="shared" si="16" ref="BG161:BG166">IF(N161="zákl. přenesená",J161,0)</f>
        <v>0</v>
      </c>
      <c r="BH161" s="197">
        <f aca="true" t="shared" si="17" ref="BH161:BH166">IF(N161="sníž. přenesená",J161,0)</f>
        <v>0</v>
      </c>
      <c r="BI161" s="197">
        <f aca="true" t="shared" si="18" ref="BI161:BI166">IF(N161="nulová",J161,0)</f>
        <v>0</v>
      </c>
      <c r="BJ161" s="14" t="s">
        <v>155</v>
      </c>
      <c r="BK161" s="197">
        <f aca="true" t="shared" si="19" ref="BK161:BK166">ROUND(I161*H161,2)</f>
        <v>0</v>
      </c>
      <c r="BL161" s="14" t="s">
        <v>192</v>
      </c>
      <c r="BM161" s="196" t="s">
        <v>1128</v>
      </c>
    </row>
    <row r="162" spans="1:65" s="2" customFormat="1" ht="16.5" customHeight="1">
      <c r="A162" s="31"/>
      <c r="B162" s="32"/>
      <c r="C162" s="184" t="s">
        <v>240</v>
      </c>
      <c r="D162" s="184" t="s">
        <v>150</v>
      </c>
      <c r="E162" s="185" t="s">
        <v>762</v>
      </c>
      <c r="F162" s="186" t="s">
        <v>763</v>
      </c>
      <c r="G162" s="187" t="s">
        <v>308</v>
      </c>
      <c r="H162" s="188">
        <v>4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41</v>
      </c>
      <c r="O162" s="68"/>
      <c r="P162" s="194">
        <f t="shared" si="11"/>
        <v>0</v>
      </c>
      <c r="Q162" s="194">
        <v>0.00036</v>
      </c>
      <c r="R162" s="194">
        <f t="shared" si="12"/>
        <v>0.00144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192</v>
      </c>
      <c r="AT162" s="196" t="s">
        <v>150</v>
      </c>
      <c r="AU162" s="196" t="s">
        <v>155</v>
      </c>
      <c r="AY162" s="14" t="s">
        <v>147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155</v>
      </c>
      <c r="BK162" s="197">
        <f t="shared" si="19"/>
        <v>0</v>
      </c>
      <c r="BL162" s="14" t="s">
        <v>192</v>
      </c>
      <c r="BM162" s="196" t="s">
        <v>1129</v>
      </c>
    </row>
    <row r="163" spans="1:65" s="2" customFormat="1" ht="16.5" customHeight="1">
      <c r="A163" s="31"/>
      <c r="B163" s="32"/>
      <c r="C163" s="184" t="s">
        <v>7</v>
      </c>
      <c r="D163" s="184" t="s">
        <v>150</v>
      </c>
      <c r="E163" s="185" t="s">
        <v>1130</v>
      </c>
      <c r="F163" s="186" t="s">
        <v>1131</v>
      </c>
      <c r="G163" s="187" t="s">
        <v>308</v>
      </c>
      <c r="H163" s="188">
        <v>4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41</v>
      </c>
      <c r="O163" s="68"/>
      <c r="P163" s="194">
        <f t="shared" si="11"/>
        <v>0</v>
      </c>
      <c r="Q163" s="194">
        <v>0.00157</v>
      </c>
      <c r="R163" s="194">
        <f t="shared" si="12"/>
        <v>0.00628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192</v>
      </c>
      <c r="AT163" s="196" t="s">
        <v>150</v>
      </c>
      <c r="AU163" s="196" t="s">
        <v>155</v>
      </c>
      <c r="AY163" s="14" t="s">
        <v>147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155</v>
      </c>
      <c r="BK163" s="197">
        <f t="shared" si="19"/>
        <v>0</v>
      </c>
      <c r="BL163" s="14" t="s">
        <v>192</v>
      </c>
      <c r="BM163" s="196" t="s">
        <v>1132</v>
      </c>
    </row>
    <row r="164" spans="1:65" s="2" customFormat="1" ht="16.5" customHeight="1">
      <c r="A164" s="31"/>
      <c r="B164" s="32"/>
      <c r="C164" s="184" t="s">
        <v>247</v>
      </c>
      <c r="D164" s="184" t="s">
        <v>150</v>
      </c>
      <c r="E164" s="185" t="s">
        <v>774</v>
      </c>
      <c r="F164" s="186" t="s">
        <v>775</v>
      </c>
      <c r="G164" s="187" t="s">
        <v>191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41</v>
      </c>
      <c r="O164" s="68"/>
      <c r="P164" s="194">
        <f t="shared" si="11"/>
        <v>0</v>
      </c>
      <c r="Q164" s="194">
        <v>0.00101</v>
      </c>
      <c r="R164" s="194">
        <f t="shared" si="12"/>
        <v>0.00101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192</v>
      </c>
      <c r="AT164" s="196" t="s">
        <v>150</v>
      </c>
      <c r="AU164" s="196" t="s">
        <v>155</v>
      </c>
      <c r="AY164" s="14" t="s">
        <v>147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155</v>
      </c>
      <c r="BK164" s="197">
        <f t="shared" si="19"/>
        <v>0</v>
      </c>
      <c r="BL164" s="14" t="s">
        <v>192</v>
      </c>
      <c r="BM164" s="196" t="s">
        <v>1133</v>
      </c>
    </row>
    <row r="165" spans="1:65" s="2" customFormat="1" ht="16.5" customHeight="1">
      <c r="A165" s="31"/>
      <c r="B165" s="32"/>
      <c r="C165" s="184" t="s">
        <v>251</v>
      </c>
      <c r="D165" s="184" t="s">
        <v>150</v>
      </c>
      <c r="E165" s="185" t="s">
        <v>777</v>
      </c>
      <c r="F165" s="186" t="s">
        <v>778</v>
      </c>
      <c r="G165" s="187" t="s">
        <v>308</v>
      </c>
      <c r="H165" s="188">
        <v>8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41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192</v>
      </c>
      <c r="AT165" s="196" t="s">
        <v>150</v>
      </c>
      <c r="AU165" s="196" t="s">
        <v>155</v>
      </c>
      <c r="AY165" s="14" t="s">
        <v>147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155</v>
      </c>
      <c r="BK165" s="197">
        <f t="shared" si="19"/>
        <v>0</v>
      </c>
      <c r="BL165" s="14" t="s">
        <v>192</v>
      </c>
      <c r="BM165" s="196" t="s">
        <v>1134</v>
      </c>
    </row>
    <row r="166" spans="1:65" s="2" customFormat="1" ht="16.5" customHeight="1">
      <c r="A166" s="31"/>
      <c r="B166" s="32"/>
      <c r="C166" s="184" t="s">
        <v>255</v>
      </c>
      <c r="D166" s="184" t="s">
        <v>150</v>
      </c>
      <c r="E166" s="185" t="s">
        <v>780</v>
      </c>
      <c r="F166" s="186" t="s">
        <v>781</v>
      </c>
      <c r="G166" s="187" t="s">
        <v>191</v>
      </c>
      <c r="H166" s="188">
        <v>4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41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192</v>
      </c>
      <c r="AT166" s="196" t="s">
        <v>150</v>
      </c>
      <c r="AU166" s="196" t="s">
        <v>155</v>
      </c>
      <c r="AY166" s="14" t="s">
        <v>147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155</v>
      </c>
      <c r="BK166" s="197">
        <f t="shared" si="19"/>
        <v>0</v>
      </c>
      <c r="BL166" s="14" t="s">
        <v>192</v>
      </c>
      <c r="BM166" s="196" t="s">
        <v>1135</v>
      </c>
    </row>
    <row r="167" spans="2:63" s="12" customFormat="1" ht="22.9" customHeight="1">
      <c r="B167" s="168"/>
      <c r="C167" s="169"/>
      <c r="D167" s="170" t="s">
        <v>74</v>
      </c>
      <c r="E167" s="182" t="s">
        <v>786</v>
      </c>
      <c r="F167" s="182" t="s">
        <v>787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SUM(P168:P175)</f>
        <v>0</v>
      </c>
      <c r="Q167" s="176"/>
      <c r="R167" s="177">
        <f>SUM(R168:R175)</f>
        <v>0.013139999999999999</v>
      </c>
      <c r="S167" s="176"/>
      <c r="T167" s="178">
        <f>SUM(T168:T175)</f>
        <v>0.03232</v>
      </c>
      <c r="AR167" s="179" t="s">
        <v>155</v>
      </c>
      <c r="AT167" s="180" t="s">
        <v>74</v>
      </c>
      <c r="AU167" s="180" t="s">
        <v>83</v>
      </c>
      <c r="AY167" s="179" t="s">
        <v>147</v>
      </c>
      <c r="BK167" s="181">
        <f>SUM(BK168:BK175)</f>
        <v>0</v>
      </c>
    </row>
    <row r="168" spans="1:65" s="2" customFormat="1" ht="16.5" customHeight="1">
      <c r="A168" s="31"/>
      <c r="B168" s="32"/>
      <c r="C168" s="184" t="s">
        <v>259</v>
      </c>
      <c r="D168" s="184" t="s">
        <v>150</v>
      </c>
      <c r="E168" s="185" t="s">
        <v>788</v>
      </c>
      <c r="F168" s="186" t="s">
        <v>789</v>
      </c>
      <c r="G168" s="187" t="s">
        <v>308</v>
      </c>
      <c r="H168" s="188">
        <v>12</v>
      </c>
      <c r="I168" s="189"/>
      <c r="J168" s="190">
        <f aca="true" t="shared" si="20" ref="J168:J175">ROUND(I168*H168,2)</f>
        <v>0</v>
      </c>
      <c r="K168" s="191"/>
      <c r="L168" s="36"/>
      <c r="M168" s="192" t="s">
        <v>1</v>
      </c>
      <c r="N168" s="193" t="s">
        <v>41</v>
      </c>
      <c r="O168" s="68"/>
      <c r="P168" s="194">
        <f aca="true" t="shared" si="21" ref="P168:P175">O168*H168</f>
        <v>0</v>
      </c>
      <c r="Q168" s="194">
        <v>0</v>
      </c>
      <c r="R168" s="194">
        <f aca="true" t="shared" si="22" ref="R168:R175">Q168*H168</f>
        <v>0</v>
      </c>
      <c r="S168" s="194">
        <v>0.00213</v>
      </c>
      <c r="T168" s="195">
        <f aca="true" t="shared" si="23" ref="T168:T175">S168*H168</f>
        <v>0.02556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192</v>
      </c>
      <c r="AT168" s="196" t="s">
        <v>150</v>
      </c>
      <c r="AU168" s="196" t="s">
        <v>155</v>
      </c>
      <c r="AY168" s="14" t="s">
        <v>147</v>
      </c>
      <c r="BE168" s="197">
        <f aca="true" t="shared" si="24" ref="BE168:BE175">IF(N168="základní",J168,0)</f>
        <v>0</v>
      </c>
      <c r="BF168" s="197">
        <f aca="true" t="shared" si="25" ref="BF168:BF175">IF(N168="snížená",J168,0)</f>
        <v>0</v>
      </c>
      <c r="BG168" s="197">
        <f aca="true" t="shared" si="26" ref="BG168:BG175">IF(N168="zákl. přenesená",J168,0)</f>
        <v>0</v>
      </c>
      <c r="BH168" s="197">
        <f aca="true" t="shared" si="27" ref="BH168:BH175">IF(N168="sníž. přenesená",J168,0)</f>
        <v>0</v>
      </c>
      <c r="BI168" s="197">
        <f aca="true" t="shared" si="28" ref="BI168:BI175">IF(N168="nulová",J168,0)</f>
        <v>0</v>
      </c>
      <c r="BJ168" s="14" t="s">
        <v>155</v>
      </c>
      <c r="BK168" s="197">
        <f aca="true" t="shared" si="29" ref="BK168:BK175">ROUND(I168*H168,2)</f>
        <v>0</v>
      </c>
      <c r="BL168" s="14" t="s">
        <v>192</v>
      </c>
      <c r="BM168" s="196" t="s">
        <v>1136</v>
      </c>
    </row>
    <row r="169" spans="1:65" s="2" customFormat="1" ht="16.5" customHeight="1">
      <c r="A169" s="31"/>
      <c r="B169" s="32"/>
      <c r="C169" s="184" t="s">
        <v>263</v>
      </c>
      <c r="D169" s="184" t="s">
        <v>150</v>
      </c>
      <c r="E169" s="185" t="s">
        <v>791</v>
      </c>
      <c r="F169" s="186" t="s">
        <v>1137</v>
      </c>
      <c r="G169" s="187" t="s">
        <v>191</v>
      </c>
      <c r="H169" s="188">
        <v>6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41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0.00087</v>
      </c>
      <c r="T169" s="195">
        <f t="shared" si="23"/>
        <v>0.00522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192</v>
      </c>
      <c r="AT169" s="196" t="s">
        <v>150</v>
      </c>
      <c r="AU169" s="196" t="s">
        <v>155</v>
      </c>
      <c r="AY169" s="14" t="s">
        <v>147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155</v>
      </c>
      <c r="BK169" s="197">
        <f t="shared" si="29"/>
        <v>0</v>
      </c>
      <c r="BL169" s="14" t="s">
        <v>192</v>
      </c>
      <c r="BM169" s="196" t="s">
        <v>1138</v>
      </c>
    </row>
    <row r="170" spans="1:65" s="2" customFormat="1" ht="16.5" customHeight="1">
      <c r="A170" s="31"/>
      <c r="B170" s="32"/>
      <c r="C170" s="184" t="s">
        <v>267</v>
      </c>
      <c r="D170" s="184" t="s">
        <v>150</v>
      </c>
      <c r="E170" s="185" t="s">
        <v>794</v>
      </c>
      <c r="F170" s="186" t="s">
        <v>795</v>
      </c>
      <c r="G170" s="187" t="s">
        <v>191</v>
      </c>
      <c r="H170" s="188">
        <v>7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41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0.00022</v>
      </c>
      <c r="T170" s="195">
        <f t="shared" si="23"/>
        <v>0.0015400000000000001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192</v>
      </c>
      <c r="AT170" s="196" t="s">
        <v>150</v>
      </c>
      <c r="AU170" s="196" t="s">
        <v>155</v>
      </c>
      <c r="AY170" s="14" t="s">
        <v>147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155</v>
      </c>
      <c r="BK170" s="197">
        <f t="shared" si="29"/>
        <v>0</v>
      </c>
      <c r="BL170" s="14" t="s">
        <v>192</v>
      </c>
      <c r="BM170" s="196" t="s">
        <v>1139</v>
      </c>
    </row>
    <row r="171" spans="1:65" s="2" customFormat="1" ht="16.5" customHeight="1">
      <c r="A171" s="31"/>
      <c r="B171" s="32"/>
      <c r="C171" s="184" t="s">
        <v>271</v>
      </c>
      <c r="D171" s="184" t="s">
        <v>150</v>
      </c>
      <c r="E171" s="185" t="s">
        <v>797</v>
      </c>
      <c r="F171" s="186" t="s">
        <v>798</v>
      </c>
      <c r="G171" s="187" t="s">
        <v>308</v>
      </c>
      <c r="H171" s="188">
        <v>12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41</v>
      </c>
      <c r="O171" s="68"/>
      <c r="P171" s="194">
        <f t="shared" si="21"/>
        <v>0</v>
      </c>
      <c r="Q171" s="194">
        <v>0.00084</v>
      </c>
      <c r="R171" s="194">
        <f t="shared" si="22"/>
        <v>0.01008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192</v>
      </c>
      <c r="AT171" s="196" t="s">
        <v>150</v>
      </c>
      <c r="AU171" s="196" t="s">
        <v>155</v>
      </c>
      <c r="AY171" s="14" t="s">
        <v>147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155</v>
      </c>
      <c r="BK171" s="197">
        <f t="shared" si="29"/>
        <v>0</v>
      </c>
      <c r="BL171" s="14" t="s">
        <v>192</v>
      </c>
      <c r="BM171" s="196" t="s">
        <v>1140</v>
      </c>
    </row>
    <row r="172" spans="1:65" s="2" customFormat="1" ht="21.75" customHeight="1">
      <c r="A172" s="31"/>
      <c r="B172" s="32"/>
      <c r="C172" s="184" t="s">
        <v>278</v>
      </c>
      <c r="D172" s="184" t="s">
        <v>150</v>
      </c>
      <c r="E172" s="185" t="s">
        <v>800</v>
      </c>
      <c r="F172" s="186" t="s">
        <v>801</v>
      </c>
      <c r="G172" s="187" t="s">
        <v>308</v>
      </c>
      <c r="H172" s="188">
        <v>12</v>
      </c>
      <c r="I172" s="189"/>
      <c r="J172" s="190">
        <f t="shared" si="20"/>
        <v>0</v>
      </c>
      <c r="K172" s="191"/>
      <c r="L172" s="36"/>
      <c r="M172" s="192" t="s">
        <v>1</v>
      </c>
      <c r="N172" s="193" t="s">
        <v>41</v>
      </c>
      <c r="O172" s="68"/>
      <c r="P172" s="194">
        <f t="shared" si="21"/>
        <v>0</v>
      </c>
      <c r="Q172" s="194">
        <v>5E-05</v>
      </c>
      <c r="R172" s="194">
        <f t="shared" si="22"/>
        <v>0.0006000000000000001</v>
      </c>
      <c r="S172" s="194">
        <v>0</v>
      </c>
      <c r="T172" s="195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192</v>
      </c>
      <c r="AT172" s="196" t="s">
        <v>150</v>
      </c>
      <c r="AU172" s="196" t="s">
        <v>155</v>
      </c>
      <c r="AY172" s="14" t="s">
        <v>147</v>
      </c>
      <c r="BE172" s="197">
        <f t="shared" si="24"/>
        <v>0</v>
      </c>
      <c r="BF172" s="197">
        <f t="shared" si="25"/>
        <v>0</v>
      </c>
      <c r="BG172" s="197">
        <f t="shared" si="26"/>
        <v>0</v>
      </c>
      <c r="BH172" s="197">
        <f t="shared" si="27"/>
        <v>0</v>
      </c>
      <c r="BI172" s="197">
        <f t="shared" si="28"/>
        <v>0</v>
      </c>
      <c r="BJ172" s="14" t="s">
        <v>155</v>
      </c>
      <c r="BK172" s="197">
        <f t="shared" si="29"/>
        <v>0</v>
      </c>
      <c r="BL172" s="14" t="s">
        <v>192</v>
      </c>
      <c r="BM172" s="196" t="s">
        <v>1141</v>
      </c>
    </row>
    <row r="173" spans="1:65" s="2" customFormat="1" ht="16.5" customHeight="1">
      <c r="A173" s="31"/>
      <c r="B173" s="32"/>
      <c r="C173" s="184" t="s">
        <v>282</v>
      </c>
      <c r="D173" s="184" t="s">
        <v>150</v>
      </c>
      <c r="E173" s="185" t="s">
        <v>803</v>
      </c>
      <c r="F173" s="186" t="s">
        <v>804</v>
      </c>
      <c r="G173" s="187" t="s">
        <v>191</v>
      </c>
      <c r="H173" s="188">
        <v>6</v>
      </c>
      <c r="I173" s="189"/>
      <c r="J173" s="190">
        <f t="shared" si="20"/>
        <v>0</v>
      </c>
      <c r="K173" s="191"/>
      <c r="L173" s="36"/>
      <c r="M173" s="192" t="s">
        <v>1</v>
      </c>
      <c r="N173" s="193" t="s">
        <v>41</v>
      </c>
      <c r="O173" s="68"/>
      <c r="P173" s="194">
        <f t="shared" si="21"/>
        <v>0</v>
      </c>
      <c r="Q173" s="194">
        <v>0</v>
      </c>
      <c r="R173" s="194">
        <f t="shared" si="22"/>
        <v>0</v>
      </c>
      <c r="S173" s="194">
        <v>0</v>
      </c>
      <c r="T173" s="195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192</v>
      </c>
      <c r="AT173" s="196" t="s">
        <v>150</v>
      </c>
      <c r="AU173" s="196" t="s">
        <v>155</v>
      </c>
      <c r="AY173" s="14" t="s">
        <v>147</v>
      </c>
      <c r="BE173" s="197">
        <f t="shared" si="24"/>
        <v>0</v>
      </c>
      <c r="BF173" s="197">
        <f t="shared" si="25"/>
        <v>0</v>
      </c>
      <c r="BG173" s="197">
        <f t="shared" si="26"/>
        <v>0</v>
      </c>
      <c r="BH173" s="197">
        <f t="shared" si="27"/>
        <v>0</v>
      </c>
      <c r="BI173" s="197">
        <f t="shared" si="28"/>
        <v>0</v>
      </c>
      <c r="BJ173" s="14" t="s">
        <v>155</v>
      </c>
      <c r="BK173" s="197">
        <f t="shared" si="29"/>
        <v>0</v>
      </c>
      <c r="BL173" s="14" t="s">
        <v>192</v>
      </c>
      <c r="BM173" s="196" t="s">
        <v>1142</v>
      </c>
    </row>
    <row r="174" spans="1:65" s="2" customFormat="1" ht="16.5" customHeight="1">
      <c r="A174" s="31"/>
      <c r="B174" s="32"/>
      <c r="C174" s="184" t="s">
        <v>286</v>
      </c>
      <c r="D174" s="184" t="s">
        <v>150</v>
      </c>
      <c r="E174" s="185" t="s">
        <v>806</v>
      </c>
      <c r="F174" s="186" t="s">
        <v>807</v>
      </c>
      <c r="G174" s="187" t="s">
        <v>191</v>
      </c>
      <c r="H174" s="188">
        <v>6</v>
      </c>
      <c r="I174" s="189"/>
      <c r="J174" s="190">
        <f t="shared" si="20"/>
        <v>0</v>
      </c>
      <c r="K174" s="191"/>
      <c r="L174" s="36"/>
      <c r="M174" s="192" t="s">
        <v>1</v>
      </c>
      <c r="N174" s="193" t="s">
        <v>41</v>
      </c>
      <c r="O174" s="68"/>
      <c r="P174" s="194">
        <f t="shared" si="21"/>
        <v>0</v>
      </c>
      <c r="Q174" s="194">
        <v>0.00013</v>
      </c>
      <c r="R174" s="194">
        <f t="shared" si="22"/>
        <v>0.0007799999999999999</v>
      </c>
      <c r="S174" s="194">
        <v>0</v>
      </c>
      <c r="T174" s="195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192</v>
      </c>
      <c r="AT174" s="196" t="s">
        <v>150</v>
      </c>
      <c r="AU174" s="196" t="s">
        <v>155</v>
      </c>
      <c r="AY174" s="14" t="s">
        <v>147</v>
      </c>
      <c r="BE174" s="197">
        <f t="shared" si="24"/>
        <v>0</v>
      </c>
      <c r="BF174" s="197">
        <f t="shared" si="25"/>
        <v>0</v>
      </c>
      <c r="BG174" s="197">
        <f t="shared" si="26"/>
        <v>0</v>
      </c>
      <c r="BH174" s="197">
        <f t="shared" si="27"/>
        <v>0</v>
      </c>
      <c r="BI174" s="197">
        <f t="shared" si="28"/>
        <v>0</v>
      </c>
      <c r="BJ174" s="14" t="s">
        <v>155</v>
      </c>
      <c r="BK174" s="197">
        <f t="shared" si="29"/>
        <v>0</v>
      </c>
      <c r="BL174" s="14" t="s">
        <v>192</v>
      </c>
      <c r="BM174" s="196" t="s">
        <v>1143</v>
      </c>
    </row>
    <row r="175" spans="1:65" s="2" customFormat="1" ht="16.5" customHeight="1">
      <c r="A175" s="31"/>
      <c r="B175" s="32"/>
      <c r="C175" s="184" t="s">
        <v>225</v>
      </c>
      <c r="D175" s="184" t="s">
        <v>150</v>
      </c>
      <c r="E175" s="185" t="s">
        <v>809</v>
      </c>
      <c r="F175" s="186" t="s">
        <v>810</v>
      </c>
      <c r="G175" s="187" t="s">
        <v>191</v>
      </c>
      <c r="H175" s="188">
        <v>6</v>
      </c>
      <c r="I175" s="189"/>
      <c r="J175" s="190">
        <f t="shared" si="20"/>
        <v>0</v>
      </c>
      <c r="K175" s="191"/>
      <c r="L175" s="36"/>
      <c r="M175" s="192" t="s">
        <v>1</v>
      </c>
      <c r="N175" s="193" t="s">
        <v>41</v>
      </c>
      <c r="O175" s="68"/>
      <c r="P175" s="194">
        <f t="shared" si="21"/>
        <v>0</v>
      </c>
      <c r="Q175" s="194">
        <v>0.00028</v>
      </c>
      <c r="R175" s="194">
        <f t="shared" si="22"/>
        <v>0.0016799999999999999</v>
      </c>
      <c r="S175" s="194">
        <v>0</v>
      </c>
      <c r="T175" s="195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192</v>
      </c>
      <c r="AT175" s="196" t="s">
        <v>150</v>
      </c>
      <c r="AU175" s="196" t="s">
        <v>155</v>
      </c>
      <c r="AY175" s="14" t="s">
        <v>147</v>
      </c>
      <c r="BE175" s="197">
        <f t="shared" si="24"/>
        <v>0</v>
      </c>
      <c r="BF175" s="197">
        <f t="shared" si="25"/>
        <v>0</v>
      </c>
      <c r="BG175" s="197">
        <f t="shared" si="26"/>
        <v>0</v>
      </c>
      <c r="BH175" s="197">
        <f t="shared" si="27"/>
        <v>0</v>
      </c>
      <c r="BI175" s="197">
        <f t="shared" si="28"/>
        <v>0</v>
      </c>
      <c r="BJ175" s="14" t="s">
        <v>155</v>
      </c>
      <c r="BK175" s="197">
        <f t="shared" si="29"/>
        <v>0</v>
      </c>
      <c r="BL175" s="14" t="s">
        <v>192</v>
      </c>
      <c r="BM175" s="196" t="s">
        <v>1144</v>
      </c>
    </row>
    <row r="176" spans="2:63" s="12" customFormat="1" ht="22.9" customHeight="1">
      <c r="B176" s="168"/>
      <c r="C176" s="169"/>
      <c r="D176" s="170" t="s">
        <v>74</v>
      </c>
      <c r="E176" s="182" t="s">
        <v>812</v>
      </c>
      <c r="F176" s="182" t="s">
        <v>813</v>
      </c>
      <c r="G176" s="169"/>
      <c r="H176" s="169"/>
      <c r="I176" s="172"/>
      <c r="J176" s="183">
        <f>BK176</f>
        <v>0</v>
      </c>
      <c r="K176" s="169"/>
      <c r="L176" s="174"/>
      <c r="M176" s="175"/>
      <c r="N176" s="176"/>
      <c r="O176" s="176"/>
      <c r="P176" s="177">
        <f>SUM(P177:P188)</f>
        <v>0</v>
      </c>
      <c r="Q176" s="176"/>
      <c r="R176" s="177">
        <f>SUM(R177:R188)</f>
        <v>0.08272999999999998</v>
      </c>
      <c r="S176" s="176"/>
      <c r="T176" s="178">
        <f>SUM(T177:T188)</f>
        <v>0.023710000000000002</v>
      </c>
      <c r="AR176" s="179" t="s">
        <v>155</v>
      </c>
      <c r="AT176" s="180" t="s">
        <v>74</v>
      </c>
      <c r="AU176" s="180" t="s">
        <v>83</v>
      </c>
      <c r="AY176" s="179" t="s">
        <v>147</v>
      </c>
      <c r="BK176" s="181">
        <f>SUM(BK177:BK188)</f>
        <v>0</v>
      </c>
    </row>
    <row r="177" spans="1:65" s="2" customFormat="1" ht="16.5" customHeight="1">
      <c r="A177" s="31"/>
      <c r="B177" s="32"/>
      <c r="C177" s="184" t="s">
        <v>293</v>
      </c>
      <c r="D177" s="184" t="s">
        <v>150</v>
      </c>
      <c r="E177" s="185" t="s">
        <v>1145</v>
      </c>
      <c r="F177" s="186" t="s">
        <v>1146</v>
      </c>
      <c r="G177" s="187" t="s">
        <v>819</v>
      </c>
      <c r="H177" s="188">
        <v>4</v>
      </c>
      <c r="I177" s="189"/>
      <c r="J177" s="190">
        <f aca="true" t="shared" si="30" ref="J177:J188">ROUND(I177*H177,2)</f>
        <v>0</v>
      </c>
      <c r="K177" s="191"/>
      <c r="L177" s="36"/>
      <c r="M177" s="192" t="s">
        <v>1</v>
      </c>
      <c r="N177" s="193" t="s">
        <v>41</v>
      </c>
      <c r="O177" s="68"/>
      <c r="P177" s="194">
        <f aca="true" t="shared" si="31" ref="P177:P188">O177*H177</f>
        <v>0</v>
      </c>
      <c r="Q177" s="194">
        <v>0.00203</v>
      </c>
      <c r="R177" s="194">
        <f aca="true" t="shared" si="32" ref="R177:R188">Q177*H177</f>
        <v>0.00812</v>
      </c>
      <c r="S177" s="194">
        <v>0</v>
      </c>
      <c r="T177" s="195">
        <f aca="true" t="shared" si="33" ref="T177:T188"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192</v>
      </c>
      <c r="AT177" s="196" t="s">
        <v>150</v>
      </c>
      <c r="AU177" s="196" t="s">
        <v>155</v>
      </c>
      <c r="AY177" s="14" t="s">
        <v>147</v>
      </c>
      <c r="BE177" s="197">
        <f aca="true" t="shared" si="34" ref="BE177:BE188">IF(N177="základní",J177,0)</f>
        <v>0</v>
      </c>
      <c r="BF177" s="197">
        <f aca="true" t="shared" si="35" ref="BF177:BF188">IF(N177="snížená",J177,0)</f>
        <v>0</v>
      </c>
      <c r="BG177" s="197">
        <f aca="true" t="shared" si="36" ref="BG177:BG188">IF(N177="zákl. přenesená",J177,0)</f>
        <v>0</v>
      </c>
      <c r="BH177" s="197">
        <f aca="true" t="shared" si="37" ref="BH177:BH188">IF(N177="sníž. přenesená",J177,0)</f>
        <v>0</v>
      </c>
      <c r="BI177" s="197">
        <f aca="true" t="shared" si="38" ref="BI177:BI188">IF(N177="nulová",J177,0)</f>
        <v>0</v>
      </c>
      <c r="BJ177" s="14" t="s">
        <v>155</v>
      </c>
      <c r="BK177" s="197">
        <f aca="true" t="shared" si="39" ref="BK177:BK188">ROUND(I177*H177,2)</f>
        <v>0</v>
      </c>
      <c r="BL177" s="14" t="s">
        <v>192</v>
      </c>
      <c r="BM177" s="196" t="s">
        <v>1147</v>
      </c>
    </row>
    <row r="178" spans="1:65" s="2" customFormat="1" ht="16.5" customHeight="1">
      <c r="A178" s="31"/>
      <c r="B178" s="32"/>
      <c r="C178" s="184" t="s">
        <v>297</v>
      </c>
      <c r="D178" s="184" t="s">
        <v>150</v>
      </c>
      <c r="E178" s="185" t="s">
        <v>1148</v>
      </c>
      <c r="F178" s="186" t="s">
        <v>1149</v>
      </c>
      <c r="G178" s="187" t="s">
        <v>819</v>
      </c>
      <c r="H178" s="188">
        <v>4</v>
      </c>
      <c r="I178" s="189"/>
      <c r="J178" s="190">
        <f t="shared" si="30"/>
        <v>0</v>
      </c>
      <c r="K178" s="191"/>
      <c r="L178" s="36"/>
      <c r="M178" s="192" t="s">
        <v>1</v>
      </c>
      <c r="N178" s="193" t="s">
        <v>41</v>
      </c>
      <c r="O178" s="68"/>
      <c r="P178" s="194">
        <f t="shared" si="31"/>
        <v>0</v>
      </c>
      <c r="Q178" s="194">
        <v>0.01476</v>
      </c>
      <c r="R178" s="194">
        <f t="shared" si="32"/>
        <v>0.05904</v>
      </c>
      <c r="S178" s="194">
        <v>0</v>
      </c>
      <c r="T178" s="195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192</v>
      </c>
      <c r="AT178" s="196" t="s">
        <v>150</v>
      </c>
      <c r="AU178" s="196" t="s">
        <v>155</v>
      </c>
      <c r="AY178" s="14" t="s">
        <v>147</v>
      </c>
      <c r="BE178" s="197">
        <f t="shared" si="34"/>
        <v>0</v>
      </c>
      <c r="BF178" s="197">
        <f t="shared" si="35"/>
        <v>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4" t="s">
        <v>155</v>
      </c>
      <c r="BK178" s="197">
        <f t="shared" si="39"/>
        <v>0</v>
      </c>
      <c r="BL178" s="14" t="s">
        <v>192</v>
      </c>
      <c r="BM178" s="196" t="s">
        <v>1150</v>
      </c>
    </row>
    <row r="179" spans="1:65" s="2" customFormat="1" ht="16.5" customHeight="1">
      <c r="A179" s="31"/>
      <c r="B179" s="32"/>
      <c r="C179" s="184" t="s">
        <v>301</v>
      </c>
      <c r="D179" s="184" t="s">
        <v>150</v>
      </c>
      <c r="E179" s="185" t="s">
        <v>814</v>
      </c>
      <c r="F179" s="186" t="s">
        <v>815</v>
      </c>
      <c r="G179" s="187" t="s">
        <v>819</v>
      </c>
      <c r="H179" s="188">
        <v>1</v>
      </c>
      <c r="I179" s="189"/>
      <c r="J179" s="190">
        <f t="shared" si="30"/>
        <v>0</v>
      </c>
      <c r="K179" s="191"/>
      <c r="L179" s="36"/>
      <c r="M179" s="192" t="s">
        <v>1</v>
      </c>
      <c r="N179" s="193" t="s">
        <v>41</v>
      </c>
      <c r="O179" s="68"/>
      <c r="P179" s="194">
        <f t="shared" si="31"/>
        <v>0</v>
      </c>
      <c r="Q179" s="194">
        <v>0</v>
      </c>
      <c r="R179" s="194">
        <f t="shared" si="32"/>
        <v>0</v>
      </c>
      <c r="S179" s="194">
        <v>0.01946</v>
      </c>
      <c r="T179" s="195">
        <f t="shared" si="33"/>
        <v>0.01946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192</v>
      </c>
      <c r="AT179" s="196" t="s">
        <v>150</v>
      </c>
      <c r="AU179" s="196" t="s">
        <v>155</v>
      </c>
      <c r="AY179" s="14" t="s">
        <v>147</v>
      </c>
      <c r="BE179" s="197">
        <f t="shared" si="34"/>
        <v>0</v>
      </c>
      <c r="BF179" s="197">
        <f t="shared" si="35"/>
        <v>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4" t="s">
        <v>155</v>
      </c>
      <c r="BK179" s="197">
        <f t="shared" si="39"/>
        <v>0</v>
      </c>
      <c r="BL179" s="14" t="s">
        <v>192</v>
      </c>
      <c r="BM179" s="196" t="s">
        <v>1151</v>
      </c>
    </row>
    <row r="180" spans="1:65" s="2" customFormat="1" ht="16.5" customHeight="1">
      <c r="A180" s="31"/>
      <c r="B180" s="32"/>
      <c r="C180" s="184" t="s">
        <v>305</v>
      </c>
      <c r="D180" s="184" t="s">
        <v>150</v>
      </c>
      <c r="E180" s="185" t="s">
        <v>817</v>
      </c>
      <c r="F180" s="186" t="s">
        <v>1152</v>
      </c>
      <c r="G180" s="187" t="s">
        <v>819</v>
      </c>
      <c r="H180" s="188">
        <v>1</v>
      </c>
      <c r="I180" s="189"/>
      <c r="J180" s="190">
        <f t="shared" si="30"/>
        <v>0</v>
      </c>
      <c r="K180" s="191"/>
      <c r="L180" s="36"/>
      <c r="M180" s="192" t="s">
        <v>1</v>
      </c>
      <c r="N180" s="193" t="s">
        <v>41</v>
      </c>
      <c r="O180" s="68"/>
      <c r="P180" s="194">
        <f t="shared" si="31"/>
        <v>0</v>
      </c>
      <c r="Q180" s="194">
        <v>0.00173</v>
      </c>
      <c r="R180" s="194">
        <f t="shared" si="32"/>
        <v>0.00173</v>
      </c>
      <c r="S180" s="194">
        <v>0</v>
      </c>
      <c r="T180" s="195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192</v>
      </c>
      <c r="AT180" s="196" t="s">
        <v>150</v>
      </c>
      <c r="AU180" s="196" t="s">
        <v>155</v>
      </c>
      <c r="AY180" s="14" t="s">
        <v>147</v>
      </c>
      <c r="BE180" s="197">
        <f t="shared" si="34"/>
        <v>0</v>
      </c>
      <c r="BF180" s="197">
        <f t="shared" si="35"/>
        <v>0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4" t="s">
        <v>155</v>
      </c>
      <c r="BK180" s="197">
        <f t="shared" si="39"/>
        <v>0</v>
      </c>
      <c r="BL180" s="14" t="s">
        <v>192</v>
      </c>
      <c r="BM180" s="196" t="s">
        <v>1153</v>
      </c>
    </row>
    <row r="181" spans="1:65" s="2" customFormat="1" ht="16.5" customHeight="1">
      <c r="A181" s="31"/>
      <c r="B181" s="32"/>
      <c r="C181" s="198" t="s">
        <v>310</v>
      </c>
      <c r="D181" s="198" t="s">
        <v>222</v>
      </c>
      <c r="E181" s="199" t="s">
        <v>821</v>
      </c>
      <c r="F181" s="200" t="s">
        <v>1045</v>
      </c>
      <c r="G181" s="201" t="s">
        <v>191</v>
      </c>
      <c r="H181" s="202">
        <v>1</v>
      </c>
      <c r="I181" s="203"/>
      <c r="J181" s="204">
        <f t="shared" si="30"/>
        <v>0</v>
      </c>
      <c r="K181" s="205"/>
      <c r="L181" s="206"/>
      <c r="M181" s="207" t="s">
        <v>1</v>
      </c>
      <c r="N181" s="208" t="s">
        <v>41</v>
      </c>
      <c r="O181" s="68"/>
      <c r="P181" s="194">
        <f t="shared" si="31"/>
        <v>0</v>
      </c>
      <c r="Q181" s="194">
        <v>0.012</v>
      </c>
      <c r="R181" s="194">
        <f t="shared" si="32"/>
        <v>0.012</v>
      </c>
      <c r="S181" s="194">
        <v>0</v>
      </c>
      <c r="T181" s="195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225</v>
      </c>
      <c r="AT181" s="196" t="s">
        <v>222</v>
      </c>
      <c r="AU181" s="196" t="s">
        <v>155</v>
      </c>
      <c r="AY181" s="14" t="s">
        <v>147</v>
      </c>
      <c r="BE181" s="197">
        <f t="shared" si="34"/>
        <v>0</v>
      </c>
      <c r="BF181" s="197">
        <f t="shared" si="35"/>
        <v>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4" t="s">
        <v>155</v>
      </c>
      <c r="BK181" s="197">
        <f t="shared" si="39"/>
        <v>0</v>
      </c>
      <c r="BL181" s="14" t="s">
        <v>192</v>
      </c>
      <c r="BM181" s="196" t="s">
        <v>1154</v>
      </c>
    </row>
    <row r="182" spans="1:65" s="2" customFormat="1" ht="16.5" customHeight="1">
      <c r="A182" s="31"/>
      <c r="B182" s="32"/>
      <c r="C182" s="184" t="s">
        <v>314</v>
      </c>
      <c r="D182" s="184" t="s">
        <v>150</v>
      </c>
      <c r="E182" s="185" t="s">
        <v>830</v>
      </c>
      <c r="F182" s="186" t="s">
        <v>831</v>
      </c>
      <c r="G182" s="187" t="s">
        <v>161</v>
      </c>
      <c r="H182" s="188">
        <v>2.677</v>
      </c>
      <c r="I182" s="189"/>
      <c r="J182" s="190">
        <f t="shared" si="30"/>
        <v>0</v>
      </c>
      <c r="K182" s="191"/>
      <c r="L182" s="36"/>
      <c r="M182" s="192" t="s">
        <v>1</v>
      </c>
      <c r="N182" s="193" t="s">
        <v>41</v>
      </c>
      <c r="O182" s="68"/>
      <c r="P182" s="194">
        <f t="shared" si="31"/>
        <v>0</v>
      </c>
      <c r="Q182" s="194">
        <v>0</v>
      </c>
      <c r="R182" s="194">
        <f t="shared" si="32"/>
        <v>0</v>
      </c>
      <c r="S182" s="194">
        <v>0</v>
      </c>
      <c r="T182" s="195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192</v>
      </c>
      <c r="AT182" s="196" t="s">
        <v>150</v>
      </c>
      <c r="AU182" s="196" t="s">
        <v>155</v>
      </c>
      <c r="AY182" s="14" t="s">
        <v>147</v>
      </c>
      <c r="BE182" s="197">
        <f t="shared" si="34"/>
        <v>0</v>
      </c>
      <c r="BF182" s="197">
        <f t="shared" si="35"/>
        <v>0</v>
      </c>
      <c r="BG182" s="197">
        <f t="shared" si="36"/>
        <v>0</v>
      </c>
      <c r="BH182" s="197">
        <f t="shared" si="37"/>
        <v>0</v>
      </c>
      <c r="BI182" s="197">
        <f t="shared" si="38"/>
        <v>0</v>
      </c>
      <c r="BJ182" s="14" t="s">
        <v>155</v>
      </c>
      <c r="BK182" s="197">
        <f t="shared" si="39"/>
        <v>0</v>
      </c>
      <c r="BL182" s="14" t="s">
        <v>192</v>
      </c>
      <c r="BM182" s="196" t="s">
        <v>1155</v>
      </c>
    </row>
    <row r="183" spans="1:65" s="2" customFormat="1" ht="16.5" customHeight="1">
      <c r="A183" s="31"/>
      <c r="B183" s="32"/>
      <c r="C183" s="184" t="s">
        <v>318</v>
      </c>
      <c r="D183" s="184" t="s">
        <v>150</v>
      </c>
      <c r="E183" s="185" t="s">
        <v>839</v>
      </c>
      <c r="F183" s="186" t="s">
        <v>840</v>
      </c>
      <c r="G183" s="187" t="s">
        <v>191</v>
      </c>
      <c r="H183" s="188">
        <v>1</v>
      </c>
      <c r="I183" s="189"/>
      <c r="J183" s="190">
        <f t="shared" si="30"/>
        <v>0</v>
      </c>
      <c r="K183" s="191"/>
      <c r="L183" s="36"/>
      <c r="M183" s="192" t="s">
        <v>1</v>
      </c>
      <c r="N183" s="193" t="s">
        <v>41</v>
      </c>
      <c r="O183" s="68"/>
      <c r="P183" s="194">
        <f t="shared" si="31"/>
        <v>0</v>
      </c>
      <c r="Q183" s="194">
        <v>4E-05</v>
      </c>
      <c r="R183" s="194">
        <f t="shared" si="32"/>
        <v>4E-05</v>
      </c>
      <c r="S183" s="194">
        <v>0</v>
      </c>
      <c r="T183" s="195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192</v>
      </c>
      <c r="AT183" s="196" t="s">
        <v>150</v>
      </c>
      <c r="AU183" s="196" t="s">
        <v>155</v>
      </c>
      <c r="AY183" s="14" t="s">
        <v>147</v>
      </c>
      <c r="BE183" s="197">
        <f t="shared" si="34"/>
        <v>0</v>
      </c>
      <c r="BF183" s="197">
        <f t="shared" si="35"/>
        <v>0</v>
      </c>
      <c r="BG183" s="197">
        <f t="shared" si="36"/>
        <v>0</v>
      </c>
      <c r="BH183" s="197">
        <f t="shared" si="37"/>
        <v>0</v>
      </c>
      <c r="BI183" s="197">
        <f t="shared" si="38"/>
        <v>0</v>
      </c>
      <c r="BJ183" s="14" t="s">
        <v>155</v>
      </c>
      <c r="BK183" s="197">
        <f t="shared" si="39"/>
        <v>0</v>
      </c>
      <c r="BL183" s="14" t="s">
        <v>192</v>
      </c>
      <c r="BM183" s="196" t="s">
        <v>1156</v>
      </c>
    </row>
    <row r="184" spans="1:65" s="2" customFormat="1" ht="16.5" customHeight="1">
      <c r="A184" s="31"/>
      <c r="B184" s="32"/>
      <c r="C184" s="198" t="s">
        <v>322</v>
      </c>
      <c r="D184" s="198" t="s">
        <v>222</v>
      </c>
      <c r="E184" s="199" t="s">
        <v>842</v>
      </c>
      <c r="F184" s="200" t="s">
        <v>1157</v>
      </c>
      <c r="G184" s="201" t="s">
        <v>191</v>
      </c>
      <c r="H184" s="202">
        <v>1</v>
      </c>
      <c r="I184" s="203"/>
      <c r="J184" s="204">
        <f t="shared" si="30"/>
        <v>0</v>
      </c>
      <c r="K184" s="205"/>
      <c r="L184" s="206"/>
      <c r="M184" s="207" t="s">
        <v>1</v>
      </c>
      <c r="N184" s="208" t="s">
        <v>41</v>
      </c>
      <c r="O184" s="68"/>
      <c r="P184" s="194">
        <f t="shared" si="31"/>
        <v>0</v>
      </c>
      <c r="Q184" s="194">
        <v>0.0018</v>
      </c>
      <c r="R184" s="194">
        <f t="shared" si="32"/>
        <v>0.0018</v>
      </c>
      <c r="S184" s="194">
        <v>0</v>
      </c>
      <c r="T184" s="195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225</v>
      </c>
      <c r="AT184" s="196" t="s">
        <v>222</v>
      </c>
      <c r="AU184" s="196" t="s">
        <v>155</v>
      </c>
      <c r="AY184" s="14" t="s">
        <v>147</v>
      </c>
      <c r="BE184" s="197">
        <f t="shared" si="34"/>
        <v>0</v>
      </c>
      <c r="BF184" s="197">
        <f t="shared" si="35"/>
        <v>0</v>
      </c>
      <c r="BG184" s="197">
        <f t="shared" si="36"/>
        <v>0</v>
      </c>
      <c r="BH184" s="197">
        <f t="shared" si="37"/>
        <v>0</v>
      </c>
      <c r="BI184" s="197">
        <f t="shared" si="38"/>
        <v>0</v>
      </c>
      <c r="BJ184" s="14" t="s">
        <v>155</v>
      </c>
      <c r="BK184" s="197">
        <f t="shared" si="39"/>
        <v>0</v>
      </c>
      <c r="BL184" s="14" t="s">
        <v>192</v>
      </c>
      <c r="BM184" s="196" t="s">
        <v>1158</v>
      </c>
    </row>
    <row r="185" spans="1:65" s="2" customFormat="1" ht="16.5" customHeight="1">
      <c r="A185" s="31"/>
      <c r="B185" s="32"/>
      <c r="C185" s="184" t="s">
        <v>328</v>
      </c>
      <c r="D185" s="184" t="s">
        <v>150</v>
      </c>
      <c r="E185" s="185" t="s">
        <v>851</v>
      </c>
      <c r="F185" s="186" t="s">
        <v>852</v>
      </c>
      <c r="G185" s="187" t="s">
        <v>191</v>
      </c>
      <c r="H185" s="188">
        <v>5</v>
      </c>
      <c r="I185" s="189"/>
      <c r="J185" s="190">
        <f t="shared" si="30"/>
        <v>0</v>
      </c>
      <c r="K185" s="191"/>
      <c r="L185" s="36"/>
      <c r="M185" s="192" t="s">
        <v>1</v>
      </c>
      <c r="N185" s="193" t="s">
        <v>41</v>
      </c>
      <c r="O185" s="68"/>
      <c r="P185" s="194">
        <f t="shared" si="31"/>
        <v>0</v>
      </c>
      <c r="Q185" s="194">
        <v>0</v>
      </c>
      <c r="R185" s="194">
        <f t="shared" si="32"/>
        <v>0</v>
      </c>
      <c r="S185" s="194">
        <v>0.00085</v>
      </c>
      <c r="T185" s="195">
        <f t="shared" si="33"/>
        <v>0.0042499999999999994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192</v>
      </c>
      <c r="AT185" s="196" t="s">
        <v>150</v>
      </c>
      <c r="AU185" s="196" t="s">
        <v>155</v>
      </c>
      <c r="AY185" s="14" t="s">
        <v>147</v>
      </c>
      <c r="BE185" s="197">
        <f t="shared" si="34"/>
        <v>0</v>
      </c>
      <c r="BF185" s="197">
        <f t="shared" si="35"/>
        <v>0</v>
      </c>
      <c r="BG185" s="197">
        <f t="shared" si="36"/>
        <v>0</v>
      </c>
      <c r="BH185" s="197">
        <f t="shared" si="37"/>
        <v>0</v>
      </c>
      <c r="BI185" s="197">
        <f t="shared" si="38"/>
        <v>0</v>
      </c>
      <c r="BJ185" s="14" t="s">
        <v>155</v>
      </c>
      <c r="BK185" s="197">
        <f t="shared" si="39"/>
        <v>0</v>
      </c>
      <c r="BL185" s="14" t="s">
        <v>192</v>
      </c>
      <c r="BM185" s="196" t="s">
        <v>1159</v>
      </c>
    </row>
    <row r="186" spans="1:65" s="2" customFormat="1" ht="16.5" customHeight="1">
      <c r="A186" s="31"/>
      <c r="B186" s="32"/>
      <c r="C186" s="184" t="s">
        <v>332</v>
      </c>
      <c r="D186" s="184" t="s">
        <v>150</v>
      </c>
      <c r="E186" s="185" t="s">
        <v>1160</v>
      </c>
      <c r="F186" s="186" t="s">
        <v>1161</v>
      </c>
      <c r="G186" s="187" t="s">
        <v>161</v>
      </c>
      <c r="H186" s="188">
        <v>0.083</v>
      </c>
      <c r="I186" s="189"/>
      <c r="J186" s="190">
        <f t="shared" si="30"/>
        <v>0</v>
      </c>
      <c r="K186" s="191"/>
      <c r="L186" s="36"/>
      <c r="M186" s="192" t="s">
        <v>1</v>
      </c>
      <c r="N186" s="193" t="s">
        <v>41</v>
      </c>
      <c r="O186" s="68"/>
      <c r="P186" s="194">
        <f t="shared" si="31"/>
        <v>0</v>
      </c>
      <c r="Q186" s="194">
        <v>0</v>
      </c>
      <c r="R186" s="194">
        <f t="shared" si="32"/>
        <v>0</v>
      </c>
      <c r="S186" s="194">
        <v>0</v>
      </c>
      <c r="T186" s="195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192</v>
      </c>
      <c r="AT186" s="196" t="s">
        <v>150</v>
      </c>
      <c r="AU186" s="196" t="s">
        <v>155</v>
      </c>
      <c r="AY186" s="14" t="s">
        <v>147</v>
      </c>
      <c r="BE186" s="197">
        <f t="shared" si="34"/>
        <v>0</v>
      </c>
      <c r="BF186" s="197">
        <f t="shared" si="35"/>
        <v>0</v>
      </c>
      <c r="BG186" s="197">
        <f t="shared" si="36"/>
        <v>0</v>
      </c>
      <c r="BH186" s="197">
        <f t="shared" si="37"/>
        <v>0</v>
      </c>
      <c r="BI186" s="197">
        <f t="shared" si="38"/>
        <v>0</v>
      </c>
      <c r="BJ186" s="14" t="s">
        <v>155</v>
      </c>
      <c r="BK186" s="197">
        <f t="shared" si="39"/>
        <v>0</v>
      </c>
      <c r="BL186" s="14" t="s">
        <v>192</v>
      </c>
      <c r="BM186" s="196" t="s">
        <v>1162</v>
      </c>
    </row>
    <row r="187" spans="1:65" s="2" customFormat="1" ht="16.5" customHeight="1">
      <c r="A187" s="31"/>
      <c r="B187" s="32"/>
      <c r="C187" s="184" t="s">
        <v>336</v>
      </c>
      <c r="D187" s="184" t="s">
        <v>150</v>
      </c>
      <c r="E187" s="185" t="s">
        <v>854</v>
      </c>
      <c r="F187" s="186" t="s">
        <v>855</v>
      </c>
      <c r="G187" s="187" t="s">
        <v>274</v>
      </c>
      <c r="H187" s="209"/>
      <c r="I187" s="189"/>
      <c r="J187" s="190">
        <f t="shared" si="30"/>
        <v>0</v>
      </c>
      <c r="K187" s="191"/>
      <c r="L187" s="36"/>
      <c r="M187" s="192" t="s">
        <v>1</v>
      </c>
      <c r="N187" s="193" t="s">
        <v>41</v>
      </c>
      <c r="O187" s="68"/>
      <c r="P187" s="194">
        <f t="shared" si="31"/>
        <v>0</v>
      </c>
      <c r="Q187" s="194">
        <v>0</v>
      </c>
      <c r="R187" s="194">
        <f t="shared" si="32"/>
        <v>0</v>
      </c>
      <c r="S187" s="194">
        <v>0</v>
      </c>
      <c r="T187" s="195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192</v>
      </c>
      <c r="AT187" s="196" t="s">
        <v>150</v>
      </c>
      <c r="AU187" s="196" t="s">
        <v>155</v>
      </c>
      <c r="AY187" s="14" t="s">
        <v>147</v>
      </c>
      <c r="BE187" s="197">
        <f t="shared" si="34"/>
        <v>0</v>
      </c>
      <c r="BF187" s="197">
        <f t="shared" si="35"/>
        <v>0</v>
      </c>
      <c r="BG187" s="197">
        <f t="shared" si="36"/>
        <v>0</v>
      </c>
      <c r="BH187" s="197">
        <f t="shared" si="37"/>
        <v>0</v>
      </c>
      <c r="BI187" s="197">
        <f t="shared" si="38"/>
        <v>0</v>
      </c>
      <c r="BJ187" s="14" t="s">
        <v>155</v>
      </c>
      <c r="BK187" s="197">
        <f t="shared" si="39"/>
        <v>0</v>
      </c>
      <c r="BL187" s="14" t="s">
        <v>192</v>
      </c>
      <c r="BM187" s="196" t="s">
        <v>1163</v>
      </c>
    </row>
    <row r="188" spans="1:65" s="2" customFormat="1" ht="16.5" customHeight="1">
      <c r="A188" s="31"/>
      <c r="B188" s="32"/>
      <c r="C188" s="184" t="s">
        <v>340</v>
      </c>
      <c r="D188" s="184" t="s">
        <v>150</v>
      </c>
      <c r="E188" s="185" t="s">
        <v>857</v>
      </c>
      <c r="F188" s="186" t="s">
        <v>858</v>
      </c>
      <c r="G188" s="187" t="s">
        <v>274</v>
      </c>
      <c r="H188" s="209"/>
      <c r="I188" s="189"/>
      <c r="J188" s="190">
        <f t="shared" si="30"/>
        <v>0</v>
      </c>
      <c r="K188" s="191"/>
      <c r="L188" s="36"/>
      <c r="M188" s="192" t="s">
        <v>1</v>
      </c>
      <c r="N188" s="193" t="s">
        <v>41</v>
      </c>
      <c r="O188" s="68"/>
      <c r="P188" s="194">
        <f t="shared" si="31"/>
        <v>0</v>
      </c>
      <c r="Q188" s="194">
        <v>0</v>
      </c>
      <c r="R188" s="194">
        <f t="shared" si="32"/>
        <v>0</v>
      </c>
      <c r="S188" s="194">
        <v>0</v>
      </c>
      <c r="T188" s="195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192</v>
      </c>
      <c r="AT188" s="196" t="s">
        <v>150</v>
      </c>
      <c r="AU188" s="196" t="s">
        <v>155</v>
      </c>
      <c r="AY188" s="14" t="s">
        <v>147</v>
      </c>
      <c r="BE188" s="197">
        <f t="shared" si="34"/>
        <v>0</v>
      </c>
      <c r="BF188" s="197">
        <f t="shared" si="35"/>
        <v>0</v>
      </c>
      <c r="BG188" s="197">
        <f t="shared" si="36"/>
        <v>0</v>
      </c>
      <c r="BH188" s="197">
        <f t="shared" si="37"/>
        <v>0</v>
      </c>
      <c r="BI188" s="197">
        <f t="shared" si="38"/>
        <v>0</v>
      </c>
      <c r="BJ188" s="14" t="s">
        <v>155</v>
      </c>
      <c r="BK188" s="197">
        <f t="shared" si="39"/>
        <v>0</v>
      </c>
      <c r="BL188" s="14" t="s">
        <v>192</v>
      </c>
      <c r="BM188" s="196" t="s">
        <v>1164</v>
      </c>
    </row>
    <row r="189" spans="2:63" s="12" customFormat="1" ht="22.9" customHeight="1">
      <c r="B189" s="168"/>
      <c r="C189" s="169"/>
      <c r="D189" s="170" t="s">
        <v>74</v>
      </c>
      <c r="E189" s="182" t="s">
        <v>186</v>
      </c>
      <c r="F189" s="182" t="s">
        <v>187</v>
      </c>
      <c r="G189" s="169"/>
      <c r="H189" s="169"/>
      <c r="I189" s="172"/>
      <c r="J189" s="183">
        <f>BK189</f>
        <v>0</v>
      </c>
      <c r="K189" s="169"/>
      <c r="L189" s="174"/>
      <c r="M189" s="175"/>
      <c r="N189" s="176"/>
      <c r="O189" s="176"/>
      <c r="P189" s="177">
        <f>SUM(P190:P196)</f>
        <v>0</v>
      </c>
      <c r="Q189" s="176"/>
      <c r="R189" s="177">
        <f>SUM(R190:R196)</f>
        <v>0.0301</v>
      </c>
      <c r="S189" s="176"/>
      <c r="T189" s="178">
        <f>SUM(T190:T196)</f>
        <v>0.02493</v>
      </c>
      <c r="AR189" s="179" t="s">
        <v>155</v>
      </c>
      <c r="AT189" s="180" t="s">
        <v>74</v>
      </c>
      <c r="AU189" s="180" t="s">
        <v>83</v>
      </c>
      <c r="AY189" s="179" t="s">
        <v>147</v>
      </c>
      <c r="BK189" s="181">
        <f>SUM(BK190:BK196)</f>
        <v>0</v>
      </c>
    </row>
    <row r="190" spans="1:65" s="2" customFormat="1" ht="24.2" customHeight="1">
      <c r="A190" s="31"/>
      <c r="B190" s="32"/>
      <c r="C190" s="184" t="s">
        <v>344</v>
      </c>
      <c r="D190" s="184" t="s">
        <v>150</v>
      </c>
      <c r="E190" s="185" t="s">
        <v>434</v>
      </c>
      <c r="F190" s="186" t="s">
        <v>435</v>
      </c>
      <c r="G190" s="187" t="s">
        <v>191</v>
      </c>
      <c r="H190" s="188">
        <v>1</v>
      </c>
      <c r="I190" s="189"/>
      <c r="J190" s="190">
        <f aca="true" t="shared" si="40" ref="J190:J196">ROUND(I190*H190,2)</f>
        <v>0</v>
      </c>
      <c r="K190" s="191"/>
      <c r="L190" s="36"/>
      <c r="M190" s="192" t="s">
        <v>1</v>
      </c>
      <c r="N190" s="193" t="s">
        <v>41</v>
      </c>
      <c r="O190" s="68"/>
      <c r="P190" s="194">
        <f aca="true" t="shared" si="41" ref="P190:P196">O190*H190</f>
        <v>0</v>
      </c>
      <c r="Q190" s="194">
        <v>0.03</v>
      </c>
      <c r="R190" s="194">
        <f aca="true" t="shared" si="42" ref="R190:R196">Q190*H190</f>
        <v>0.03</v>
      </c>
      <c r="S190" s="194">
        <v>0</v>
      </c>
      <c r="T190" s="195">
        <f aca="true" t="shared" si="43" ref="T190:T196"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192</v>
      </c>
      <c r="AT190" s="196" t="s">
        <v>150</v>
      </c>
      <c r="AU190" s="196" t="s">
        <v>155</v>
      </c>
      <c r="AY190" s="14" t="s">
        <v>147</v>
      </c>
      <c r="BE190" s="197">
        <f aca="true" t="shared" si="44" ref="BE190:BE196">IF(N190="základní",J190,0)</f>
        <v>0</v>
      </c>
      <c r="BF190" s="197">
        <f aca="true" t="shared" si="45" ref="BF190:BF196">IF(N190="snížená",J190,0)</f>
        <v>0</v>
      </c>
      <c r="BG190" s="197">
        <f aca="true" t="shared" si="46" ref="BG190:BG196">IF(N190="zákl. přenesená",J190,0)</f>
        <v>0</v>
      </c>
      <c r="BH190" s="197">
        <f aca="true" t="shared" si="47" ref="BH190:BH196">IF(N190="sníž. přenesená",J190,0)</f>
        <v>0</v>
      </c>
      <c r="BI190" s="197">
        <f aca="true" t="shared" si="48" ref="BI190:BI196">IF(N190="nulová",J190,0)</f>
        <v>0</v>
      </c>
      <c r="BJ190" s="14" t="s">
        <v>155</v>
      </c>
      <c r="BK190" s="197">
        <f aca="true" t="shared" si="49" ref="BK190:BK196">ROUND(I190*H190,2)</f>
        <v>0</v>
      </c>
      <c r="BL190" s="14" t="s">
        <v>192</v>
      </c>
      <c r="BM190" s="196" t="s">
        <v>1165</v>
      </c>
    </row>
    <row r="191" spans="1:65" s="2" customFormat="1" ht="16.5" customHeight="1">
      <c r="A191" s="31"/>
      <c r="B191" s="32"/>
      <c r="C191" s="184" t="s">
        <v>348</v>
      </c>
      <c r="D191" s="184" t="s">
        <v>150</v>
      </c>
      <c r="E191" s="185" t="s">
        <v>189</v>
      </c>
      <c r="F191" s="186" t="s">
        <v>190</v>
      </c>
      <c r="G191" s="187" t="s">
        <v>191</v>
      </c>
      <c r="H191" s="188">
        <v>1</v>
      </c>
      <c r="I191" s="189"/>
      <c r="J191" s="190">
        <f t="shared" si="40"/>
        <v>0</v>
      </c>
      <c r="K191" s="191"/>
      <c r="L191" s="36"/>
      <c r="M191" s="192" t="s">
        <v>1</v>
      </c>
      <c r="N191" s="193" t="s">
        <v>41</v>
      </c>
      <c r="O191" s="68"/>
      <c r="P191" s="194">
        <f t="shared" si="41"/>
        <v>0</v>
      </c>
      <c r="Q191" s="194">
        <v>8E-05</v>
      </c>
      <c r="R191" s="194">
        <f t="shared" si="42"/>
        <v>8E-05</v>
      </c>
      <c r="S191" s="194">
        <v>0.02493</v>
      </c>
      <c r="T191" s="195">
        <f t="shared" si="43"/>
        <v>0.02493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192</v>
      </c>
      <c r="AT191" s="196" t="s">
        <v>150</v>
      </c>
      <c r="AU191" s="196" t="s">
        <v>155</v>
      </c>
      <c r="AY191" s="14" t="s">
        <v>147</v>
      </c>
      <c r="BE191" s="197">
        <f t="shared" si="44"/>
        <v>0</v>
      </c>
      <c r="BF191" s="197">
        <f t="shared" si="45"/>
        <v>0</v>
      </c>
      <c r="BG191" s="197">
        <f t="shared" si="46"/>
        <v>0</v>
      </c>
      <c r="BH191" s="197">
        <f t="shared" si="47"/>
        <v>0</v>
      </c>
      <c r="BI191" s="197">
        <f t="shared" si="48"/>
        <v>0</v>
      </c>
      <c r="BJ191" s="14" t="s">
        <v>155</v>
      </c>
      <c r="BK191" s="197">
        <f t="shared" si="49"/>
        <v>0</v>
      </c>
      <c r="BL191" s="14" t="s">
        <v>192</v>
      </c>
      <c r="BM191" s="196" t="s">
        <v>1166</v>
      </c>
    </row>
    <row r="192" spans="1:65" s="2" customFormat="1" ht="16.5" customHeight="1">
      <c r="A192" s="31"/>
      <c r="B192" s="32"/>
      <c r="C192" s="184" t="s">
        <v>352</v>
      </c>
      <c r="D192" s="184" t="s">
        <v>150</v>
      </c>
      <c r="E192" s="185" t="s">
        <v>198</v>
      </c>
      <c r="F192" s="186" t="s">
        <v>199</v>
      </c>
      <c r="G192" s="187" t="s">
        <v>191</v>
      </c>
      <c r="H192" s="188">
        <v>1</v>
      </c>
      <c r="I192" s="189"/>
      <c r="J192" s="190">
        <f t="shared" si="40"/>
        <v>0</v>
      </c>
      <c r="K192" s="191"/>
      <c r="L192" s="36"/>
      <c r="M192" s="192" t="s">
        <v>1</v>
      </c>
      <c r="N192" s="193" t="s">
        <v>41</v>
      </c>
      <c r="O192" s="68"/>
      <c r="P192" s="194">
        <f t="shared" si="41"/>
        <v>0</v>
      </c>
      <c r="Q192" s="194">
        <v>0</v>
      </c>
      <c r="R192" s="194">
        <f t="shared" si="42"/>
        <v>0</v>
      </c>
      <c r="S192" s="194">
        <v>0</v>
      </c>
      <c r="T192" s="195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192</v>
      </c>
      <c r="AT192" s="196" t="s">
        <v>150</v>
      </c>
      <c r="AU192" s="196" t="s">
        <v>155</v>
      </c>
      <c r="AY192" s="14" t="s">
        <v>147</v>
      </c>
      <c r="BE192" s="197">
        <f t="shared" si="44"/>
        <v>0</v>
      </c>
      <c r="BF192" s="197">
        <f t="shared" si="45"/>
        <v>0</v>
      </c>
      <c r="BG192" s="197">
        <f t="shared" si="46"/>
        <v>0</v>
      </c>
      <c r="BH192" s="197">
        <f t="shared" si="47"/>
        <v>0</v>
      </c>
      <c r="BI192" s="197">
        <f t="shared" si="48"/>
        <v>0</v>
      </c>
      <c r="BJ192" s="14" t="s">
        <v>155</v>
      </c>
      <c r="BK192" s="197">
        <f t="shared" si="49"/>
        <v>0</v>
      </c>
      <c r="BL192" s="14" t="s">
        <v>192</v>
      </c>
      <c r="BM192" s="196" t="s">
        <v>1167</v>
      </c>
    </row>
    <row r="193" spans="1:65" s="2" customFormat="1" ht="16.5" customHeight="1">
      <c r="A193" s="31"/>
      <c r="B193" s="32"/>
      <c r="C193" s="184" t="s">
        <v>356</v>
      </c>
      <c r="D193" s="184" t="s">
        <v>150</v>
      </c>
      <c r="E193" s="185" t="s">
        <v>202</v>
      </c>
      <c r="F193" s="186" t="s">
        <v>203</v>
      </c>
      <c r="G193" s="187" t="s">
        <v>153</v>
      </c>
      <c r="H193" s="188">
        <v>100</v>
      </c>
      <c r="I193" s="189"/>
      <c r="J193" s="190">
        <f t="shared" si="40"/>
        <v>0</v>
      </c>
      <c r="K193" s="191"/>
      <c r="L193" s="36"/>
      <c r="M193" s="192" t="s">
        <v>1</v>
      </c>
      <c r="N193" s="193" t="s">
        <v>41</v>
      </c>
      <c r="O193" s="68"/>
      <c r="P193" s="194">
        <f t="shared" si="41"/>
        <v>0</v>
      </c>
      <c r="Q193" s="194">
        <v>0</v>
      </c>
      <c r="R193" s="194">
        <f t="shared" si="42"/>
        <v>0</v>
      </c>
      <c r="S193" s="194">
        <v>0</v>
      </c>
      <c r="T193" s="195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192</v>
      </c>
      <c r="AT193" s="196" t="s">
        <v>150</v>
      </c>
      <c r="AU193" s="196" t="s">
        <v>155</v>
      </c>
      <c r="AY193" s="14" t="s">
        <v>147</v>
      </c>
      <c r="BE193" s="197">
        <f t="shared" si="44"/>
        <v>0</v>
      </c>
      <c r="BF193" s="197">
        <f t="shared" si="45"/>
        <v>0</v>
      </c>
      <c r="BG193" s="197">
        <f t="shared" si="46"/>
        <v>0</v>
      </c>
      <c r="BH193" s="197">
        <f t="shared" si="47"/>
        <v>0</v>
      </c>
      <c r="BI193" s="197">
        <f t="shared" si="48"/>
        <v>0</v>
      </c>
      <c r="BJ193" s="14" t="s">
        <v>155</v>
      </c>
      <c r="BK193" s="197">
        <f t="shared" si="49"/>
        <v>0</v>
      </c>
      <c r="BL193" s="14" t="s">
        <v>192</v>
      </c>
      <c r="BM193" s="196" t="s">
        <v>1168</v>
      </c>
    </row>
    <row r="194" spans="1:65" s="2" customFormat="1" ht="16.5" customHeight="1">
      <c r="A194" s="31"/>
      <c r="B194" s="32"/>
      <c r="C194" s="184" t="s">
        <v>360</v>
      </c>
      <c r="D194" s="184" t="s">
        <v>150</v>
      </c>
      <c r="E194" s="185" t="s">
        <v>206</v>
      </c>
      <c r="F194" s="186" t="s">
        <v>207</v>
      </c>
      <c r="G194" s="187" t="s">
        <v>191</v>
      </c>
      <c r="H194" s="188">
        <v>1</v>
      </c>
      <c r="I194" s="189"/>
      <c r="J194" s="190">
        <f t="shared" si="40"/>
        <v>0</v>
      </c>
      <c r="K194" s="191"/>
      <c r="L194" s="36"/>
      <c r="M194" s="192" t="s">
        <v>1</v>
      </c>
      <c r="N194" s="193" t="s">
        <v>41</v>
      </c>
      <c r="O194" s="68"/>
      <c r="P194" s="194">
        <f t="shared" si="41"/>
        <v>0</v>
      </c>
      <c r="Q194" s="194">
        <v>2E-05</v>
      </c>
      <c r="R194" s="194">
        <f t="shared" si="42"/>
        <v>2E-05</v>
      </c>
      <c r="S194" s="194">
        <v>0</v>
      </c>
      <c r="T194" s="195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192</v>
      </c>
      <c r="AT194" s="196" t="s">
        <v>150</v>
      </c>
      <c r="AU194" s="196" t="s">
        <v>155</v>
      </c>
      <c r="AY194" s="14" t="s">
        <v>147</v>
      </c>
      <c r="BE194" s="197">
        <f t="shared" si="44"/>
        <v>0</v>
      </c>
      <c r="BF194" s="197">
        <f t="shared" si="45"/>
        <v>0</v>
      </c>
      <c r="BG194" s="197">
        <f t="shared" si="46"/>
        <v>0</v>
      </c>
      <c r="BH194" s="197">
        <f t="shared" si="47"/>
        <v>0</v>
      </c>
      <c r="BI194" s="197">
        <f t="shared" si="48"/>
        <v>0</v>
      </c>
      <c r="BJ194" s="14" t="s">
        <v>155</v>
      </c>
      <c r="BK194" s="197">
        <f t="shared" si="49"/>
        <v>0</v>
      </c>
      <c r="BL194" s="14" t="s">
        <v>192</v>
      </c>
      <c r="BM194" s="196" t="s">
        <v>1169</v>
      </c>
    </row>
    <row r="195" spans="1:65" s="2" customFormat="1" ht="16.5" customHeight="1">
      <c r="A195" s="31"/>
      <c r="B195" s="32"/>
      <c r="C195" s="184" t="s">
        <v>364</v>
      </c>
      <c r="D195" s="184" t="s">
        <v>150</v>
      </c>
      <c r="E195" s="185" t="s">
        <v>210</v>
      </c>
      <c r="F195" s="186" t="s">
        <v>211</v>
      </c>
      <c r="G195" s="187" t="s">
        <v>153</v>
      </c>
      <c r="H195" s="188">
        <v>100</v>
      </c>
      <c r="I195" s="189"/>
      <c r="J195" s="190">
        <f t="shared" si="40"/>
        <v>0</v>
      </c>
      <c r="K195" s="191"/>
      <c r="L195" s="36"/>
      <c r="M195" s="192" t="s">
        <v>1</v>
      </c>
      <c r="N195" s="193" t="s">
        <v>41</v>
      </c>
      <c r="O195" s="68"/>
      <c r="P195" s="194">
        <f t="shared" si="41"/>
        <v>0</v>
      </c>
      <c r="Q195" s="194">
        <v>0</v>
      </c>
      <c r="R195" s="194">
        <f t="shared" si="42"/>
        <v>0</v>
      </c>
      <c r="S195" s="194">
        <v>0</v>
      </c>
      <c r="T195" s="195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192</v>
      </c>
      <c r="AT195" s="196" t="s">
        <v>150</v>
      </c>
      <c r="AU195" s="196" t="s">
        <v>155</v>
      </c>
      <c r="AY195" s="14" t="s">
        <v>147</v>
      </c>
      <c r="BE195" s="197">
        <f t="shared" si="44"/>
        <v>0</v>
      </c>
      <c r="BF195" s="197">
        <f t="shared" si="45"/>
        <v>0</v>
      </c>
      <c r="BG195" s="197">
        <f t="shared" si="46"/>
        <v>0</v>
      </c>
      <c r="BH195" s="197">
        <f t="shared" si="47"/>
        <v>0</v>
      </c>
      <c r="BI195" s="197">
        <f t="shared" si="48"/>
        <v>0</v>
      </c>
      <c r="BJ195" s="14" t="s">
        <v>155</v>
      </c>
      <c r="BK195" s="197">
        <f t="shared" si="49"/>
        <v>0</v>
      </c>
      <c r="BL195" s="14" t="s">
        <v>192</v>
      </c>
      <c r="BM195" s="196" t="s">
        <v>1170</v>
      </c>
    </row>
    <row r="196" spans="1:65" s="2" customFormat="1" ht="16.5" customHeight="1">
      <c r="A196" s="31"/>
      <c r="B196" s="32"/>
      <c r="C196" s="184" t="s">
        <v>368</v>
      </c>
      <c r="D196" s="184" t="s">
        <v>150</v>
      </c>
      <c r="E196" s="185" t="s">
        <v>214</v>
      </c>
      <c r="F196" s="186" t="s">
        <v>215</v>
      </c>
      <c r="G196" s="187" t="s">
        <v>161</v>
      </c>
      <c r="H196" s="188">
        <v>0.003</v>
      </c>
      <c r="I196" s="189"/>
      <c r="J196" s="190">
        <f t="shared" si="40"/>
        <v>0</v>
      </c>
      <c r="K196" s="191"/>
      <c r="L196" s="36"/>
      <c r="M196" s="192" t="s">
        <v>1</v>
      </c>
      <c r="N196" s="193" t="s">
        <v>41</v>
      </c>
      <c r="O196" s="68"/>
      <c r="P196" s="194">
        <f t="shared" si="41"/>
        <v>0</v>
      </c>
      <c r="Q196" s="194">
        <v>0</v>
      </c>
      <c r="R196" s="194">
        <f t="shared" si="42"/>
        <v>0</v>
      </c>
      <c r="S196" s="194">
        <v>0</v>
      </c>
      <c r="T196" s="195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192</v>
      </c>
      <c r="AT196" s="196" t="s">
        <v>150</v>
      </c>
      <c r="AU196" s="196" t="s">
        <v>155</v>
      </c>
      <c r="AY196" s="14" t="s">
        <v>147</v>
      </c>
      <c r="BE196" s="197">
        <f t="shared" si="44"/>
        <v>0</v>
      </c>
      <c r="BF196" s="197">
        <f t="shared" si="45"/>
        <v>0</v>
      </c>
      <c r="BG196" s="197">
        <f t="shared" si="46"/>
        <v>0</v>
      </c>
      <c r="BH196" s="197">
        <f t="shared" si="47"/>
        <v>0</v>
      </c>
      <c r="BI196" s="197">
        <f t="shared" si="48"/>
        <v>0</v>
      </c>
      <c r="BJ196" s="14" t="s">
        <v>155</v>
      </c>
      <c r="BK196" s="197">
        <f t="shared" si="49"/>
        <v>0</v>
      </c>
      <c r="BL196" s="14" t="s">
        <v>192</v>
      </c>
      <c r="BM196" s="196" t="s">
        <v>1171</v>
      </c>
    </row>
    <row r="197" spans="2:63" s="12" customFormat="1" ht="22.9" customHeight="1">
      <c r="B197" s="168"/>
      <c r="C197" s="169"/>
      <c r="D197" s="170" t="s">
        <v>74</v>
      </c>
      <c r="E197" s="182" t="s">
        <v>870</v>
      </c>
      <c r="F197" s="182" t="s">
        <v>871</v>
      </c>
      <c r="G197" s="169"/>
      <c r="H197" s="169"/>
      <c r="I197" s="172"/>
      <c r="J197" s="183">
        <f>BK197</f>
        <v>0</v>
      </c>
      <c r="K197" s="169"/>
      <c r="L197" s="174"/>
      <c r="M197" s="175"/>
      <c r="N197" s="176"/>
      <c r="O197" s="176"/>
      <c r="P197" s="177">
        <f>P198</f>
        <v>0</v>
      </c>
      <c r="Q197" s="176"/>
      <c r="R197" s="177">
        <f>R198</f>
        <v>0</v>
      </c>
      <c r="S197" s="176"/>
      <c r="T197" s="178">
        <f>T198</f>
        <v>0</v>
      </c>
      <c r="AR197" s="179" t="s">
        <v>155</v>
      </c>
      <c r="AT197" s="180" t="s">
        <v>74</v>
      </c>
      <c r="AU197" s="180" t="s">
        <v>83</v>
      </c>
      <c r="AY197" s="179" t="s">
        <v>147</v>
      </c>
      <c r="BK197" s="181">
        <f>BK198</f>
        <v>0</v>
      </c>
    </row>
    <row r="198" spans="1:65" s="2" customFormat="1" ht="16.5" customHeight="1">
      <c r="A198" s="31"/>
      <c r="B198" s="32"/>
      <c r="C198" s="184" t="s">
        <v>372</v>
      </c>
      <c r="D198" s="184" t="s">
        <v>150</v>
      </c>
      <c r="E198" s="185" t="s">
        <v>873</v>
      </c>
      <c r="F198" s="186" t="s">
        <v>874</v>
      </c>
      <c r="G198" s="187" t="s">
        <v>415</v>
      </c>
      <c r="H198" s="188">
        <v>1</v>
      </c>
      <c r="I198" s="189"/>
      <c r="J198" s="190">
        <f>ROUND(I198*H198,2)</f>
        <v>0</v>
      </c>
      <c r="K198" s="191"/>
      <c r="L198" s="36"/>
      <c r="M198" s="192" t="s">
        <v>1</v>
      </c>
      <c r="N198" s="193" t="s">
        <v>41</v>
      </c>
      <c r="O198" s="68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192</v>
      </c>
      <c r="AT198" s="196" t="s">
        <v>150</v>
      </c>
      <c r="AU198" s="196" t="s">
        <v>155</v>
      </c>
      <c r="AY198" s="14" t="s">
        <v>147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4" t="s">
        <v>155</v>
      </c>
      <c r="BK198" s="197">
        <f>ROUND(I198*H198,2)</f>
        <v>0</v>
      </c>
      <c r="BL198" s="14" t="s">
        <v>192</v>
      </c>
      <c r="BM198" s="196" t="s">
        <v>1172</v>
      </c>
    </row>
    <row r="199" spans="2:63" s="12" customFormat="1" ht="22.9" customHeight="1">
      <c r="B199" s="168"/>
      <c r="C199" s="169"/>
      <c r="D199" s="170" t="s">
        <v>74</v>
      </c>
      <c r="E199" s="182" t="s">
        <v>876</v>
      </c>
      <c r="F199" s="182" t="s">
        <v>877</v>
      </c>
      <c r="G199" s="169"/>
      <c r="H199" s="169"/>
      <c r="I199" s="172"/>
      <c r="J199" s="183">
        <f>BK199</f>
        <v>0</v>
      </c>
      <c r="K199" s="169"/>
      <c r="L199" s="174"/>
      <c r="M199" s="175"/>
      <c r="N199" s="176"/>
      <c r="O199" s="176"/>
      <c r="P199" s="177">
        <f>SUM(P200:P205)</f>
        <v>0</v>
      </c>
      <c r="Q199" s="176"/>
      <c r="R199" s="177">
        <f>SUM(R200:R205)</f>
        <v>1.18164381</v>
      </c>
      <c r="S199" s="176"/>
      <c r="T199" s="178">
        <f>SUM(T200:T205)</f>
        <v>0.64272</v>
      </c>
      <c r="AR199" s="179" t="s">
        <v>155</v>
      </c>
      <c r="AT199" s="180" t="s">
        <v>74</v>
      </c>
      <c r="AU199" s="180" t="s">
        <v>83</v>
      </c>
      <c r="AY199" s="179" t="s">
        <v>147</v>
      </c>
      <c r="BK199" s="181">
        <f>SUM(BK200:BK205)</f>
        <v>0</v>
      </c>
    </row>
    <row r="200" spans="1:65" s="2" customFormat="1" ht="21.75" customHeight="1">
      <c r="A200" s="31"/>
      <c r="B200" s="32"/>
      <c r="C200" s="184" t="s">
        <v>376</v>
      </c>
      <c r="D200" s="184" t="s">
        <v>150</v>
      </c>
      <c r="E200" s="185" t="s">
        <v>879</v>
      </c>
      <c r="F200" s="186" t="s">
        <v>880</v>
      </c>
      <c r="G200" s="187" t="s">
        <v>153</v>
      </c>
      <c r="H200" s="188">
        <v>48.721</v>
      </c>
      <c r="I200" s="189"/>
      <c r="J200" s="190">
        <f aca="true" t="shared" si="50" ref="J200:J205">ROUND(I200*H200,2)</f>
        <v>0</v>
      </c>
      <c r="K200" s="191"/>
      <c r="L200" s="36"/>
      <c r="M200" s="192" t="s">
        <v>1</v>
      </c>
      <c r="N200" s="193" t="s">
        <v>41</v>
      </c>
      <c r="O200" s="68"/>
      <c r="P200" s="194">
        <f aca="true" t="shared" si="51" ref="P200:P205">O200*H200</f>
        <v>0</v>
      </c>
      <c r="Q200" s="194">
        <v>0.01211</v>
      </c>
      <c r="R200" s="194">
        <f aca="true" t="shared" si="52" ref="R200:R205">Q200*H200</f>
        <v>0.59001131</v>
      </c>
      <c r="S200" s="194">
        <v>0</v>
      </c>
      <c r="T200" s="195">
        <f aca="true" t="shared" si="53" ref="T200:T205"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192</v>
      </c>
      <c r="AT200" s="196" t="s">
        <v>150</v>
      </c>
      <c r="AU200" s="196" t="s">
        <v>155</v>
      </c>
      <c r="AY200" s="14" t="s">
        <v>147</v>
      </c>
      <c r="BE200" s="197">
        <f aca="true" t="shared" si="54" ref="BE200:BE205">IF(N200="základní",J200,0)</f>
        <v>0</v>
      </c>
      <c r="BF200" s="197">
        <f aca="true" t="shared" si="55" ref="BF200:BF205">IF(N200="snížená",J200,0)</f>
        <v>0</v>
      </c>
      <c r="BG200" s="197">
        <f aca="true" t="shared" si="56" ref="BG200:BG205">IF(N200="zákl. přenesená",J200,0)</f>
        <v>0</v>
      </c>
      <c r="BH200" s="197">
        <f aca="true" t="shared" si="57" ref="BH200:BH205">IF(N200="sníž. přenesená",J200,0)</f>
        <v>0</v>
      </c>
      <c r="BI200" s="197">
        <f aca="true" t="shared" si="58" ref="BI200:BI205">IF(N200="nulová",J200,0)</f>
        <v>0</v>
      </c>
      <c r="BJ200" s="14" t="s">
        <v>155</v>
      </c>
      <c r="BK200" s="197">
        <f aca="true" t="shared" si="59" ref="BK200:BK205">ROUND(I200*H200,2)</f>
        <v>0</v>
      </c>
      <c r="BL200" s="14" t="s">
        <v>192</v>
      </c>
      <c r="BM200" s="196" t="s">
        <v>1173</v>
      </c>
    </row>
    <row r="201" spans="1:65" s="2" customFormat="1" ht="21.75" customHeight="1">
      <c r="A201" s="31"/>
      <c r="B201" s="32"/>
      <c r="C201" s="184" t="s">
        <v>382</v>
      </c>
      <c r="D201" s="184" t="s">
        <v>150</v>
      </c>
      <c r="E201" s="185" t="s">
        <v>883</v>
      </c>
      <c r="F201" s="186" t="s">
        <v>884</v>
      </c>
      <c r="G201" s="187" t="s">
        <v>153</v>
      </c>
      <c r="H201" s="188">
        <v>15.017</v>
      </c>
      <c r="I201" s="189"/>
      <c r="J201" s="190">
        <f t="shared" si="50"/>
        <v>0</v>
      </c>
      <c r="K201" s="191"/>
      <c r="L201" s="36"/>
      <c r="M201" s="192" t="s">
        <v>1</v>
      </c>
      <c r="N201" s="193" t="s">
        <v>41</v>
      </c>
      <c r="O201" s="68"/>
      <c r="P201" s="194">
        <f t="shared" si="51"/>
        <v>0</v>
      </c>
      <c r="Q201" s="194">
        <v>0.0125</v>
      </c>
      <c r="R201" s="194">
        <f t="shared" si="52"/>
        <v>0.1877125</v>
      </c>
      <c r="S201" s="194">
        <v>0</v>
      </c>
      <c r="T201" s="195">
        <f t="shared" si="5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192</v>
      </c>
      <c r="AT201" s="196" t="s">
        <v>150</v>
      </c>
      <c r="AU201" s="196" t="s">
        <v>155</v>
      </c>
      <c r="AY201" s="14" t="s">
        <v>147</v>
      </c>
      <c r="BE201" s="197">
        <f t="shared" si="54"/>
        <v>0</v>
      </c>
      <c r="BF201" s="197">
        <f t="shared" si="55"/>
        <v>0</v>
      </c>
      <c r="BG201" s="197">
        <f t="shared" si="56"/>
        <v>0</v>
      </c>
      <c r="BH201" s="197">
        <f t="shared" si="57"/>
        <v>0</v>
      </c>
      <c r="BI201" s="197">
        <f t="shared" si="58"/>
        <v>0</v>
      </c>
      <c r="BJ201" s="14" t="s">
        <v>155</v>
      </c>
      <c r="BK201" s="197">
        <f t="shared" si="59"/>
        <v>0</v>
      </c>
      <c r="BL201" s="14" t="s">
        <v>192</v>
      </c>
      <c r="BM201" s="196" t="s">
        <v>1174</v>
      </c>
    </row>
    <row r="202" spans="1:65" s="2" customFormat="1" ht="16.5" customHeight="1">
      <c r="A202" s="31"/>
      <c r="B202" s="32"/>
      <c r="C202" s="184" t="s">
        <v>386</v>
      </c>
      <c r="D202" s="184" t="s">
        <v>150</v>
      </c>
      <c r="E202" s="185" t="s">
        <v>1175</v>
      </c>
      <c r="F202" s="186" t="s">
        <v>1176</v>
      </c>
      <c r="G202" s="187" t="s">
        <v>153</v>
      </c>
      <c r="H202" s="188">
        <v>17.6</v>
      </c>
      <c r="I202" s="189"/>
      <c r="J202" s="190">
        <f t="shared" si="50"/>
        <v>0</v>
      </c>
      <c r="K202" s="191"/>
      <c r="L202" s="36"/>
      <c r="M202" s="192" t="s">
        <v>1</v>
      </c>
      <c r="N202" s="193" t="s">
        <v>41</v>
      </c>
      <c r="O202" s="68"/>
      <c r="P202" s="194">
        <f t="shared" si="51"/>
        <v>0</v>
      </c>
      <c r="Q202" s="194">
        <v>0.0171</v>
      </c>
      <c r="R202" s="194">
        <f t="shared" si="52"/>
        <v>0.30096000000000006</v>
      </c>
      <c r="S202" s="194">
        <v>0</v>
      </c>
      <c r="T202" s="195">
        <f t="shared" si="5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192</v>
      </c>
      <c r="AT202" s="196" t="s">
        <v>150</v>
      </c>
      <c r="AU202" s="196" t="s">
        <v>155</v>
      </c>
      <c r="AY202" s="14" t="s">
        <v>147</v>
      </c>
      <c r="BE202" s="197">
        <f t="shared" si="54"/>
        <v>0</v>
      </c>
      <c r="BF202" s="197">
        <f t="shared" si="55"/>
        <v>0</v>
      </c>
      <c r="BG202" s="197">
        <f t="shared" si="56"/>
        <v>0</v>
      </c>
      <c r="BH202" s="197">
        <f t="shared" si="57"/>
        <v>0</v>
      </c>
      <c r="BI202" s="197">
        <f t="shared" si="58"/>
        <v>0</v>
      </c>
      <c r="BJ202" s="14" t="s">
        <v>155</v>
      </c>
      <c r="BK202" s="197">
        <f t="shared" si="59"/>
        <v>0</v>
      </c>
      <c r="BL202" s="14" t="s">
        <v>192</v>
      </c>
      <c r="BM202" s="196" t="s">
        <v>1177</v>
      </c>
    </row>
    <row r="203" spans="1:65" s="2" customFormat="1" ht="16.5" customHeight="1">
      <c r="A203" s="31"/>
      <c r="B203" s="32"/>
      <c r="C203" s="184" t="s">
        <v>390</v>
      </c>
      <c r="D203" s="184" t="s">
        <v>150</v>
      </c>
      <c r="E203" s="185" t="s">
        <v>1178</v>
      </c>
      <c r="F203" s="186" t="s">
        <v>1179</v>
      </c>
      <c r="G203" s="187" t="s">
        <v>191</v>
      </c>
      <c r="H203" s="188">
        <v>4</v>
      </c>
      <c r="I203" s="189"/>
      <c r="J203" s="190">
        <f t="shared" si="50"/>
        <v>0</v>
      </c>
      <c r="K203" s="191"/>
      <c r="L203" s="36"/>
      <c r="M203" s="192" t="s">
        <v>1</v>
      </c>
      <c r="N203" s="193" t="s">
        <v>41</v>
      </c>
      <c r="O203" s="68"/>
      <c r="P203" s="194">
        <f t="shared" si="51"/>
        <v>0</v>
      </c>
      <c r="Q203" s="194">
        <v>0.02574</v>
      </c>
      <c r="R203" s="194">
        <f t="shared" si="52"/>
        <v>0.10296</v>
      </c>
      <c r="S203" s="194">
        <v>0</v>
      </c>
      <c r="T203" s="195">
        <f t="shared" si="5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192</v>
      </c>
      <c r="AT203" s="196" t="s">
        <v>150</v>
      </c>
      <c r="AU203" s="196" t="s">
        <v>155</v>
      </c>
      <c r="AY203" s="14" t="s">
        <v>147</v>
      </c>
      <c r="BE203" s="197">
        <f t="shared" si="54"/>
        <v>0</v>
      </c>
      <c r="BF203" s="197">
        <f t="shared" si="55"/>
        <v>0</v>
      </c>
      <c r="BG203" s="197">
        <f t="shared" si="56"/>
        <v>0</v>
      </c>
      <c r="BH203" s="197">
        <f t="shared" si="57"/>
        <v>0</v>
      </c>
      <c r="BI203" s="197">
        <f t="shared" si="58"/>
        <v>0</v>
      </c>
      <c r="BJ203" s="14" t="s">
        <v>155</v>
      </c>
      <c r="BK203" s="197">
        <f t="shared" si="59"/>
        <v>0</v>
      </c>
      <c r="BL203" s="14" t="s">
        <v>192</v>
      </c>
      <c r="BM203" s="196" t="s">
        <v>1180</v>
      </c>
    </row>
    <row r="204" spans="1:65" s="2" customFormat="1" ht="16.5" customHeight="1">
      <c r="A204" s="31"/>
      <c r="B204" s="32"/>
      <c r="C204" s="184" t="s">
        <v>394</v>
      </c>
      <c r="D204" s="184" t="s">
        <v>150</v>
      </c>
      <c r="E204" s="185" t="s">
        <v>1181</v>
      </c>
      <c r="F204" s="186" t="s">
        <v>1182</v>
      </c>
      <c r="G204" s="187" t="s">
        <v>153</v>
      </c>
      <c r="H204" s="188">
        <v>17.248</v>
      </c>
      <c r="I204" s="189"/>
      <c r="J204" s="190">
        <f t="shared" si="50"/>
        <v>0</v>
      </c>
      <c r="K204" s="191"/>
      <c r="L204" s="36"/>
      <c r="M204" s="192" t="s">
        <v>1</v>
      </c>
      <c r="N204" s="193" t="s">
        <v>41</v>
      </c>
      <c r="O204" s="68"/>
      <c r="P204" s="194">
        <f t="shared" si="51"/>
        <v>0</v>
      </c>
      <c r="Q204" s="194">
        <v>0</v>
      </c>
      <c r="R204" s="194">
        <f t="shared" si="52"/>
        <v>0</v>
      </c>
      <c r="S204" s="194">
        <v>0.0275</v>
      </c>
      <c r="T204" s="195">
        <f t="shared" si="53"/>
        <v>0.47432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192</v>
      </c>
      <c r="AT204" s="196" t="s">
        <v>150</v>
      </c>
      <c r="AU204" s="196" t="s">
        <v>155</v>
      </c>
      <c r="AY204" s="14" t="s">
        <v>147</v>
      </c>
      <c r="BE204" s="197">
        <f t="shared" si="54"/>
        <v>0</v>
      </c>
      <c r="BF204" s="197">
        <f t="shared" si="55"/>
        <v>0</v>
      </c>
      <c r="BG204" s="197">
        <f t="shared" si="56"/>
        <v>0</v>
      </c>
      <c r="BH204" s="197">
        <f t="shared" si="57"/>
        <v>0</v>
      </c>
      <c r="BI204" s="197">
        <f t="shared" si="58"/>
        <v>0</v>
      </c>
      <c r="BJ204" s="14" t="s">
        <v>155</v>
      </c>
      <c r="BK204" s="197">
        <f t="shared" si="59"/>
        <v>0</v>
      </c>
      <c r="BL204" s="14" t="s">
        <v>192</v>
      </c>
      <c r="BM204" s="196" t="s">
        <v>1183</v>
      </c>
    </row>
    <row r="205" spans="1:65" s="2" customFormat="1" ht="16.5" customHeight="1">
      <c r="A205" s="31"/>
      <c r="B205" s="32"/>
      <c r="C205" s="184" t="s">
        <v>401</v>
      </c>
      <c r="D205" s="184" t="s">
        <v>150</v>
      </c>
      <c r="E205" s="185" t="s">
        <v>1184</v>
      </c>
      <c r="F205" s="186" t="s">
        <v>1185</v>
      </c>
      <c r="G205" s="187" t="s">
        <v>191</v>
      </c>
      <c r="H205" s="188">
        <v>4</v>
      </c>
      <c r="I205" s="189"/>
      <c r="J205" s="190">
        <f t="shared" si="50"/>
        <v>0</v>
      </c>
      <c r="K205" s="191"/>
      <c r="L205" s="36"/>
      <c r="M205" s="192" t="s">
        <v>1</v>
      </c>
      <c r="N205" s="193" t="s">
        <v>41</v>
      </c>
      <c r="O205" s="68"/>
      <c r="P205" s="194">
        <f t="shared" si="51"/>
        <v>0</v>
      </c>
      <c r="Q205" s="194">
        <v>0</v>
      </c>
      <c r="R205" s="194">
        <f t="shared" si="52"/>
        <v>0</v>
      </c>
      <c r="S205" s="194">
        <v>0.0421</v>
      </c>
      <c r="T205" s="195">
        <f t="shared" si="53"/>
        <v>0.1684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192</v>
      </c>
      <c r="AT205" s="196" t="s">
        <v>150</v>
      </c>
      <c r="AU205" s="196" t="s">
        <v>155</v>
      </c>
      <c r="AY205" s="14" t="s">
        <v>147</v>
      </c>
      <c r="BE205" s="197">
        <f t="shared" si="54"/>
        <v>0</v>
      </c>
      <c r="BF205" s="197">
        <f t="shared" si="55"/>
        <v>0</v>
      </c>
      <c r="BG205" s="197">
        <f t="shared" si="56"/>
        <v>0</v>
      </c>
      <c r="BH205" s="197">
        <f t="shared" si="57"/>
        <v>0</v>
      </c>
      <c r="BI205" s="197">
        <f t="shared" si="58"/>
        <v>0</v>
      </c>
      <c r="BJ205" s="14" t="s">
        <v>155</v>
      </c>
      <c r="BK205" s="197">
        <f t="shared" si="59"/>
        <v>0</v>
      </c>
      <c r="BL205" s="14" t="s">
        <v>192</v>
      </c>
      <c r="BM205" s="196" t="s">
        <v>1186</v>
      </c>
    </row>
    <row r="206" spans="2:63" s="12" customFormat="1" ht="22.9" customHeight="1">
      <c r="B206" s="168"/>
      <c r="C206" s="169"/>
      <c r="D206" s="170" t="s">
        <v>74</v>
      </c>
      <c r="E206" s="182" t="s">
        <v>217</v>
      </c>
      <c r="F206" s="182" t="s">
        <v>218</v>
      </c>
      <c r="G206" s="169"/>
      <c r="H206" s="169"/>
      <c r="I206" s="172"/>
      <c r="J206" s="183">
        <f>BK206</f>
        <v>0</v>
      </c>
      <c r="K206" s="169"/>
      <c r="L206" s="174"/>
      <c r="M206" s="175"/>
      <c r="N206" s="176"/>
      <c r="O206" s="176"/>
      <c r="P206" s="177">
        <f>SUM(P207:P218)</f>
        <v>0</v>
      </c>
      <c r="Q206" s="176"/>
      <c r="R206" s="177">
        <f>SUM(R207:R218)</f>
        <v>0.1005</v>
      </c>
      <c r="S206" s="176"/>
      <c r="T206" s="178">
        <f>SUM(T207:T218)</f>
        <v>0.19330000000000003</v>
      </c>
      <c r="AR206" s="179" t="s">
        <v>155</v>
      </c>
      <c r="AT206" s="180" t="s">
        <v>74</v>
      </c>
      <c r="AU206" s="180" t="s">
        <v>83</v>
      </c>
      <c r="AY206" s="179" t="s">
        <v>147</v>
      </c>
      <c r="BK206" s="181">
        <f>SUM(BK207:BK218)</f>
        <v>0</v>
      </c>
    </row>
    <row r="207" spans="1:65" s="2" customFormat="1" ht="16.5" customHeight="1">
      <c r="A207" s="31"/>
      <c r="B207" s="32"/>
      <c r="C207" s="184" t="s">
        <v>407</v>
      </c>
      <c r="D207" s="184" t="s">
        <v>150</v>
      </c>
      <c r="E207" s="185" t="s">
        <v>228</v>
      </c>
      <c r="F207" s="186" t="s">
        <v>229</v>
      </c>
      <c r="G207" s="187" t="s">
        <v>153</v>
      </c>
      <c r="H207" s="188">
        <v>2</v>
      </c>
      <c r="I207" s="189"/>
      <c r="J207" s="190">
        <f aca="true" t="shared" si="60" ref="J207:J218">ROUND(I207*H207,2)</f>
        <v>0</v>
      </c>
      <c r="K207" s="191"/>
      <c r="L207" s="36"/>
      <c r="M207" s="192" t="s">
        <v>1</v>
      </c>
      <c r="N207" s="193" t="s">
        <v>41</v>
      </c>
      <c r="O207" s="68"/>
      <c r="P207" s="194">
        <f aca="true" t="shared" si="61" ref="P207:P218">O207*H207</f>
        <v>0</v>
      </c>
      <c r="Q207" s="194">
        <v>0</v>
      </c>
      <c r="R207" s="194">
        <f aca="true" t="shared" si="62" ref="R207:R218">Q207*H207</f>
        <v>0</v>
      </c>
      <c r="S207" s="194">
        <v>0.02465</v>
      </c>
      <c r="T207" s="195">
        <f aca="true" t="shared" si="63" ref="T207:T218">S207*H207</f>
        <v>0.0493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192</v>
      </c>
      <c r="AT207" s="196" t="s">
        <v>150</v>
      </c>
      <c r="AU207" s="196" t="s">
        <v>155</v>
      </c>
      <c r="AY207" s="14" t="s">
        <v>147</v>
      </c>
      <c r="BE207" s="197">
        <f aca="true" t="shared" si="64" ref="BE207:BE218">IF(N207="základní",J207,0)</f>
        <v>0</v>
      </c>
      <c r="BF207" s="197">
        <f aca="true" t="shared" si="65" ref="BF207:BF218">IF(N207="snížená",J207,0)</f>
        <v>0</v>
      </c>
      <c r="BG207" s="197">
        <f aca="true" t="shared" si="66" ref="BG207:BG218">IF(N207="zákl. přenesená",J207,0)</f>
        <v>0</v>
      </c>
      <c r="BH207" s="197">
        <f aca="true" t="shared" si="67" ref="BH207:BH218">IF(N207="sníž. přenesená",J207,0)</f>
        <v>0</v>
      </c>
      <c r="BI207" s="197">
        <f aca="true" t="shared" si="68" ref="BI207:BI218">IF(N207="nulová",J207,0)</f>
        <v>0</v>
      </c>
      <c r="BJ207" s="14" t="s">
        <v>155</v>
      </c>
      <c r="BK207" s="197">
        <f aca="true" t="shared" si="69" ref="BK207:BK218">ROUND(I207*H207,2)</f>
        <v>0</v>
      </c>
      <c r="BL207" s="14" t="s">
        <v>192</v>
      </c>
      <c r="BM207" s="196" t="s">
        <v>1187</v>
      </c>
    </row>
    <row r="208" spans="1:65" s="2" customFormat="1" ht="16.5" customHeight="1">
      <c r="A208" s="31"/>
      <c r="B208" s="32"/>
      <c r="C208" s="198" t="s">
        <v>412</v>
      </c>
      <c r="D208" s="198" t="s">
        <v>222</v>
      </c>
      <c r="E208" s="199" t="s">
        <v>232</v>
      </c>
      <c r="F208" s="200" t="s">
        <v>1188</v>
      </c>
      <c r="G208" s="201" t="s">
        <v>234</v>
      </c>
      <c r="H208" s="202">
        <v>2</v>
      </c>
      <c r="I208" s="203"/>
      <c r="J208" s="204">
        <f t="shared" si="60"/>
        <v>0</v>
      </c>
      <c r="K208" s="205"/>
      <c r="L208" s="206"/>
      <c r="M208" s="207" t="s">
        <v>1</v>
      </c>
      <c r="N208" s="208" t="s">
        <v>41</v>
      </c>
      <c r="O208" s="68"/>
      <c r="P208" s="194">
        <f t="shared" si="61"/>
        <v>0</v>
      </c>
      <c r="Q208" s="194">
        <v>0.03056</v>
      </c>
      <c r="R208" s="194">
        <f t="shared" si="62"/>
        <v>0.06112</v>
      </c>
      <c r="S208" s="194">
        <v>0</v>
      </c>
      <c r="T208" s="195">
        <f t="shared" si="6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225</v>
      </c>
      <c r="AT208" s="196" t="s">
        <v>222</v>
      </c>
      <c r="AU208" s="196" t="s">
        <v>155</v>
      </c>
      <c r="AY208" s="14" t="s">
        <v>147</v>
      </c>
      <c r="BE208" s="197">
        <f t="shared" si="64"/>
        <v>0</v>
      </c>
      <c r="BF208" s="197">
        <f t="shared" si="65"/>
        <v>0</v>
      </c>
      <c r="BG208" s="197">
        <f t="shared" si="66"/>
        <v>0</v>
      </c>
      <c r="BH208" s="197">
        <f t="shared" si="67"/>
        <v>0</v>
      </c>
      <c r="BI208" s="197">
        <f t="shared" si="68"/>
        <v>0</v>
      </c>
      <c r="BJ208" s="14" t="s">
        <v>155</v>
      </c>
      <c r="BK208" s="197">
        <f t="shared" si="69"/>
        <v>0</v>
      </c>
      <c r="BL208" s="14" t="s">
        <v>192</v>
      </c>
      <c r="BM208" s="196" t="s">
        <v>1189</v>
      </c>
    </row>
    <row r="209" spans="1:65" s="2" customFormat="1" ht="16.5" customHeight="1">
      <c r="A209" s="31"/>
      <c r="B209" s="32"/>
      <c r="C209" s="184" t="s">
        <v>863</v>
      </c>
      <c r="D209" s="184" t="s">
        <v>150</v>
      </c>
      <c r="E209" s="185" t="s">
        <v>237</v>
      </c>
      <c r="F209" s="186" t="s">
        <v>238</v>
      </c>
      <c r="G209" s="187" t="s">
        <v>234</v>
      </c>
      <c r="H209" s="188">
        <v>2</v>
      </c>
      <c r="I209" s="189"/>
      <c r="J209" s="190">
        <f t="shared" si="60"/>
        <v>0</v>
      </c>
      <c r="K209" s="191"/>
      <c r="L209" s="36"/>
      <c r="M209" s="192" t="s">
        <v>1</v>
      </c>
      <c r="N209" s="193" t="s">
        <v>41</v>
      </c>
      <c r="O209" s="68"/>
      <c r="P209" s="194">
        <f t="shared" si="61"/>
        <v>0</v>
      </c>
      <c r="Q209" s="194">
        <v>0.00026</v>
      </c>
      <c r="R209" s="194">
        <f t="shared" si="62"/>
        <v>0.00052</v>
      </c>
      <c r="S209" s="194">
        <v>0</v>
      </c>
      <c r="T209" s="195">
        <f t="shared" si="6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192</v>
      </c>
      <c r="AT209" s="196" t="s">
        <v>150</v>
      </c>
      <c r="AU209" s="196" t="s">
        <v>155</v>
      </c>
      <c r="AY209" s="14" t="s">
        <v>147</v>
      </c>
      <c r="BE209" s="197">
        <f t="shared" si="64"/>
        <v>0</v>
      </c>
      <c r="BF209" s="197">
        <f t="shared" si="65"/>
        <v>0</v>
      </c>
      <c r="BG209" s="197">
        <f t="shared" si="66"/>
        <v>0</v>
      </c>
      <c r="BH209" s="197">
        <f t="shared" si="67"/>
        <v>0</v>
      </c>
      <c r="BI209" s="197">
        <f t="shared" si="68"/>
        <v>0</v>
      </c>
      <c r="BJ209" s="14" t="s">
        <v>155</v>
      </c>
      <c r="BK209" s="197">
        <f t="shared" si="69"/>
        <v>0</v>
      </c>
      <c r="BL209" s="14" t="s">
        <v>192</v>
      </c>
      <c r="BM209" s="196" t="s">
        <v>1190</v>
      </c>
    </row>
    <row r="210" spans="1:65" s="2" customFormat="1" ht="16.5" customHeight="1">
      <c r="A210" s="31"/>
      <c r="B210" s="32"/>
      <c r="C210" s="184" t="s">
        <v>865</v>
      </c>
      <c r="D210" s="184" t="s">
        <v>150</v>
      </c>
      <c r="E210" s="185" t="s">
        <v>1191</v>
      </c>
      <c r="F210" s="186" t="s">
        <v>1192</v>
      </c>
      <c r="G210" s="187" t="s">
        <v>153</v>
      </c>
      <c r="H210" s="188">
        <v>0.72</v>
      </c>
      <c r="I210" s="189"/>
      <c r="J210" s="190">
        <f t="shared" si="60"/>
        <v>0</v>
      </c>
      <c r="K210" s="191"/>
      <c r="L210" s="36"/>
      <c r="M210" s="192" t="s">
        <v>1</v>
      </c>
      <c r="N210" s="193" t="s">
        <v>41</v>
      </c>
      <c r="O210" s="68"/>
      <c r="P210" s="194">
        <f t="shared" si="61"/>
        <v>0</v>
      </c>
      <c r="Q210" s="194">
        <v>0</v>
      </c>
      <c r="R210" s="194">
        <f t="shared" si="62"/>
        <v>0</v>
      </c>
      <c r="S210" s="194">
        <v>0</v>
      </c>
      <c r="T210" s="195">
        <f t="shared" si="6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192</v>
      </c>
      <c r="AT210" s="196" t="s">
        <v>150</v>
      </c>
      <c r="AU210" s="196" t="s">
        <v>155</v>
      </c>
      <c r="AY210" s="14" t="s">
        <v>147</v>
      </c>
      <c r="BE210" s="197">
        <f t="shared" si="64"/>
        <v>0</v>
      </c>
      <c r="BF210" s="197">
        <f t="shared" si="65"/>
        <v>0</v>
      </c>
      <c r="BG210" s="197">
        <f t="shared" si="66"/>
        <v>0</v>
      </c>
      <c r="BH210" s="197">
        <f t="shared" si="67"/>
        <v>0</v>
      </c>
      <c r="BI210" s="197">
        <f t="shared" si="68"/>
        <v>0</v>
      </c>
      <c r="BJ210" s="14" t="s">
        <v>155</v>
      </c>
      <c r="BK210" s="197">
        <f t="shared" si="69"/>
        <v>0</v>
      </c>
      <c r="BL210" s="14" t="s">
        <v>192</v>
      </c>
      <c r="BM210" s="196" t="s">
        <v>1193</v>
      </c>
    </row>
    <row r="211" spans="1:65" s="2" customFormat="1" ht="16.5" customHeight="1">
      <c r="A211" s="31"/>
      <c r="B211" s="32"/>
      <c r="C211" s="184" t="s">
        <v>867</v>
      </c>
      <c r="D211" s="184" t="s">
        <v>150</v>
      </c>
      <c r="E211" s="185" t="s">
        <v>244</v>
      </c>
      <c r="F211" s="186" t="s">
        <v>245</v>
      </c>
      <c r="G211" s="187" t="s">
        <v>191</v>
      </c>
      <c r="H211" s="188">
        <v>2</v>
      </c>
      <c r="I211" s="189"/>
      <c r="J211" s="190">
        <f t="shared" si="60"/>
        <v>0</v>
      </c>
      <c r="K211" s="191"/>
      <c r="L211" s="36"/>
      <c r="M211" s="192" t="s">
        <v>1</v>
      </c>
      <c r="N211" s="193" t="s">
        <v>41</v>
      </c>
      <c r="O211" s="68"/>
      <c r="P211" s="194">
        <f t="shared" si="61"/>
        <v>0</v>
      </c>
      <c r="Q211" s="194">
        <v>0</v>
      </c>
      <c r="R211" s="194">
        <f t="shared" si="62"/>
        <v>0</v>
      </c>
      <c r="S211" s="194">
        <v>0</v>
      </c>
      <c r="T211" s="195">
        <f t="shared" si="6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192</v>
      </c>
      <c r="AT211" s="196" t="s">
        <v>150</v>
      </c>
      <c r="AU211" s="196" t="s">
        <v>155</v>
      </c>
      <c r="AY211" s="14" t="s">
        <v>147</v>
      </c>
      <c r="BE211" s="197">
        <f t="shared" si="64"/>
        <v>0</v>
      </c>
      <c r="BF211" s="197">
        <f t="shared" si="65"/>
        <v>0</v>
      </c>
      <c r="BG211" s="197">
        <f t="shared" si="66"/>
        <v>0</v>
      </c>
      <c r="BH211" s="197">
        <f t="shared" si="67"/>
        <v>0</v>
      </c>
      <c r="BI211" s="197">
        <f t="shared" si="68"/>
        <v>0</v>
      </c>
      <c r="BJ211" s="14" t="s">
        <v>155</v>
      </c>
      <c r="BK211" s="197">
        <f t="shared" si="69"/>
        <v>0</v>
      </c>
      <c r="BL211" s="14" t="s">
        <v>192</v>
      </c>
      <c r="BM211" s="196" t="s">
        <v>1194</v>
      </c>
    </row>
    <row r="212" spans="1:65" s="2" customFormat="1" ht="16.5" customHeight="1">
      <c r="A212" s="31"/>
      <c r="B212" s="32"/>
      <c r="C212" s="184" t="s">
        <v>405</v>
      </c>
      <c r="D212" s="184" t="s">
        <v>150</v>
      </c>
      <c r="E212" s="185" t="s">
        <v>248</v>
      </c>
      <c r="F212" s="186" t="s">
        <v>249</v>
      </c>
      <c r="G212" s="187" t="s">
        <v>191</v>
      </c>
      <c r="H212" s="188">
        <v>2</v>
      </c>
      <c r="I212" s="189"/>
      <c r="J212" s="190">
        <f t="shared" si="60"/>
        <v>0</v>
      </c>
      <c r="K212" s="191"/>
      <c r="L212" s="36"/>
      <c r="M212" s="192" t="s">
        <v>1</v>
      </c>
      <c r="N212" s="193" t="s">
        <v>41</v>
      </c>
      <c r="O212" s="68"/>
      <c r="P212" s="194">
        <f t="shared" si="61"/>
        <v>0</v>
      </c>
      <c r="Q212" s="194">
        <v>0</v>
      </c>
      <c r="R212" s="194">
        <f t="shared" si="62"/>
        <v>0</v>
      </c>
      <c r="S212" s="194">
        <v>0</v>
      </c>
      <c r="T212" s="195">
        <f t="shared" si="6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192</v>
      </c>
      <c r="AT212" s="196" t="s">
        <v>150</v>
      </c>
      <c r="AU212" s="196" t="s">
        <v>155</v>
      </c>
      <c r="AY212" s="14" t="s">
        <v>147</v>
      </c>
      <c r="BE212" s="197">
        <f t="shared" si="64"/>
        <v>0</v>
      </c>
      <c r="BF212" s="197">
        <f t="shared" si="65"/>
        <v>0</v>
      </c>
      <c r="BG212" s="197">
        <f t="shared" si="66"/>
        <v>0</v>
      </c>
      <c r="BH212" s="197">
        <f t="shared" si="67"/>
        <v>0</v>
      </c>
      <c r="BI212" s="197">
        <f t="shared" si="68"/>
        <v>0</v>
      </c>
      <c r="BJ212" s="14" t="s">
        <v>155</v>
      </c>
      <c r="BK212" s="197">
        <f t="shared" si="69"/>
        <v>0</v>
      </c>
      <c r="BL212" s="14" t="s">
        <v>192</v>
      </c>
      <c r="BM212" s="196" t="s">
        <v>1195</v>
      </c>
    </row>
    <row r="213" spans="1:65" s="2" customFormat="1" ht="16.5" customHeight="1">
      <c r="A213" s="31"/>
      <c r="B213" s="32"/>
      <c r="C213" s="198" t="s">
        <v>872</v>
      </c>
      <c r="D213" s="198" t="s">
        <v>222</v>
      </c>
      <c r="E213" s="199" t="s">
        <v>252</v>
      </c>
      <c r="F213" s="200" t="s">
        <v>1196</v>
      </c>
      <c r="G213" s="201" t="s">
        <v>191</v>
      </c>
      <c r="H213" s="202">
        <v>2</v>
      </c>
      <c r="I213" s="203"/>
      <c r="J213" s="204">
        <f t="shared" si="60"/>
        <v>0</v>
      </c>
      <c r="K213" s="205"/>
      <c r="L213" s="206"/>
      <c r="M213" s="207" t="s">
        <v>1</v>
      </c>
      <c r="N213" s="208" t="s">
        <v>41</v>
      </c>
      <c r="O213" s="68"/>
      <c r="P213" s="194">
        <f t="shared" si="61"/>
        <v>0</v>
      </c>
      <c r="Q213" s="194">
        <v>0.017</v>
      </c>
      <c r="R213" s="194">
        <f t="shared" si="62"/>
        <v>0.034</v>
      </c>
      <c r="S213" s="194">
        <v>0</v>
      </c>
      <c r="T213" s="195">
        <f t="shared" si="6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225</v>
      </c>
      <c r="AT213" s="196" t="s">
        <v>222</v>
      </c>
      <c r="AU213" s="196" t="s">
        <v>155</v>
      </c>
      <c r="AY213" s="14" t="s">
        <v>147</v>
      </c>
      <c r="BE213" s="197">
        <f t="shared" si="64"/>
        <v>0</v>
      </c>
      <c r="BF213" s="197">
        <f t="shared" si="65"/>
        <v>0</v>
      </c>
      <c r="BG213" s="197">
        <f t="shared" si="66"/>
        <v>0</v>
      </c>
      <c r="BH213" s="197">
        <f t="shared" si="67"/>
        <v>0</v>
      </c>
      <c r="BI213" s="197">
        <f t="shared" si="68"/>
        <v>0</v>
      </c>
      <c r="BJ213" s="14" t="s">
        <v>155</v>
      </c>
      <c r="BK213" s="197">
        <f t="shared" si="69"/>
        <v>0</v>
      </c>
      <c r="BL213" s="14" t="s">
        <v>192</v>
      </c>
      <c r="BM213" s="196" t="s">
        <v>1197</v>
      </c>
    </row>
    <row r="214" spans="1:65" s="2" customFormat="1" ht="16.5" customHeight="1">
      <c r="A214" s="31"/>
      <c r="B214" s="32"/>
      <c r="C214" s="198" t="s">
        <v>878</v>
      </c>
      <c r="D214" s="198" t="s">
        <v>222</v>
      </c>
      <c r="E214" s="199" t="s">
        <v>256</v>
      </c>
      <c r="F214" s="200" t="s">
        <v>257</v>
      </c>
      <c r="G214" s="201" t="s">
        <v>191</v>
      </c>
      <c r="H214" s="202">
        <v>2</v>
      </c>
      <c r="I214" s="203"/>
      <c r="J214" s="204">
        <f t="shared" si="60"/>
        <v>0</v>
      </c>
      <c r="K214" s="205"/>
      <c r="L214" s="206"/>
      <c r="M214" s="207" t="s">
        <v>1</v>
      </c>
      <c r="N214" s="208" t="s">
        <v>41</v>
      </c>
      <c r="O214" s="68"/>
      <c r="P214" s="194">
        <f t="shared" si="61"/>
        <v>0</v>
      </c>
      <c r="Q214" s="194">
        <v>0.0012</v>
      </c>
      <c r="R214" s="194">
        <f t="shared" si="62"/>
        <v>0.0024</v>
      </c>
      <c r="S214" s="194">
        <v>0</v>
      </c>
      <c r="T214" s="195">
        <f t="shared" si="6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225</v>
      </c>
      <c r="AT214" s="196" t="s">
        <v>222</v>
      </c>
      <c r="AU214" s="196" t="s">
        <v>155</v>
      </c>
      <c r="AY214" s="14" t="s">
        <v>147</v>
      </c>
      <c r="BE214" s="197">
        <f t="shared" si="64"/>
        <v>0</v>
      </c>
      <c r="BF214" s="197">
        <f t="shared" si="65"/>
        <v>0</v>
      </c>
      <c r="BG214" s="197">
        <f t="shared" si="66"/>
        <v>0</v>
      </c>
      <c r="BH214" s="197">
        <f t="shared" si="67"/>
        <v>0</v>
      </c>
      <c r="BI214" s="197">
        <f t="shared" si="68"/>
        <v>0</v>
      </c>
      <c r="BJ214" s="14" t="s">
        <v>155</v>
      </c>
      <c r="BK214" s="197">
        <f t="shared" si="69"/>
        <v>0</v>
      </c>
      <c r="BL214" s="14" t="s">
        <v>192</v>
      </c>
      <c r="BM214" s="196" t="s">
        <v>1198</v>
      </c>
    </row>
    <row r="215" spans="1:65" s="2" customFormat="1" ht="16.5" customHeight="1">
      <c r="A215" s="31"/>
      <c r="B215" s="32"/>
      <c r="C215" s="184" t="s">
        <v>882</v>
      </c>
      <c r="D215" s="184" t="s">
        <v>150</v>
      </c>
      <c r="E215" s="185" t="s">
        <v>260</v>
      </c>
      <c r="F215" s="186" t="s">
        <v>261</v>
      </c>
      <c r="G215" s="187" t="s">
        <v>191</v>
      </c>
      <c r="H215" s="188">
        <v>6</v>
      </c>
      <c r="I215" s="189"/>
      <c r="J215" s="190">
        <f t="shared" si="60"/>
        <v>0</v>
      </c>
      <c r="K215" s="191"/>
      <c r="L215" s="36"/>
      <c r="M215" s="192" t="s">
        <v>1</v>
      </c>
      <c r="N215" s="193" t="s">
        <v>41</v>
      </c>
      <c r="O215" s="68"/>
      <c r="P215" s="194">
        <f t="shared" si="61"/>
        <v>0</v>
      </c>
      <c r="Q215" s="194">
        <v>0</v>
      </c>
      <c r="R215" s="194">
        <f t="shared" si="62"/>
        <v>0</v>
      </c>
      <c r="S215" s="194">
        <v>0.024</v>
      </c>
      <c r="T215" s="195">
        <f t="shared" si="63"/>
        <v>0.14400000000000002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192</v>
      </c>
      <c r="AT215" s="196" t="s">
        <v>150</v>
      </c>
      <c r="AU215" s="196" t="s">
        <v>155</v>
      </c>
      <c r="AY215" s="14" t="s">
        <v>147</v>
      </c>
      <c r="BE215" s="197">
        <f t="shared" si="64"/>
        <v>0</v>
      </c>
      <c r="BF215" s="197">
        <f t="shared" si="65"/>
        <v>0</v>
      </c>
      <c r="BG215" s="197">
        <f t="shared" si="66"/>
        <v>0</v>
      </c>
      <c r="BH215" s="197">
        <f t="shared" si="67"/>
        <v>0</v>
      </c>
      <c r="BI215" s="197">
        <f t="shared" si="68"/>
        <v>0</v>
      </c>
      <c r="BJ215" s="14" t="s">
        <v>155</v>
      </c>
      <c r="BK215" s="197">
        <f t="shared" si="69"/>
        <v>0</v>
      </c>
      <c r="BL215" s="14" t="s">
        <v>192</v>
      </c>
      <c r="BM215" s="196" t="s">
        <v>1199</v>
      </c>
    </row>
    <row r="216" spans="1:65" s="2" customFormat="1" ht="16.5" customHeight="1">
      <c r="A216" s="31"/>
      <c r="B216" s="32"/>
      <c r="C216" s="184" t="s">
        <v>886</v>
      </c>
      <c r="D216" s="184" t="s">
        <v>150</v>
      </c>
      <c r="E216" s="185" t="s">
        <v>264</v>
      </c>
      <c r="F216" s="186" t="s">
        <v>265</v>
      </c>
      <c r="G216" s="187" t="s">
        <v>191</v>
      </c>
      <c r="H216" s="188">
        <v>2</v>
      </c>
      <c r="I216" s="189"/>
      <c r="J216" s="190">
        <f t="shared" si="60"/>
        <v>0</v>
      </c>
      <c r="K216" s="191"/>
      <c r="L216" s="36"/>
      <c r="M216" s="192" t="s">
        <v>1</v>
      </c>
      <c r="N216" s="193" t="s">
        <v>41</v>
      </c>
      <c r="O216" s="68"/>
      <c r="P216" s="194">
        <f t="shared" si="61"/>
        <v>0</v>
      </c>
      <c r="Q216" s="194">
        <v>0</v>
      </c>
      <c r="R216" s="194">
        <f t="shared" si="62"/>
        <v>0</v>
      </c>
      <c r="S216" s="194">
        <v>0</v>
      </c>
      <c r="T216" s="195">
        <f t="shared" si="6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192</v>
      </c>
      <c r="AT216" s="196" t="s">
        <v>150</v>
      </c>
      <c r="AU216" s="196" t="s">
        <v>155</v>
      </c>
      <c r="AY216" s="14" t="s">
        <v>147</v>
      </c>
      <c r="BE216" s="197">
        <f t="shared" si="64"/>
        <v>0</v>
      </c>
      <c r="BF216" s="197">
        <f t="shared" si="65"/>
        <v>0</v>
      </c>
      <c r="BG216" s="197">
        <f t="shared" si="66"/>
        <v>0</v>
      </c>
      <c r="BH216" s="197">
        <f t="shared" si="67"/>
        <v>0</v>
      </c>
      <c r="BI216" s="197">
        <f t="shared" si="68"/>
        <v>0</v>
      </c>
      <c r="BJ216" s="14" t="s">
        <v>155</v>
      </c>
      <c r="BK216" s="197">
        <f t="shared" si="69"/>
        <v>0</v>
      </c>
      <c r="BL216" s="14" t="s">
        <v>192</v>
      </c>
      <c r="BM216" s="196" t="s">
        <v>1200</v>
      </c>
    </row>
    <row r="217" spans="1:65" s="2" customFormat="1" ht="16.5" customHeight="1">
      <c r="A217" s="31"/>
      <c r="B217" s="32"/>
      <c r="C217" s="198" t="s">
        <v>888</v>
      </c>
      <c r="D217" s="198" t="s">
        <v>222</v>
      </c>
      <c r="E217" s="199" t="s">
        <v>268</v>
      </c>
      <c r="F217" s="200" t="s">
        <v>269</v>
      </c>
      <c r="G217" s="201" t="s">
        <v>191</v>
      </c>
      <c r="H217" s="202">
        <v>2</v>
      </c>
      <c r="I217" s="203"/>
      <c r="J217" s="204">
        <f t="shared" si="60"/>
        <v>0</v>
      </c>
      <c r="K217" s="205"/>
      <c r="L217" s="206"/>
      <c r="M217" s="207" t="s">
        <v>1</v>
      </c>
      <c r="N217" s="208" t="s">
        <v>41</v>
      </c>
      <c r="O217" s="68"/>
      <c r="P217" s="194">
        <f t="shared" si="61"/>
        <v>0</v>
      </c>
      <c r="Q217" s="194">
        <v>0.00123</v>
      </c>
      <c r="R217" s="194">
        <f t="shared" si="62"/>
        <v>0.00246</v>
      </c>
      <c r="S217" s="194">
        <v>0</v>
      </c>
      <c r="T217" s="195">
        <f t="shared" si="6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225</v>
      </c>
      <c r="AT217" s="196" t="s">
        <v>222</v>
      </c>
      <c r="AU217" s="196" t="s">
        <v>155</v>
      </c>
      <c r="AY217" s="14" t="s">
        <v>147</v>
      </c>
      <c r="BE217" s="197">
        <f t="shared" si="64"/>
        <v>0</v>
      </c>
      <c r="BF217" s="197">
        <f t="shared" si="65"/>
        <v>0</v>
      </c>
      <c r="BG217" s="197">
        <f t="shared" si="66"/>
        <v>0</v>
      </c>
      <c r="BH217" s="197">
        <f t="shared" si="67"/>
        <v>0</v>
      </c>
      <c r="BI217" s="197">
        <f t="shared" si="68"/>
        <v>0</v>
      </c>
      <c r="BJ217" s="14" t="s">
        <v>155</v>
      </c>
      <c r="BK217" s="197">
        <f t="shared" si="69"/>
        <v>0</v>
      </c>
      <c r="BL217" s="14" t="s">
        <v>192</v>
      </c>
      <c r="BM217" s="196" t="s">
        <v>1201</v>
      </c>
    </row>
    <row r="218" spans="1:65" s="2" customFormat="1" ht="16.5" customHeight="1">
      <c r="A218" s="31"/>
      <c r="B218" s="32"/>
      <c r="C218" s="184" t="s">
        <v>890</v>
      </c>
      <c r="D218" s="184" t="s">
        <v>150</v>
      </c>
      <c r="E218" s="185" t="s">
        <v>272</v>
      </c>
      <c r="F218" s="186" t="s">
        <v>273</v>
      </c>
      <c r="G218" s="187" t="s">
        <v>274</v>
      </c>
      <c r="H218" s="209"/>
      <c r="I218" s="189"/>
      <c r="J218" s="190">
        <f t="shared" si="60"/>
        <v>0</v>
      </c>
      <c r="K218" s="191"/>
      <c r="L218" s="36"/>
      <c r="M218" s="192" t="s">
        <v>1</v>
      </c>
      <c r="N218" s="193" t="s">
        <v>41</v>
      </c>
      <c r="O218" s="68"/>
      <c r="P218" s="194">
        <f t="shared" si="61"/>
        <v>0</v>
      </c>
      <c r="Q218" s="194">
        <v>0</v>
      </c>
      <c r="R218" s="194">
        <f t="shared" si="62"/>
        <v>0</v>
      </c>
      <c r="S218" s="194">
        <v>0</v>
      </c>
      <c r="T218" s="195">
        <f t="shared" si="6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192</v>
      </c>
      <c r="AT218" s="196" t="s">
        <v>150</v>
      </c>
      <c r="AU218" s="196" t="s">
        <v>155</v>
      </c>
      <c r="AY218" s="14" t="s">
        <v>147</v>
      </c>
      <c r="BE218" s="197">
        <f t="shared" si="64"/>
        <v>0</v>
      </c>
      <c r="BF218" s="197">
        <f t="shared" si="65"/>
        <v>0</v>
      </c>
      <c r="BG218" s="197">
        <f t="shared" si="66"/>
        <v>0</v>
      </c>
      <c r="BH218" s="197">
        <f t="shared" si="67"/>
        <v>0</v>
      </c>
      <c r="BI218" s="197">
        <f t="shared" si="68"/>
        <v>0</v>
      </c>
      <c r="BJ218" s="14" t="s">
        <v>155</v>
      </c>
      <c r="BK218" s="197">
        <f t="shared" si="69"/>
        <v>0</v>
      </c>
      <c r="BL218" s="14" t="s">
        <v>192</v>
      </c>
      <c r="BM218" s="196" t="s">
        <v>1202</v>
      </c>
    </row>
    <row r="219" spans="2:63" s="12" customFormat="1" ht="22.9" customHeight="1">
      <c r="B219" s="168"/>
      <c r="C219" s="169"/>
      <c r="D219" s="170" t="s">
        <v>74</v>
      </c>
      <c r="E219" s="182" t="s">
        <v>915</v>
      </c>
      <c r="F219" s="182" t="s">
        <v>916</v>
      </c>
      <c r="G219" s="169"/>
      <c r="H219" s="169"/>
      <c r="I219" s="172"/>
      <c r="J219" s="183">
        <f>BK219</f>
        <v>0</v>
      </c>
      <c r="K219" s="169"/>
      <c r="L219" s="174"/>
      <c r="M219" s="175"/>
      <c r="N219" s="176"/>
      <c r="O219" s="176"/>
      <c r="P219" s="177">
        <f>SUM(P220:P225)</f>
        <v>0</v>
      </c>
      <c r="Q219" s="176"/>
      <c r="R219" s="177">
        <f>SUM(R220:R225)</f>
        <v>0.41130769</v>
      </c>
      <c r="S219" s="176"/>
      <c r="T219" s="178">
        <f>SUM(T220:T225)</f>
        <v>0</v>
      </c>
      <c r="AR219" s="179" t="s">
        <v>155</v>
      </c>
      <c r="AT219" s="180" t="s">
        <v>74</v>
      </c>
      <c r="AU219" s="180" t="s">
        <v>83</v>
      </c>
      <c r="AY219" s="179" t="s">
        <v>147</v>
      </c>
      <c r="BK219" s="181">
        <f>SUM(BK220:BK225)</f>
        <v>0</v>
      </c>
    </row>
    <row r="220" spans="1:65" s="2" customFormat="1" ht="16.5" customHeight="1">
      <c r="A220" s="31"/>
      <c r="B220" s="32"/>
      <c r="C220" s="184" t="s">
        <v>892</v>
      </c>
      <c r="D220" s="184" t="s">
        <v>150</v>
      </c>
      <c r="E220" s="185" t="s">
        <v>918</v>
      </c>
      <c r="F220" s="186" t="s">
        <v>919</v>
      </c>
      <c r="G220" s="187" t="s">
        <v>153</v>
      </c>
      <c r="H220" s="188">
        <v>15.017</v>
      </c>
      <c r="I220" s="189"/>
      <c r="J220" s="190">
        <f aca="true" t="shared" si="70" ref="J220:J225">ROUND(I220*H220,2)</f>
        <v>0</v>
      </c>
      <c r="K220" s="191"/>
      <c r="L220" s="36"/>
      <c r="M220" s="192" t="s">
        <v>1</v>
      </c>
      <c r="N220" s="193" t="s">
        <v>41</v>
      </c>
      <c r="O220" s="68"/>
      <c r="P220" s="194">
        <f aca="true" t="shared" si="71" ref="P220:P225">O220*H220</f>
        <v>0</v>
      </c>
      <c r="Q220" s="194">
        <v>0</v>
      </c>
      <c r="R220" s="194">
        <f aca="true" t="shared" si="72" ref="R220:R225">Q220*H220</f>
        <v>0</v>
      </c>
      <c r="S220" s="194">
        <v>0</v>
      </c>
      <c r="T220" s="195">
        <f aca="true" t="shared" si="73" ref="T220:T225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192</v>
      </c>
      <c r="AT220" s="196" t="s">
        <v>150</v>
      </c>
      <c r="AU220" s="196" t="s">
        <v>155</v>
      </c>
      <c r="AY220" s="14" t="s">
        <v>147</v>
      </c>
      <c r="BE220" s="197">
        <f aca="true" t="shared" si="74" ref="BE220:BE225">IF(N220="základní",J220,0)</f>
        <v>0</v>
      </c>
      <c r="BF220" s="197">
        <f aca="true" t="shared" si="75" ref="BF220:BF225">IF(N220="snížená",J220,0)</f>
        <v>0</v>
      </c>
      <c r="BG220" s="197">
        <f aca="true" t="shared" si="76" ref="BG220:BG225">IF(N220="zákl. přenesená",J220,0)</f>
        <v>0</v>
      </c>
      <c r="BH220" s="197">
        <f aca="true" t="shared" si="77" ref="BH220:BH225">IF(N220="sníž. přenesená",J220,0)</f>
        <v>0</v>
      </c>
      <c r="BI220" s="197">
        <f aca="true" t="shared" si="78" ref="BI220:BI225">IF(N220="nulová",J220,0)</f>
        <v>0</v>
      </c>
      <c r="BJ220" s="14" t="s">
        <v>155</v>
      </c>
      <c r="BK220" s="197">
        <f aca="true" t="shared" si="79" ref="BK220:BK225">ROUND(I220*H220,2)</f>
        <v>0</v>
      </c>
      <c r="BL220" s="14" t="s">
        <v>192</v>
      </c>
      <c r="BM220" s="196" t="s">
        <v>1203</v>
      </c>
    </row>
    <row r="221" spans="1:65" s="2" customFormat="1" ht="16.5" customHeight="1">
      <c r="A221" s="31"/>
      <c r="B221" s="32"/>
      <c r="C221" s="184" t="s">
        <v>895</v>
      </c>
      <c r="D221" s="184" t="s">
        <v>150</v>
      </c>
      <c r="E221" s="185" t="s">
        <v>922</v>
      </c>
      <c r="F221" s="186" t="s">
        <v>923</v>
      </c>
      <c r="G221" s="187" t="s">
        <v>153</v>
      </c>
      <c r="H221" s="188">
        <v>15.017</v>
      </c>
      <c r="I221" s="189"/>
      <c r="J221" s="190">
        <f t="shared" si="70"/>
        <v>0</v>
      </c>
      <c r="K221" s="191"/>
      <c r="L221" s="36"/>
      <c r="M221" s="192" t="s">
        <v>1</v>
      </c>
      <c r="N221" s="193" t="s">
        <v>41</v>
      </c>
      <c r="O221" s="68"/>
      <c r="P221" s="194">
        <f t="shared" si="71"/>
        <v>0</v>
      </c>
      <c r="Q221" s="194">
        <v>0.0003</v>
      </c>
      <c r="R221" s="194">
        <f t="shared" si="72"/>
        <v>0.0045051</v>
      </c>
      <c r="S221" s="194">
        <v>0</v>
      </c>
      <c r="T221" s="195">
        <f t="shared" si="7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192</v>
      </c>
      <c r="AT221" s="196" t="s">
        <v>150</v>
      </c>
      <c r="AU221" s="196" t="s">
        <v>155</v>
      </c>
      <c r="AY221" s="14" t="s">
        <v>147</v>
      </c>
      <c r="BE221" s="197">
        <f t="shared" si="74"/>
        <v>0</v>
      </c>
      <c r="BF221" s="197">
        <f t="shared" si="75"/>
        <v>0</v>
      </c>
      <c r="BG221" s="197">
        <f t="shared" si="76"/>
        <v>0</v>
      </c>
      <c r="BH221" s="197">
        <f t="shared" si="77"/>
        <v>0</v>
      </c>
      <c r="BI221" s="197">
        <f t="shared" si="78"/>
        <v>0</v>
      </c>
      <c r="BJ221" s="14" t="s">
        <v>155</v>
      </c>
      <c r="BK221" s="197">
        <f t="shared" si="79"/>
        <v>0</v>
      </c>
      <c r="BL221" s="14" t="s">
        <v>192</v>
      </c>
      <c r="BM221" s="196" t="s">
        <v>1204</v>
      </c>
    </row>
    <row r="222" spans="1:65" s="2" customFormat="1" ht="21.75" customHeight="1">
      <c r="A222" s="31"/>
      <c r="B222" s="32"/>
      <c r="C222" s="184" t="s">
        <v>897</v>
      </c>
      <c r="D222" s="184" t="s">
        <v>150</v>
      </c>
      <c r="E222" s="185" t="s">
        <v>926</v>
      </c>
      <c r="F222" s="186" t="s">
        <v>927</v>
      </c>
      <c r="G222" s="187" t="s">
        <v>153</v>
      </c>
      <c r="H222" s="188">
        <v>15.017</v>
      </c>
      <c r="I222" s="189"/>
      <c r="J222" s="190">
        <f t="shared" si="70"/>
        <v>0</v>
      </c>
      <c r="K222" s="191"/>
      <c r="L222" s="36"/>
      <c r="M222" s="192" t="s">
        <v>1</v>
      </c>
      <c r="N222" s="193" t="s">
        <v>41</v>
      </c>
      <c r="O222" s="68"/>
      <c r="P222" s="194">
        <f t="shared" si="71"/>
        <v>0</v>
      </c>
      <c r="Q222" s="194">
        <v>0.00689</v>
      </c>
      <c r="R222" s="194">
        <f t="shared" si="72"/>
        <v>0.10346713</v>
      </c>
      <c r="S222" s="194">
        <v>0</v>
      </c>
      <c r="T222" s="195">
        <f t="shared" si="7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192</v>
      </c>
      <c r="AT222" s="196" t="s">
        <v>150</v>
      </c>
      <c r="AU222" s="196" t="s">
        <v>155</v>
      </c>
      <c r="AY222" s="14" t="s">
        <v>147</v>
      </c>
      <c r="BE222" s="197">
        <f t="shared" si="74"/>
        <v>0</v>
      </c>
      <c r="BF222" s="197">
        <f t="shared" si="75"/>
        <v>0</v>
      </c>
      <c r="BG222" s="197">
        <f t="shared" si="76"/>
        <v>0</v>
      </c>
      <c r="BH222" s="197">
        <f t="shared" si="77"/>
        <v>0</v>
      </c>
      <c r="BI222" s="197">
        <f t="shared" si="78"/>
        <v>0</v>
      </c>
      <c r="BJ222" s="14" t="s">
        <v>155</v>
      </c>
      <c r="BK222" s="197">
        <f t="shared" si="79"/>
        <v>0</v>
      </c>
      <c r="BL222" s="14" t="s">
        <v>192</v>
      </c>
      <c r="BM222" s="196" t="s">
        <v>1205</v>
      </c>
    </row>
    <row r="223" spans="1:65" s="2" customFormat="1" ht="16.5" customHeight="1">
      <c r="A223" s="31"/>
      <c r="B223" s="32"/>
      <c r="C223" s="198" t="s">
        <v>899</v>
      </c>
      <c r="D223" s="198" t="s">
        <v>222</v>
      </c>
      <c r="E223" s="199" t="s">
        <v>930</v>
      </c>
      <c r="F223" s="200" t="s">
        <v>931</v>
      </c>
      <c r="G223" s="201" t="s">
        <v>153</v>
      </c>
      <c r="H223" s="202">
        <v>15.768</v>
      </c>
      <c r="I223" s="203"/>
      <c r="J223" s="204">
        <f t="shared" si="70"/>
        <v>0</v>
      </c>
      <c r="K223" s="205"/>
      <c r="L223" s="206"/>
      <c r="M223" s="207" t="s">
        <v>1</v>
      </c>
      <c r="N223" s="208" t="s">
        <v>41</v>
      </c>
      <c r="O223" s="68"/>
      <c r="P223" s="194">
        <f t="shared" si="71"/>
        <v>0</v>
      </c>
      <c r="Q223" s="194">
        <v>0.0192</v>
      </c>
      <c r="R223" s="194">
        <f t="shared" si="72"/>
        <v>0.3027456</v>
      </c>
      <c r="S223" s="194">
        <v>0</v>
      </c>
      <c r="T223" s="195">
        <f t="shared" si="7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225</v>
      </c>
      <c r="AT223" s="196" t="s">
        <v>222</v>
      </c>
      <c r="AU223" s="196" t="s">
        <v>155</v>
      </c>
      <c r="AY223" s="14" t="s">
        <v>147</v>
      </c>
      <c r="BE223" s="197">
        <f t="shared" si="74"/>
        <v>0</v>
      </c>
      <c r="BF223" s="197">
        <f t="shared" si="75"/>
        <v>0</v>
      </c>
      <c r="BG223" s="197">
        <f t="shared" si="76"/>
        <v>0</v>
      </c>
      <c r="BH223" s="197">
        <f t="shared" si="77"/>
        <v>0</v>
      </c>
      <c r="BI223" s="197">
        <f t="shared" si="78"/>
        <v>0</v>
      </c>
      <c r="BJ223" s="14" t="s">
        <v>155</v>
      </c>
      <c r="BK223" s="197">
        <f t="shared" si="79"/>
        <v>0</v>
      </c>
      <c r="BL223" s="14" t="s">
        <v>192</v>
      </c>
      <c r="BM223" s="196" t="s">
        <v>1206</v>
      </c>
    </row>
    <row r="224" spans="1:65" s="2" customFormat="1" ht="16.5" customHeight="1">
      <c r="A224" s="31"/>
      <c r="B224" s="32"/>
      <c r="C224" s="184" t="s">
        <v>901</v>
      </c>
      <c r="D224" s="184" t="s">
        <v>150</v>
      </c>
      <c r="E224" s="185" t="s">
        <v>934</v>
      </c>
      <c r="F224" s="186" t="s">
        <v>935</v>
      </c>
      <c r="G224" s="187" t="s">
        <v>308</v>
      </c>
      <c r="H224" s="188">
        <v>19.662</v>
      </c>
      <c r="I224" s="189"/>
      <c r="J224" s="190">
        <f t="shared" si="70"/>
        <v>0</v>
      </c>
      <c r="K224" s="191"/>
      <c r="L224" s="36"/>
      <c r="M224" s="192" t="s">
        <v>1</v>
      </c>
      <c r="N224" s="193" t="s">
        <v>41</v>
      </c>
      <c r="O224" s="68"/>
      <c r="P224" s="194">
        <f t="shared" si="71"/>
        <v>0</v>
      </c>
      <c r="Q224" s="194">
        <v>3E-05</v>
      </c>
      <c r="R224" s="194">
        <f t="shared" si="72"/>
        <v>0.00058986</v>
      </c>
      <c r="S224" s="194">
        <v>0</v>
      </c>
      <c r="T224" s="195">
        <f t="shared" si="7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192</v>
      </c>
      <c r="AT224" s="196" t="s">
        <v>150</v>
      </c>
      <c r="AU224" s="196" t="s">
        <v>155</v>
      </c>
      <c r="AY224" s="14" t="s">
        <v>147</v>
      </c>
      <c r="BE224" s="197">
        <f t="shared" si="74"/>
        <v>0</v>
      </c>
      <c r="BF224" s="197">
        <f t="shared" si="75"/>
        <v>0</v>
      </c>
      <c r="BG224" s="197">
        <f t="shared" si="76"/>
        <v>0</v>
      </c>
      <c r="BH224" s="197">
        <f t="shared" si="77"/>
        <v>0</v>
      </c>
      <c r="BI224" s="197">
        <f t="shared" si="78"/>
        <v>0</v>
      </c>
      <c r="BJ224" s="14" t="s">
        <v>155</v>
      </c>
      <c r="BK224" s="197">
        <f t="shared" si="79"/>
        <v>0</v>
      </c>
      <c r="BL224" s="14" t="s">
        <v>192</v>
      </c>
      <c r="BM224" s="196" t="s">
        <v>1207</v>
      </c>
    </row>
    <row r="225" spans="1:65" s="2" customFormat="1" ht="16.5" customHeight="1">
      <c r="A225" s="31"/>
      <c r="B225" s="32"/>
      <c r="C225" s="184" t="s">
        <v>903</v>
      </c>
      <c r="D225" s="184" t="s">
        <v>150</v>
      </c>
      <c r="E225" s="185" t="s">
        <v>938</v>
      </c>
      <c r="F225" s="186" t="s">
        <v>939</v>
      </c>
      <c r="G225" s="187" t="s">
        <v>274</v>
      </c>
      <c r="H225" s="209"/>
      <c r="I225" s="189"/>
      <c r="J225" s="190">
        <f t="shared" si="70"/>
        <v>0</v>
      </c>
      <c r="K225" s="191"/>
      <c r="L225" s="36"/>
      <c r="M225" s="192" t="s">
        <v>1</v>
      </c>
      <c r="N225" s="193" t="s">
        <v>41</v>
      </c>
      <c r="O225" s="68"/>
      <c r="P225" s="194">
        <f t="shared" si="71"/>
        <v>0</v>
      </c>
      <c r="Q225" s="194">
        <v>0</v>
      </c>
      <c r="R225" s="194">
        <f t="shared" si="72"/>
        <v>0</v>
      </c>
      <c r="S225" s="194">
        <v>0</v>
      </c>
      <c r="T225" s="195">
        <f t="shared" si="7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192</v>
      </c>
      <c r="AT225" s="196" t="s">
        <v>150</v>
      </c>
      <c r="AU225" s="196" t="s">
        <v>155</v>
      </c>
      <c r="AY225" s="14" t="s">
        <v>147</v>
      </c>
      <c r="BE225" s="197">
        <f t="shared" si="74"/>
        <v>0</v>
      </c>
      <c r="BF225" s="197">
        <f t="shared" si="75"/>
        <v>0</v>
      </c>
      <c r="BG225" s="197">
        <f t="shared" si="76"/>
        <v>0</v>
      </c>
      <c r="BH225" s="197">
        <f t="shared" si="77"/>
        <v>0</v>
      </c>
      <c r="BI225" s="197">
        <f t="shared" si="78"/>
        <v>0</v>
      </c>
      <c r="BJ225" s="14" t="s">
        <v>155</v>
      </c>
      <c r="BK225" s="197">
        <f t="shared" si="79"/>
        <v>0</v>
      </c>
      <c r="BL225" s="14" t="s">
        <v>192</v>
      </c>
      <c r="BM225" s="196" t="s">
        <v>1208</v>
      </c>
    </row>
    <row r="226" spans="2:63" s="12" customFormat="1" ht="22.9" customHeight="1">
      <c r="B226" s="168"/>
      <c r="C226" s="169"/>
      <c r="D226" s="170" t="s">
        <v>74</v>
      </c>
      <c r="E226" s="182" t="s">
        <v>941</v>
      </c>
      <c r="F226" s="182" t="s">
        <v>942</v>
      </c>
      <c r="G226" s="169"/>
      <c r="H226" s="169"/>
      <c r="I226" s="172"/>
      <c r="J226" s="183">
        <f>BK226</f>
        <v>0</v>
      </c>
      <c r="K226" s="169"/>
      <c r="L226" s="174"/>
      <c r="M226" s="175"/>
      <c r="N226" s="176"/>
      <c r="O226" s="176"/>
      <c r="P226" s="177">
        <f>SUM(P227:P233)</f>
        <v>0</v>
      </c>
      <c r="Q226" s="176"/>
      <c r="R226" s="177">
        <f>SUM(R227:R233)</f>
        <v>0.5018817999999999</v>
      </c>
      <c r="S226" s="176"/>
      <c r="T226" s="178">
        <f>SUM(T227:T233)</f>
        <v>0</v>
      </c>
      <c r="AR226" s="179" t="s">
        <v>155</v>
      </c>
      <c r="AT226" s="180" t="s">
        <v>74</v>
      </c>
      <c r="AU226" s="180" t="s">
        <v>83</v>
      </c>
      <c r="AY226" s="179" t="s">
        <v>147</v>
      </c>
      <c r="BK226" s="181">
        <f>SUM(BK227:BK233)</f>
        <v>0</v>
      </c>
    </row>
    <row r="227" spans="1:65" s="2" customFormat="1" ht="16.5" customHeight="1">
      <c r="A227" s="31"/>
      <c r="B227" s="32"/>
      <c r="C227" s="184" t="s">
        <v>905</v>
      </c>
      <c r="D227" s="184" t="s">
        <v>150</v>
      </c>
      <c r="E227" s="185" t="s">
        <v>944</v>
      </c>
      <c r="F227" s="186" t="s">
        <v>945</v>
      </c>
      <c r="G227" s="187" t="s">
        <v>153</v>
      </c>
      <c r="H227" s="188">
        <v>31.91</v>
      </c>
      <c r="I227" s="189"/>
      <c r="J227" s="190">
        <f aca="true" t="shared" si="80" ref="J227:J233">ROUND(I227*H227,2)</f>
        <v>0</v>
      </c>
      <c r="K227" s="191"/>
      <c r="L227" s="36"/>
      <c r="M227" s="192" t="s">
        <v>1</v>
      </c>
      <c r="N227" s="193" t="s">
        <v>41</v>
      </c>
      <c r="O227" s="68"/>
      <c r="P227" s="194">
        <f aca="true" t="shared" si="81" ref="P227:P233">O227*H227</f>
        <v>0</v>
      </c>
      <c r="Q227" s="194">
        <v>0.0003</v>
      </c>
      <c r="R227" s="194">
        <f aca="true" t="shared" si="82" ref="R227:R233">Q227*H227</f>
        <v>0.009573</v>
      </c>
      <c r="S227" s="194">
        <v>0</v>
      </c>
      <c r="T227" s="195">
        <f aca="true" t="shared" si="83" ref="T227:T233"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192</v>
      </c>
      <c r="AT227" s="196" t="s">
        <v>150</v>
      </c>
      <c r="AU227" s="196" t="s">
        <v>155</v>
      </c>
      <c r="AY227" s="14" t="s">
        <v>147</v>
      </c>
      <c r="BE227" s="197">
        <f aca="true" t="shared" si="84" ref="BE227:BE233">IF(N227="základní",J227,0)</f>
        <v>0</v>
      </c>
      <c r="BF227" s="197">
        <f aca="true" t="shared" si="85" ref="BF227:BF233">IF(N227="snížená",J227,0)</f>
        <v>0</v>
      </c>
      <c r="BG227" s="197">
        <f aca="true" t="shared" si="86" ref="BG227:BG233">IF(N227="zákl. přenesená",J227,0)</f>
        <v>0</v>
      </c>
      <c r="BH227" s="197">
        <f aca="true" t="shared" si="87" ref="BH227:BH233">IF(N227="sníž. přenesená",J227,0)</f>
        <v>0</v>
      </c>
      <c r="BI227" s="197">
        <f aca="true" t="shared" si="88" ref="BI227:BI233">IF(N227="nulová",J227,0)</f>
        <v>0</v>
      </c>
      <c r="BJ227" s="14" t="s">
        <v>155</v>
      </c>
      <c r="BK227" s="197">
        <f aca="true" t="shared" si="89" ref="BK227:BK233">ROUND(I227*H227,2)</f>
        <v>0</v>
      </c>
      <c r="BL227" s="14" t="s">
        <v>192</v>
      </c>
      <c r="BM227" s="196" t="s">
        <v>1209</v>
      </c>
    </row>
    <row r="228" spans="1:65" s="2" customFormat="1" ht="16.5" customHeight="1">
      <c r="A228" s="31"/>
      <c r="B228" s="32"/>
      <c r="C228" s="184" t="s">
        <v>907</v>
      </c>
      <c r="D228" s="184" t="s">
        <v>150</v>
      </c>
      <c r="E228" s="185" t="s">
        <v>948</v>
      </c>
      <c r="F228" s="186" t="s">
        <v>949</v>
      </c>
      <c r="G228" s="187" t="s">
        <v>153</v>
      </c>
      <c r="H228" s="188">
        <v>31.91</v>
      </c>
      <c r="I228" s="189"/>
      <c r="J228" s="190">
        <f t="shared" si="80"/>
        <v>0</v>
      </c>
      <c r="K228" s="191"/>
      <c r="L228" s="36"/>
      <c r="M228" s="192" t="s">
        <v>1</v>
      </c>
      <c r="N228" s="193" t="s">
        <v>41</v>
      </c>
      <c r="O228" s="68"/>
      <c r="P228" s="194">
        <f t="shared" si="81"/>
        <v>0</v>
      </c>
      <c r="Q228" s="194">
        <v>0.00495</v>
      </c>
      <c r="R228" s="194">
        <f t="shared" si="82"/>
        <v>0.15795450000000003</v>
      </c>
      <c r="S228" s="194">
        <v>0</v>
      </c>
      <c r="T228" s="195">
        <f t="shared" si="8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192</v>
      </c>
      <c r="AT228" s="196" t="s">
        <v>150</v>
      </c>
      <c r="AU228" s="196" t="s">
        <v>155</v>
      </c>
      <c r="AY228" s="14" t="s">
        <v>147</v>
      </c>
      <c r="BE228" s="197">
        <f t="shared" si="84"/>
        <v>0</v>
      </c>
      <c r="BF228" s="197">
        <f t="shared" si="85"/>
        <v>0</v>
      </c>
      <c r="BG228" s="197">
        <f t="shared" si="86"/>
        <v>0</v>
      </c>
      <c r="BH228" s="197">
        <f t="shared" si="87"/>
        <v>0</v>
      </c>
      <c r="BI228" s="197">
        <f t="shared" si="88"/>
        <v>0</v>
      </c>
      <c r="BJ228" s="14" t="s">
        <v>155</v>
      </c>
      <c r="BK228" s="197">
        <f t="shared" si="89"/>
        <v>0</v>
      </c>
      <c r="BL228" s="14" t="s">
        <v>192</v>
      </c>
      <c r="BM228" s="196" t="s">
        <v>1210</v>
      </c>
    </row>
    <row r="229" spans="1:65" s="2" customFormat="1" ht="16.5" customHeight="1">
      <c r="A229" s="31"/>
      <c r="B229" s="32"/>
      <c r="C229" s="198" t="s">
        <v>909</v>
      </c>
      <c r="D229" s="198" t="s">
        <v>222</v>
      </c>
      <c r="E229" s="199" t="s">
        <v>952</v>
      </c>
      <c r="F229" s="200" t="s">
        <v>953</v>
      </c>
      <c r="G229" s="201" t="s">
        <v>153</v>
      </c>
      <c r="H229" s="202">
        <v>33.506</v>
      </c>
      <c r="I229" s="203"/>
      <c r="J229" s="204">
        <f t="shared" si="80"/>
        <v>0</v>
      </c>
      <c r="K229" s="205"/>
      <c r="L229" s="206"/>
      <c r="M229" s="207" t="s">
        <v>1</v>
      </c>
      <c r="N229" s="208" t="s">
        <v>41</v>
      </c>
      <c r="O229" s="68"/>
      <c r="P229" s="194">
        <f t="shared" si="81"/>
        <v>0</v>
      </c>
      <c r="Q229" s="194">
        <v>0.0098</v>
      </c>
      <c r="R229" s="194">
        <f t="shared" si="82"/>
        <v>0.3283588</v>
      </c>
      <c r="S229" s="194">
        <v>0</v>
      </c>
      <c r="T229" s="195">
        <f t="shared" si="8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225</v>
      </c>
      <c r="AT229" s="196" t="s">
        <v>222</v>
      </c>
      <c r="AU229" s="196" t="s">
        <v>155</v>
      </c>
      <c r="AY229" s="14" t="s">
        <v>147</v>
      </c>
      <c r="BE229" s="197">
        <f t="shared" si="84"/>
        <v>0</v>
      </c>
      <c r="BF229" s="197">
        <f t="shared" si="85"/>
        <v>0</v>
      </c>
      <c r="BG229" s="197">
        <f t="shared" si="86"/>
        <v>0</v>
      </c>
      <c r="BH229" s="197">
        <f t="shared" si="87"/>
        <v>0</v>
      </c>
      <c r="BI229" s="197">
        <f t="shared" si="88"/>
        <v>0</v>
      </c>
      <c r="BJ229" s="14" t="s">
        <v>155</v>
      </c>
      <c r="BK229" s="197">
        <f t="shared" si="89"/>
        <v>0</v>
      </c>
      <c r="BL229" s="14" t="s">
        <v>192</v>
      </c>
      <c r="BM229" s="196" t="s">
        <v>1211</v>
      </c>
    </row>
    <row r="230" spans="1:65" s="2" customFormat="1" ht="16.5" customHeight="1">
      <c r="A230" s="31"/>
      <c r="B230" s="32"/>
      <c r="C230" s="184" t="s">
        <v>911</v>
      </c>
      <c r="D230" s="184" t="s">
        <v>150</v>
      </c>
      <c r="E230" s="185" t="s">
        <v>960</v>
      </c>
      <c r="F230" s="186" t="s">
        <v>961</v>
      </c>
      <c r="G230" s="187" t="s">
        <v>308</v>
      </c>
      <c r="H230" s="188">
        <v>8</v>
      </c>
      <c r="I230" s="189"/>
      <c r="J230" s="190">
        <f t="shared" si="80"/>
        <v>0</v>
      </c>
      <c r="K230" s="191"/>
      <c r="L230" s="36"/>
      <c r="M230" s="192" t="s">
        <v>1</v>
      </c>
      <c r="N230" s="193" t="s">
        <v>41</v>
      </c>
      <c r="O230" s="68"/>
      <c r="P230" s="194">
        <f t="shared" si="81"/>
        <v>0</v>
      </c>
      <c r="Q230" s="194">
        <v>0.00055</v>
      </c>
      <c r="R230" s="194">
        <f t="shared" si="82"/>
        <v>0.0044</v>
      </c>
      <c r="S230" s="194">
        <v>0</v>
      </c>
      <c r="T230" s="195">
        <f t="shared" si="8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192</v>
      </c>
      <c r="AT230" s="196" t="s">
        <v>150</v>
      </c>
      <c r="AU230" s="196" t="s">
        <v>155</v>
      </c>
      <c r="AY230" s="14" t="s">
        <v>147</v>
      </c>
      <c r="BE230" s="197">
        <f t="shared" si="84"/>
        <v>0</v>
      </c>
      <c r="BF230" s="197">
        <f t="shared" si="85"/>
        <v>0</v>
      </c>
      <c r="BG230" s="197">
        <f t="shared" si="86"/>
        <v>0</v>
      </c>
      <c r="BH230" s="197">
        <f t="shared" si="87"/>
        <v>0</v>
      </c>
      <c r="BI230" s="197">
        <f t="shared" si="88"/>
        <v>0</v>
      </c>
      <c r="BJ230" s="14" t="s">
        <v>155</v>
      </c>
      <c r="BK230" s="197">
        <f t="shared" si="89"/>
        <v>0</v>
      </c>
      <c r="BL230" s="14" t="s">
        <v>192</v>
      </c>
      <c r="BM230" s="196" t="s">
        <v>1212</v>
      </c>
    </row>
    <row r="231" spans="1:65" s="2" customFormat="1" ht="16.5" customHeight="1">
      <c r="A231" s="31"/>
      <c r="B231" s="32"/>
      <c r="C231" s="184" t="s">
        <v>913</v>
      </c>
      <c r="D231" s="184" t="s">
        <v>150</v>
      </c>
      <c r="E231" s="185" t="s">
        <v>964</v>
      </c>
      <c r="F231" s="186" t="s">
        <v>965</v>
      </c>
      <c r="G231" s="187" t="s">
        <v>191</v>
      </c>
      <c r="H231" s="188">
        <v>6</v>
      </c>
      <c r="I231" s="189"/>
      <c r="J231" s="190">
        <f t="shared" si="80"/>
        <v>0</v>
      </c>
      <c r="K231" s="191"/>
      <c r="L231" s="36"/>
      <c r="M231" s="192" t="s">
        <v>1</v>
      </c>
      <c r="N231" s="193" t="s">
        <v>41</v>
      </c>
      <c r="O231" s="68"/>
      <c r="P231" s="194">
        <f t="shared" si="81"/>
        <v>0</v>
      </c>
      <c r="Q231" s="194">
        <v>0</v>
      </c>
      <c r="R231" s="194">
        <f t="shared" si="82"/>
        <v>0</v>
      </c>
      <c r="S231" s="194">
        <v>0</v>
      </c>
      <c r="T231" s="195">
        <f t="shared" si="8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192</v>
      </c>
      <c r="AT231" s="196" t="s">
        <v>150</v>
      </c>
      <c r="AU231" s="196" t="s">
        <v>155</v>
      </c>
      <c r="AY231" s="14" t="s">
        <v>147</v>
      </c>
      <c r="BE231" s="197">
        <f t="shared" si="84"/>
        <v>0</v>
      </c>
      <c r="BF231" s="197">
        <f t="shared" si="85"/>
        <v>0</v>
      </c>
      <c r="BG231" s="197">
        <f t="shared" si="86"/>
        <v>0</v>
      </c>
      <c r="BH231" s="197">
        <f t="shared" si="87"/>
        <v>0</v>
      </c>
      <c r="BI231" s="197">
        <f t="shared" si="88"/>
        <v>0</v>
      </c>
      <c r="BJ231" s="14" t="s">
        <v>155</v>
      </c>
      <c r="BK231" s="197">
        <f t="shared" si="89"/>
        <v>0</v>
      </c>
      <c r="BL231" s="14" t="s">
        <v>192</v>
      </c>
      <c r="BM231" s="196" t="s">
        <v>1213</v>
      </c>
    </row>
    <row r="232" spans="1:65" s="2" customFormat="1" ht="16.5" customHeight="1">
      <c r="A232" s="31"/>
      <c r="B232" s="32"/>
      <c r="C232" s="184" t="s">
        <v>917</v>
      </c>
      <c r="D232" s="184" t="s">
        <v>150</v>
      </c>
      <c r="E232" s="185" t="s">
        <v>968</v>
      </c>
      <c r="F232" s="186" t="s">
        <v>969</v>
      </c>
      <c r="G232" s="187" t="s">
        <v>153</v>
      </c>
      <c r="H232" s="188">
        <v>31.91</v>
      </c>
      <c r="I232" s="189"/>
      <c r="J232" s="190">
        <f t="shared" si="80"/>
        <v>0</v>
      </c>
      <c r="K232" s="191"/>
      <c r="L232" s="36"/>
      <c r="M232" s="192" t="s">
        <v>1</v>
      </c>
      <c r="N232" s="193" t="s">
        <v>41</v>
      </c>
      <c r="O232" s="68"/>
      <c r="P232" s="194">
        <f t="shared" si="81"/>
        <v>0</v>
      </c>
      <c r="Q232" s="194">
        <v>5E-05</v>
      </c>
      <c r="R232" s="194">
        <f t="shared" si="82"/>
        <v>0.0015955000000000001</v>
      </c>
      <c r="S232" s="194">
        <v>0</v>
      </c>
      <c r="T232" s="195">
        <f t="shared" si="8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192</v>
      </c>
      <c r="AT232" s="196" t="s">
        <v>150</v>
      </c>
      <c r="AU232" s="196" t="s">
        <v>155</v>
      </c>
      <c r="AY232" s="14" t="s">
        <v>147</v>
      </c>
      <c r="BE232" s="197">
        <f t="shared" si="84"/>
        <v>0</v>
      </c>
      <c r="BF232" s="197">
        <f t="shared" si="85"/>
        <v>0</v>
      </c>
      <c r="BG232" s="197">
        <f t="shared" si="86"/>
        <v>0</v>
      </c>
      <c r="BH232" s="197">
        <f t="shared" si="87"/>
        <v>0</v>
      </c>
      <c r="BI232" s="197">
        <f t="shared" si="88"/>
        <v>0</v>
      </c>
      <c r="BJ232" s="14" t="s">
        <v>155</v>
      </c>
      <c r="BK232" s="197">
        <f t="shared" si="89"/>
        <v>0</v>
      </c>
      <c r="BL232" s="14" t="s">
        <v>192</v>
      </c>
      <c r="BM232" s="196" t="s">
        <v>1214</v>
      </c>
    </row>
    <row r="233" spans="1:65" s="2" customFormat="1" ht="16.5" customHeight="1">
      <c r="A233" s="31"/>
      <c r="B233" s="32"/>
      <c r="C233" s="184" t="s">
        <v>921</v>
      </c>
      <c r="D233" s="184" t="s">
        <v>150</v>
      </c>
      <c r="E233" s="185" t="s">
        <v>972</v>
      </c>
      <c r="F233" s="186" t="s">
        <v>973</v>
      </c>
      <c r="G233" s="187" t="s">
        <v>274</v>
      </c>
      <c r="H233" s="209"/>
      <c r="I233" s="189"/>
      <c r="J233" s="190">
        <f t="shared" si="80"/>
        <v>0</v>
      </c>
      <c r="K233" s="191"/>
      <c r="L233" s="36"/>
      <c r="M233" s="192" t="s">
        <v>1</v>
      </c>
      <c r="N233" s="193" t="s">
        <v>41</v>
      </c>
      <c r="O233" s="68"/>
      <c r="P233" s="194">
        <f t="shared" si="81"/>
        <v>0</v>
      </c>
      <c r="Q233" s="194">
        <v>0</v>
      </c>
      <c r="R233" s="194">
        <f t="shared" si="82"/>
        <v>0</v>
      </c>
      <c r="S233" s="194">
        <v>0</v>
      </c>
      <c r="T233" s="195">
        <f t="shared" si="8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192</v>
      </c>
      <c r="AT233" s="196" t="s">
        <v>150</v>
      </c>
      <c r="AU233" s="196" t="s">
        <v>155</v>
      </c>
      <c r="AY233" s="14" t="s">
        <v>147</v>
      </c>
      <c r="BE233" s="197">
        <f t="shared" si="84"/>
        <v>0</v>
      </c>
      <c r="BF233" s="197">
        <f t="shared" si="85"/>
        <v>0</v>
      </c>
      <c r="BG233" s="197">
        <f t="shared" si="86"/>
        <v>0</v>
      </c>
      <c r="BH233" s="197">
        <f t="shared" si="87"/>
        <v>0</v>
      </c>
      <c r="BI233" s="197">
        <f t="shared" si="88"/>
        <v>0</v>
      </c>
      <c r="BJ233" s="14" t="s">
        <v>155</v>
      </c>
      <c r="BK233" s="197">
        <f t="shared" si="89"/>
        <v>0</v>
      </c>
      <c r="BL233" s="14" t="s">
        <v>192</v>
      </c>
      <c r="BM233" s="196" t="s">
        <v>1215</v>
      </c>
    </row>
    <row r="234" spans="2:63" s="12" customFormat="1" ht="22.9" customHeight="1">
      <c r="B234" s="168"/>
      <c r="C234" s="169"/>
      <c r="D234" s="170" t="s">
        <v>74</v>
      </c>
      <c r="E234" s="182" t="s">
        <v>326</v>
      </c>
      <c r="F234" s="182" t="s">
        <v>327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SUM(P235:P241)</f>
        <v>0</v>
      </c>
      <c r="Q234" s="176"/>
      <c r="R234" s="177">
        <f>SUM(R235:R241)</f>
        <v>0.0016580000000000002</v>
      </c>
      <c r="S234" s="176"/>
      <c r="T234" s="178">
        <f>SUM(T235:T241)</f>
        <v>0</v>
      </c>
      <c r="AR234" s="179" t="s">
        <v>155</v>
      </c>
      <c r="AT234" s="180" t="s">
        <v>74</v>
      </c>
      <c r="AU234" s="180" t="s">
        <v>83</v>
      </c>
      <c r="AY234" s="179" t="s">
        <v>147</v>
      </c>
      <c r="BK234" s="181">
        <f>SUM(BK235:BK241)</f>
        <v>0</v>
      </c>
    </row>
    <row r="235" spans="1:65" s="2" customFormat="1" ht="16.5" customHeight="1">
      <c r="A235" s="31"/>
      <c r="B235" s="32"/>
      <c r="C235" s="184" t="s">
        <v>925</v>
      </c>
      <c r="D235" s="184" t="s">
        <v>150</v>
      </c>
      <c r="E235" s="185" t="s">
        <v>329</v>
      </c>
      <c r="F235" s="186" t="s">
        <v>330</v>
      </c>
      <c r="G235" s="187" t="s">
        <v>153</v>
      </c>
      <c r="H235" s="188">
        <v>2.3</v>
      </c>
      <c r="I235" s="189"/>
      <c r="J235" s="190">
        <f aca="true" t="shared" si="90" ref="J235:J241">ROUND(I235*H235,2)</f>
        <v>0</v>
      </c>
      <c r="K235" s="191"/>
      <c r="L235" s="36"/>
      <c r="M235" s="192" t="s">
        <v>1</v>
      </c>
      <c r="N235" s="193" t="s">
        <v>41</v>
      </c>
      <c r="O235" s="68"/>
      <c r="P235" s="194">
        <f aca="true" t="shared" si="91" ref="P235:P241">O235*H235</f>
        <v>0</v>
      </c>
      <c r="Q235" s="194">
        <v>8E-05</v>
      </c>
      <c r="R235" s="194">
        <f aca="true" t="shared" si="92" ref="R235:R241">Q235*H235</f>
        <v>0.000184</v>
      </c>
      <c r="S235" s="194">
        <v>0</v>
      </c>
      <c r="T235" s="195">
        <f aca="true" t="shared" si="93" ref="T235:T241"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192</v>
      </c>
      <c r="AT235" s="196" t="s">
        <v>150</v>
      </c>
      <c r="AU235" s="196" t="s">
        <v>155</v>
      </c>
      <c r="AY235" s="14" t="s">
        <v>147</v>
      </c>
      <c r="BE235" s="197">
        <f aca="true" t="shared" si="94" ref="BE235:BE241">IF(N235="základní",J235,0)</f>
        <v>0</v>
      </c>
      <c r="BF235" s="197">
        <f aca="true" t="shared" si="95" ref="BF235:BF241">IF(N235="snížená",J235,0)</f>
        <v>0</v>
      </c>
      <c r="BG235" s="197">
        <f aca="true" t="shared" si="96" ref="BG235:BG241">IF(N235="zákl. přenesená",J235,0)</f>
        <v>0</v>
      </c>
      <c r="BH235" s="197">
        <f aca="true" t="shared" si="97" ref="BH235:BH241">IF(N235="sníž. přenesená",J235,0)</f>
        <v>0</v>
      </c>
      <c r="BI235" s="197">
        <f aca="true" t="shared" si="98" ref="BI235:BI241">IF(N235="nulová",J235,0)</f>
        <v>0</v>
      </c>
      <c r="BJ235" s="14" t="s">
        <v>155</v>
      </c>
      <c r="BK235" s="197">
        <f aca="true" t="shared" si="99" ref="BK235:BK241">ROUND(I235*H235,2)</f>
        <v>0</v>
      </c>
      <c r="BL235" s="14" t="s">
        <v>192</v>
      </c>
      <c r="BM235" s="196" t="s">
        <v>1216</v>
      </c>
    </row>
    <row r="236" spans="1:65" s="2" customFormat="1" ht="16.5" customHeight="1">
      <c r="A236" s="31"/>
      <c r="B236" s="32"/>
      <c r="C236" s="184" t="s">
        <v>929</v>
      </c>
      <c r="D236" s="184" t="s">
        <v>150</v>
      </c>
      <c r="E236" s="185" t="s">
        <v>333</v>
      </c>
      <c r="F236" s="186" t="s">
        <v>334</v>
      </c>
      <c r="G236" s="187" t="s">
        <v>153</v>
      </c>
      <c r="H236" s="188">
        <v>2.3</v>
      </c>
      <c r="I236" s="189"/>
      <c r="J236" s="190">
        <f t="shared" si="90"/>
        <v>0</v>
      </c>
      <c r="K236" s="191"/>
      <c r="L236" s="36"/>
      <c r="M236" s="192" t="s">
        <v>1</v>
      </c>
      <c r="N236" s="193" t="s">
        <v>41</v>
      </c>
      <c r="O236" s="68"/>
      <c r="P236" s="194">
        <f t="shared" si="91"/>
        <v>0</v>
      </c>
      <c r="Q236" s="194">
        <v>0.00014</v>
      </c>
      <c r="R236" s="194">
        <f t="shared" si="92"/>
        <v>0.00032199999999999997</v>
      </c>
      <c r="S236" s="194">
        <v>0</v>
      </c>
      <c r="T236" s="195">
        <f t="shared" si="9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192</v>
      </c>
      <c r="AT236" s="196" t="s">
        <v>150</v>
      </c>
      <c r="AU236" s="196" t="s">
        <v>155</v>
      </c>
      <c r="AY236" s="14" t="s">
        <v>147</v>
      </c>
      <c r="BE236" s="197">
        <f t="shared" si="94"/>
        <v>0</v>
      </c>
      <c r="BF236" s="197">
        <f t="shared" si="95"/>
        <v>0</v>
      </c>
      <c r="BG236" s="197">
        <f t="shared" si="96"/>
        <v>0</v>
      </c>
      <c r="BH236" s="197">
        <f t="shared" si="97"/>
        <v>0</v>
      </c>
      <c r="BI236" s="197">
        <f t="shared" si="98"/>
        <v>0</v>
      </c>
      <c r="BJ236" s="14" t="s">
        <v>155</v>
      </c>
      <c r="BK236" s="197">
        <f t="shared" si="99"/>
        <v>0</v>
      </c>
      <c r="BL236" s="14" t="s">
        <v>192</v>
      </c>
      <c r="BM236" s="196" t="s">
        <v>1217</v>
      </c>
    </row>
    <row r="237" spans="1:65" s="2" customFormat="1" ht="16.5" customHeight="1">
      <c r="A237" s="31"/>
      <c r="B237" s="32"/>
      <c r="C237" s="184" t="s">
        <v>933</v>
      </c>
      <c r="D237" s="184" t="s">
        <v>150</v>
      </c>
      <c r="E237" s="185" t="s">
        <v>337</v>
      </c>
      <c r="F237" s="186" t="s">
        <v>338</v>
      </c>
      <c r="G237" s="187" t="s">
        <v>153</v>
      </c>
      <c r="H237" s="188">
        <v>2.3</v>
      </c>
      <c r="I237" s="189"/>
      <c r="J237" s="190">
        <f t="shared" si="90"/>
        <v>0</v>
      </c>
      <c r="K237" s="191"/>
      <c r="L237" s="36"/>
      <c r="M237" s="192" t="s">
        <v>1</v>
      </c>
      <c r="N237" s="193" t="s">
        <v>41</v>
      </c>
      <c r="O237" s="68"/>
      <c r="P237" s="194">
        <f t="shared" si="91"/>
        <v>0</v>
      </c>
      <c r="Q237" s="194">
        <v>0.00012</v>
      </c>
      <c r="R237" s="194">
        <f t="shared" si="92"/>
        <v>0.000276</v>
      </c>
      <c r="S237" s="194">
        <v>0</v>
      </c>
      <c r="T237" s="195">
        <f t="shared" si="9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192</v>
      </c>
      <c r="AT237" s="196" t="s">
        <v>150</v>
      </c>
      <c r="AU237" s="196" t="s">
        <v>155</v>
      </c>
      <c r="AY237" s="14" t="s">
        <v>147</v>
      </c>
      <c r="BE237" s="197">
        <f t="shared" si="94"/>
        <v>0</v>
      </c>
      <c r="BF237" s="197">
        <f t="shared" si="95"/>
        <v>0</v>
      </c>
      <c r="BG237" s="197">
        <f t="shared" si="96"/>
        <v>0</v>
      </c>
      <c r="BH237" s="197">
        <f t="shared" si="97"/>
        <v>0</v>
      </c>
      <c r="BI237" s="197">
        <f t="shared" si="98"/>
        <v>0</v>
      </c>
      <c r="BJ237" s="14" t="s">
        <v>155</v>
      </c>
      <c r="BK237" s="197">
        <f t="shared" si="99"/>
        <v>0</v>
      </c>
      <c r="BL237" s="14" t="s">
        <v>192</v>
      </c>
      <c r="BM237" s="196" t="s">
        <v>1218</v>
      </c>
    </row>
    <row r="238" spans="1:65" s="2" customFormat="1" ht="16.5" customHeight="1">
      <c r="A238" s="31"/>
      <c r="B238" s="32"/>
      <c r="C238" s="184" t="s">
        <v>937</v>
      </c>
      <c r="D238" s="184" t="s">
        <v>150</v>
      </c>
      <c r="E238" s="185" t="s">
        <v>341</v>
      </c>
      <c r="F238" s="186" t="s">
        <v>342</v>
      </c>
      <c r="G238" s="187" t="s">
        <v>153</v>
      </c>
      <c r="H238" s="188">
        <v>2.3</v>
      </c>
      <c r="I238" s="189"/>
      <c r="J238" s="190">
        <f t="shared" si="90"/>
        <v>0</v>
      </c>
      <c r="K238" s="191"/>
      <c r="L238" s="36"/>
      <c r="M238" s="192" t="s">
        <v>1</v>
      </c>
      <c r="N238" s="193" t="s">
        <v>41</v>
      </c>
      <c r="O238" s="68"/>
      <c r="P238" s="194">
        <f t="shared" si="91"/>
        <v>0</v>
      </c>
      <c r="Q238" s="194">
        <v>0.00012</v>
      </c>
      <c r="R238" s="194">
        <f t="shared" si="92"/>
        <v>0.000276</v>
      </c>
      <c r="S238" s="194">
        <v>0</v>
      </c>
      <c r="T238" s="195">
        <f t="shared" si="9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192</v>
      </c>
      <c r="AT238" s="196" t="s">
        <v>150</v>
      </c>
      <c r="AU238" s="196" t="s">
        <v>155</v>
      </c>
      <c r="AY238" s="14" t="s">
        <v>147</v>
      </c>
      <c r="BE238" s="197">
        <f t="shared" si="94"/>
        <v>0</v>
      </c>
      <c r="BF238" s="197">
        <f t="shared" si="95"/>
        <v>0</v>
      </c>
      <c r="BG238" s="197">
        <f t="shared" si="96"/>
        <v>0</v>
      </c>
      <c r="BH238" s="197">
        <f t="shared" si="97"/>
        <v>0</v>
      </c>
      <c r="BI238" s="197">
        <f t="shared" si="98"/>
        <v>0</v>
      </c>
      <c r="BJ238" s="14" t="s">
        <v>155</v>
      </c>
      <c r="BK238" s="197">
        <f t="shared" si="99"/>
        <v>0</v>
      </c>
      <c r="BL238" s="14" t="s">
        <v>192</v>
      </c>
      <c r="BM238" s="196" t="s">
        <v>1219</v>
      </c>
    </row>
    <row r="239" spans="1:65" s="2" customFormat="1" ht="16.5" customHeight="1">
      <c r="A239" s="31"/>
      <c r="B239" s="32"/>
      <c r="C239" s="184" t="s">
        <v>943</v>
      </c>
      <c r="D239" s="184" t="s">
        <v>150</v>
      </c>
      <c r="E239" s="185" t="s">
        <v>361</v>
      </c>
      <c r="F239" s="186" t="s">
        <v>362</v>
      </c>
      <c r="G239" s="187" t="s">
        <v>308</v>
      </c>
      <c r="H239" s="188">
        <v>6</v>
      </c>
      <c r="I239" s="189"/>
      <c r="J239" s="190">
        <f t="shared" si="90"/>
        <v>0</v>
      </c>
      <c r="K239" s="191"/>
      <c r="L239" s="36"/>
      <c r="M239" s="192" t="s">
        <v>1</v>
      </c>
      <c r="N239" s="193" t="s">
        <v>41</v>
      </c>
      <c r="O239" s="68"/>
      <c r="P239" s="194">
        <f t="shared" si="91"/>
        <v>0</v>
      </c>
      <c r="Q239" s="194">
        <v>2E-05</v>
      </c>
      <c r="R239" s="194">
        <f t="shared" si="92"/>
        <v>0.00012000000000000002</v>
      </c>
      <c r="S239" s="194">
        <v>0</v>
      </c>
      <c r="T239" s="195">
        <f t="shared" si="9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192</v>
      </c>
      <c r="AT239" s="196" t="s">
        <v>150</v>
      </c>
      <c r="AU239" s="196" t="s">
        <v>155</v>
      </c>
      <c r="AY239" s="14" t="s">
        <v>147</v>
      </c>
      <c r="BE239" s="197">
        <f t="shared" si="94"/>
        <v>0</v>
      </c>
      <c r="BF239" s="197">
        <f t="shared" si="95"/>
        <v>0</v>
      </c>
      <c r="BG239" s="197">
        <f t="shared" si="96"/>
        <v>0</v>
      </c>
      <c r="BH239" s="197">
        <f t="shared" si="97"/>
        <v>0</v>
      </c>
      <c r="BI239" s="197">
        <f t="shared" si="98"/>
        <v>0</v>
      </c>
      <c r="BJ239" s="14" t="s">
        <v>155</v>
      </c>
      <c r="BK239" s="197">
        <f t="shared" si="99"/>
        <v>0</v>
      </c>
      <c r="BL239" s="14" t="s">
        <v>192</v>
      </c>
      <c r="BM239" s="196" t="s">
        <v>1220</v>
      </c>
    </row>
    <row r="240" spans="1:65" s="2" customFormat="1" ht="16.5" customHeight="1">
      <c r="A240" s="31"/>
      <c r="B240" s="32"/>
      <c r="C240" s="184" t="s">
        <v>947</v>
      </c>
      <c r="D240" s="184" t="s">
        <v>150</v>
      </c>
      <c r="E240" s="185" t="s">
        <v>365</v>
      </c>
      <c r="F240" s="186" t="s">
        <v>366</v>
      </c>
      <c r="G240" s="187" t="s">
        <v>308</v>
      </c>
      <c r="H240" s="188">
        <v>6</v>
      </c>
      <c r="I240" s="189"/>
      <c r="J240" s="190">
        <f t="shared" si="90"/>
        <v>0</v>
      </c>
      <c r="K240" s="191"/>
      <c r="L240" s="36"/>
      <c r="M240" s="192" t="s">
        <v>1</v>
      </c>
      <c r="N240" s="193" t="s">
        <v>41</v>
      </c>
      <c r="O240" s="68"/>
      <c r="P240" s="194">
        <f t="shared" si="91"/>
        <v>0</v>
      </c>
      <c r="Q240" s="194">
        <v>6E-05</v>
      </c>
      <c r="R240" s="194">
        <f t="shared" si="92"/>
        <v>0.00036</v>
      </c>
      <c r="S240" s="194">
        <v>0</v>
      </c>
      <c r="T240" s="195">
        <f t="shared" si="9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192</v>
      </c>
      <c r="AT240" s="196" t="s">
        <v>150</v>
      </c>
      <c r="AU240" s="196" t="s">
        <v>155</v>
      </c>
      <c r="AY240" s="14" t="s">
        <v>147</v>
      </c>
      <c r="BE240" s="197">
        <f t="shared" si="94"/>
        <v>0</v>
      </c>
      <c r="BF240" s="197">
        <f t="shared" si="95"/>
        <v>0</v>
      </c>
      <c r="BG240" s="197">
        <f t="shared" si="96"/>
        <v>0</v>
      </c>
      <c r="BH240" s="197">
        <f t="shared" si="97"/>
        <v>0</v>
      </c>
      <c r="BI240" s="197">
        <f t="shared" si="98"/>
        <v>0</v>
      </c>
      <c r="BJ240" s="14" t="s">
        <v>155</v>
      </c>
      <c r="BK240" s="197">
        <f t="shared" si="99"/>
        <v>0</v>
      </c>
      <c r="BL240" s="14" t="s">
        <v>192</v>
      </c>
      <c r="BM240" s="196" t="s">
        <v>1221</v>
      </c>
    </row>
    <row r="241" spans="1:65" s="2" customFormat="1" ht="16.5" customHeight="1">
      <c r="A241" s="31"/>
      <c r="B241" s="32"/>
      <c r="C241" s="184" t="s">
        <v>951</v>
      </c>
      <c r="D241" s="184" t="s">
        <v>150</v>
      </c>
      <c r="E241" s="185" t="s">
        <v>373</v>
      </c>
      <c r="F241" s="186" t="s">
        <v>374</v>
      </c>
      <c r="G241" s="187" t="s">
        <v>308</v>
      </c>
      <c r="H241" s="188">
        <v>6</v>
      </c>
      <c r="I241" s="189"/>
      <c r="J241" s="190">
        <f t="shared" si="90"/>
        <v>0</v>
      </c>
      <c r="K241" s="191"/>
      <c r="L241" s="36"/>
      <c r="M241" s="192" t="s">
        <v>1</v>
      </c>
      <c r="N241" s="193" t="s">
        <v>41</v>
      </c>
      <c r="O241" s="68"/>
      <c r="P241" s="194">
        <f t="shared" si="91"/>
        <v>0</v>
      </c>
      <c r="Q241" s="194">
        <v>2E-05</v>
      </c>
      <c r="R241" s="194">
        <f t="shared" si="92"/>
        <v>0.00012000000000000002</v>
      </c>
      <c r="S241" s="194">
        <v>0</v>
      </c>
      <c r="T241" s="195">
        <f t="shared" si="9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192</v>
      </c>
      <c r="AT241" s="196" t="s">
        <v>150</v>
      </c>
      <c r="AU241" s="196" t="s">
        <v>155</v>
      </c>
      <c r="AY241" s="14" t="s">
        <v>147</v>
      </c>
      <c r="BE241" s="197">
        <f t="shared" si="94"/>
        <v>0</v>
      </c>
      <c r="BF241" s="197">
        <f t="shared" si="95"/>
        <v>0</v>
      </c>
      <c r="BG241" s="197">
        <f t="shared" si="96"/>
        <v>0</v>
      </c>
      <c r="BH241" s="197">
        <f t="shared" si="97"/>
        <v>0</v>
      </c>
      <c r="BI241" s="197">
        <f t="shared" si="98"/>
        <v>0</v>
      </c>
      <c r="BJ241" s="14" t="s">
        <v>155</v>
      </c>
      <c r="BK241" s="197">
        <f t="shared" si="99"/>
        <v>0</v>
      </c>
      <c r="BL241" s="14" t="s">
        <v>192</v>
      </c>
      <c r="BM241" s="196" t="s">
        <v>1222</v>
      </c>
    </row>
    <row r="242" spans="2:63" s="12" customFormat="1" ht="22.9" customHeight="1">
      <c r="B242" s="168"/>
      <c r="C242" s="169"/>
      <c r="D242" s="170" t="s">
        <v>74</v>
      </c>
      <c r="E242" s="182" t="s">
        <v>380</v>
      </c>
      <c r="F242" s="182" t="s">
        <v>381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SUM(P243:P245)</f>
        <v>0</v>
      </c>
      <c r="Q242" s="176"/>
      <c r="R242" s="177">
        <f>SUM(R243:R245)</f>
        <v>0.0069716399999999994</v>
      </c>
      <c r="S242" s="176"/>
      <c r="T242" s="178">
        <f>SUM(T243:T245)</f>
        <v>0</v>
      </c>
      <c r="AR242" s="179" t="s">
        <v>155</v>
      </c>
      <c r="AT242" s="180" t="s">
        <v>74</v>
      </c>
      <c r="AU242" s="180" t="s">
        <v>83</v>
      </c>
      <c r="AY242" s="179" t="s">
        <v>147</v>
      </c>
      <c r="BK242" s="181">
        <f>SUM(BK243:BK245)</f>
        <v>0</v>
      </c>
    </row>
    <row r="243" spans="1:65" s="2" customFormat="1" ht="16.5" customHeight="1">
      <c r="A243" s="31"/>
      <c r="B243" s="32"/>
      <c r="C243" s="184" t="s">
        <v>955</v>
      </c>
      <c r="D243" s="184" t="s">
        <v>150</v>
      </c>
      <c r="E243" s="185" t="s">
        <v>387</v>
      </c>
      <c r="F243" s="186" t="s">
        <v>388</v>
      </c>
      <c r="G243" s="187" t="s">
        <v>153</v>
      </c>
      <c r="H243" s="188">
        <v>15.017</v>
      </c>
      <c r="I243" s="189"/>
      <c r="J243" s="190">
        <f>ROUND(I243*H243,2)</f>
        <v>0</v>
      </c>
      <c r="K243" s="191"/>
      <c r="L243" s="36"/>
      <c r="M243" s="192" t="s">
        <v>1</v>
      </c>
      <c r="N243" s="193" t="s">
        <v>41</v>
      </c>
      <c r="O243" s="68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6" t="s">
        <v>192</v>
      </c>
      <c r="AT243" s="196" t="s">
        <v>150</v>
      </c>
      <c r="AU243" s="196" t="s">
        <v>155</v>
      </c>
      <c r="AY243" s="14" t="s">
        <v>147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4" t="s">
        <v>155</v>
      </c>
      <c r="BK243" s="197">
        <f>ROUND(I243*H243,2)</f>
        <v>0</v>
      </c>
      <c r="BL243" s="14" t="s">
        <v>192</v>
      </c>
      <c r="BM243" s="196" t="s">
        <v>1223</v>
      </c>
    </row>
    <row r="244" spans="1:65" s="2" customFormat="1" ht="16.5" customHeight="1">
      <c r="A244" s="31"/>
      <c r="B244" s="32"/>
      <c r="C244" s="198" t="s">
        <v>959</v>
      </c>
      <c r="D244" s="198" t="s">
        <v>222</v>
      </c>
      <c r="E244" s="199" t="s">
        <v>391</v>
      </c>
      <c r="F244" s="200" t="s">
        <v>392</v>
      </c>
      <c r="G244" s="201" t="s">
        <v>153</v>
      </c>
      <c r="H244" s="202">
        <v>15.017</v>
      </c>
      <c r="I244" s="203"/>
      <c r="J244" s="204">
        <f>ROUND(I244*H244,2)</f>
        <v>0</v>
      </c>
      <c r="K244" s="205"/>
      <c r="L244" s="206"/>
      <c r="M244" s="207" t="s">
        <v>1</v>
      </c>
      <c r="N244" s="208" t="s">
        <v>41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225</v>
      </c>
      <c r="AT244" s="196" t="s">
        <v>222</v>
      </c>
      <c r="AU244" s="196" t="s">
        <v>155</v>
      </c>
      <c r="AY244" s="14" t="s">
        <v>147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155</v>
      </c>
      <c r="BK244" s="197">
        <f>ROUND(I244*H244,2)</f>
        <v>0</v>
      </c>
      <c r="BL244" s="14" t="s">
        <v>192</v>
      </c>
      <c r="BM244" s="196" t="s">
        <v>1224</v>
      </c>
    </row>
    <row r="245" spans="1:65" s="2" customFormat="1" ht="21.75" customHeight="1">
      <c r="A245" s="31"/>
      <c r="B245" s="32"/>
      <c r="C245" s="184" t="s">
        <v>963</v>
      </c>
      <c r="D245" s="184" t="s">
        <v>150</v>
      </c>
      <c r="E245" s="185" t="s">
        <v>395</v>
      </c>
      <c r="F245" s="186" t="s">
        <v>396</v>
      </c>
      <c r="G245" s="187" t="s">
        <v>153</v>
      </c>
      <c r="H245" s="188">
        <v>26.814</v>
      </c>
      <c r="I245" s="189"/>
      <c r="J245" s="190">
        <f>ROUND(I245*H245,2)</f>
        <v>0</v>
      </c>
      <c r="K245" s="191"/>
      <c r="L245" s="36"/>
      <c r="M245" s="210" t="s">
        <v>1</v>
      </c>
      <c r="N245" s="211" t="s">
        <v>41</v>
      </c>
      <c r="O245" s="212"/>
      <c r="P245" s="213">
        <f>O245*H245</f>
        <v>0</v>
      </c>
      <c r="Q245" s="213">
        <v>0.00026</v>
      </c>
      <c r="R245" s="213">
        <f>Q245*H245</f>
        <v>0.0069716399999999994</v>
      </c>
      <c r="S245" s="213">
        <v>0</v>
      </c>
      <c r="T245" s="214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6" t="s">
        <v>192</v>
      </c>
      <c r="AT245" s="196" t="s">
        <v>150</v>
      </c>
      <c r="AU245" s="196" t="s">
        <v>155</v>
      </c>
      <c r="AY245" s="14" t="s">
        <v>147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4" t="s">
        <v>155</v>
      </c>
      <c r="BK245" s="197">
        <f>ROUND(I245*H245,2)</f>
        <v>0</v>
      </c>
      <c r="BL245" s="14" t="s">
        <v>192</v>
      </c>
      <c r="BM245" s="196" t="s">
        <v>1225</v>
      </c>
    </row>
    <row r="246" spans="1:31" s="2" customFormat="1" ht="6.95" customHeight="1">
      <c r="A246" s="31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36"/>
      <c r="M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</sheetData>
  <sheetProtection algorithmName="SHA-512" hashValue="RACilFt5104/66jvsZV64pIG1XVXOQgi1367v1gLY0DyJvAXKxYakcJ8f54x4kJZhiyi0+HY+poBABslhB67ZA==" saltValue="PyryxilHqPlmVzLSJetCg9zNu8efH+x2/3L793MxOxhyNs262iLf1ueNJrwbKvDMXxhV/4vPzCP43oMcGBstUg==" spinCount="100000" sheet="1" objects="1" scenarios="1" formatColumns="0" formatRows="0" autoFilter="0"/>
  <autoFilter ref="C133:K24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Dušková Jaroslava Ing.</cp:lastModifiedBy>
  <dcterms:created xsi:type="dcterms:W3CDTF">2022-07-13T07:51:17Z</dcterms:created>
  <dcterms:modified xsi:type="dcterms:W3CDTF">2022-07-14T11:02:54Z</dcterms:modified>
  <cp:category/>
  <cp:version/>
  <cp:contentType/>
  <cp:contentStatus/>
</cp:coreProperties>
</file>