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3\Rekonstrukce kolumbárií A1, Městský hřbitov, Bílina\"/>
    </mc:Choice>
  </mc:AlternateContent>
  <bookViews>
    <workbookView xWindow="0" yWindow="0" windowWidth="28800" windowHeight="11355" activeTab="2"/>
  </bookViews>
  <sheets>
    <sheet name="Rekapitulace stavby" sheetId="1" r:id="rId1"/>
    <sheet name="EKS-065-2022 - Kolumbáriu..." sheetId="2" r:id="rId2"/>
    <sheet name="Pokyny pro vyplnění" sheetId="3" r:id="rId3"/>
  </sheets>
  <definedNames>
    <definedName name="_xlnm._FilterDatabase" localSheetId="1" hidden="1">'EKS-065-2022 - Kolumbáriu...'!$C$92:$K$349</definedName>
    <definedName name="_xlnm.Print_Titles" localSheetId="1">'EKS-065-2022 - Kolumbáriu...'!$92:$92</definedName>
    <definedName name="_xlnm.Print_Titles" localSheetId="0">'Rekapitulace stavby'!$52:$52</definedName>
    <definedName name="_xlnm.Print_Area" localSheetId="1">'EKS-065-2022 - Kolumbáriu...'!$C$4:$J$37,'EKS-065-2022 - Kolumbáriu...'!$C$43:$J$76,'EKS-065-2022 - Kolumbáriu...'!$C$82:$K$349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347" i="2"/>
  <c r="BH347" i="2"/>
  <c r="BG347" i="2"/>
  <c r="BF347" i="2"/>
  <c r="T347" i="2"/>
  <c r="T346" i="2"/>
  <c r="R347" i="2"/>
  <c r="R346" i="2"/>
  <c r="P347" i="2"/>
  <c r="P346" i="2"/>
  <c r="BI343" i="2"/>
  <c r="BH343" i="2"/>
  <c r="BG343" i="2"/>
  <c r="BF343" i="2"/>
  <c r="T343" i="2"/>
  <c r="T342" i="2"/>
  <c r="T341" i="2"/>
  <c r="R343" i="2"/>
  <c r="R342" i="2" s="1"/>
  <c r="R341" i="2" s="1"/>
  <c r="P343" i="2"/>
  <c r="P342" i="2"/>
  <c r="P341" i="2" s="1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T264" i="2" s="1"/>
  <c r="R265" i="2"/>
  <c r="R264" i="2"/>
  <c r="P265" i="2"/>
  <c r="P264" i="2" s="1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F35" i="2" s="1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9" i="2"/>
  <c r="BH99" i="2"/>
  <c r="BG99" i="2"/>
  <c r="F33" i="2" s="1"/>
  <c r="BF99" i="2"/>
  <c r="T99" i="2"/>
  <c r="R99" i="2"/>
  <c r="P99" i="2"/>
  <c r="BI96" i="2"/>
  <c r="BH96" i="2"/>
  <c r="BG96" i="2"/>
  <c r="BF96" i="2"/>
  <c r="F32" i="2" s="1"/>
  <c r="T96" i="2"/>
  <c r="R96" i="2"/>
  <c r="P96" i="2"/>
  <c r="J90" i="2"/>
  <c r="J89" i="2"/>
  <c r="F89" i="2"/>
  <c r="F87" i="2"/>
  <c r="E85" i="2"/>
  <c r="J51" i="2"/>
  <c r="J50" i="2"/>
  <c r="F50" i="2"/>
  <c r="F48" i="2"/>
  <c r="E46" i="2"/>
  <c r="J16" i="2"/>
  <c r="E16" i="2"/>
  <c r="F51" i="2"/>
  <c r="J15" i="2"/>
  <c r="J10" i="2"/>
  <c r="J87" i="2"/>
  <c r="L50" i="1"/>
  <c r="AM50" i="1"/>
  <c r="AM49" i="1"/>
  <c r="L49" i="1"/>
  <c r="AM47" i="1"/>
  <c r="L47" i="1"/>
  <c r="L45" i="1"/>
  <c r="L44" i="1"/>
  <c r="J338" i="2"/>
  <c r="BK291" i="2"/>
  <c r="J176" i="2"/>
  <c r="BK204" i="2"/>
  <c r="BK219" i="2"/>
  <c r="J250" i="2"/>
  <c r="BK343" i="2"/>
  <c r="BK329" i="2"/>
  <c r="BK332" i="2"/>
  <c r="J243" i="2"/>
  <c r="BK312" i="2"/>
  <c r="BK192" i="2"/>
  <c r="J304" i="2"/>
  <c r="J324" i="2"/>
  <c r="BK217" i="2"/>
  <c r="BK327" i="2"/>
  <c r="BK96" i="2"/>
  <c r="BK152" i="2"/>
  <c r="J265" i="2"/>
  <c r="J211" i="2"/>
  <c r="BK170" i="2"/>
  <c r="BK324" i="2"/>
  <c r="BK167" i="2"/>
  <c r="J274" i="2"/>
  <c r="BK164" i="2"/>
  <c r="BK207" i="2"/>
  <c r="J173" i="2"/>
  <c r="J209" i="2"/>
  <c r="J298" i="2"/>
  <c r="BK130" i="2"/>
  <c r="BK260" i="2"/>
  <c r="J184" i="2"/>
  <c r="J96" i="2"/>
  <c r="J233" i="2"/>
  <c r="BK254" i="2"/>
  <c r="J142" i="2"/>
  <c r="J32" i="2"/>
  <c r="BK106" i="2"/>
  <c r="J109" i="2"/>
  <c r="J315" i="2"/>
  <c r="J194" i="2"/>
  <c r="BK280" i="2"/>
  <c r="J254" i="2"/>
  <c r="BK126" i="2"/>
  <c r="J294" i="2"/>
  <c r="J188" i="2"/>
  <c r="J207" i="2"/>
  <c r="J272" i="2"/>
  <c r="J309" i="2"/>
  <c r="BK146" i="2"/>
  <c r="BK274" i="2"/>
  <c r="BK180" i="2"/>
  <c r="J102" i="2"/>
  <c r="J321" i="2"/>
  <c r="J192" i="2"/>
  <c r="BK184" i="2"/>
  <c r="J240" i="2"/>
  <c r="BK315" i="2"/>
  <c r="AS54" i="1"/>
  <c r="BK252" i="2"/>
  <c r="BK198" i="2"/>
  <c r="J343" i="2"/>
  <c r="BK278" i="2"/>
  <c r="J252" i="2"/>
  <c r="BK209" i="2"/>
  <c r="BK149" i="2"/>
  <c r="BK115" i="2"/>
  <c r="J285" i="2"/>
  <c r="J217" i="2"/>
  <c r="J139" i="2"/>
  <c r="BK134" i="2"/>
  <c r="J215" i="2"/>
  <c r="BK188" i="2"/>
  <c r="BK301" i="2"/>
  <c r="BK139" i="2"/>
  <c r="J180" i="2"/>
  <c r="J200" i="2"/>
  <c r="J130" i="2"/>
  <c r="BK122" i="2"/>
  <c r="J126" i="2"/>
  <c r="BK155" i="2"/>
  <c r="J227" i="2"/>
  <c r="J152" i="2"/>
  <c r="BK118" i="2"/>
  <c r="J112" i="2"/>
  <c r="J158" i="2"/>
  <c r="BK102" i="2"/>
  <c r="J269" i="2"/>
  <c r="BK173" i="2"/>
  <c r="J118" i="2"/>
  <c r="J335" i="2"/>
  <c r="BK307" i="2"/>
  <c r="BK321" i="2"/>
  <c r="J213" i="2"/>
  <c r="BK161" i="2"/>
  <c r="J332" i="2"/>
  <c r="BK213" i="2"/>
  <c r="J237" i="2"/>
  <c r="BK246" i="2"/>
  <c r="BK142" i="2"/>
  <c r="J347" i="2"/>
  <c r="BK211" i="2"/>
  <c r="BK230" i="2"/>
  <c r="J167" i="2"/>
  <c r="BK347" i="2"/>
  <c r="J106" i="2"/>
  <c r="BK243" i="2"/>
  <c r="BK265" i="2"/>
  <c r="J161" i="2"/>
  <c r="BK294" i="2"/>
  <c r="BK335" i="2"/>
  <c r="BK227" i="2"/>
  <c r="J301" i="2"/>
  <c r="J221" i="2"/>
  <c r="J283" i="2"/>
  <c r="BK285" i="2"/>
  <c r="J219" i="2"/>
  <c r="J164" i="2"/>
  <c r="BK112" i="2"/>
  <c r="BK283" i="2"/>
  <c r="BK289" i="2"/>
  <c r="J318" i="2"/>
  <c r="J134" i="2"/>
  <c r="BK338" i="2"/>
  <c r="J170" i="2"/>
  <c r="J146" i="2"/>
  <c r="J258" i="2"/>
  <c r="J155" i="2"/>
  <c r="J223" i="2"/>
  <c r="BK200" i="2"/>
  <c r="BK215" i="2"/>
  <c r="J280" i="2"/>
  <c r="BK109" i="2"/>
  <c r="BK240" i="2"/>
  <c r="J262" i="2"/>
  <c r="J99" i="2"/>
  <c r="J260" i="2"/>
  <c r="J230" i="2"/>
  <c r="J291" i="2"/>
  <c r="BK233" i="2"/>
  <c r="J122" i="2"/>
  <c r="BK221" i="2"/>
  <c r="BK304" i="2"/>
  <c r="BK158" i="2"/>
  <c r="BK298" i="2"/>
  <c r="BK269" i="2"/>
  <c r="BK176" i="2"/>
  <c r="J307" i="2"/>
  <c r="BK250" i="2"/>
  <c r="J149" i="2"/>
  <c r="BK223" i="2"/>
  <c r="BK258" i="2"/>
  <c r="J204" i="2"/>
  <c r="F34" i="2"/>
  <c r="J198" i="2"/>
  <c r="J278" i="2"/>
  <c r="J312" i="2"/>
  <c r="BK309" i="2"/>
  <c r="J327" i="2"/>
  <c r="BK318" i="2"/>
  <c r="J289" i="2"/>
  <c r="BK262" i="2"/>
  <c r="J329" i="2"/>
  <c r="BK194" i="2"/>
  <c r="J115" i="2"/>
  <c r="J246" i="2"/>
  <c r="BK272" i="2"/>
  <c r="BK237" i="2"/>
  <c r="BK99" i="2"/>
  <c r="BK129" i="2" l="1"/>
  <c r="J129" i="2"/>
  <c r="J58" i="2"/>
  <c r="T95" i="2"/>
  <c r="T166" i="2"/>
  <c r="BK138" i="2"/>
  <c r="J138" i="2"/>
  <c r="J59" i="2"/>
  <c r="T197" i="2"/>
  <c r="P226" i="2"/>
  <c r="R138" i="2"/>
  <c r="R203" i="2"/>
  <c r="R95" i="2"/>
  <c r="BK166" i="2"/>
  <c r="J166" i="2"/>
  <c r="J60" i="2"/>
  <c r="P197" i="2"/>
  <c r="R249" i="2"/>
  <c r="R293" i="2"/>
  <c r="P138" i="2"/>
  <c r="P203" i="2"/>
  <c r="P311" i="2"/>
  <c r="T138" i="2"/>
  <c r="T203" i="2"/>
  <c r="P326" i="2"/>
  <c r="T129" i="2"/>
  <c r="R166" i="2"/>
  <c r="R226" i="2"/>
  <c r="T268" i="2"/>
  <c r="BK311" i="2"/>
  <c r="J311" i="2"/>
  <c r="J70" i="2"/>
  <c r="BK317" i="2"/>
  <c r="J317" i="2"/>
  <c r="J71" i="2"/>
  <c r="P95" i="2"/>
  <c r="T175" i="2"/>
  <c r="T249" i="2"/>
  <c r="P293" i="2"/>
  <c r="BK326" i="2"/>
  <c r="J326" i="2" s="1"/>
  <c r="J72" i="2" s="1"/>
  <c r="P175" i="2"/>
  <c r="BK197" i="2"/>
  <c r="J197" i="2" s="1"/>
  <c r="J62" i="2" s="1"/>
  <c r="P249" i="2"/>
  <c r="BK293" i="2"/>
  <c r="J293" i="2" s="1"/>
  <c r="J69" i="2" s="1"/>
  <c r="T311" i="2"/>
  <c r="R317" i="2"/>
  <c r="R129" i="2"/>
  <c r="BK203" i="2"/>
  <c r="J203" i="2"/>
  <c r="J63" i="2"/>
  <c r="T293" i="2"/>
  <c r="T317" i="2"/>
  <c r="P129" i="2"/>
  <c r="P166" i="2"/>
  <c r="R197" i="2"/>
  <c r="BK249" i="2"/>
  <c r="J249" i="2"/>
  <c r="J65" i="2"/>
  <c r="R268" i="2"/>
  <c r="R326" i="2"/>
  <c r="BK95" i="2"/>
  <c r="R175" i="2"/>
  <c r="T226" i="2"/>
  <c r="P268" i="2"/>
  <c r="P267" i="2"/>
  <c r="R311" i="2"/>
  <c r="P317" i="2"/>
  <c r="BK175" i="2"/>
  <c r="J175" i="2"/>
  <c r="J61" i="2"/>
  <c r="BK226" i="2"/>
  <c r="J226" i="2"/>
  <c r="J64" i="2"/>
  <c r="BK268" i="2"/>
  <c r="J268" i="2" s="1"/>
  <c r="J68" i="2" s="1"/>
  <c r="T326" i="2"/>
  <c r="BK342" i="2"/>
  <c r="J342" i="2" s="1"/>
  <c r="J74" i="2" s="1"/>
  <c r="BK346" i="2"/>
  <c r="J346" i="2"/>
  <c r="J75" i="2" s="1"/>
  <c r="BK264" i="2"/>
  <c r="J264" i="2"/>
  <c r="J66" i="2"/>
  <c r="F90" i="2"/>
  <c r="BE167" i="2"/>
  <c r="BE173" i="2"/>
  <c r="BE184" i="2"/>
  <c r="BE188" i="2"/>
  <c r="BE219" i="2"/>
  <c r="BE233" i="2"/>
  <c r="BE240" i="2"/>
  <c r="BE262" i="2"/>
  <c r="BE142" i="2"/>
  <c r="BE149" i="2"/>
  <c r="BE209" i="2"/>
  <c r="BE213" i="2"/>
  <c r="BE230" i="2"/>
  <c r="BE243" i="2"/>
  <c r="BE246" i="2"/>
  <c r="BE250" i="2"/>
  <c r="BE260" i="2"/>
  <c r="BE265" i="2"/>
  <c r="BE294" i="2"/>
  <c r="BE298" i="2"/>
  <c r="BE301" i="2"/>
  <c r="BE304" i="2"/>
  <c r="BE307" i="2"/>
  <c r="BE309" i="2"/>
  <c r="BE312" i="2"/>
  <c r="BE315" i="2"/>
  <c r="BE318" i="2"/>
  <c r="BE321" i="2"/>
  <c r="BE324" i="2"/>
  <c r="BE327" i="2"/>
  <c r="BE329" i="2"/>
  <c r="BE332" i="2"/>
  <c r="BE335" i="2"/>
  <c r="BE343" i="2"/>
  <c r="BE102" i="2"/>
  <c r="BE139" i="2"/>
  <c r="BE204" i="2"/>
  <c r="BE215" i="2"/>
  <c r="BE223" i="2"/>
  <c r="BE227" i="2"/>
  <c r="BE291" i="2"/>
  <c r="J48" i="2"/>
  <c r="BE99" i="2"/>
  <c r="BE115" i="2"/>
  <c r="BE158" i="2"/>
  <c r="BE192" i="2"/>
  <c r="BC55" i="1"/>
  <c r="BE122" i="2"/>
  <c r="BE126" i="2"/>
  <c r="BE146" i="2"/>
  <c r="BE176" i="2"/>
  <c r="BE180" i="2"/>
  <c r="BE198" i="2"/>
  <c r="BE211" i="2"/>
  <c r="BE252" i="2"/>
  <c r="BE347" i="2"/>
  <c r="BA55" i="1"/>
  <c r="BE269" i="2"/>
  <c r="BE272" i="2"/>
  <c r="BE274" i="2"/>
  <c r="BE278" i="2"/>
  <c r="BE280" i="2"/>
  <c r="BE283" i="2"/>
  <c r="BE285" i="2"/>
  <c r="BB55" i="1"/>
  <c r="BE109" i="2"/>
  <c r="BE112" i="2"/>
  <c r="BE130" i="2"/>
  <c r="BE152" i="2"/>
  <c r="BE155" i="2"/>
  <c r="BE161" i="2"/>
  <c r="BE164" i="2"/>
  <c r="BE170" i="2"/>
  <c r="BE194" i="2"/>
  <c r="BE200" i="2"/>
  <c r="BE207" i="2"/>
  <c r="BE254" i="2"/>
  <c r="BE289" i="2"/>
  <c r="AW55" i="1"/>
  <c r="BE96" i="2"/>
  <c r="BE134" i="2"/>
  <c r="BE237" i="2"/>
  <c r="BE338" i="2"/>
  <c r="BE106" i="2"/>
  <c r="BE118" i="2"/>
  <c r="BE217" i="2"/>
  <c r="BE221" i="2"/>
  <c r="BE258" i="2"/>
  <c r="BD55" i="1"/>
  <c r="BD54" i="1" s="1"/>
  <c r="W33" i="1" s="1"/>
  <c r="BA54" i="1"/>
  <c r="W30" i="1"/>
  <c r="BB54" i="1"/>
  <c r="AX54" i="1" s="1"/>
  <c r="BC54" i="1"/>
  <c r="AY54" i="1"/>
  <c r="P94" i="2" l="1"/>
  <c r="BK94" i="2"/>
  <c r="J94" i="2" s="1"/>
  <c r="J56" i="2" s="1"/>
  <c r="P93" i="2"/>
  <c r="AU55" i="1"/>
  <c r="R94" i="2"/>
  <c r="R267" i="2"/>
  <c r="T267" i="2"/>
  <c r="T94" i="2"/>
  <c r="T93" i="2" s="1"/>
  <c r="J95" i="2"/>
  <c r="J57" i="2"/>
  <c r="BK267" i="2"/>
  <c r="J267" i="2"/>
  <c r="J67" i="2"/>
  <c r="BK341" i="2"/>
  <c r="J341" i="2"/>
  <c r="J73" i="2" s="1"/>
  <c r="W32" i="1"/>
  <c r="J31" i="2"/>
  <c r="AV55" i="1" s="1"/>
  <c r="AT55" i="1" s="1"/>
  <c r="AU54" i="1"/>
  <c r="W31" i="1"/>
  <c r="F31" i="2"/>
  <c r="AZ55" i="1" s="1"/>
  <c r="AZ54" i="1" s="1"/>
  <c r="W29" i="1" s="1"/>
  <c r="AW54" i="1"/>
  <c r="AK30" i="1"/>
  <c r="R93" i="2" l="1"/>
  <c r="BK93" i="2"/>
  <c r="J93" i="2"/>
  <c r="J55" i="2"/>
  <c r="AV54" i="1"/>
  <c r="AK29" i="1" s="1"/>
  <c r="J28" i="2" l="1"/>
  <c r="AG55" i="1"/>
  <c r="AG54" i="1"/>
  <c r="AK26" i="1"/>
  <c r="AT54" i="1"/>
  <c r="AN54" i="1"/>
  <c r="J37" i="2" l="1"/>
  <c r="AN55" i="1"/>
  <c r="AK35" i="1"/>
</calcChain>
</file>

<file path=xl/sharedStrings.xml><?xml version="1.0" encoding="utf-8"?>
<sst xmlns="http://schemas.openxmlformats.org/spreadsheetml/2006/main" count="3113" uniqueCount="825">
  <si>
    <t>Export Komplet</t>
  </si>
  <si>
    <t>VZ</t>
  </si>
  <si>
    <t>2.0</t>
  </si>
  <si>
    <t>ZAMOK</t>
  </si>
  <si>
    <t>False</t>
  </si>
  <si>
    <t>{c90a9ca8-ee9a-444e-87fe-f8a2e1c8076d}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</si>
  <si>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</si>
  <si>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</si>
  <si>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</si>
  <si>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</si>
  <si>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</si>
  <si>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</si>
  <si>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</si>
  <si>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</si>
  <si>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EKS-065-2022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</si>
  <si>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</si>
  <si>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</si>
  <si>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Kolumbárium A1, na p.p.č.2003/1, k.ú.Bílina</t>
  </si>
  <si>
    <t>KSO:</t>
  </si>
  <si>
    <t>801 26</t>
  </si>
  <si>
    <t>CC-CZ:</t>
  </si>
  <si>
    <t>12614</t>
  </si>
  <si>
    <t>Místo:</t>
  </si>
  <si>
    <t>Bílina, okr.Teplice</t>
  </si>
  <si>
    <t>Datum:</t>
  </si>
  <si>
    <t>21. 10. 2022</t>
  </si>
  <si>
    <t>CZ-CPV:</t>
  </si>
  <si>
    <t>45300000-0</t>
  </si>
  <si>
    <t>CZ-CPA:</t>
  </si>
  <si>
    <t>41.00.28</t>
  </si>
  <si>
    <t>Zadavatel:</t>
  </si>
  <si>
    <t>IČ:</t>
  </si>
  <si>
    <t>25423126</t>
  </si>
  <si>
    <t>PS projekty s.r.o., Revoluční 5, Teplice</t>
  </si>
  <si>
    <t>DIČ:</t>
  </si>
  <si>
    <t>CZ25423126</t>
  </si>
  <si>
    <t>Uchazeč:</t>
  </si>
  <si>
    <t>Vyplň údaj</t>
  </si>
  <si>
    <t>Projektant:</t>
  </si>
  <si>
    <t>True</t>
  </si>
  <si>
    <t>Zpracovatel:</t>
  </si>
  <si>
    <t>11944668</t>
  </si>
  <si>
    <t>STAVINVEST KMS s.r.o., Studentská 285/22, Bílina</t>
  </si>
  <si>
    <t>CZ11944668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</si>
  <si>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</si>
  <si>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</si>
  <si>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</si>
  <si>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</si>
  <si>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</si>
  <si>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</si>
  <si>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</si>
  <si>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</si>
  <si>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</si>
  <si>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</si>
  <si>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</si>
  <si>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</si>
  <si>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</si>
  <si>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</si>
  <si>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</si>
  <si>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</si>
  <si>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</si>
  <si>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</si>
  <si>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</si>
  <si>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</si>
  <si>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</si>
  <si>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</si>
  <si>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</si>
  <si>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</si>
  <si>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</si>
  <si>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</si>
  <si>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</si>
  <si>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</si>
  <si>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</si>
  <si>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</si>
  <si>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</si>
  <si>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</si>
  <si>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</si>
  <si>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</si>
  <si>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</si>
  <si>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</si>
  <si>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</si>
  <si>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</si>
  <si>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</si>
  <si>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</si>
  <si>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</si>
  <si>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</si>
  <si>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</si>
  <si>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</si>
  <si>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</si>
  <si>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</si>
  <si>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</si>
  <si>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</si>
  <si>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</si>
  <si>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</si>
  <si>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</si>
  <si>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</si>
  <si>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</si>
  <si>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</si>
  <si>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</si>
  <si>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</si>
  <si>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</si>
  <si>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</si>
  <si>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</si>
  <si>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</si>
  <si>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</si>
  <si>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</si>
  <si>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</si>
  <si>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</si>
  <si>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</si>
  <si>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</si>
  <si>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</si>
  <si>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</si>
  <si>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</si>
  <si>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</si>
  <si>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</si>
  <si>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</si>
  <si>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</si>
  <si>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</si>
  <si>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</si>
  <si>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</si>
  <si>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</si>
  <si>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</si>
  <si>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</si>
  <si>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</si>
  <si>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</si>
  <si>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</si>
  <si>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</si>
  <si>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</si>
  <si>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</si>
  <si>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</si>
  <si>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</si>
  <si>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</si>
  <si>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</si>
  <si>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ručně při souvislé ploše, tl. vrstvy do 200 mm</t>
  </si>
  <si>
    <t>m2</t>
  </si>
  <si>
    <t>CS ÚRS 2022 02</t>
  </si>
  <si>
    <t>4</t>
  </si>
  <si>
    <t>-183338035</t>
  </si>
  <si>
    <t>Online PSC</t>
  </si>
  <si>
    <t>https://podminky.urs.cz/item/CS_URS_2022_02/121112003</t>
  </si>
  <si>
    <t>VV</t>
  </si>
  <si>
    <t>"sejmutí ornice na stávajích zatravněných plochách" 35,0</t>
  </si>
  <si>
    <t>122211101</t>
  </si>
  <si>
    <t>Odkopávky a prokopávky ručně zapažené i nezapažené v hornině třídy těžitelnosti I skupiny 3</t>
  </si>
  <si>
    <t>m3</t>
  </si>
  <si>
    <t>-1482604674</t>
  </si>
  <si>
    <t>https://podminky.urs.cz/item/CS_URS_2022_02/122211101</t>
  </si>
  <si>
    <t>"odkopávka terénu na úroveň pláně nových zpevněných ploch" 35,0*0,20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</si>
  <si>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</si>
  <si>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</si>
  <si>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</si>
  <si>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757793304</t>
  </si>
  <si>
    <t>https://podminky.urs.cz/item/CS_URS_2022_02/132212131</t>
  </si>
  <si>
    <t>"výkop rýhy pro základové pasy š.450mm" 1,65*3*0,45*0,90</t>
  </si>
  <si>
    <t>"výkop rýhy pro základové pasy š.500mm" (15,4+6,8)*0,5*0,90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</si>
  <si>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</si>
  <si>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</si>
  <si>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-1414306178</t>
  </si>
  <si>
    <t>https://podminky.urs.cz/item/CS_URS_2022_02/162211311</t>
  </si>
  <si>
    <t>"přemístění výkopku a ornice z prostoru staveniště k místu nakládky (u hlavního vchodu)" 7,0+11,995+35,0*0,15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</si>
  <si>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</si>
  <si>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</si>
  <si>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</si>
  <si>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-1803748697</t>
  </si>
  <si>
    <t>https://podminky.urs.cz/item/CS_URS_2022_02/162211319</t>
  </si>
  <si>
    <t>24,245*4 'Přepočtené koeficientem množství</t>
  </si>
  <si>
    <t>6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</si>
  <si>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</si>
  <si>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</si>
  <si>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1682515350</t>
  </si>
  <si>
    <t>https://podminky.urs.cz/item/CS_URS_2022_02/162451106</t>
  </si>
  <si>
    <t>"odvoz ornice dle dispozic objednatele (předpoklad do 2km)" 35,0*0,15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</si>
  <si>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</si>
  <si>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</si>
  <si>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</si>
  <si>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2065706412</t>
  </si>
  <si>
    <t>https://podminky.urs.cz/item/CS_URS_2022_02/162751117</t>
  </si>
  <si>
    <t>"odvoz výkopku na recyklační centrum" 7,0+11,995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</si>
  <si>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</si>
  <si>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</si>
  <si>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</si>
  <si>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1176838777</t>
  </si>
  <si>
    <t>https://podminky.urs.cz/item/CS_URS_2022_02/162751119</t>
  </si>
  <si>
    <t>P</t>
  </si>
  <si>
    <t>Poznámka k položce:_x000D_
Předpokládaná odvouzová vzdálenost 20km.</t>
  </si>
  <si>
    <t>18,995*10 'Přepočtené koeficientem množství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</si>
  <si>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</si>
  <si>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</si>
  <si>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</si>
  <si>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</si>
  <si>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70172419</t>
  </si>
  <si>
    <t>https://podminky.urs.cz/item/CS_URS_2022_02/171201231</t>
  </si>
  <si>
    <t>"uložení výkopku na recyklační centrum" 7,0+11,995</t>
  </si>
  <si>
    <t>18,995*1,75 'Přepočtené koeficientem množství</t>
  </si>
  <si>
    <t>10</t>
  </si>
  <si>
    <t>181912112</t>
  </si>
  <si>
    <t>Úprava pláně vyrovnáním výškových rozdílů ručně v hornině třídy těžitelnosti I skupiny 3 se zhutněním</t>
  </si>
  <si>
    <t>1373443669</t>
  </si>
  <si>
    <t>https://podminky.urs.cz/item/CS_URS_2022_02/181912112</t>
  </si>
  <si>
    <t>"úprava pláně pro nové zpevněné plochy" 75,0</t>
  </si>
  <si>
    <t>Zakládání</t>
  </si>
  <si>
    <t>11</t>
  </si>
  <si>
    <t>271572211</t>
  </si>
  <si>
    <t>Podsyp pod základové konstrukce se zhutněním a urovnáním povrchu ze štěrkopísku netříděného</t>
  </si>
  <si>
    <t>1497564130</t>
  </si>
  <si>
    <t>https://podminky.urs.cz/item/CS_URS_2022_02/271572211</t>
  </si>
  <si>
    <t>"základové pasy š.450mm" 1,65*3*0,45*0,10</t>
  </si>
  <si>
    <t>"základové pasy š.500mm" (15,4+6,8)*0,5*0,10</t>
  </si>
  <si>
    <t>12</t>
  </si>
  <si>
    <t>274313711</t>
  </si>
  <si>
    <t>Základy z betonu prostého pasy betonu kamenem neprokládaného tř. C 20/25</t>
  </si>
  <si>
    <t>1241922685</t>
  </si>
  <si>
    <t>https://podminky.urs.cz/item/CS_URS_2022_02/274313711</t>
  </si>
  <si>
    <t>"základové pasy š.450mm" (1,65*0,45*0,80)*3</t>
  </si>
  <si>
    <t>"základové pasy š.500mm" (15,4+6,8)*0,5*0,8</t>
  </si>
  <si>
    <t>Svislé a kompletní konstrukce</t>
  </si>
  <si>
    <t>13</t>
  </si>
  <si>
    <t>311235191</t>
  </si>
  <si>
    <t>Zdivo jednovrstvé z cihel děrovaných broušených na celoplošnou tenkovrstvou maltu, pevnost cihel přes P10 do P15, tl. zdiva 380 mm</t>
  </si>
  <si>
    <t>-836801697</t>
  </si>
  <si>
    <t>https://podminky.urs.cz/item/CS_URS_2022_02/311235191</t>
  </si>
  <si>
    <t>"zdivo stolů - 1.vrstva" 1,65*0,75*3</t>
  </si>
  <si>
    <t>14</t>
  </si>
  <si>
    <t>311235221</t>
  </si>
  <si>
    <t>Zdivo jednovrstvé z cihel děrovaných broušených na celoplošnou tenkovrstvou maltu, pevnost cihel přes P10 do P15, tl. zdiva 440 mm</t>
  </si>
  <si>
    <t>1065068966</t>
  </si>
  <si>
    <t>https://podminky.urs.cz/item/CS_URS_2022_02/311235221</t>
  </si>
  <si>
    <t>"zdivo kolumbária" 3,85*2,3+4,05*2,45+7,5*2,3+6,8*2,3</t>
  </si>
  <si>
    <t>"odpočet schránek" -(0,45*0,50*40+0,9*0,5*42)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</si>
  <si>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</si>
  <si>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</si>
  <si>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-513653659</t>
  </si>
  <si>
    <t>https://podminky.urs.cz/item/CS_URS_2022_02/311238650</t>
  </si>
  <si>
    <t>"zdivo stolů - 1.vrstva" 1,65*0,25*3</t>
  </si>
  <si>
    <t>16</t>
  </si>
  <si>
    <t>311238652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</si>
  <si>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</si>
  <si>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1211790158</t>
  </si>
  <si>
    <t>https://podminky.urs.cz/item/CS_URS_2022_02/311238652</t>
  </si>
  <si>
    <t>"zdivo kolumbária - 1.vrstva" (15,4+6,8)*0,24</t>
  </si>
  <si>
    <t>17</t>
  </si>
  <si>
    <t>311238967</t>
  </si>
  <si>
    <t>Zakládací vrstva z hydrofobizovaných broušených cihel s integrovanou izolací výšky 250 mm, tloušťky 300 mm</t>
  </si>
  <si>
    <t>m</t>
  </si>
  <si>
    <t>-25741133</t>
  </si>
  <si>
    <t>https://podminky.urs.cz/item/CS_URS_2022_02/311238967</t>
  </si>
  <si>
    <t>"zdivo stolů - 1.vrstva" 1,65*3</t>
  </si>
  <si>
    <t>18</t>
  </si>
  <si>
    <t>311238969</t>
  </si>
  <si>
    <t>Zakládací vrstva z hydrofobizovaných broušených cihel s integrovanou izolací výšky 250 mm, tloušťky 380 mm</t>
  </si>
  <si>
    <t>226782263</t>
  </si>
  <si>
    <t>https://podminky.urs.cz/item/CS_URS_2022_02/311238969</t>
  </si>
  <si>
    <t>"zdivo kolumbária - 1.vrstva" 15,4+6,8</t>
  </si>
  <si>
    <t>19</t>
  </si>
  <si>
    <t>317231117</t>
  </si>
  <si>
    <t>Zdivo z cihel pálených římsové z cihel plných dl. 290 mm P 7 až 15, na maltu ze suché směsi 10 MPa</t>
  </si>
  <si>
    <t>-310010904</t>
  </si>
  <si>
    <t>https://podminky.urs.cz/item/CS_URS_2022_02/317231117</t>
  </si>
  <si>
    <t>"ukončovací zdivo (koruna)" (15,4+6,8)*0,65*0,25</t>
  </si>
  <si>
    <t>20</t>
  </si>
  <si>
    <t>339921132</t>
  </si>
  <si>
    <t>Osazování palisád betonových v řadě se zabetonováním výšky palisády přes 500 do 1000 mm</t>
  </si>
  <si>
    <t>404884137</t>
  </si>
  <si>
    <t>https://podminky.urs.cz/item/CS_URS_2022_02/339921132</t>
  </si>
  <si>
    <t>"celková délka" 1,0*2</t>
  </si>
  <si>
    <t>M</t>
  </si>
  <si>
    <t>59228408</t>
  </si>
  <si>
    <t>palisáda betonová tyčová hranatá přírodní 110x110x600mm</t>
  </si>
  <si>
    <t>kus</t>
  </si>
  <si>
    <t>-1621220571</t>
  </si>
  <si>
    <t>"celkový počet" 2,0*9</t>
  </si>
  <si>
    <t>Komunikace pozemní</t>
  </si>
  <si>
    <t>22</t>
  </si>
  <si>
    <t>564750001</t>
  </si>
  <si>
    <t>Podklad nebo kryt z kameniva hrubého drceného vel. 8-16 mm s rozprostřením a zhutněním plochy jednotlivě do 100 m2, po zhutnění tl. 150 mm</t>
  </si>
  <si>
    <t>-1916298779</t>
  </si>
  <si>
    <t>https://podminky.urs.cz/item/CS_URS_2022_02/564750001</t>
  </si>
  <si>
    <t>"nové souvrství zpevněné plochy ze zámkové dlažby" 75,0</t>
  </si>
  <si>
    <t>23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</si>
  <si>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</si>
  <si>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</si>
  <si>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-1959315085</t>
  </si>
  <si>
    <t>https://podminky.urs.cz/item/CS_URS_2022_02/596211111</t>
  </si>
  <si>
    <t>24</t>
  </si>
  <si>
    <t>59245018</t>
  </si>
  <si>
    <t>dlažba tvar obdélník betonová 200x100x60mm přírodní</t>
  </si>
  <si>
    <t>-925911045</t>
  </si>
  <si>
    <t>75*1,03 'Přepočtené koeficientem množství</t>
  </si>
  <si>
    <t>Úpravy povrchů, podlahy a osazování výplní</t>
  </si>
  <si>
    <t>25</t>
  </si>
  <si>
    <t>622131101</t>
  </si>
  <si>
    <t>Podkladní a spojovací vrstva vnějších omítaných ploch cementový postřik nanášený ručně celoplošně stěn</t>
  </si>
  <si>
    <t>-1980932458</t>
  </si>
  <si>
    <t>https://podminky.urs.cz/item/CS_URS_2022_02/622131101</t>
  </si>
  <si>
    <t>"omítka stěn kolumbária" 84,343</t>
  </si>
  <si>
    <t>"omítka stěn stolů" 12,18</t>
  </si>
  <si>
    <t>26</t>
  </si>
  <si>
    <t>622131121</t>
  </si>
  <si>
    <t>Podkladní a spojovací vrstva vnějších omítaných ploch penetrace nanášená ručně stěn</t>
  </si>
  <si>
    <t>-1996129500</t>
  </si>
  <si>
    <t>https://podminky.urs.cz/item/CS_URS_2022_02/622131121</t>
  </si>
  <si>
    <t>27</t>
  </si>
  <si>
    <t>622142001</t>
  </si>
  <si>
    <t>Potažení vnějších ploch pletivem v ploše nebo pruzích, na plném podkladu sklovláknitým vtlačením do tmelu stěn</t>
  </si>
  <si>
    <t>1406263551</t>
  </si>
  <si>
    <t>https://podminky.urs.cz/item/CS_URS_2022_02/622142001</t>
  </si>
  <si>
    <t>"tepelné izolace soklu kolumbária" (14,9+6,8)*0,45</t>
  </si>
  <si>
    <t>"tepelné izolace soklu zdiva stolů" (1,65*2+0,38*2 )*0,45*3</t>
  </si>
  <si>
    <t>28</t>
  </si>
  <si>
    <t>622321121</t>
  </si>
  <si>
    <t>Omítka vápenocementová vnějších ploch nanášená ručně jednovrstvá, tloušťky do 15 mm hladká stěn</t>
  </si>
  <si>
    <t>-991726073</t>
  </si>
  <si>
    <t>https://podminky.urs.cz/item/CS_URS_2022_02/622321121</t>
  </si>
  <si>
    <t>29</t>
  </si>
  <si>
    <t>622321191</t>
  </si>
  <si>
    <t>Omítka vápenocementová vnějších ploch nanášená ručně Příplatek k cenám za každých dalších i započatých 5 mm tloušťky omítky přes 15 mm stěn</t>
  </si>
  <si>
    <t>1650654049</t>
  </si>
  <si>
    <t>https://podminky.urs.cz/item/CS_URS_2022_02/622321191</t>
  </si>
  <si>
    <t>30</t>
  </si>
  <si>
    <t>632451021</t>
  </si>
  <si>
    <t>Potěr cementový vyrovnávací z malty (MC-15) v pásu o průměrné (střední) tl. od 10 do 20 mm</t>
  </si>
  <si>
    <t>-513236932</t>
  </si>
  <si>
    <t>https://podminky.urs.cz/item/CS_URS_2022_02/632451021</t>
  </si>
  <si>
    <t>"krycí vrstva ukončovacího zdiva (koruny) pod spádovou vrstvu" (15,4+6,8)*0,65</t>
  </si>
  <si>
    <t>Trubní vedení</t>
  </si>
  <si>
    <t>31</t>
  </si>
  <si>
    <t>899202112</t>
  </si>
  <si>
    <t>Osazení mříží litinových včetně rámů a košů na bahno pro třídu zatížení A15</t>
  </si>
  <si>
    <t>-1957957168</t>
  </si>
  <si>
    <t>https://podminky.urs.cz/item/CS_URS_2022_02/899202112</t>
  </si>
  <si>
    <t>32</t>
  </si>
  <si>
    <t>Mat/8-002</t>
  </si>
  <si>
    <t>vtoková litinová mříž KMA - A15 30x30cm</t>
  </si>
  <si>
    <t>377340722</t>
  </si>
  <si>
    <t>Poznámka k položce:_x000D_
PE100 tvarovka, svařování na tupo, barva černá - Lemový nákružek PE100 SDR11 90</t>
  </si>
  <si>
    <t>"náhrada mříže odtokové vpusti" 1</t>
  </si>
  <si>
    <t>Ostatní konstrukce a práce, bourání</t>
  </si>
  <si>
    <t>33</t>
  </si>
  <si>
    <t>916331112</t>
  </si>
  <si>
    <t>Osazení zahradního obrubníku betonového s ložem tl. od 50 do 100 mm z betonu prostého tř. C 12/15 s boční opěrou z betonu prostého tř. C 12/15</t>
  </si>
  <si>
    <t>1982981622</t>
  </si>
  <si>
    <t>https://podminky.urs.cz/item/CS_URS_2022_02/916331112</t>
  </si>
  <si>
    <t>"lemování plochy zámkové dlažby" 40,0</t>
  </si>
  <si>
    <t>34</t>
  </si>
  <si>
    <t>59217001</t>
  </si>
  <si>
    <t>obrubník betonový zahradní 1000x50x250mm</t>
  </si>
  <si>
    <t>-1855418757</t>
  </si>
  <si>
    <t>40*1,05 'Přepočtené koeficientem množství</t>
  </si>
  <si>
    <t>35</t>
  </si>
  <si>
    <t>936001001</t>
  </si>
  <si>
    <t>Montáž prvků městské a zahradní architektury hmotnosti do 0,1 t</t>
  </si>
  <si>
    <t>1766350360</t>
  </si>
  <si>
    <t>https://podminky.urs.cz/item/CS_URS_2022_02/936001001</t>
  </si>
  <si>
    <t>36</t>
  </si>
  <si>
    <t>Mat/9-001</t>
  </si>
  <si>
    <t>betonová schránka rozměru 900/450/500mm včetně nerezového uzávěru s rámem a jednoduchým zasklením, uzavírání FAB vložkou</t>
  </si>
  <si>
    <t>358345273</t>
  </si>
  <si>
    <t>"dle specifikace výrobků na v.č.D1: SO 101.1.03 - pol. b + d" 42</t>
  </si>
  <si>
    <t>37</t>
  </si>
  <si>
    <t>Mat/9-002</t>
  </si>
  <si>
    <t>betonová schránka rozměru 450/450/500mm včetně nerezového uzávěru s rámem a jednoduchým zasklením, uzavírání FAB vložkou</t>
  </si>
  <si>
    <t>506011298</t>
  </si>
  <si>
    <t>"dle specifikace výrobků na v.č.D1: SO 101.1.03 - pol. a + c" 40</t>
  </si>
  <si>
    <t>38</t>
  </si>
  <si>
    <t>936001002</t>
  </si>
  <si>
    <t>Montáž prvků městské a zahradní architektury hmotnosti přes 0,1 do 1,5 t</t>
  </si>
  <si>
    <t>369146511</t>
  </si>
  <si>
    <t>https://podminky.urs.cz/item/CS_URS_2022_02/936001002</t>
  </si>
  <si>
    <t>39</t>
  </si>
  <si>
    <t>Mat/9-003</t>
  </si>
  <si>
    <t>atypická ŽLB stolová deska z bet.tř.C30/37 rozměr 1650/600/150mm s gletovaným horním lícem a boky</t>
  </si>
  <si>
    <t>1223018032</t>
  </si>
  <si>
    <t>"prefabrikované prvky - ozn.01/Prf" 3</t>
  </si>
  <si>
    <t>40</t>
  </si>
  <si>
    <t>936124112</t>
  </si>
  <si>
    <t>Montáž lavičky parkové stabilní se zabetonováním noh</t>
  </si>
  <si>
    <t>1451973416</t>
  </si>
  <si>
    <t>https://podminky.urs.cz/item/CS_URS_2022_02/936124112</t>
  </si>
  <si>
    <t>41</t>
  </si>
  <si>
    <t>PFB.2640350</t>
  </si>
  <si>
    <t>lavička kompletní betonová rozměr 1800/450/450mm se sedákem a opěradlem z exotického dřeva</t>
  </si>
  <si>
    <t>94885947</t>
  </si>
  <si>
    <t>"prefabrikované prvky - ozn.02/Prf" 3</t>
  </si>
  <si>
    <t>42</t>
  </si>
  <si>
    <t>949101112</t>
  </si>
  <si>
    <t>Lešení pomocné pracovní pro objekty pozemních staveb pro zatížení do 150 kg/m2, o výšce lešeňové podlahy přes 1,9 do 3,5 m</t>
  </si>
  <si>
    <t>740339155</t>
  </si>
  <si>
    <t>https://podminky.urs.cz/item/CS_URS_2022_02/949101112</t>
  </si>
  <si>
    <t>"lešení pro kolumbárium" 25,0</t>
  </si>
  <si>
    <t>96</t>
  </si>
  <si>
    <t>Bourání konstrukcí</t>
  </si>
  <si>
    <t>43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</si>
  <si>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</si>
  <si>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</si>
  <si>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1121173371</t>
  </si>
  <si>
    <t>https://podminky.urs.cz/item/CS_URS_2022_02/113107123</t>
  </si>
  <si>
    <t>"odstranění stávajících zpevněných ploch - podkladního kameniva" 30,0+2,0+15,0</t>
  </si>
  <si>
    <t>44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</si>
  <si>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</si>
  <si>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</si>
  <si>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-580370051</t>
  </si>
  <si>
    <t>https://podminky.urs.cz/item/CS_URS_2022_02/113107131</t>
  </si>
  <si>
    <t>"odstranění stávajících zpevněných ploch - beton" 2,0</t>
  </si>
  <si>
    <t>45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</si>
  <si>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</si>
  <si>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</si>
  <si>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-1089125806</t>
  </si>
  <si>
    <t>https://podminky.urs.cz/item/CS_URS_2022_02/113106123</t>
  </si>
  <si>
    <t>Poznámka k položce:_x000D_
Zámková dlažba nebude odvážena na skládku, ale ponechána v místě stavby dle dispozic objednatele!!!</t>
  </si>
  <si>
    <t>"odstranění stávajících zpevněných ploch - zámková dlažba" 30,0</t>
  </si>
  <si>
    <t>46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</si>
  <si>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</si>
  <si>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</si>
  <si>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1233083837</t>
  </si>
  <si>
    <t>https://podminky.urs.cz/item/CS_URS_2022_02/113107143</t>
  </si>
  <si>
    <t>"odstranění stávajících zpevněných ploch - živice" 15,0</t>
  </si>
  <si>
    <t>47</t>
  </si>
  <si>
    <t>113202111</t>
  </si>
  <si>
    <t>Vytrhání obrub s vybouráním lože, s přemístěním hmot na skládku na vzdálenost do 3 m nebo s naložením na dopravní prostředek z krajníků nebo obrubníků stojatých</t>
  </si>
  <si>
    <t>-1755127367</t>
  </si>
  <si>
    <t>https://podminky.urs.cz/item/CS_URS_2022_02/113202111</t>
  </si>
  <si>
    <t>"celková délka" 8,85</t>
  </si>
  <si>
    <t>48</t>
  </si>
  <si>
    <t>113204111</t>
  </si>
  <si>
    <t>Vytrhání obrub s vybouráním lože, s přemístěním hmot na skládku na vzdálenost do 3 m nebo s naložením na dopravní prostředek záhonových</t>
  </si>
  <si>
    <t>1718022316</t>
  </si>
  <si>
    <t>https://podminky.urs.cz/item/CS_URS_2022_02/113204111</t>
  </si>
  <si>
    <t>"celková délka" 26,0</t>
  </si>
  <si>
    <t>49</t>
  </si>
  <si>
    <t>981511116</t>
  </si>
  <si>
    <t>Demolice konstrukcí objektů postupným rozebíráním konstrukcí z betonu prostého</t>
  </si>
  <si>
    <t>-488739751</t>
  </si>
  <si>
    <t>https://podminky.urs.cz/item/CS_URS_2022_02/981511116</t>
  </si>
  <si>
    <t>"demolice stávajících konstrukcí" 30,0</t>
  </si>
  <si>
    <t>997</t>
  </si>
  <si>
    <t>Přesun sutě</t>
  </si>
  <si>
    <t>50</t>
  </si>
  <si>
    <t>997013211</t>
  </si>
  <si>
    <t>Vnitrostaveništní doprava suti a vybouraných hmot vodorovně do 50 m svisle ručně pro budovy a haly výšky do 6 m</t>
  </si>
  <si>
    <t>-671214489</t>
  </si>
  <si>
    <t>https://podminky.urs.cz/item/CS_URS_2022_02/997013211</t>
  </si>
  <si>
    <t>51</t>
  </si>
  <si>
    <t>997013501</t>
  </si>
  <si>
    <t>Odvoz suti a vybouraných hmot na skládku nebo meziskládku se složením, na vzdálenost do 1 km</t>
  </si>
  <si>
    <t>529600653</t>
  </si>
  <si>
    <t>https://podminky.urs.cz/item/CS_URS_2022_02/997013501</t>
  </si>
  <si>
    <t>52</t>
  </si>
  <si>
    <t>997013509</t>
  </si>
  <si>
    <t>Odvoz suti a vybouraných hmot na skládku nebo meziskládku se složením, na vzdálenost Příplatek k ceně za každý další i započatý 1 km přes 1 km</t>
  </si>
  <si>
    <t>2019214000</t>
  </si>
  <si>
    <t>https://podminky.urs.cz/item/CS_URS_2022_02/997013509</t>
  </si>
  <si>
    <t>Poznámka k položce:_x000D_
Předpokládaná odvozová vzdálenost 20km.</t>
  </si>
  <si>
    <t>94,924*19 'Přepočtené koeficientem množství</t>
  </si>
  <si>
    <t>53</t>
  </si>
  <si>
    <t>997013861</t>
  </si>
  <si>
    <t>Poplatek za uložení stavebního odpadu na recyklační skládce (skládkovné) z prostého betonu zatříděného do Katalogu odpadů pod kódem 17 01 01</t>
  </si>
  <si>
    <t>1718064367</t>
  </si>
  <si>
    <t>https://podminky.urs.cz/item/CS_URS_2022_02/997013861</t>
  </si>
  <si>
    <t>54</t>
  </si>
  <si>
    <t>997221873</t>
  </si>
  <si>
    <t>1892572813</t>
  </si>
  <si>
    <t>https://podminky.urs.cz/item/CS_URS_2022_02/997221873</t>
  </si>
  <si>
    <t>55</t>
  </si>
  <si>
    <t>997221875</t>
  </si>
  <si>
    <t>Poplatek za uložení stavebního odpadu na recyklační skládce (skládkovné) asfaltového bez obsahu dehtu zatříděného do Katalogu odpadů pod kódem 17 03 02</t>
  </si>
  <si>
    <t>637094742</t>
  </si>
  <si>
    <t>https://podminky.urs.cz/item/CS_URS_2022_02/997221875</t>
  </si>
  <si>
    <t>998</t>
  </si>
  <si>
    <t>Přesun hmot</t>
  </si>
  <si>
    <t>56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</si>
  <si>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</si>
  <si>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</si>
  <si>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1942404690</t>
  </si>
  <si>
    <t>https://podminky.urs.cz/item/CS_URS_2022_02/998017001</t>
  </si>
  <si>
    <t>PSV</t>
  </si>
  <si>
    <t>Práce a dodávky PSV</t>
  </si>
  <si>
    <t>711</t>
  </si>
  <si>
    <t>Izolace proti vodě, vlhkosti a plynům</t>
  </si>
  <si>
    <t>57</t>
  </si>
  <si>
    <t>711111001</t>
  </si>
  <si>
    <t>Provedení izolace proti zemní vlhkosti natěradly a tmely za studena na ploše vodorovné V nátěrem penetračním</t>
  </si>
  <si>
    <t>-190486216</t>
  </si>
  <si>
    <t>https://podminky.urs.cz/item/CS_URS_2022_02/711111001</t>
  </si>
  <si>
    <t>"hydroizolace horního líce základových pasů" 1,65*3*0,45+(15,4+6,8)*0,5</t>
  </si>
  <si>
    <t>58</t>
  </si>
  <si>
    <t>11163150</t>
  </si>
  <si>
    <t>lak penetrační asfaltový</t>
  </si>
  <si>
    <t>-1336802839</t>
  </si>
  <si>
    <t>13,328*0,00033 'Přepočtené koeficientem množství</t>
  </si>
  <si>
    <t>59</t>
  </si>
  <si>
    <t>711112001</t>
  </si>
  <si>
    <t>Provedení izolace proti zemní vlhkosti natěradly a tmely za studena na ploše svislé S nátěrem penetračním</t>
  </si>
  <si>
    <t>1170239249</t>
  </si>
  <si>
    <t>https://podminky.urs.cz/item/CS_URS_2022_02/711112001</t>
  </si>
  <si>
    <t>"hydroizolace 1.řady zdiva - kolumbárium" (15,4+7,3+0,38+6,8+14,9+0,38)*0,24</t>
  </si>
  <si>
    <t>"hydroizolace 1.řady zdiva - stoly" (1,65*6+0,30*6)*0,24</t>
  </si>
  <si>
    <t>60</t>
  </si>
  <si>
    <t>-1381437068</t>
  </si>
  <si>
    <t>13,646*0,00034 'Přepočtené koeficientem množství</t>
  </si>
  <si>
    <t>61</t>
  </si>
  <si>
    <t>711141559</t>
  </si>
  <si>
    <t>Provedení izolace proti zemní vlhkosti pásy přitavením NAIP na ploše vodorovné V</t>
  </si>
  <si>
    <t>213753628</t>
  </si>
  <si>
    <t>https://podminky.urs.cz/item/CS_URS_2022_02/711141559</t>
  </si>
  <si>
    <t>62</t>
  </si>
  <si>
    <t>62832001</t>
  </si>
  <si>
    <t>pás asfaltový natavitelný oxidovaný tl 3,5mm typu V60 S35 s vložkou ze skleněné rohože, s jemnozrnným minerálním posypem</t>
  </si>
  <si>
    <t>1483320675</t>
  </si>
  <si>
    <t>13,328*1,1655 'Přepočtené koeficientem množství</t>
  </si>
  <si>
    <t>63</t>
  </si>
  <si>
    <t>711142559</t>
  </si>
  <si>
    <t>Provedení izolace proti zemní vlhkosti pásy přitavením NAIP na ploše svislé S</t>
  </si>
  <si>
    <t>300902633</t>
  </si>
  <si>
    <t>https://podminky.urs.cz/item/CS_URS_2022_02/711142559</t>
  </si>
  <si>
    <t>64</t>
  </si>
  <si>
    <t>1954110941</t>
  </si>
  <si>
    <t>13,646*1,221 'Přepočtené koeficientem množství</t>
  </si>
  <si>
    <t>65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</si>
  <si>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</si>
  <si>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</si>
  <si>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</si>
  <si>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-1355312716</t>
  </si>
  <si>
    <t>https://podminky.urs.cz/item/CS_URS_2022_02/998711201</t>
  </si>
  <si>
    <t>713</t>
  </si>
  <si>
    <t>Izolace tepelné</t>
  </si>
  <si>
    <t>66</t>
  </si>
  <si>
    <t>713131141</t>
  </si>
  <si>
    <t>Montáž tepelné izolace stěn rohožemi, pásy, deskami, dílci, bloky (izolační materiál ve specifikaci) lepením celoplošně</t>
  </si>
  <si>
    <t>1905382349</t>
  </si>
  <si>
    <t>https://podminky.urs.cz/item/CS_URS_2022_02/713131141</t>
  </si>
  <si>
    <t>"tepelné izolace soklu kolumbária" (14,9+6,8)*0,25</t>
  </si>
  <si>
    <t>"tepelné izolace soklu zdiva stolů" (1,65*2+0,38*2 )*0,25*3</t>
  </si>
  <si>
    <t>67</t>
  </si>
  <si>
    <t>28376414</t>
  </si>
  <si>
    <t>deska XPS hrana polodrážková a hladký povrch 300kPA tl 20mm</t>
  </si>
  <si>
    <t>-928051325</t>
  </si>
  <si>
    <t>3,045*1,15 'Přepočtené koeficientem množství</t>
  </si>
  <si>
    <t>68</t>
  </si>
  <si>
    <t>28376417</t>
  </si>
  <si>
    <t>deska XPS hrana polodrážková a hladký povrch 300kPA tl 50mm</t>
  </si>
  <si>
    <t>791315452</t>
  </si>
  <si>
    <t>5,425*1,15 'Přepočtené koeficientem množství</t>
  </si>
  <si>
    <t>69</t>
  </si>
  <si>
    <t>713141336</t>
  </si>
  <si>
    <t>Montáž tepelné izolace střech plochých spádovými klíny v ploše přilepenými za studena nízkoexpanzní (PUR) pěnou</t>
  </si>
  <si>
    <t>-890399176</t>
  </si>
  <si>
    <t>https://podminky.urs.cz/item/CS_URS_2022_02/713141336</t>
  </si>
  <si>
    <t>"spádová vrstva ukončovacího zdiva (koruny)" (15,4+6,8)*0,65</t>
  </si>
  <si>
    <t>70</t>
  </si>
  <si>
    <t>28372070</t>
  </si>
  <si>
    <t>deska spádová konstrukční z XPS 40-20</t>
  </si>
  <si>
    <t>1947824462</t>
  </si>
  <si>
    <t>14,43*1,25 'Přepočtené koeficientem množství</t>
  </si>
  <si>
    <t>71</t>
  </si>
  <si>
    <t>998713201</t>
  </si>
  <si>
    <t>Přesun hmot pro izolace tepelné stanovený procentní sazbou (%) z ceny vodorovná dopravní vzdálenost do 50 m v objektech výšky do 6 m</t>
  </si>
  <si>
    <t>1848698183</t>
  </si>
  <si>
    <t>https://podminky.urs.cz/item/CS_URS_2022_02/998713201</t>
  </si>
  <si>
    <t>721</t>
  </si>
  <si>
    <t>Zdravotechnika - vnitřní kanalizace</t>
  </si>
  <si>
    <t>72</t>
  </si>
  <si>
    <t>721910941</t>
  </si>
  <si>
    <t>Pročištění dvorních vpustí Ø 300</t>
  </si>
  <si>
    <t>-739309531</t>
  </si>
  <si>
    <t>https://podminky.urs.cz/item/CS_URS_2022_02/721910941</t>
  </si>
  <si>
    <t>"pročištění odtokové vpusti" 1</t>
  </si>
  <si>
    <t>73</t>
  </si>
  <si>
    <t>998721201</t>
  </si>
  <si>
    <t>Přesun hmot pro vnitřní kanalizace stanovený procentní sazbou (%) z ceny vodorovná dopravní vzdálenost do 50 m v objektech výšky do 6 m</t>
  </si>
  <si>
    <t>1045967639</t>
  </si>
  <si>
    <t>https://podminky.urs.cz/item/CS_URS_2022_02/998721201</t>
  </si>
  <si>
    <t>764</t>
  </si>
  <si>
    <t>Konstrukce klempířské</t>
  </si>
  <si>
    <t>74</t>
  </si>
  <si>
    <t>764141331</t>
  </si>
  <si>
    <t>Krytina ze svitků nebo tabulí z titanzinkového lesklého válcovaného plechu s úpravou u okapů, prostupů a výčnělků střechy rovné drážkováním z tabulí, velikosti 1000 x 2000 mm, sklon střechy do 30°</t>
  </si>
  <si>
    <t>1515113885</t>
  </si>
  <si>
    <t>https://podminky.urs.cz/item/CS_URS_2022_02/764141331</t>
  </si>
  <si>
    <t>"dle specifikace klempířských výrobků - ozn.01/K" 23,0*1,065</t>
  </si>
  <si>
    <t>75</t>
  </si>
  <si>
    <t>764244411</t>
  </si>
  <si>
    <t>Oplechování horních ploch zdí a nadezdívek (atik) z titanzinkového předzvětralého plechu mechanicky kotvené přes rš 800 mm</t>
  </si>
  <si>
    <t>412082836</t>
  </si>
  <si>
    <t>https://podminky.urs.cz/item/CS_URS_2022_02/764244411</t>
  </si>
  <si>
    <t>"dle specifikace klempířských výrobků - ozn.02/K" 23,5*0,84</t>
  </si>
  <si>
    <t>76</t>
  </si>
  <si>
    <t>998764201</t>
  </si>
  <si>
    <t>Přesun hmot pro konstrukce klempířské stanovený procentní sazbou (%) z ceny vodorovná dopravní vzdálenost do 50 m v objektech výšky do 6 m</t>
  </si>
  <si>
    <t>-1074887034</t>
  </si>
  <si>
    <t>https://podminky.urs.cz/item/CS_URS_2022_02/998764201</t>
  </si>
  <si>
    <t>783</t>
  </si>
  <si>
    <t>Dokončovací práce - nátěry</t>
  </si>
  <si>
    <t>77</t>
  </si>
  <si>
    <t>783801505</t>
  </si>
  <si>
    <t>Příprava podkladu omítek před provedením nátěru omytí s odmaštěním a následným opláchnutím</t>
  </si>
  <si>
    <t>1191844781</t>
  </si>
  <si>
    <t>https://podminky.urs.cz/item/CS_URS_2022_02/783801505</t>
  </si>
  <si>
    <t>78</t>
  </si>
  <si>
    <t>783823101</t>
  </si>
  <si>
    <t>Penetrační nátěr omítek hladkých betonových povrchů akrylátový</t>
  </si>
  <si>
    <t>1707528254</t>
  </si>
  <si>
    <t>https://podminky.urs.cz/item/CS_URS_2022_02/783823101</t>
  </si>
  <si>
    <t>"povrchová úprava horního líce a boků sttolních desek" (1,65*0,6+(1,65*2+0,6*2)*0,15)*3</t>
  </si>
  <si>
    <t>79</t>
  </si>
  <si>
    <t>783823133</t>
  </si>
  <si>
    <t>Penetrační nátěr omítek hladkých omítek hladkých, zrnitých tenkovrstvých nebo štukových stupně členitosti 1 a 2 silikátový</t>
  </si>
  <si>
    <t>-610487129</t>
  </si>
  <si>
    <t>https://podminky.urs.cz/item/CS_URS_2022_02/783823133</t>
  </si>
  <si>
    <t>"povrchová úprava stěn kolumbária a stolů" 96,532</t>
  </si>
  <si>
    <t>80</t>
  </si>
  <si>
    <t>783827401</t>
  </si>
  <si>
    <t>Krycí (ochranný ) nátěr omítek dvojnásobný hladkých betonových povrchů nebo povrchů z desek na bázi dřeva (dřevovláknitých apod.) akrylátový</t>
  </si>
  <si>
    <t>954229273</t>
  </si>
  <si>
    <t>https://podminky.urs.cz/item/CS_URS_2022_02/783827401</t>
  </si>
  <si>
    <t>"povrchová úprava horního líce a boků stolních desek" (1,65*0,6+(1,65*2+0,6*2)*0,15)*3</t>
  </si>
  <si>
    <t>81</t>
  </si>
  <si>
    <t>783827423</t>
  </si>
  <si>
    <t>Krycí (ochranný ) nátěr omítek dvojnásobný hladkých omítek hladkých, zrnitých tenkovrstvých nebo štukových stupně členitosti 1 a 2 silikátový</t>
  </si>
  <si>
    <t>1253017774</t>
  </si>
  <si>
    <t>https://podminky.urs.cz/item/CS_URS_2022_02/783827423</t>
  </si>
  <si>
    <t>VRN</t>
  </si>
  <si>
    <t>Vedlejší rozpočtové náklady</t>
  </si>
  <si>
    <t>VRN1</t>
  </si>
  <si>
    <t>Průzkumné, geodetické a projektové práce</t>
  </si>
  <si>
    <t>82</t>
  </si>
  <si>
    <t>013294000</t>
  </si>
  <si>
    <t>Ostatní dokumentace</t>
  </si>
  <si>
    <t>sbr</t>
  </si>
  <si>
    <t>1024</t>
  </si>
  <si>
    <t>208868835</t>
  </si>
  <si>
    <t>https://podminky.urs.cz/item/CS_URS_2022_02/013294000</t>
  </si>
  <si>
    <t>Poznámka k položce:_x000D_
Položka obsahuje náklady na vypracování výrobní/dílenské dokumentace dílčích částí stavby (např.klempířské nbo záměčnické konstrukce apod.) v rozsahu potřebném pro realizaci výrobku.</t>
  </si>
  <si>
    <t>VRN3</t>
  </si>
  <si>
    <t>Zařízení staveniště</t>
  </si>
  <si>
    <t>83</t>
  </si>
  <si>
    <t>030001000</t>
  </si>
  <si>
    <t>272236244</t>
  </si>
  <si>
    <t>https://podminky.urs.cz/item/CS_URS_2022_02/030001000</t>
  </si>
  <si>
    <t>Poznámka k položce:_x000D_
Položka obsahuje zejména náklady na :_x000D_
- administrativní,  sociální a skladovací zařízení (kanceláře, šatny, umývárny, jídelny, mobilní WC s příp. čištěním odpadních vod,  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pronájem ploch a poplatky za užívání veřejného prostranství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</si>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</sst>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34925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42</xdr:row>
      <xdr:rowOff>0</xdr:rowOff>
    </xdr:from>
    <xdr:to>
      <xdr:col>9</xdr:col>
      <xdr:colOff>1215390</xdr:colOff>
      <xdr:row>43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11235191" TargetMode="External"/><Relationship Id="rId18" Type="http://schemas.openxmlformats.org/officeDocument/2006/relationships/hyperlink" Target="https://podminky.urs.cz/item/CS_URS_2022_02/311238969" TargetMode="External"/><Relationship Id="rId26" Type="http://schemas.openxmlformats.org/officeDocument/2006/relationships/hyperlink" Target="https://podminky.urs.cz/item/CS_URS_2022_02/622321121" TargetMode="External"/><Relationship Id="rId39" Type="http://schemas.openxmlformats.org/officeDocument/2006/relationships/hyperlink" Target="https://podminky.urs.cz/item/CS_URS_2022_02/113202111" TargetMode="External"/><Relationship Id="rId21" Type="http://schemas.openxmlformats.org/officeDocument/2006/relationships/hyperlink" Target="https://podminky.urs.cz/item/CS_URS_2022_02/564750001" TargetMode="External"/><Relationship Id="rId34" Type="http://schemas.openxmlformats.org/officeDocument/2006/relationships/hyperlink" Target="https://podminky.urs.cz/item/CS_URS_2022_02/949101112" TargetMode="External"/><Relationship Id="rId42" Type="http://schemas.openxmlformats.org/officeDocument/2006/relationships/hyperlink" Target="https://podminky.urs.cz/item/CS_URS_2022_02/997013211" TargetMode="External"/><Relationship Id="rId47" Type="http://schemas.openxmlformats.org/officeDocument/2006/relationships/hyperlink" Target="https://podminky.urs.cz/item/CS_URS_2022_02/997221875" TargetMode="External"/><Relationship Id="rId50" Type="http://schemas.openxmlformats.org/officeDocument/2006/relationships/hyperlink" Target="https://podminky.urs.cz/item/CS_URS_2022_02/711112001" TargetMode="External"/><Relationship Id="rId55" Type="http://schemas.openxmlformats.org/officeDocument/2006/relationships/hyperlink" Target="https://podminky.urs.cz/item/CS_URS_2022_02/713141336" TargetMode="External"/><Relationship Id="rId63" Type="http://schemas.openxmlformats.org/officeDocument/2006/relationships/hyperlink" Target="https://podminky.urs.cz/item/CS_URS_2022_02/783823101" TargetMode="External"/><Relationship Id="rId68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162751117" TargetMode="External"/><Relationship Id="rId2" Type="http://schemas.openxmlformats.org/officeDocument/2006/relationships/hyperlink" Target="https://podminky.urs.cz/item/CS_URS_2022_02/122211101" TargetMode="External"/><Relationship Id="rId16" Type="http://schemas.openxmlformats.org/officeDocument/2006/relationships/hyperlink" Target="https://podminky.urs.cz/item/CS_URS_2022_02/311238652" TargetMode="External"/><Relationship Id="rId29" Type="http://schemas.openxmlformats.org/officeDocument/2006/relationships/hyperlink" Target="https://podminky.urs.cz/item/CS_URS_2022_02/899202112" TargetMode="External"/><Relationship Id="rId1" Type="http://schemas.openxmlformats.org/officeDocument/2006/relationships/hyperlink" Target="https://podminky.urs.cz/item/CS_URS_2022_02/121112003" TargetMode="External"/><Relationship Id="rId6" Type="http://schemas.openxmlformats.org/officeDocument/2006/relationships/hyperlink" Target="https://podminky.urs.cz/item/CS_URS_2022_02/162451106" TargetMode="External"/><Relationship Id="rId11" Type="http://schemas.openxmlformats.org/officeDocument/2006/relationships/hyperlink" Target="https://podminky.urs.cz/item/CS_URS_2022_02/271572211" TargetMode="External"/><Relationship Id="rId24" Type="http://schemas.openxmlformats.org/officeDocument/2006/relationships/hyperlink" Target="https://podminky.urs.cz/item/CS_URS_2022_02/622131121" TargetMode="External"/><Relationship Id="rId32" Type="http://schemas.openxmlformats.org/officeDocument/2006/relationships/hyperlink" Target="https://podminky.urs.cz/item/CS_URS_2022_02/936001002" TargetMode="External"/><Relationship Id="rId37" Type="http://schemas.openxmlformats.org/officeDocument/2006/relationships/hyperlink" Target="https://podminky.urs.cz/item/CS_URS_2022_02/113106123" TargetMode="External"/><Relationship Id="rId40" Type="http://schemas.openxmlformats.org/officeDocument/2006/relationships/hyperlink" Target="https://podminky.urs.cz/item/CS_URS_2022_02/113204111" TargetMode="External"/><Relationship Id="rId45" Type="http://schemas.openxmlformats.org/officeDocument/2006/relationships/hyperlink" Target="https://podminky.urs.cz/item/CS_URS_2022_02/997013861" TargetMode="External"/><Relationship Id="rId53" Type="http://schemas.openxmlformats.org/officeDocument/2006/relationships/hyperlink" Target="https://podminky.urs.cz/item/CS_URS_2022_02/998711201" TargetMode="External"/><Relationship Id="rId58" Type="http://schemas.openxmlformats.org/officeDocument/2006/relationships/hyperlink" Target="https://podminky.urs.cz/item/CS_URS_2022_02/998721201" TargetMode="External"/><Relationship Id="rId66" Type="http://schemas.openxmlformats.org/officeDocument/2006/relationships/hyperlink" Target="https://podminky.urs.cz/item/CS_URS_2022_02/783827423" TargetMode="External"/><Relationship Id="rId5" Type="http://schemas.openxmlformats.org/officeDocument/2006/relationships/hyperlink" Target="https://podminky.urs.cz/item/CS_URS_2022_02/162211319" TargetMode="External"/><Relationship Id="rId15" Type="http://schemas.openxmlformats.org/officeDocument/2006/relationships/hyperlink" Target="https://podminky.urs.cz/item/CS_URS_2022_02/311238650" TargetMode="External"/><Relationship Id="rId23" Type="http://schemas.openxmlformats.org/officeDocument/2006/relationships/hyperlink" Target="https://podminky.urs.cz/item/CS_URS_2022_02/622131101" TargetMode="External"/><Relationship Id="rId28" Type="http://schemas.openxmlformats.org/officeDocument/2006/relationships/hyperlink" Target="https://podminky.urs.cz/item/CS_URS_2022_02/632451021" TargetMode="External"/><Relationship Id="rId36" Type="http://schemas.openxmlformats.org/officeDocument/2006/relationships/hyperlink" Target="https://podminky.urs.cz/item/CS_URS_2022_02/113107131" TargetMode="External"/><Relationship Id="rId49" Type="http://schemas.openxmlformats.org/officeDocument/2006/relationships/hyperlink" Target="https://podminky.urs.cz/item/CS_URS_2022_02/711111001" TargetMode="External"/><Relationship Id="rId57" Type="http://schemas.openxmlformats.org/officeDocument/2006/relationships/hyperlink" Target="https://podminky.urs.cz/item/CS_URS_2022_02/721910941" TargetMode="External"/><Relationship Id="rId61" Type="http://schemas.openxmlformats.org/officeDocument/2006/relationships/hyperlink" Target="https://podminky.urs.cz/item/CS_URS_2022_02/998764201" TargetMode="External"/><Relationship Id="rId10" Type="http://schemas.openxmlformats.org/officeDocument/2006/relationships/hyperlink" Target="https://podminky.urs.cz/item/CS_URS_2022_02/181912112" TargetMode="External"/><Relationship Id="rId19" Type="http://schemas.openxmlformats.org/officeDocument/2006/relationships/hyperlink" Target="https://podminky.urs.cz/item/CS_URS_2022_02/317231117" TargetMode="External"/><Relationship Id="rId31" Type="http://schemas.openxmlformats.org/officeDocument/2006/relationships/hyperlink" Target="https://podminky.urs.cz/item/CS_URS_2022_02/936001001" TargetMode="External"/><Relationship Id="rId44" Type="http://schemas.openxmlformats.org/officeDocument/2006/relationships/hyperlink" Target="https://podminky.urs.cz/item/CS_URS_2022_02/997013509" TargetMode="External"/><Relationship Id="rId52" Type="http://schemas.openxmlformats.org/officeDocument/2006/relationships/hyperlink" Target="https://podminky.urs.cz/item/CS_URS_2022_02/711142559" TargetMode="External"/><Relationship Id="rId60" Type="http://schemas.openxmlformats.org/officeDocument/2006/relationships/hyperlink" Target="https://podminky.urs.cz/item/CS_URS_2022_02/764244411" TargetMode="External"/><Relationship Id="rId65" Type="http://schemas.openxmlformats.org/officeDocument/2006/relationships/hyperlink" Target="https://podminky.urs.cz/item/CS_URS_2022_02/783827401" TargetMode="External"/><Relationship Id="rId4" Type="http://schemas.openxmlformats.org/officeDocument/2006/relationships/hyperlink" Target="https://podminky.urs.cz/item/CS_URS_2022_02/162211311" TargetMode="External"/><Relationship Id="rId9" Type="http://schemas.openxmlformats.org/officeDocument/2006/relationships/hyperlink" Target="https://podminky.urs.cz/item/CS_URS_2022_02/171201231" TargetMode="External"/><Relationship Id="rId14" Type="http://schemas.openxmlformats.org/officeDocument/2006/relationships/hyperlink" Target="https://podminky.urs.cz/item/CS_URS_2022_02/311235221" TargetMode="External"/><Relationship Id="rId22" Type="http://schemas.openxmlformats.org/officeDocument/2006/relationships/hyperlink" Target="https://podminky.urs.cz/item/CS_URS_2022_02/596211111" TargetMode="External"/><Relationship Id="rId27" Type="http://schemas.openxmlformats.org/officeDocument/2006/relationships/hyperlink" Target="https://podminky.urs.cz/item/CS_URS_2022_02/622321191" TargetMode="External"/><Relationship Id="rId30" Type="http://schemas.openxmlformats.org/officeDocument/2006/relationships/hyperlink" Target="https://podminky.urs.cz/item/CS_URS_2022_02/916331112" TargetMode="External"/><Relationship Id="rId35" Type="http://schemas.openxmlformats.org/officeDocument/2006/relationships/hyperlink" Target="https://podminky.urs.cz/item/CS_URS_2022_02/113107123" TargetMode="External"/><Relationship Id="rId43" Type="http://schemas.openxmlformats.org/officeDocument/2006/relationships/hyperlink" Target="https://podminky.urs.cz/item/CS_URS_2022_02/997013501" TargetMode="External"/><Relationship Id="rId48" Type="http://schemas.openxmlformats.org/officeDocument/2006/relationships/hyperlink" Target="https://podminky.urs.cz/item/CS_URS_2022_02/998017001" TargetMode="External"/><Relationship Id="rId56" Type="http://schemas.openxmlformats.org/officeDocument/2006/relationships/hyperlink" Target="https://podminky.urs.cz/item/CS_URS_2022_02/998713201" TargetMode="External"/><Relationship Id="rId64" Type="http://schemas.openxmlformats.org/officeDocument/2006/relationships/hyperlink" Target="https://podminky.urs.cz/item/CS_URS_2022_02/783823133" TargetMode="External"/><Relationship Id="rId69" Type="http://schemas.openxmlformats.org/officeDocument/2006/relationships/drawing" Target="../drawings/drawing2.xml"/><Relationship Id="rId8" Type="http://schemas.openxmlformats.org/officeDocument/2006/relationships/hyperlink" Target="https://podminky.urs.cz/item/CS_URS_2022_02/162751119" TargetMode="External"/><Relationship Id="rId51" Type="http://schemas.openxmlformats.org/officeDocument/2006/relationships/hyperlink" Target="https://podminky.urs.cz/item/CS_URS_2022_02/711141559" TargetMode="External"/><Relationship Id="rId3" Type="http://schemas.openxmlformats.org/officeDocument/2006/relationships/hyperlink" Target="https://podminky.urs.cz/item/CS_URS_2022_02/132212131" TargetMode="External"/><Relationship Id="rId12" Type="http://schemas.openxmlformats.org/officeDocument/2006/relationships/hyperlink" Target="https://podminky.urs.cz/item/CS_URS_2022_02/274313711" TargetMode="External"/><Relationship Id="rId17" Type="http://schemas.openxmlformats.org/officeDocument/2006/relationships/hyperlink" Target="https://podminky.urs.cz/item/CS_URS_2022_02/311238967" TargetMode="External"/><Relationship Id="rId25" Type="http://schemas.openxmlformats.org/officeDocument/2006/relationships/hyperlink" Target="https://podminky.urs.cz/item/CS_URS_2022_02/622142001" TargetMode="External"/><Relationship Id="rId33" Type="http://schemas.openxmlformats.org/officeDocument/2006/relationships/hyperlink" Target="https://podminky.urs.cz/item/CS_URS_2022_02/936124112" TargetMode="External"/><Relationship Id="rId38" Type="http://schemas.openxmlformats.org/officeDocument/2006/relationships/hyperlink" Target="https://podminky.urs.cz/item/CS_URS_2022_02/113107143" TargetMode="External"/><Relationship Id="rId46" Type="http://schemas.openxmlformats.org/officeDocument/2006/relationships/hyperlink" Target="https://podminky.urs.cz/item/CS_URS_2022_02/997221873" TargetMode="External"/><Relationship Id="rId59" Type="http://schemas.openxmlformats.org/officeDocument/2006/relationships/hyperlink" Target="https://podminky.urs.cz/item/CS_URS_2022_02/764141331" TargetMode="External"/><Relationship Id="rId67" Type="http://schemas.openxmlformats.org/officeDocument/2006/relationships/hyperlink" Target="https://podminky.urs.cz/item/CS_URS_2022_02/013294000" TargetMode="External"/><Relationship Id="rId20" Type="http://schemas.openxmlformats.org/officeDocument/2006/relationships/hyperlink" Target="https://podminky.urs.cz/item/CS_URS_2022_02/339921132" TargetMode="External"/><Relationship Id="rId41" Type="http://schemas.openxmlformats.org/officeDocument/2006/relationships/hyperlink" Target="https://podminky.urs.cz/item/CS_URS_2022_02/981511116" TargetMode="External"/><Relationship Id="rId54" Type="http://schemas.openxmlformats.org/officeDocument/2006/relationships/hyperlink" Target="https://podminky.urs.cz/item/CS_URS_2022_02/713131141" TargetMode="External"/><Relationship Id="rId62" Type="http://schemas.openxmlformats.org/officeDocument/2006/relationships/hyperlink" Target="https://podminky.urs.cz/item/CS_URS_2022_02/78380150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21"/>
      <c r="AL5" s="21"/>
      <c r="AM5" s="21"/>
      <c r="AN5" s="21"/>
      <c r="AO5" s="21"/>
      <c r="AP5" s="21"/>
      <c r="AQ5" s="21"/>
      <c r="AR5" s="19"/>
      <c r="BE5" s="297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21"/>
      <c r="AL6" s="21"/>
      <c r="AM6" s="21"/>
      <c r="AN6" s="21"/>
      <c r="AO6" s="21"/>
      <c r="AP6" s="21"/>
      <c r="AQ6" s="21"/>
      <c r="AR6" s="19"/>
      <c r="BE6" s="29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298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98"/>
      <c r="BS8" s="16" t="s">
        <v>6</v>
      </c>
    </row>
    <row r="9" spans="1:74" s="1" customFormat="1" ht="29.25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0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0" t="s">
        <v>29</v>
      </c>
      <c r="AO9" s="21"/>
      <c r="AP9" s="21"/>
      <c r="AQ9" s="21"/>
      <c r="AR9" s="19"/>
      <c r="BE9" s="298"/>
      <c r="BS9" s="16" t="s">
        <v>6</v>
      </c>
    </row>
    <row r="10" spans="1:74" s="1" customFormat="1" ht="12" customHeight="1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29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29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8"/>
      <c r="BS12" s="16" t="s">
        <v>6</v>
      </c>
    </row>
    <row r="13" spans="1:74" s="1" customFormat="1" ht="12" customHeight="1">
      <c r="B13" s="20"/>
      <c r="C13" s="21"/>
      <c r="D13" s="28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1" t="s">
        <v>37</v>
      </c>
      <c r="AO13" s="21"/>
      <c r="AP13" s="21"/>
      <c r="AQ13" s="21"/>
      <c r="AR13" s="19"/>
      <c r="BE13" s="298"/>
      <c r="BS13" s="16" t="s">
        <v>6</v>
      </c>
    </row>
    <row r="14" spans="1:74" ht="12.75">
      <c r="B14" s="20"/>
      <c r="C14" s="21"/>
      <c r="D14" s="21"/>
      <c r="E14" s="303" t="s">
        <v>37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8" t="s">
        <v>34</v>
      </c>
      <c r="AL14" s="21"/>
      <c r="AM14" s="21"/>
      <c r="AN14" s="31" t="s">
        <v>37</v>
      </c>
      <c r="AO14" s="21"/>
      <c r="AP14" s="21"/>
      <c r="AQ14" s="21"/>
      <c r="AR14" s="19"/>
      <c r="BE14" s="29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8"/>
      <c r="BS15" s="16" t="s">
        <v>4</v>
      </c>
    </row>
    <row r="16" spans="1:74" s="1" customFormat="1" ht="12" customHeight="1">
      <c r="B16" s="20"/>
      <c r="C16" s="21"/>
      <c r="D16" s="28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32</v>
      </c>
      <c r="AO16" s="21"/>
      <c r="AP16" s="21"/>
      <c r="AQ16" s="21"/>
      <c r="AR16" s="19"/>
      <c r="BE16" s="29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34</v>
      </c>
      <c r="AL17" s="21"/>
      <c r="AM17" s="21"/>
      <c r="AN17" s="26" t="s">
        <v>35</v>
      </c>
      <c r="AO17" s="21"/>
      <c r="AP17" s="21"/>
      <c r="AQ17" s="21"/>
      <c r="AR17" s="19"/>
      <c r="BE17" s="298"/>
      <c r="BS17" s="16" t="s">
        <v>39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8"/>
      <c r="BS18" s="16" t="s">
        <v>6</v>
      </c>
    </row>
    <row r="19" spans="1:71" s="1" customFormat="1" ht="12" customHeight="1">
      <c r="B19" s="20"/>
      <c r="C19" s="21"/>
      <c r="D19" s="28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41</v>
      </c>
      <c r="AO19" s="21"/>
      <c r="AP19" s="21"/>
      <c r="AQ19" s="21"/>
      <c r="AR19" s="19"/>
      <c r="BE19" s="29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34</v>
      </c>
      <c r="AL20" s="21"/>
      <c r="AM20" s="21"/>
      <c r="AN20" s="26" t="s">
        <v>43</v>
      </c>
      <c r="AO20" s="21"/>
      <c r="AP20" s="21"/>
      <c r="AQ20" s="21"/>
      <c r="AR20" s="19"/>
      <c r="BE20" s="298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8"/>
    </row>
    <row r="22" spans="1:71" s="1" customFormat="1" ht="12" customHeight="1">
      <c r="B22" s="20"/>
      <c r="C22" s="21"/>
      <c r="D22" s="28" t="s">
        <v>44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8"/>
    </row>
    <row r="23" spans="1:71" s="1" customFormat="1" ht="47.25" customHeight="1">
      <c r="B23" s="20"/>
      <c r="C23" s="21"/>
      <c r="D23" s="21"/>
      <c r="E23" s="305" t="s">
        <v>45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21"/>
      <c r="AP23" s="21"/>
      <c r="AQ23" s="21"/>
      <c r="AR23" s="19"/>
      <c r="BE23" s="29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8"/>
    </row>
    <row r="25" spans="1:71" s="1" customFormat="1" ht="6.95" customHeight="1">
      <c r="B25" s="20"/>
      <c r="C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1"/>
      <c r="AQ25" s="21"/>
      <c r="AR25" s="19"/>
      <c r="BE25" s="298"/>
    </row>
    <row r="26" spans="1:71" s="2" customFormat="1" ht="25.9" customHeight="1">
      <c r="A26" s="34"/>
      <c r="B26" s="35"/>
      <c r="C26" s="36"/>
      <c r="D26" s="37" t="s">
        <v>46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6">
        <f>ROUND(AG54,2)</f>
        <v>0</v>
      </c>
      <c r="AL26" s="307"/>
      <c r="AM26" s="307"/>
      <c r="AN26" s="307"/>
      <c r="AO26" s="307"/>
      <c r="AP26" s="36"/>
      <c r="AQ26" s="36"/>
      <c r="AR26" s="39"/>
      <c r="BE26" s="29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8" t="s">
        <v>47</v>
      </c>
      <c r="M28" s="308"/>
      <c r="N28" s="308"/>
      <c r="O28" s="308"/>
      <c r="P28" s="308"/>
      <c r="Q28" s="36"/>
      <c r="R28" s="36"/>
      <c r="S28" s="36"/>
      <c r="T28" s="36"/>
      <c r="U28" s="36"/>
      <c r="V28" s="36"/>
      <c r="W28" s="308" t="s">
        <v>48</v>
      </c>
      <c r="X28" s="308"/>
      <c r="Y28" s="308"/>
      <c r="Z28" s="308"/>
      <c r="AA28" s="308"/>
      <c r="AB28" s="308"/>
      <c r="AC28" s="308"/>
      <c r="AD28" s="308"/>
      <c r="AE28" s="308"/>
      <c r="AF28" s="36"/>
      <c r="AG28" s="36"/>
      <c r="AH28" s="36"/>
      <c r="AI28" s="36"/>
      <c r="AJ28" s="36"/>
      <c r="AK28" s="308" t="s">
        <v>49</v>
      </c>
      <c r="AL28" s="308"/>
      <c r="AM28" s="308"/>
      <c r="AN28" s="308"/>
      <c r="AO28" s="308"/>
      <c r="AP28" s="36"/>
      <c r="AQ28" s="36"/>
      <c r="AR28" s="39"/>
      <c r="BE28" s="298"/>
    </row>
    <row r="29" spans="1:71" s="3" customFormat="1" ht="14.45" customHeight="1">
      <c r="B29" s="40"/>
      <c r="C29" s="41"/>
      <c r="D29" s="28" t="s">
        <v>50</v>
      </c>
      <c r="E29" s="41"/>
      <c r="F29" s="28" t="s">
        <v>51</v>
      </c>
      <c r="G29" s="41"/>
      <c r="H29" s="41"/>
      <c r="I29" s="41"/>
      <c r="J29" s="41"/>
      <c r="K29" s="41"/>
      <c r="L29" s="311">
        <v>0.21</v>
      </c>
      <c r="M29" s="310"/>
      <c r="N29" s="310"/>
      <c r="O29" s="310"/>
      <c r="P29" s="310"/>
      <c r="Q29" s="41"/>
      <c r="R29" s="41"/>
      <c r="S29" s="41"/>
      <c r="T29" s="41"/>
      <c r="U29" s="41"/>
      <c r="V29" s="41"/>
      <c r="W29" s="309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F29" s="41"/>
      <c r="AG29" s="41"/>
      <c r="AH29" s="41"/>
      <c r="AI29" s="41"/>
      <c r="AJ29" s="41"/>
      <c r="AK29" s="309">
        <f>ROUND(AV54, 2)</f>
        <v>0</v>
      </c>
      <c r="AL29" s="310"/>
      <c r="AM29" s="310"/>
      <c r="AN29" s="310"/>
      <c r="AO29" s="310"/>
      <c r="AP29" s="41"/>
      <c r="AQ29" s="41"/>
      <c r="AR29" s="42"/>
      <c r="BE29" s="299"/>
    </row>
    <row r="30" spans="1:71" s="3" customFormat="1" ht="14.45" customHeight="1">
      <c r="B30" s="40"/>
      <c r="C30" s="41"/>
      <c r="D30" s="41"/>
      <c r="E30" s="41"/>
      <c r="F30" s="28" t="s">
        <v>52</v>
      </c>
      <c r="G30" s="41"/>
      <c r="H30" s="41"/>
      <c r="I30" s="41"/>
      <c r="J30" s="41"/>
      <c r="K30" s="41"/>
      <c r="L30" s="311">
        <v>0.15</v>
      </c>
      <c r="M30" s="310"/>
      <c r="N30" s="310"/>
      <c r="O30" s="310"/>
      <c r="P30" s="310"/>
      <c r="Q30" s="41"/>
      <c r="R30" s="41"/>
      <c r="S30" s="41"/>
      <c r="T30" s="41"/>
      <c r="U30" s="41"/>
      <c r="V30" s="41"/>
      <c r="W30" s="309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F30" s="41"/>
      <c r="AG30" s="41"/>
      <c r="AH30" s="41"/>
      <c r="AI30" s="41"/>
      <c r="AJ30" s="41"/>
      <c r="AK30" s="309">
        <f>ROUND(AW54, 2)</f>
        <v>0</v>
      </c>
      <c r="AL30" s="310"/>
      <c r="AM30" s="310"/>
      <c r="AN30" s="310"/>
      <c r="AO30" s="310"/>
      <c r="AP30" s="41"/>
      <c r="AQ30" s="41"/>
      <c r="AR30" s="42"/>
      <c r="BE30" s="299"/>
    </row>
    <row r="31" spans="1:71" s="3" customFormat="1" ht="14.45" hidden="1" customHeight="1">
      <c r="B31" s="40"/>
      <c r="C31" s="41"/>
      <c r="D31" s="41"/>
      <c r="E31" s="41"/>
      <c r="F31" s="28" t="s">
        <v>53</v>
      </c>
      <c r="G31" s="41"/>
      <c r="H31" s="41"/>
      <c r="I31" s="41"/>
      <c r="J31" s="41"/>
      <c r="K31" s="41"/>
      <c r="L31" s="311">
        <v>0.21</v>
      </c>
      <c r="M31" s="310"/>
      <c r="N31" s="310"/>
      <c r="O31" s="310"/>
      <c r="P31" s="310"/>
      <c r="Q31" s="41"/>
      <c r="R31" s="41"/>
      <c r="S31" s="41"/>
      <c r="T31" s="41"/>
      <c r="U31" s="41"/>
      <c r="V31" s="41"/>
      <c r="W31" s="309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F31" s="41"/>
      <c r="AG31" s="41"/>
      <c r="AH31" s="41"/>
      <c r="AI31" s="41"/>
      <c r="AJ31" s="41"/>
      <c r="AK31" s="309">
        <v>0</v>
      </c>
      <c r="AL31" s="310"/>
      <c r="AM31" s="310"/>
      <c r="AN31" s="310"/>
      <c r="AO31" s="310"/>
      <c r="AP31" s="41"/>
      <c r="AQ31" s="41"/>
      <c r="AR31" s="42"/>
      <c r="BE31" s="299"/>
    </row>
    <row r="32" spans="1:71" s="3" customFormat="1" ht="14.45" hidden="1" customHeight="1">
      <c r="B32" s="40"/>
      <c r="C32" s="41"/>
      <c r="D32" s="41"/>
      <c r="E32" s="41"/>
      <c r="F32" s="28" t="s">
        <v>54</v>
      </c>
      <c r="G32" s="41"/>
      <c r="H32" s="41"/>
      <c r="I32" s="41"/>
      <c r="J32" s="41"/>
      <c r="K32" s="41"/>
      <c r="L32" s="311">
        <v>0.15</v>
      </c>
      <c r="M32" s="310"/>
      <c r="N32" s="310"/>
      <c r="O32" s="310"/>
      <c r="P32" s="310"/>
      <c r="Q32" s="41"/>
      <c r="R32" s="41"/>
      <c r="S32" s="41"/>
      <c r="T32" s="41"/>
      <c r="U32" s="41"/>
      <c r="V32" s="41"/>
      <c r="W32" s="309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F32" s="41"/>
      <c r="AG32" s="41"/>
      <c r="AH32" s="41"/>
      <c r="AI32" s="41"/>
      <c r="AJ32" s="41"/>
      <c r="AK32" s="309">
        <v>0</v>
      </c>
      <c r="AL32" s="310"/>
      <c r="AM32" s="310"/>
      <c r="AN32" s="310"/>
      <c r="AO32" s="310"/>
      <c r="AP32" s="41"/>
      <c r="AQ32" s="41"/>
      <c r="AR32" s="42"/>
      <c r="BE32" s="299"/>
    </row>
    <row r="33" spans="1:57" s="3" customFormat="1" ht="14.45" hidden="1" customHeight="1">
      <c r="B33" s="40"/>
      <c r="C33" s="41"/>
      <c r="D33" s="41"/>
      <c r="E33" s="41"/>
      <c r="F33" s="28" t="s">
        <v>55</v>
      </c>
      <c r="G33" s="41"/>
      <c r="H33" s="41"/>
      <c r="I33" s="41"/>
      <c r="J33" s="41"/>
      <c r="K33" s="41"/>
      <c r="L33" s="311">
        <v>0</v>
      </c>
      <c r="M33" s="310"/>
      <c r="N33" s="310"/>
      <c r="O33" s="310"/>
      <c r="P33" s="310"/>
      <c r="Q33" s="41"/>
      <c r="R33" s="41"/>
      <c r="S33" s="41"/>
      <c r="T33" s="41"/>
      <c r="U33" s="41"/>
      <c r="V33" s="41"/>
      <c r="W33" s="309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F33" s="41"/>
      <c r="AG33" s="41"/>
      <c r="AH33" s="41"/>
      <c r="AI33" s="41"/>
      <c r="AJ33" s="41"/>
      <c r="AK33" s="309">
        <v>0</v>
      </c>
      <c r="AL33" s="310"/>
      <c r="AM33" s="310"/>
      <c r="AN33" s="310"/>
      <c r="AO33" s="310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57</v>
      </c>
      <c r="U35" s="45"/>
      <c r="V35" s="45"/>
      <c r="W35" s="45"/>
      <c r="X35" s="312" t="s">
        <v>58</v>
      </c>
      <c r="Y35" s="313"/>
      <c r="Z35" s="313"/>
      <c r="AA35" s="313"/>
      <c r="AB35" s="313"/>
      <c r="AC35" s="45"/>
      <c r="AD35" s="45"/>
      <c r="AE35" s="45"/>
      <c r="AF35" s="45"/>
      <c r="AG35" s="45"/>
      <c r="AH35" s="45"/>
      <c r="AI35" s="45"/>
      <c r="AJ35" s="45"/>
      <c r="AK35" s="314">
        <f>SUM(AK26:AK33)</f>
        <v>0</v>
      </c>
      <c r="AL35" s="313"/>
      <c r="AM35" s="313"/>
      <c r="AN35" s="313"/>
      <c r="AO35" s="31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2" t="s">
        <v>59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8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EKS-065-2022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6" t="str">
        <f>K6</f>
        <v>Kolumbárium A1, na p.p.č.2003/1, k.ú.Bílina</v>
      </c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56"/>
      <c r="AL45" s="56"/>
      <c r="AM45" s="56"/>
      <c r="AN45" s="56"/>
      <c r="AO45" s="56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8" t="s">
        <v>22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Bílina, okr.Teplice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8" t="s">
        <v>24</v>
      </c>
      <c r="AJ47" s="36"/>
      <c r="AK47" s="36"/>
      <c r="AL47" s="36"/>
      <c r="AM47" s="318" t="str">
        <f>IF(AN8= "","",AN8)</f>
        <v>21. 10. 2022</v>
      </c>
      <c r="AN47" s="31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25.7" customHeight="1">
      <c r="A49" s="34"/>
      <c r="B49" s="35"/>
      <c r="C49" s="28" t="s">
        <v>30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PS projekty s.r.o., Revoluční 5, Teplice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8" t="s">
        <v>38</v>
      </c>
      <c r="AJ49" s="36"/>
      <c r="AK49" s="36"/>
      <c r="AL49" s="36"/>
      <c r="AM49" s="319" t="str">
        <f>IF(E17="","",E17)</f>
        <v>PS projekty s.r.o., Revoluční 5, Teplice</v>
      </c>
      <c r="AN49" s="320"/>
      <c r="AO49" s="320"/>
      <c r="AP49" s="320"/>
      <c r="AQ49" s="36"/>
      <c r="AR49" s="39"/>
      <c r="AS49" s="321" t="s">
        <v>60</v>
      </c>
      <c r="AT49" s="32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25.7" customHeight="1">
      <c r="A50" s="34"/>
      <c r="B50" s="35"/>
      <c r="C50" s="28" t="s">
        <v>36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8" t="s">
        <v>40</v>
      </c>
      <c r="AJ50" s="36"/>
      <c r="AK50" s="36"/>
      <c r="AL50" s="36"/>
      <c r="AM50" s="319" t="str">
        <f>IF(E20="","",E20)</f>
        <v>STAVINVEST KMS s.r.o., Studentská 285/22, Bílina</v>
      </c>
      <c r="AN50" s="320"/>
      <c r="AO50" s="320"/>
      <c r="AP50" s="320"/>
      <c r="AQ50" s="36"/>
      <c r="AR50" s="39"/>
      <c r="AS50" s="323"/>
      <c r="AT50" s="32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5"/>
      <c r="AT51" s="32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7" t="s">
        <v>61</v>
      </c>
      <c r="D52" s="328"/>
      <c r="E52" s="328"/>
      <c r="F52" s="328"/>
      <c r="G52" s="328"/>
      <c r="H52" s="66"/>
      <c r="I52" s="329" t="s">
        <v>62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30" t="s">
        <v>63</v>
      </c>
      <c r="AH52" s="328"/>
      <c r="AI52" s="328"/>
      <c r="AJ52" s="328"/>
      <c r="AK52" s="328"/>
      <c r="AL52" s="328"/>
      <c r="AM52" s="328"/>
      <c r="AN52" s="329" t="s">
        <v>64</v>
      </c>
      <c r="AO52" s="328"/>
      <c r="AP52" s="328"/>
      <c r="AQ52" s="67" t="s">
        <v>65</v>
      </c>
      <c r="AR52" s="39"/>
      <c r="AS52" s="68" t="s">
        <v>66</v>
      </c>
      <c r="AT52" s="69" t="s">
        <v>67</v>
      </c>
      <c r="AU52" s="69" t="s">
        <v>68</v>
      </c>
      <c r="AV52" s="69" t="s">
        <v>69</v>
      </c>
      <c r="AW52" s="69" t="s">
        <v>70</v>
      </c>
      <c r="AX52" s="69" t="s">
        <v>71</v>
      </c>
      <c r="AY52" s="69" t="s">
        <v>72</v>
      </c>
      <c r="AZ52" s="69" t="s">
        <v>73</v>
      </c>
      <c r="BA52" s="69" t="s">
        <v>74</v>
      </c>
      <c r="BB52" s="69" t="s">
        <v>75</v>
      </c>
      <c r="BC52" s="69" t="s">
        <v>76</v>
      </c>
      <c r="BD52" s="70" t="s">
        <v>77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4">
        <f>ROUND(AG55,2)</f>
        <v>0</v>
      </c>
      <c r="AH54" s="334"/>
      <c r="AI54" s="334"/>
      <c r="AJ54" s="334"/>
      <c r="AK54" s="334"/>
      <c r="AL54" s="334"/>
      <c r="AM54" s="334"/>
      <c r="AN54" s="335">
        <f>SUM(AG54,AT54)</f>
        <v>0</v>
      </c>
      <c r="AO54" s="335"/>
      <c r="AP54" s="335"/>
      <c r="AQ54" s="78" t="s">
        <v>79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80</v>
      </c>
      <c r="BT54" s="84" t="s">
        <v>81</v>
      </c>
      <c r="BV54" s="84" t="s">
        <v>82</v>
      </c>
      <c r="BW54" s="84" t="s">
        <v>5</v>
      </c>
      <c r="BX54" s="84" t="s">
        <v>83</v>
      </c>
      <c r="CL54" s="84" t="s">
        <v>19</v>
      </c>
    </row>
    <row r="55" spans="1:90" s="7" customFormat="1" ht="37.5" customHeight="1">
      <c r="A55" s="85" t="s">
        <v>84</v>
      </c>
      <c r="B55" s="86"/>
      <c r="C55" s="87"/>
      <c r="D55" s="333" t="s">
        <v>14</v>
      </c>
      <c r="E55" s="333"/>
      <c r="F55" s="333"/>
      <c r="G55" s="333"/>
      <c r="H55" s="333"/>
      <c r="I55" s="88"/>
      <c r="J55" s="333" t="s">
        <v>17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1">
        <f>'EKS-065-2022 - Kolumbáriu...'!J28</f>
        <v>0</v>
      </c>
      <c r="AH55" s="332"/>
      <c r="AI55" s="332"/>
      <c r="AJ55" s="332"/>
      <c r="AK55" s="332"/>
      <c r="AL55" s="332"/>
      <c r="AM55" s="332"/>
      <c r="AN55" s="331">
        <f>SUM(AG55,AT55)</f>
        <v>0</v>
      </c>
      <c r="AO55" s="332"/>
      <c r="AP55" s="332"/>
      <c r="AQ55" s="89" t="s">
        <v>85</v>
      </c>
      <c r="AR55" s="90"/>
      <c r="AS55" s="91">
        <v>0</v>
      </c>
      <c r="AT55" s="92">
        <f>ROUND(SUM(AV55:AW55),2)</f>
        <v>0</v>
      </c>
      <c r="AU55" s="93">
        <f>'EKS-065-2022 - Kolumbáriu...'!P93</f>
        <v>0</v>
      </c>
      <c r="AV55" s="92">
        <f>'EKS-065-2022 - Kolumbáriu...'!J31</f>
        <v>0</v>
      </c>
      <c r="AW55" s="92">
        <f>'EKS-065-2022 - Kolumbáriu...'!J32</f>
        <v>0</v>
      </c>
      <c r="AX55" s="92">
        <f>'EKS-065-2022 - Kolumbáriu...'!J33</f>
        <v>0</v>
      </c>
      <c r="AY55" s="92">
        <f>'EKS-065-2022 - Kolumbáriu...'!J34</f>
        <v>0</v>
      </c>
      <c r="AZ55" s="92">
        <f>'EKS-065-2022 - Kolumbáriu...'!F31</f>
        <v>0</v>
      </c>
      <c r="BA55" s="92">
        <f>'EKS-065-2022 - Kolumbáriu...'!F32</f>
        <v>0</v>
      </c>
      <c r="BB55" s="92">
        <f>'EKS-065-2022 - Kolumbáriu...'!F33</f>
        <v>0</v>
      </c>
      <c r="BC55" s="92">
        <f>'EKS-065-2022 - Kolumbáriu...'!F34</f>
        <v>0</v>
      </c>
      <c r="BD55" s="94">
        <f>'EKS-065-2022 - Kolumbáriu...'!F35</f>
        <v>0</v>
      </c>
      <c r="BT55" s="95" t="s">
        <v>86</v>
      </c>
      <c r="BU55" s="95" t="s">
        <v>87</v>
      </c>
      <c r="BV55" s="95" t="s">
        <v>82</v>
      </c>
      <c r="BW55" s="95" t="s">
        <v>5</v>
      </c>
      <c r="BX55" s="95" t="s">
        <v>83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aPYYwfQVD62/f1CpjR+HFbFKkNk0dkzu9T3tZhKRMYaNwVp4ZWm0kBqYBzVPuThJUsPmvgaxaO66NmrQjR2zjg==" saltValue="DPfmGpseLGCPDPyZCf2/gT1T+crTh66Hfgmo6lj9zCbap5zarrIy7kAXG67QIlR9djPgEZb1SQeU87NerjtNB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J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EKS-065-2022 - Kolumbári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AT2" s="16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19"/>
      <c r="AT3" s="16" t="s">
        <v>88</v>
      </c>
    </row>
    <row r="4" spans="1:46" s="1" customFormat="1" ht="24.95" customHeight="1">
      <c r="B4" s="19"/>
      <c r="D4" s="98" t="s">
        <v>89</v>
      </c>
      <c r="L4" s="19"/>
      <c r="M4" s="99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37" t="s">
        <v>17</v>
      </c>
      <c r="F7" s="338"/>
      <c r="G7" s="338"/>
      <c r="H7" s="338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21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22</v>
      </c>
      <c r="E10" s="34"/>
      <c r="F10" s="102" t="s">
        <v>23</v>
      </c>
      <c r="G10" s="34"/>
      <c r="H10" s="34"/>
      <c r="I10" s="100" t="s">
        <v>24</v>
      </c>
      <c r="J10" s="103" t="str">
        <f>'Rekapitulace stavby'!AN8</f>
        <v>21. 10. 2022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21.75" customHeight="1">
      <c r="A11" s="34"/>
      <c r="B11" s="39"/>
      <c r="C11" s="34"/>
      <c r="D11" s="104" t="s">
        <v>26</v>
      </c>
      <c r="E11" s="34"/>
      <c r="F11" s="105" t="s">
        <v>27</v>
      </c>
      <c r="G11" s="34"/>
      <c r="H11" s="34"/>
      <c r="I11" s="104" t="s">
        <v>28</v>
      </c>
      <c r="J11" s="105" t="s">
        <v>29</v>
      </c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30</v>
      </c>
      <c r="E12" s="34"/>
      <c r="F12" s="34"/>
      <c r="G12" s="34"/>
      <c r="H12" s="34"/>
      <c r="I12" s="100" t="s">
        <v>31</v>
      </c>
      <c r="J12" s="102" t="s">
        <v>32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33</v>
      </c>
      <c r="F13" s="34"/>
      <c r="G13" s="34"/>
      <c r="H13" s="34"/>
      <c r="I13" s="100" t="s">
        <v>34</v>
      </c>
      <c r="J13" s="102" t="s">
        <v>35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36</v>
      </c>
      <c r="E15" s="34"/>
      <c r="F15" s="34"/>
      <c r="G15" s="34"/>
      <c r="H15" s="34"/>
      <c r="I15" s="100" t="s">
        <v>31</v>
      </c>
      <c r="J15" s="29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9" t="str">
        <f>'Rekapitulace stavby'!E14</f>
        <v>Vyplň údaj</v>
      </c>
      <c r="F16" s="340"/>
      <c r="G16" s="340"/>
      <c r="H16" s="340"/>
      <c r="I16" s="100" t="s">
        <v>34</v>
      </c>
      <c r="J16" s="29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38</v>
      </c>
      <c r="E18" s="34"/>
      <c r="F18" s="34"/>
      <c r="G18" s="34"/>
      <c r="H18" s="34"/>
      <c r="I18" s="100" t="s">
        <v>31</v>
      </c>
      <c r="J18" s="102" t="s">
        <v>32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33</v>
      </c>
      <c r="F19" s="34"/>
      <c r="G19" s="34"/>
      <c r="H19" s="34"/>
      <c r="I19" s="100" t="s">
        <v>34</v>
      </c>
      <c r="J19" s="102" t="s">
        <v>35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40</v>
      </c>
      <c r="E21" s="34"/>
      <c r="F21" s="34"/>
      <c r="G21" s="34"/>
      <c r="H21" s="34"/>
      <c r="I21" s="100" t="s">
        <v>31</v>
      </c>
      <c r="J21" s="102" t="s">
        <v>41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42</v>
      </c>
      <c r="F22" s="34"/>
      <c r="G22" s="34"/>
      <c r="H22" s="34"/>
      <c r="I22" s="100" t="s">
        <v>34</v>
      </c>
      <c r="J22" s="102" t="s">
        <v>43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44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71.25" customHeight="1">
      <c r="A25" s="106"/>
      <c r="B25" s="107"/>
      <c r="C25" s="106"/>
      <c r="D25" s="106"/>
      <c r="E25" s="341" t="s">
        <v>45</v>
      </c>
      <c r="F25" s="341"/>
      <c r="G25" s="341"/>
      <c r="H25" s="341"/>
      <c r="I25" s="106"/>
      <c r="J25" s="106"/>
      <c r="K25" s="106"/>
      <c r="L25" s="108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9"/>
      <c r="E27" s="109"/>
      <c r="F27" s="109"/>
      <c r="G27" s="109"/>
      <c r="H27" s="109"/>
      <c r="I27" s="109"/>
      <c r="J27" s="109"/>
      <c r="K27" s="109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0" t="s">
        <v>46</v>
      </c>
      <c r="E28" s="34"/>
      <c r="F28" s="34"/>
      <c r="G28" s="34"/>
      <c r="H28" s="34"/>
      <c r="I28" s="34"/>
      <c r="J28" s="111">
        <f>ROUND(J93,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9"/>
      <c r="E29" s="109"/>
      <c r="F29" s="109"/>
      <c r="G29" s="109"/>
      <c r="H29" s="109"/>
      <c r="I29" s="109"/>
      <c r="J29" s="109"/>
      <c r="K29" s="109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2" t="s">
        <v>48</v>
      </c>
      <c r="G30" s="34"/>
      <c r="H30" s="34"/>
      <c r="I30" s="112" t="s">
        <v>47</v>
      </c>
      <c r="J30" s="112" t="s">
        <v>49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3" t="s">
        <v>50</v>
      </c>
      <c r="E31" s="100" t="s">
        <v>51</v>
      </c>
      <c r="F31" s="114">
        <f>ROUND((SUM(BE93:BE349)),  2)</f>
        <v>0</v>
      </c>
      <c r="G31" s="34"/>
      <c r="H31" s="34"/>
      <c r="I31" s="115">
        <v>0.21</v>
      </c>
      <c r="J31" s="114">
        <f>ROUND(((SUM(BE93:BE349))*I31),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52</v>
      </c>
      <c r="F32" s="114">
        <f>ROUND((SUM(BF93:BF349)),  2)</f>
        <v>0</v>
      </c>
      <c r="G32" s="34"/>
      <c r="H32" s="34"/>
      <c r="I32" s="115">
        <v>0.15</v>
      </c>
      <c r="J32" s="114">
        <f>ROUND(((SUM(BF93:BF349))*I32),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53</v>
      </c>
      <c r="F33" s="114">
        <f>ROUND((SUM(BG93:BG349)),  2)</f>
        <v>0</v>
      </c>
      <c r="G33" s="34"/>
      <c r="H33" s="34"/>
      <c r="I33" s="115">
        <v>0.21</v>
      </c>
      <c r="J33" s="114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54</v>
      </c>
      <c r="F34" s="114">
        <f>ROUND((SUM(BH93:BH349)),  2)</f>
        <v>0</v>
      </c>
      <c r="G34" s="34"/>
      <c r="H34" s="34"/>
      <c r="I34" s="115">
        <v>0.15</v>
      </c>
      <c r="J34" s="114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55</v>
      </c>
      <c r="F35" s="114">
        <f>ROUND((SUM(BI93:BI349)),  2)</f>
        <v>0</v>
      </c>
      <c r="G35" s="34"/>
      <c r="H35" s="34"/>
      <c r="I35" s="115">
        <v>0</v>
      </c>
      <c r="J35" s="114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6"/>
      <c r="D37" s="117" t="s">
        <v>56</v>
      </c>
      <c r="E37" s="118"/>
      <c r="F37" s="118"/>
      <c r="G37" s="119" t="s">
        <v>57</v>
      </c>
      <c r="H37" s="120" t="s">
        <v>58</v>
      </c>
      <c r="I37" s="118"/>
      <c r="J37" s="121">
        <f>SUM(J28:J35)</f>
        <v>0</v>
      </c>
      <c r="K37" s="122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2" t="s">
        <v>90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8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16" t="str">
        <f>E7</f>
        <v>Kolumbárium A1, na p.p.č.2003/1, k.ú.Bílina</v>
      </c>
      <c r="F46" s="342"/>
      <c r="G46" s="342"/>
      <c r="H46" s="342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8" t="s">
        <v>22</v>
      </c>
      <c r="D48" s="36"/>
      <c r="E48" s="36"/>
      <c r="F48" s="26" t="str">
        <f>F10</f>
        <v>Bílina, okr.Teplice</v>
      </c>
      <c r="G48" s="36"/>
      <c r="H48" s="36"/>
      <c r="I48" s="28" t="s">
        <v>24</v>
      </c>
      <c r="J48" s="59" t="str">
        <f>IF(J10="","",J10)</f>
        <v>21. 10. 2022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5.7" customHeight="1">
      <c r="A50" s="34"/>
      <c r="B50" s="35"/>
      <c r="C50" s="28" t="s">
        <v>30</v>
      </c>
      <c r="D50" s="36"/>
      <c r="E50" s="36"/>
      <c r="F50" s="26" t="str">
        <f>E13</f>
        <v>PS projekty s.r.o., Revoluční 5, Teplice</v>
      </c>
      <c r="G50" s="36"/>
      <c r="H50" s="36"/>
      <c r="I50" s="28" t="s">
        <v>38</v>
      </c>
      <c r="J50" s="32" t="str">
        <f>E19</f>
        <v>PS projekty s.r.o., Revoluční 5, Teplice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40.15" customHeight="1">
      <c r="A51" s="34"/>
      <c r="B51" s="35"/>
      <c r="C51" s="28" t="s">
        <v>36</v>
      </c>
      <c r="D51" s="36"/>
      <c r="E51" s="36"/>
      <c r="F51" s="26" t="str">
        <f>IF(E16="","",E16)</f>
        <v>Vyplň údaj</v>
      </c>
      <c r="G51" s="36"/>
      <c r="H51" s="36"/>
      <c r="I51" s="28" t="s">
        <v>40</v>
      </c>
      <c r="J51" s="32" t="str">
        <f>E22</f>
        <v>STAVINVEST KMS s.r.o., Studentská 285/22, Bílina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7" t="s">
        <v>91</v>
      </c>
      <c r="D53" s="128"/>
      <c r="E53" s="128"/>
      <c r="F53" s="128"/>
      <c r="G53" s="128"/>
      <c r="H53" s="128"/>
      <c r="I53" s="128"/>
      <c r="J53" s="129" t="s">
        <v>92</v>
      </c>
      <c r="K53" s="128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30" t="s">
        <v>78</v>
      </c>
      <c r="D55" s="36"/>
      <c r="E55" s="36"/>
      <c r="F55" s="36"/>
      <c r="G55" s="36"/>
      <c r="H55" s="36"/>
      <c r="I55" s="36"/>
      <c r="J55" s="77">
        <f>J93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6" t="s">
        <v>93</v>
      </c>
    </row>
    <row r="56" spans="1:47" s="9" customFormat="1" ht="24.95" customHeight="1">
      <c r="B56" s="131"/>
      <c r="C56" s="132"/>
      <c r="D56" s="133" t="s">
        <v>94</v>
      </c>
      <c r="E56" s="134"/>
      <c r="F56" s="134"/>
      <c r="G56" s="134"/>
      <c r="H56" s="134"/>
      <c r="I56" s="134"/>
      <c r="J56" s="135">
        <f>J94</f>
        <v>0</v>
      </c>
      <c r="K56" s="132"/>
      <c r="L56" s="136"/>
    </row>
    <row r="57" spans="1:47" s="10" customFormat="1" ht="19.899999999999999" customHeight="1">
      <c r="B57" s="137"/>
      <c r="C57" s="138"/>
      <c r="D57" s="139" t="s">
        <v>95</v>
      </c>
      <c r="E57" s="140"/>
      <c r="F57" s="140"/>
      <c r="G57" s="140"/>
      <c r="H57" s="140"/>
      <c r="I57" s="140"/>
      <c r="J57" s="141">
        <f>J95</f>
        <v>0</v>
      </c>
      <c r="K57" s="138"/>
      <c r="L57" s="142"/>
    </row>
    <row r="58" spans="1:47" s="10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0"/>
      <c r="J58" s="141">
        <f>J129</f>
        <v>0</v>
      </c>
      <c r="K58" s="138"/>
      <c r="L58" s="142"/>
    </row>
    <row r="59" spans="1:47" s="10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0"/>
      <c r="J59" s="141">
        <f>J138</f>
        <v>0</v>
      </c>
      <c r="K59" s="138"/>
      <c r="L59" s="142"/>
    </row>
    <row r="60" spans="1:47" s="10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0"/>
      <c r="J60" s="141">
        <f>J166</f>
        <v>0</v>
      </c>
      <c r="K60" s="138"/>
      <c r="L60" s="142"/>
    </row>
    <row r="61" spans="1:47" s="10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0"/>
      <c r="J61" s="141">
        <f>J175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0"/>
      <c r="J62" s="141">
        <f>J197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101</v>
      </c>
      <c r="E63" s="140"/>
      <c r="F63" s="140"/>
      <c r="G63" s="140"/>
      <c r="H63" s="140"/>
      <c r="I63" s="140"/>
      <c r="J63" s="141">
        <f>J203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0"/>
      <c r="J64" s="141">
        <f>J226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0"/>
      <c r="J65" s="141">
        <f>J249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0"/>
      <c r="J66" s="141">
        <f>J264</f>
        <v>0</v>
      </c>
      <c r="K66" s="138"/>
      <c r="L66" s="142"/>
    </row>
    <row r="67" spans="1:31" s="9" customFormat="1" ht="24.95" customHeight="1">
      <c r="B67" s="131"/>
      <c r="C67" s="132"/>
      <c r="D67" s="133" t="s">
        <v>105</v>
      </c>
      <c r="E67" s="134"/>
      <c r="F67" s="134"/>
      <c r="G67" s="134"/>
      <c r="H67" s="134"/>
      <c r="I67" s="134"/>
      <c r="J67" s="135">
        <f>J267</f>
        <v>0</v>
      </c>
      <c r="K67" s="132"/>
      <c r="L67" s="136"/>
    </row>
    <row r="68" spans="1:31" s="10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0"/>
      <c r="J68" s="141">
        <f>J268</f>
        <v>0</v>
      </c>
      <c r="K68" s="138"/>
      <c r="L68" s="142"/>
    </row>
    <row r="69" spans="1:31" s="10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0"/>
      <c r="J69" s="141">
        <f>J293</f>
        <v>0</v>
      </c>
      <c r="K69" s="138"/>
      <c r="L69" s="142"/>
    </row>
    <row r="70" spans="1:31" s="10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0"/>
      <c r="J70" s="141">
        <f>J311</f>
        <v>0</v>
      </c>
      <c r="K70" s="138"/>
      <c r="L70" s="142"/>
    </row>
    <row r="71" spans="1:31" s="10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0"/>
      <c r="J71" s="141">
        <f>J317</f>
        <v>0</v>
      </c>
      <c r="K71" s="138"/>
      <c r="L71" s="142"/>
    </row>
    <row r="72" spans="1:31" s="10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0"/>
      <c r="J72" s="141">
        <f>J326</f>
        <v>0</v>
      </c>
      <c r="K72" s="138"/>
      <c r="L72" s="142"/>
    </row>
    <row r="73" spans="1:31" s="9" customFormat="1" ht="24.95" customHeight="1">
      <c r="B73" s="131"/>
      <c r="C73" s="132"/>
      <c r="D73" s="133" t="s">
        <v>111</v>
      </c>
      <c r="E73" s="134"/>
      <c r="F73" s="134"/>
      <c r="G73" s="134"/>
      <c r="H73" s="134"/>
      <c r="I73" s="134"/>
      <c r="J73" s="135">
        <f>J341</f>
        <v>0</v>
      </c>
      <c r="K73" s="132"/>
      <c r="L73" s="136"/>
    </row>
    <row r="74" spans="1:31" s="10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0"/>
      <c r="J74" s="141">
        <f>J342</f>
        <v>0</v>
      </c>
      <c r="K74" s="138"/>
      <c r="L74" s="142"/>
    </row>
    <row r="75" spans="1:31" s="10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0"/>
      <c r="J75" s="141">
        <f>J346</f>
        <v>0</v>
      </c>
      <c r="K75" s="138"/>
      <c r="L75" s="142"/>
    </row>
    <row r="76" spans="1:31" s="2" customFormat="1" ht="21.7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65" s="2" customFormat="1" ht="6.95" customHeight="1">
      <c r="A81" s="34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0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4.95" customHeight="1">
      <c r="A82" s="34"/>
      <c r="B82" s="35"/>
      <c r="C82" s="22" t="s">
        <v>114</v>
      </c>
      <c r="D82" s="36"/>
      <c r="E82" s="36"/>
      <c r="F82" s="36"/>
      <c r="G82" s="36"/>
      <c r="H82" s="36"/>
      <c r="I82" s="36"/>
      <c r="J82" s="36"/>
      <c r="K82" s="36"/>
      <c r="L82" s="10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10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6"/>
      <c r="D85" s="36"/>
      <c r="E85" s="316" t="str">
        <f>E7</f>
        <v>Kolumbárium A1, na p.p.č.2003/1, k.ú.Bílina</v>
      </c>
      <c r="F85" s="342"/>
      <c r="G85" s="342"/>
      <c r="H85" s="342"/>
      <c r="I85" s="36"/>
      <c r="J85" s="36"/>
      <c r="K85" s="36"/>
      <c r="L85" s="10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22</v>
      </c>
      <c r="D87" s="36"/>
      <c r="E87" s="36"/>
      <c r="F87" s="26" t="str">
        <f>F10</f>
        <v>Bílina, okr.Teplice</v>
      </c>
      <c r="G87" s="36"/>
      <c r="H87" s="36"/>
      <c r="I87" s="28" t="s">
        <v>24</v>
      </c>
      <c r="J87" s="59" t="str">
        <f>IF(J10="","",J10)</f>
        <v>21. 10. 2022</v>
      </c>
      <c r="K87" s="36"/>
      <c r="L87" s="10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30</v>
      </c>
      <c r="D89" s="36"/>
      <c r="E89" s="36"/>
      <c r="F89" s="26" t="str">
        <f>E13</f>
        <v>PS projekty s.r.o., Revoluční 5, Teplice</v>
      </c>
      <c r="G89" s="36"/>
      <c r="H89" s="36"/>
      <c r="I89" s="28" t="s">
        <v>38</v>
      </c>
      <c r="J89" s="32" t="str">
        <f>E19</f>
        <v>PS projekty s.r.o., Revoluční 5, Teplice</v>
      </c>
      <c r="K89" s="36"/>
      <c r="L89" s="10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40.15" customHeight="1">
      <c r="A90" s="34"/>
      <c r="B90" s="35"/>
      <c r="C90" s="28" t="s">
        <v>36</v>
      </c>
      <c r="D90" s="36"/>
      <c r="E90" s="36"/>
      <c r="F90" s="26" t="str">
        <f>IF(E16="","",E16)</f>
        <v>Vyplň údaj</v>
      </c>
      <c r="G90" s="36"/>
      <c r="H90" s="36"/>
      <c r="I90" s="28" t="s">
        <v>40</v>
      </c>
      <c r="J90" s="32" t="str">
        <f>E22</f>
        <v>STAVINVEST KMS s.r.o., Studentská 285/22, Bílina</v>
      </c>
      <c r="K90" s="36"/>
      <c r="L90" s="10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43"/>
      <c r="B92" s="144"/>
      <c r="C92" s="145" t="s">
        <v>115</v>
      </c>
      <c r="D92" s="146" t="s">
        <v>65</v>
      </c>
      <c r="E92" s="146" t="s">
        <v>61</v>
      </c>
      <c r="F92" s="146" t="s">
        <v>62</v>
      </c>
      <c r="G92" s="146" t="s">
        <v>116</v>
      </c>
      <c r="H92" s="146" t="s">
        <v>117</v>
      </c>
      <c r="I92" s="146" t="s">
        <v>118</v>
      </c>
      <c r="J92" s="146" t="s">
        <v>92</v>
      </c>
      <c r="K92" s="147" t="s">
        <v>119</v>
      </c>
      <c r="L92" s="148"/>
      <c r="M92" s="68" t="s">
        <v>79</v>
      </c>
      <c r="N92" s="69" t="s">
        <v>50</v>
      </c>
      <c r="O92" s="69" t="s">
        <v>120</v>
      </c>
      <c r="P92" s="69" t="s">
        <v>121</v>
      </c>
      <c r="Q92" s="69" t="s">
        <v>122</v>
      </c>
      <c r="R92" s="69" t="s">
        <v>123</v>
      </c>
      <c r="S92" s="69" t="s">
        <v>124</v>
      </c>
      <c r="T92" s="70" t="s">
        <v>125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65" s="2" customFormat="1" ht="22.9" customHeight="1">
      <c r="A93" s="34"/>
      <c r="B93" s="35"/>
      <c r="C93" s="75" t="s">
        <v>126</v>
      </c>
      <c r="D93" s="36"/>
      <c r="E93" s="36"/>
      <c r="F93" s="36"/>
      <c r="G93" s="36"/>
      <c r="H93" s="36"/>
      <c r="I93" s="36"/>
      <c r="J93" s="149">
        <f>BK93</f>
        <v>0</v>
      </c>
      <c r="K93" s="36"/>
      <c r="L93" s="39"/>
      <c r="M93" s="71"/>
      <c r="N93" s="150"/>
      <c r="O93" s="72"/>
      <c r="P93" s="151">
        <f>P94+P267+P341</f>
        <v>0</v>
      </c>
      <c r="Q93" s="72"/>
      <c r="R93" s="151">
        <f>R94+R267+R341</f>
        <v>86.299467276799987</v>
      </c>
      <c r="S93" s="72"/>
      <c r="T93" s="152">
        <f>T94+T267+T341</f>
        <v>94.924250000000001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6" t="s">
        <v>80</v>
      </c>
      <c r="AU93" s="16" t="s">
        <v>93</v>
      </c>
      <c r="BK93" s="153">
        <f>BK94+BK267+BK341</f>
        <v>0</v>
      </c>
    </row>
    <row r="94" spans="1:65" s="12" customFormat="1" ht="25.9" customHeight="1">
      <c r="B94" s="154"/>
      <c r="C94" s="155"/>
      <c r="D94" s="156" t="s">
        <v>80</v>
      </c>
      <c r="E94" s="157" t="s">
        <v>127</v>
      </c>
      <c r="F94" s="157" t="s">
        <v>128</v>
      </c>
      <c r="G94" s="155"/>
      <c r="H94" s="155"/>
      <c r="I94" s="158"/>
      <c r="J94" s="159">
        <f>BK94</f>
        <v>0</v>
      </c>
      <c r="K94" s="155"/>
      <c r="L94" s="160"/>
      <c r="M94" s="161"/>
      <c r="N94" s="162"/>
      <c r="O94" s="162"/>
      <c r="P94" s="163">
        <f>P95+P129+P138+P166+P175+P197+P203+P226+P249+P264</f>
        <v>0</v>
      </c>
      <c r="Q94" s="162"/>
      <c r="R94" s="163">
        <f>R95+R129+R138+R166+R175+R197+R203+R226+R249+R264</f>
        <v>85.343814839999993</v>
      </c>
      <c r="S94" s="162"/>
      <c r="T94" s="164">
        <f>T95+T129+T138+T166+T175+T197+T203+T226+T249+T264</f>
        <v>94.924250000000001</v>
      </c>
      <c r="AR94" s="165" t="s">
        <v>86</v>
      </c>
      <c r="AT94" s="166" t="s">
        <v>80</v>
      </c>
      <c r="AU94" s="166" t="s">
        <v>81</v>
      </c>
      <c r="AY94" s="165" t="s">
        <v>129</v>
      </c>
      <c r="BK94" s="167">
        <f>BK95+BK129+BK138+BK166+BK175+BK197+BK203+BK226+BK249+BK264</f>
        <v>0</v>
      </c>
    </row>
    <row r="95" spans="1:65" s="12" customFormat="1" ht="22.9" customHeight="1">
      <c r="B95" s="154"/>
      <c r="C95" s="155"/>
      <c r="D95" s="156" t="s">
        <v>80</v>
      </c>
      <c r="E95" s="168" t="s">
        <v>86</v>
      </c>
      <c r="F95" s="168" t="s">
        <v>130</v>
      </c>
      <c r="G95" s="155"/>
      <c r="H95" s="155"/>
      <c r="I95" s="158"/>
      <c r="J95" s="169">
        <f>BK95</f>
        <v>0</v>
      </c>
      <c r="K95" s="155"/>
      <c r="L95" s="160"/>
      <c r="M95" s="161"/>
      <c r="N95" s="162"/>
      <c r="O95" s="162"/>
      <c r="P95" s="163">
        <f>SUM(P96:P128)</f>
        <v>0</v>
      </c>
      <c r="Q95" s="162"/>
      <c r="R95" s="163">
        <f>SUM(R96:R128)</f>
        <v>0</v>
      </c>
      <c r="S95" s="162"/>
      <c r="T95" s="164">
        <f>SUM(T96:T128)</f>
        <v>0</v>
      </c>
      <c r="AR95" s="165" t="s">
        <v>86</v>
      </c>
      <c r="AT95" s="166" t="s">
        <v>80</v>
      </c>
      <c r="AU95" s="166" t="s">
        <v>86</v>
      </c>
      <c r="AY95" s="165" t="s">
        <v>129</v>
      </c>
      <c r="BK95" s="167">
        <f>SUM(BK96:BK128)</f>
        <v>0</v>
      </c>
    </row>
    <row r="96" spans="1:65" s="2" customFormat="1" ht="24.2" customHeight="1">
      <c r="A96" s="34"/>
      <c r="B96" s="35"/>
      <c r="C96" s="170" t="s">
        <v>86</v>
      </c>
      <c r="D96" s="170" t="s">
        <v>131</v>
      </c>
      <c r="E96" s="171" t="s">
        <v>132</v>
      </c>
      <c r="F96" s="172" t="s">
        <v>133</v>
      </c>
      <c r="G96" s="173" t="s">
        <v>134</v>
      </c>
      <c r="H96" s="174">
        <v>35</v>
      </c>
      <c r="I96" s="175"/>
      <c r="J96" s="176">
        <f>ROUND(I96*H96,2)</f>
        <v>0</v>
      </c>
      <c r="K96" s="172" t="s">
        <v>135</v>
      </c>
      <c r="L96" s="39"/>
      <c r="M96" s="177" t="s">
        <v>79</v>
      </c>
      <c r="N96" s="178" t="s">
        <v>51</v>
      </c>
      <c r="O96" s="64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1" t="s">
        <v>136</v>
      </c>
      <c r="AT96" s="181" t="s">
        <v>131</v>
      </c>
      <c r="AU96" s="181" t="s">
        <v>88</v>
      </c>
      <c r="AY96" s="16" t="s">
        <v>129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6" t="s">
        <v>86</v>
      </c>
      <c r="BK96" s="182">
        <f>ROUND(I96*H96,2)</f>
        <v>0</v>
      </c>
      <c r="BL96" s="16" t="s">
        <v>136</v>
      </c>
      <c r="BM96" s="181" t="s">
        <v>137</v>
      </c>
    </row>
    <row r="97" spans="1:65" s="2" customFormat="1" ht="11.25">
      <c r="A97" s="34"/>
      <c r="B97" s="35"/>
      <c r="C97" s="36"/>
      <c r="D97" s="183" t="s">
        <v>138</v>
      </c>
      <c r="E97" s="36"/>
      <c r="F97" s="184" t="s">
        <v>139</v>
      </c>
      <c r="G97" s="36"/>
      <c r="H97" s="36"/>
      <c r="I97" s="185"/>
      <c r="J97" s="36"/>
      <c r="K97" s="36"/>
      <c r="L97" s="39"/>
      <c r="M97" s="186"/>
      <c r="N97" s="187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6" t="s">
        <v>138</v>
      </c>
      <c r="AU97" s="16" t="s">
        <v>88</v>
      </c>
    </row>
    <row r="98" spans="1:65" s="13" customFormat="1" ht="11.25">
      <c r="B98" s="188"/>
      <c r="C98" s="189"/>
      <c r="D98" s="190" t="s">
        <v>140</v>
      </c>
      <c r="E98" s="191" t="s">
        <v>79</v>
      </c>
      <c r="F98" s="192" t="s">
        <v>141</v>
      </c>
      <c r="G98" s="189"/>
      <c r="H98" s="193">
        <v>35</v>
      </c>
      <c r="I98" s="194"/>
      <c r="J98" s="189"/>
      <c r="K98" s="189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140</v>
      </c>
      <c r="AU98" s="199" t="s">
        <v>88</v>
      </c>
      <c r="AV98" s="13" t="s">
        <v>88</v>
      </c>
      <c r="AW98" s="13" t="s">
        <v>39</v>
      </c>
      <c r="AX98" s="13" t="s">
        <v>81</v>
      </c>
      <c r="AY98" s="199" t="s">
        <v>129</v>
      </c>
    </row>
    <row r="99" spans="1:65" s="2" customFormat="1" ht="33" customHeight="1">
      <c r="A99" s="34"/>
      <c r="B99" s="35"/>
      <c r="C99" s="170" t="s">
        <v>88</v>
      </c>
      <c r="D99" s="170" t="s">
        <v>131</v>
      </c>
      <c r="E99" s="171" t="s">
        <v>142</v>
      </c>
      <c r="F99" s="172" t="s">
        <v>143</v>
      </c>
      <c r="G99" s="173" t="s">
        <v>144</v>
      </c>
      <c r="H99" s="174">
        <v>7</v>
      </c>
      <c r="I99" s="175"/>
      <c r="J99" s="176">
        <f>ROUND(I99*H99,2)</f>
        <v>0</v>
      </c>
      <c r="K99" s="172" t="s">
        <v>135</v>
      </c>
      <c r="L99" s="39"/>
      <c r="M99" s="177" t="s">
        <v>79</v>
      </c>
      <c r="N99" s="178" t="s">
        <v>51</v>
      </c>
      <c r="O99" s="64"/>
      <c r="P99" s="179">
        <f>O99*H99</f>
        <v>0</v>
      </c>
      <c r="Q99" s="179">
        <v>0</v>
      </c>
      <c r="R99" s="179">
        <f>Q99*H99</f>
        <v>0</v>
      </c>
      <c r="S99" s="179">
        <v>0</v>
      </c>
      <c r="T99" s="18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1" t="s">
        <v>136</v>
      </c>
      <c r="AT99" s="181" t="s">
        <v>131</v>
      </c>
      <c r="AU99" s="181" t="s">
        <v>88</v>
      </c>
      <c r="AY99" s="16" t="s">
        <v>129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16" t="s">
        <v>86</v>
      </c>
      <c r="BK99" s="182">
        <f>ROUND(I99*H99,2)</f>
        <v>0</v>
      </c>
      <c r="BL99" s="16" t="s">
        <v>136</v>
      </c>
      <c r="BM99" s="181" t="s">
        <v>145</v>
      </c>
    </row>
    <row r="100" spans="1:65" s="2" customFormat="1" ht="11.25">
      <c r="A100" s="34"/>
      <c r="B100" s="35"/>
      <c r="C100" s="36"/>
      <c r="D100" s="183" t="s">
        <v>138</v>
      </c>
      <c r="E100" s="36"/>
      <c r="F100" s="184" t="s">
        <v>146</v>
      </c>
      <c r="G100" s="36"/>
      <c r="H100" s="36"/>
      <c r="I100" s="185"/>
      <c r="J100" s="36"/>
      <c r="K100" s="36"/>
      <c r="L100" s="39"/>
      <c r="M100" s="186"/>
      <c r="N100" s="187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6" t="s">
        <v>138</v>
      </c>
      <c r="AU100" s="16" t="s">
        <v>88</v>
      </c>
    </row>
    <row r="101" spans="1:65" s="13" customFormat="1" ht="22.5">
      <c r="B101" s="188"/>
      <c r="C101" s="189"/>
      <c r="D101" s="190" t="s">
        <v>140</v>
      </c>
      <c r="E101" s="191" t="s">
        <v>79</v>
      </c>
      <c r="F101" s="192" t="s">
        <v>147</v>
      </c>
      <c r="G101" s="189"/>
      <c r="H101" s="193">
        <v>7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140</v>
      </c>
      <c r="AU101" s="199" t="s">
        <v>88</v>
      </c>
      <c r="AV101" s="13" t="s">
        <v>88</v>
      </c>
      <c r="AW101" s="13" t="s">
        <v>39</v>
      </c>
      <c r="AX101" s="13" t="s">
        <v>81</v>
      </c>
      <c r="AY101" s="199" t="s">
        <v>129</v>
      </c>
    </row>
    <row r="102" spans="1:65" s="2" customFormat="1" ht="44.25" customHeight="1">
      <c r="A102" s="34"/>
      <c r="B102" s="35"/>
      <c r="C102" s="170" t="s">
        <v>148</v>
      </c>
      <c r="D102" s="170" t="s">
        <v>131</v>
      </c>
      <c r="E102" s="171" t="s">
        <v>149</v>
      </c>
      <c r="F102" s="172" t="s">
        <v>150</v>
      </c>
      <c r="G102" s="173" t="s">
        <v>144</v>
      </c>
      <c r="H102" s="174">
        <v>11.994999999999999</v>
      </c>
      <c r="I102" s="175"/>
      <c r="J102" s="176">
        <f>ROUND(I102*H102,2)</f>
        <v>0</v>
      </c>
      <c r="K102" s="172" t="s">
        <v>135</v>
      </c>
      <c r="L102" s="39"/>
      <c r="M102" s="177" t="s">
        <v>79</v>
      </c>
      <c r="N102" s="178" t="s">
        <v>51</v>
      </c>
      <c r="O102" s="64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1" t="s">
        <v>136</v>
      </c>
      <c r="AT102" s="181" t="s">
        <v>131</v>
      </c>
      <c r="AU102" s="181" t="s">
        <v>88</v>
      </c>
      <c r="AY102" s="16" t="s">
        <v>129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6" t="s">
        <v>86</v>
      </c>
      <c r="BK102" s="182">
        <f>ROUND(I102*H102,2)</f>
        <v>0</v>
      </c>
      <c r="BL102" s="16" t="s">
        <v>136</v>
      </c>
      <c r="BM102" s="181" t="s">
        <v>151</v>
      </c>
    </row>
    <row r="103" spans="1:65" s="2" customFormat="1" ht="11.25">
      <c r="A103" s="34"/>
      <c r="B103" s="35"/>
      <c r="C103" s="36"/>
      <c r="D103" s="183" t="s">
        <v>138</v>
      </c>
      <c r="E103" s="36"/>
      <c r="F103" s="184" t="s">
        <v>152</v>
      </c>
      <c r="G103" s="36"/>
      <c r="H103" s="36"/>
      <c r="I103" s="185"/>
      <c r="J103" s="36"/>
      <c r="K103" s="36"/>
      <c r="L103" s="39"/>
      <c r="M103" s="186"/>
      <c r="N103" s="187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6" t="s">
        <v>138</v>
      </c>
      <c r="AU103" s="16" t="s">
        <v>88</v>
      </c>
    </row>
    <row r="104" spans="1:65" s="13" customFormat="1" ht="22.5">
      <c r="B104" s="188"/>
      <c r="C104" s="189"/>
      <c r="D104" s="190" t="s">
        <v>140</v>
      </c>
      <c r="E104" s="191" t="s">
        <v>79</v>
      </c>
      <c r="F104" s="192" t="s">
        <v>153</v>
      </c>
      <c r="G104" s="189"/>
      <c r="H104" s="193">
        <v>2.0049999999999999</v>
      </c>
      <c r="I104" s="194"/>
      <c r="J104" s="189"/>
      <c r="K104" s="189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140</v>
      </c>
      <c r="AU104" s="199" t="s">
        <v>88</v>
      </c>
      <c r="AV104" s="13" t="s">
        <v>88</v>
      </c>
      <c r="AW104" s="13" t="s">
        <v>39</v>
      </c>
      <c r="AX104" s="13" t="s">
        <v>81</v>
      </c>
      <c r="AY104" s="199" t="s">
        <v>129</v>
      </c>
    </row>
    <row r="105" spans="1:65" s="13" customFormat="1" ht="22.5">
      <c r="B105" s="188"/>
      <c r="C105" s="189"/>
      <c r="D105" s="190" t="s">
        <v>140</v>
      </c>
      <c r="E105" s="191" t="s">
        <v>79</v>
      </c>
      <c r="F105" s="192" t="s">
        <v>154</v>
      </c>
      <c r="G105" s="189"/>
      <c r="H105" s="193">
        <v>9.99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140</v>
      </c>
      <c r="AU105" s="199" t="s">
        <v>88</v>
      </c>
      <c r="AV105" s="13" t="s">
        <v>88</v>
      </c>
      <c r="AW105" s="13" t="s">
        <v>39</v>
      </c>
      <c r="AX105" s="13" t="s">
        <v>81</v>
      </c>
      <c r="AY105" s="199" t="s">
        <v>129</v>
      </c>
    </row>
    <row r="106" spans="1:65" s="2" customFormat="1" ht="55.5" customHeight="1">
      <c r="A106" s="34"/>
      <c r="B106" s="35"/>
      <c r="C106" s="170" t="s">
        <v>136</v>
      </c>
      <c r="D106" s="170" t="s">
        <v>131</v>
      </c>
      <c r="E106" s="171" t="s">
        <v>155</v>
      </c>
      <c r="F106" s="172" t="s">
        <v>156</v>
      </c>
      <c r="G106" s="173" t="s">
        <v>144</v>
      </c>
      <c r="H106" s="174">
        <v>24.245000000000001</v>
      </c>
      <c r="I106" s="175"/>
      <c r="J106" s="176">
        <f>ROUND(I106*H106,2)</f>
        <v>0</v>
      </c>
      <c r="K106" s="172" t="s">
        <v>135</v>
      </c>
      <c r="L106" s="39"/>
      <c r="M106" s="177" t="s">
        <v>79</v>
      </c>
      <c r="N106" s="178" t="s">
        <v>51</v>
      </c>
      <c r="O106" s="64"/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1" t="s">
        <v>136</v>
      </c>
      <c r="AT106" s="181" t="s">
        <v>131</v>
      </c>
      <c r="AU106" s="181" t="s">
        <v>88</v>
      </c>
      <c r="AY106" s="16" t="s">
        <v>129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6" t="s">
        <v>86</v>
      </c>
      <c r="BK106" s="182">
        <f>ROUND(I106*H106,2)</f>
        <v>0</v>
      </c>
      <c r="BL106" s="16" t="s">
        <v>136</v>
      </c>
      <c r="BM106" s="181" t="s">
        <v>157</v>
      </c>
    </row>
    <row r="107" spans="1:65" s="2" customFormat="1" ht="11.25">
      <c r="A107" s="34"/>
      <c r="B107" s="35"/>
      <c r="C107" s="36"/>
      <c r="D107" s="183" t="s">
        <v>138</v>
      </c>
      <c r="E107" s="36"/>
      <c r="F107" s="184" t="s">
        <v>158</v>
      </c>
      <c r="G107" s="36"/>
      <c r="H107" s="36"/>
      <c r="I107" s="185"/>
      <c r="J107" s="36"/>
      <c r="K107" s="36"/>
      <c r="L107" s="39"/>
      <c r="M107" s="186"/>
      <c r="N107" s="187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6" t="s">
        <v>138</v>
      </c>
      <c r="AU107" s="16" t="s">
        <v>88</v>
      </c>
    </row>
    <row r="108" spans="1:65" s="13" customFormat="1" ht="22.5">
      <c r="B108" s="188"/>
      <c r="C108" s="189"/>
      <c r="D108" s="190" t="s">
        <v>140</v>
      </c>
      <c r="E108" s="191" t="s">
        <v>79</v>
      </c>
      <c r="F108" s="192" t="s">
        <v>159</v>
      </c>
      <c r="G108" s="189"/>
      <c r="H108" s="193">
        <v>24.245000000000001</v>
      </c>
      <c r="I108" s="194"/>
      <c r="J108" s="189"/>
      <c r="K108" s="189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140</v>
      </c>
      <c r="AU108" s="199" t="s">
        <v>88</v>
      </c>
      <c r="AV108" s="13" t="s">
        <v>88</v>
      </c>
      <c r="AW108" s="13" t="s">
        <v>39</v>
      </c>
      <c r="AX108" s="13" t="s">
        <v>81</v>
      </c>
      <c r="AY108" s="199" t="s">
        <v>129</v>
      </c>
    </row>
    <row r="109" spans="1:65" s="2" customFormat="1" ht="62.65" customHeight="1">
      <c r="A109" s="34"/>
      <c r="B109" s="35"/>
      <c r="C109" s="170" t="s">
        <v>160</v>
      </c>
      <c r="D109" s="170" t="s">
        <v>131</v>
      </c>
      <c r="E109" s="171" t="s">
        <v>161</v>
      </c>
      <c r="F109" s="172" t="s">
        <v>162</v>
      </c>
      <c r="G109" s="173" t="s">
        <v>144</v>
      </c>
      <c r="H109" s="174">
        <v>96.98</v>
      </c>
      <c r="I109" s="175"/>
      <c r="J109" s="176">
        <f>ROUND(I109*H109,2)</f>
        <v>0</v>
      </c>
      <c r="K109" s="172" t="s">
        <v>135</v>
      </c>
      <c r="L109" s="39"/>
      <c r="M109" s="177" t="s">
        <v>79</v>
      </c>
      <c r="N109" s="178" t="s">
        <v>51</v>
      </c>
      <c r="O109" s="64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1" t="s">
        <v>136</v>
      </c>
      <c r="AT109" s="181" t="s">
        <v>131</v>
      </c>
      <c r="AU109" s="181" t="s">
        <v>88</v>
      </c>
      <c r="AY109" s="16" t="s">
        <v>129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16" t="s">
        <v>86</v>
      </c>
      <c r="BK109" s="182">
        <f>ROUND(I109*H109,2)</f>
        <v>0</v>
      </c>
      <c r="BL109" s="16" t="s">
        <v>136</v>
      </c>
      <c r="BM109" s="181" t="s">
        <v>163</v>
      </c>
    </row>
    <row r="110" spans="1:65" s="2" customFormat="1" ht="11.25">
      <c r="A110" s="34"/>
      <c r="B110" s="35"/>
      <c r="C110" s="36"/>
      <c r="D110" s="183" t="s">
        <v>138</v>
      </c>
      <c r="E110" s="36"/>
      <c r="F110" s="184" t="s">
        <v>164</v>
      </c>
      <c r="G110" s="36"/>
      <c r="H110" s="36"/>
      <c r="I110" s="185"/>
      <c r="J110" s="36"/>
      <c r="K110" s="36"/>
      <c r="L110" s="39"/>
      <c r="M110" s="186"/>
      <c r="N110" s="187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6" t="s">
        <v>138</v>
      </c>
      <c r="AU110" s="16" t="s">
        <v>88</v>
      </c>
    </row>
    <row r="111" spans="1:65" s="13" customFormat="1" ht="11.25">
      <c r="B111" s="188"/>
      <c r="C111" s="189"/>
      <c r="D111" s="190" t="s">
        <v>140</v>
      </c>
      <c r="E111" s="189"/>
      <c r="F111" s="192" t="s">
        <v>165</v>
      </c>
      <c r="G111" s="189"/>
      <c r="H111" s="193">
        <v>96.98</v>
      </c>
      <c r="I111" s="194"/>
      <c r="J111" s="189"/>
      <c r="K111" s="189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140</v>
      </c>
      <c r="AU111" s="199" t="s">
        <v>88</v>
      </c>
      <c r="AV111" s="13" t="s">
        <v>88</v>
      </c>
      <c r="AW111" s="13" t="s">
        <v>4</v>
      </c>
      <c r="AX111" s="13" t="s">
        <v>86</v>
      </c>
      <c r="AY111" s="199" t="s">
        <v>129</v>
      </c>
    </row>
    <row r="112" spans="1:65" s="2" customFormat="1" ht="62.65" customHeight="1">
      <c r="A112" s="34"/>
      <c r="B112" s="35"/>
      <c r="C112" s="170" t="s">
        <v>166</v>
      </c>
      <c r="D112" s="170" t="s">
        <v>131</v>
      </c>
      <c r="E112" s="171" t="s">
        <v>167</v>
      </c>
      <c r="F112" s="172" t="s">
        <v>168</v>
      </c>
      <c r="G112" s="173" t="s">
        <v>144</v>
      </c>
      <c r="H112" s="174">
        <v>5.25</v>
      </c>
      <c r="I112" s="175"/>
      <c r="J112" s="176">
        <f>ROUND(I112*H112,2)</f>
        <v>0</v>
      </c>
      <c r="K112" s="172" t="s">
        <v>135</v>
      </c>
      <c r="L112" s="39"/>
      <c r="M112" s="177" t="s">
        <v>79</v>
      </c>
      <c r="N112" s="178" t="s">
        <v>51</v>
      </c>
      <c r="O112" s="64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1" t="s">
        <v>136</v>
      </c>
      <c r="AT112" s="181" t="s">
        <v>131</v>
      </c>
      <c r="AU112" s="181" t="s">
        <v>88</v>
      </c>
      <c r="AY112" s="16" t="s">
        <v>129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6" t="s">
        <v>86</v>
      </c>
      <c r="BK112" s="182">
        <f>ROUND(I112*H112,2)</f>
        <v>0</v>
      </c>
      <c r="BL112" s="16" t="s">
        <v>136</v>
      </c>
      <c r="BM112" s="181" t="s">
        <v>169</v>
      </c>
    </row>
    <row r="113" spans="1:65" s="2" customFormat="1" ht="11.25">
      <c r="A113" s="34"/>
      <c r="B113" s="35"/>
      <c r="C113" s="36"/>
      <c r="D113" s="183" t="s">
        <v>138</v>
      </c>
      <c r="E113" s="36"/>
      <c r="F113" s="184" t="s">
        <v>170</v>
      </c>
      <c r="G113" s="36"/>
      <c r="H113" s="36"/>
      <c r="I113" s="185"/>
      <c r="J113" s="36"/>
      <c r="K113" s="36"/>
      <c r="L113" s="39"/>
      <c r="M113" s="186"/>
      <c r="N113" s="187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6" t="s">
        <v>138</v>
      </c>
      <c r="AU113" s="16" t="s">
        <v>88</v>
      </c>
    </row>
    <row r="114" spans="1:65" s="13" customFormat="1" ht="22.5">
      <c r="B114" s="188"/>
      <c r="C114" s="189"/>
      <c r="D114" s="190" t="s">
        <v>140</v>
      </c>
      <c r="E114" s="191" t="s">
        <v>79</v>
      </c>
      <c r="F114" s="192" t="s">
        <v>171</v>
      </c>
      <c r="G114" s="189"/>
      <c r="H114" s="193">
        <v>5.25</v>
      </c>
      <c r="I114" s="194"/>
      <c r="J114" s="189"/>
      <c r="K114" s="189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140</v>
      </c>
      <c r="AU114" s="199" t="s">
        <v>88</v>
      </c>
      <c r="AV114" s="13" t="s">
        <v>88</v>
      </c>
      <c r="AW114" s="13" t="s">
        <v>39</v>
      </c>
      <c r="AX114" s="13" t="s">
        <v>81</v>
      </c>
      <c r="AY114" s="199" t="s">
        <v>129</v>
      </c>
    </row>
    <row r="115" spans="1:65" s="2" customFormat="1" ht="62.65" customHeight="1">
      <c r="A115" s="34"/>
      <c r="B115" s="35"/>
      <c r="C115" s="170" t="s">
        <v>172</v>
      </c>
      <c r="D115" s="170" t="s">
        <v>131</v>
      </c>
      <c r="E115" s="171" t="s">
        <v>173</v>
      </c>
      <c r="F115" s="172" t="s">
        <v>174</v>
      </c>
      <c r="G115" s="173" t="s">
        <v>144</v>
      </c>
      <c r="H115" s="174">
        <v>18.995000000000001</v>
      </c>
      <c r="I115" s="175"/>
      <c r="J115" s="176">
        <f>ROUND(I115*H115,2)</f>
        <v>0</v>
      </c>
      <c r="K115" s="172" t="s">
        <v>135</v>
      </c>
      <c r="L115" s="39"/>
      <c r="M115" s="177" t="s">
        <v>79</v>
      </c>
      <c r="N115" s="178" t="s">
        <v>51</v>
      </c>
      <c r="O115" s="64"/>
      <c r="P115" s="179">
        <f>O115*H115</f>
        <v>0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1" t="s">
        <v>136</v>
      </c>
      <c r="AT115" s="181" t="s">
        <v>131</v>
      </c>
      <c r="AU115" s="181" t="s">
        <v>88</v>
      </c>
      <c r="AY115" s="16" t="s">
        <v>129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6" t="s">
        <v>86</v>
      </c>
      <c r="BK115" s="182">
        <f>ROUND(I115*H115,2)</f>
        <v>0</v>
      </c>
      <c r="BL115" s="16" t="s">
        <v>136</v>
      </c>
      <c r="BM115" s="181" t="s">
        <v>175</v>
      </c>
    </row>
    <row r="116" spans="1:65" s="2" customFormat="1" ht="11.25">
      <c r="A116" s="34"/>
      <c r="B116" s="35"/>
      <c r="C116" s="36"/>
      <c r="D116" s="183" t="s">
        <v>138</v>
      </c>
      <c r="E116" s="36"/>
      <c r="F116" s="184" t="s">
        <v>176</v>
      </c>
      <c r="G116" s="36"/>
      <c r="H116" s="36"/>
      <c r="I116" s="185"/>
      <c r="J116" s="36"/>
      <c r="K116" s="36"/>
      <c r="L116" s="39"/>
      <c r="M116" s="186"/>
      <c r="N116" s="187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6" t="s">
        <v>138</v>
      </c>
      <c r="AU116" s="16" t="s">
        <v>88</v>
      </c>
    </row>
    <row r="117" spans="1:65" s="13" customFormat="1" ht="11.25">
      <c r="B117" s="188"/>
      <c r="C117" s="189"/>
      <c r="D117" s="190" t="s">
        <v>140</v>
      </c>
      <c r="E117" s="191" t="s">
        <v>79</v>
      </c>
      <c r="F117" s="192" t="s">
        <v>177</v>
      </c>
      <c r="G117" s="189"/>
      <c r="H117" s="193">
        <v>18.995000000000001</v>
      </c>
      <c r="I117" s="194"/>
      <c r="J117" s="189"/>
      <c r="K117" s="189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140</v>
      </c>
      <c r="AU117" s="199" t="s">
        <v>88</v>
      </c>
      <c r="AV117" s="13" t="s">
        <v>88</v>
      </c>
      <c r="AW117" s="13" t="s">
        <v>39</v>
      </c>
      <c r="AX117" s="13" t="s">
        <v>81</v>
      </c>
      <c r="AY117" s="199" t="s">
        <v>129</v>
      </c>
    </row>
    <row r="118" spans="1:65" s="2" customFormat="1" ht="66.75" customHeight="1">
      <c r="A118" s="34"/>
      <c r="B118" s="35"/>
      <c r="C118" s="170" t="s">
        <v>178</v>
      </c>
      <c r="D118" s="170" t="s">
        <v>131</v>
      </c>
      <c r="E118" s="171" t="s">
        <v>179</v>
      </c>
      <c r="F118" s="172" t="s">
        <v>180</v>
      </c>
      <c r="G118" s="173" t="s">
        <v>144</v>
      </c>
      <c r="H118" s="174">
        <v>189.95</v>
      </c>
      <c r="I118" s="175"/>
      <c r="J118" s="176">
        <f>ROUND(I118*H118,2)</f>
        <v>0</v>
      </c>
      <c r="K118" s="172" t="s">
        <v>135</v>
      </c>
      <c r="L118" s="39"/>
      <c r="M118" s="177" t="s">
        <v>79</v>
      </c>
      <c r="N118" s="178" t="s">
        <v>51</v>
      </c>
      <c r="O118" s="64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1" t="s">
        <v>136</v>
      </c>
      <c r="AT118" s="181" t="s">
        <v>131</v>
      </c>
      <c r="AU118" s="181" t="s">
        <v>88</v>
      </c>
      <c r="AY118" s="16" t="s">
        <v>129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6" t="s">
        <v>86</v>
      </c>
      <c r="BK118" s="182">
        <f>ROUND(I118*H118,2)</f>
        <v>0</v>
      </c>
      <c r="BL118" s="16" t="s">
        <v>136</v>
      </c>
      <c r="BM118" s="181" t="s">
        <v>181</v>
      </c>
    </row>
    <row r="119" spans="1:65" s="2" customFormat="1" ht="11.25">
      <c r="A119" s="34"/>
      <c r="B119" s="35"/>
      <c r="C119" s="36"/>
      <c r="D119" s="183" t="s">
        <v>138</v>
      </c>
      <c r="E119" s="36"/>
      <c r="F119" s="184" t="s">
        <v>182</v>
      </c>
      <c r="G119" s="36"/>
      <c r="H119" s="36"/>
      <c r="I119" s="185"/>
      <c r="J119" s="36"/>
      <c r="K119" s="36"/>
      <c r="L119" s="39"/>
      <c r="M119" s="186"/>
      <c r="N119" s="187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6" t="s">
        <v>138</v>
      </c>
      <c r="AU119" s="16" t="s">
        <v>88</v>
      </c>
    </row>
    <row r="120" spans="1:65" s="2" customFormat="1" ht="19.5">
      <c r="A120" s="34"/>
      <c r="B120" s="35"/>
      <c r="C120" s="36"/>
      <c r="D120" s="190" t="s">
        <v>183</v>
      </c>
      <c r="E120" s="36"/>
      <c r="F120" s="200" t="s">
        <v>184</v>
      </c>
      <c r="G120" s="36"/>
      <c r="H120" s="36"/>
      <c r="I120" s="185"/>
      <c r="J120" s="36"/>
      <c r="K120" s="36"/>
      <c r="L120" s="39"/>
      <c r="M120" s="186"/>
      <c r="N120" s="187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6" t="s">
        <v>183</v>
      </c>
      <c r="AU120" s="16" t="s">
        <v>88</v>
      </c>
    </row>
    <row r="121" spans="1:65" s="13" customFormat="1" ht="11.25">
      <c r="B121" s="188"/>
      <c r="C121" s="189"/>
      <c r="D121" s="190" t="s">
        <v>140</v>
      </c>
      <c r="E121" s="189"/>
      <c r="F121" s="192" t="s">
        <v>185</v>
      </c>
      <c r="G121" s="189"/>
      <c r="H121" s="193">
        <v>189.95</v>
      </c>
      <c r="I121" s="194"/>
      <c r="J121" s="189"/>
      <c r="K121" s="189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140</v>
      </c>
      <c r="AU121" s="199" t="s">
        <v>88</v>
      </c>
      <c r="AV121" s="13" t="s">
        <v>88</v>
      </c>
      <c r="AW121" s="13" t="s">
        <v>4</v>
      </c>
      <c r="AX121" s="13" t="s">
        <v>86</v>
      </c>
      <c r="AY121" s="199" t="s">
        <v>129</v>
      </c>
    </row>
    <row r="122" spans="1:65" s="2" customFormat="1" ht="44.25" customHeight="1">
      <c r="A122" s="34"/>
      <c r="B122" s="35"/>
      <c r="C122" s="170" t="s">
        <v>186</v>
      </c>
      <c r="D122" s="170" t="s">
        <v>131</v>
      </c>
      <c r="E122" s="171" t="s">
        <v>187</v>
      </c>
      <c r="F122" s="172" t="s">
        <v>188</v>
      </c>
      <c r="G122" s="173" t="s">
        <v>189</v>
      </c>
      <c r="H122" s="174">
        <v>33.241</v>
      </c>
      <c r="I122" s="175"/>
      <c r="J122" s="176">
        <f>ROUND(I122*H122,2)</f>
        <v>0</v>
      </c>
      <c r="K122" s="172" t="s">
        <v>135</v>
      </c>
      <c r="L122" s="39"/>
      <c r="M122" s="177" t="s">
        <v>79</v>
      </c>
      <c r="N122" s="178" t="s">
        <v>51</v>
      </c>
      <c r="O122" s="64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1" t="s">
        <v>136</v>
      </c>
      <c r="AT122" s="181" t="s">
        <v>131</v>
      </c>
      <c r="AU122" s="181" t="s">
        <v>88</v>
      </c>
      <c r="AY122" s="16" t="s">
        <v>129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6" t="s">
        <v>86</v>
      </c>
      <c r="BK122" s="182">
        <f>ROUND(I122*H122,2)</f>
        <v>0</v>
      </c>
      <c r="BL122" s="16" t="s">
        <v>136</v>
      </c>
      <c r="BM122" s="181" t="s">
        <v>190</v>
      </c>
    </row>
    <row r="123" spans="1:65" s="2" customFormat="1" ht="11.25">
      <c r="A123" s="34"/>
      <c r="B123" s="35"/>
      <c r="C123" s="36"/>
      <c r="D123" s="183" t="s">
        <v>138</v>
      </c>
      <c r="E123" s="36"/>
      <c r="F123" s="184" t="s">
        <v>191</v>
      </c>
      <c r="G123" s="36"/>
      <c r="H123" s="36"/>
      <c r="I123" s="185"/>
      <c r="J123" s="36"/>
      <c r="K123" s="36"/>
      <c r="L123" s="39"/>
      <c r="M123" s="186"/>
      <c r="N123" s="187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6" t="s">
        <v>138</v>
      </c>
      <c r="AU123" s="16" t="s">
        <v>88</v>
      </c>
    </row>
    <row r="124" spans="1:65" s="13" customFormat="1" ht="11.25">
      <c r="B124" s="188"/>
      <c r="C124" s="189"/>
      <c r="D124" s="190" t="s">
        <v>140</v>
      </c>
      <c r="E124" s="191" t="s">
        <v>79</v>
      </c>
      <c r="F124" s="192" t="s">
        <v>192</v>
      </c>
      <c r="G124" s="189"/>
      <c r="H124" s="193">
        <v>18.995000000000001</v>
      </c>
      <c r="I124" s="194"/>
      <c r="J124" s="189"/>
      <c r="K124" s="189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140</v>
      </c>
      <c r="AU124" s="199" t="s">
        <v>88</v>
      </c>
      <c r="AV124" s="13" t="s">
        <v>88</v>
      </c>
      <c r="AW124" s="13" t="s">
        <v>39</v>
      </c>
      <c r="AX124" s="13" t="s">
        <v>81</v>
      </c>
      <c r="AY124" s="199" t="s">
        <v>129</v>
      </c>
    </row>
    <row r="125" spans="1:65" s="13" customFormat="1" ht="11.25">
      <c r="B125" s="188"/>
      <c r="C125" s="189"/>
      <c r="D125" s="190" t="s">
        <v>140</v>
      </c>
      <c r="E125" s="189"/>
      <c r="F125" s="192" t="s">
        <v>193</v>
      </c>
      <c r="G125" s="189"/>
      <c r="H125" s="193">
        <v>33.241</v>
      </c>
      <c r="I125" s="194"/>
      <c r="J125" s="189"/>
      <c r="K125" s="189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140</v>
      </c>
      <c r="AU125" s="199" t="s">
        <v>88</v>
      </c>
      <c r="AV125" s="13" t="s">
        <v>88</v>
      </c>
      <c r="AW125" s="13" t="s">
        <v>4</v>
      </c>
      <c r="AX125" s="13" t="s">
        <v>86</v>
      </c>
      <c r="AY125" s="199" t="s">
        <v>129</v>
      </c>
    </row>
    <row r="126" spans="1:65" s="2" customFormat="1" ht="33" customHeight="1">
      <c r="A126" s="34"/>
      <c r="B126" s="35"/>
      <c r="C126" s="170" t="s">
        <v>194</v>
      </c>
      <c r="D126" s="170" t="s">
        <v>131</v>
      </c>
      <c r="E126" s="171" t="s">
        <v>195</v>
      </c>
      <c r="F126" s="172" t="s">
        <v>196</v>
      </c>
      <c r="G126" s="173" t="s">
        <v>134</v>
      </c>
      <c r="H126" s="174">
        <v>75</v>
      </c>
      <c r="I126" s="175"/>
      <c r="J126" s="176">
        <f>ROUND(I126*H126,2)</f>
        <v>0</v>
      </c>
      <c r="K126" s="172" t="s">
        <v>135</v>
      </c>
      <c r="L126" s="39"/>
      <c r="M126" s="177" t="s">
        <v>79</v>
      </c>
      <c r="N126" s="178" t="s">
        <v>51</v>
      </c>
      <c r="O126" s="64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136</v>
      </c>
      <c r="AT126" s="181" t="s">
        <v>131</v>
      </c>
      <c r="AU126" s="181" t="s">
        <v>88</v>
      </c>
      <c r="AY126" s="16" t="s">
        <v>129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6" t="s">
        <v>86</v>
      </c>
      <c r="BK126" s="182">
        <f>ROUND(I126*H126,2)</f>
        <v>0</v>
      </c>
      <c r="BL126" s="16" t="s">
        <v>136</v>
      </c>
      <c r="BM126" s="181" t="s">
        <v>197</v>
      </c>
    </row>
    <row r="127" spans="1:65" s="2" customFormat="1" ht="11.25">
      <c r="A127" s="34"/>
      <c r="B127" s="35"/>
      <c r="C127" s="36"/>
      <c r="D127" s="183" t="s">
        <v>138</v>
      </c>
      <c r="E127" s="36"/>
      <c r="F127" s="184" t="s">
        <v>198</v>
      </c>
      <c r="G127" s="36"/>
      <c r="H127" s="36"/>
      <c r="I127" s="185"/>
      <c r="J127" s="36"/>
      <c r="K127" s="36"/>
      <c r="L127" s="39"/>
      <c r="M127" s="186"/>
      <c r="N127" s="187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6" t="s">
        <v>138</v>
      </c>
      <c r="AU127" s="16" t="s">
        <v>88</v>
      </c>
    </row>
    <row r="128" spans="1:65" s="13" customFormat="1" ht="11.25">
      <c r="B128" s="188"/>
      <c r="C128" s="189"/>
      <c r="D128" s="190" t="s">
        <v>140</v>
      </c>
      <c r="E128" s="191" t="s">
        <v>79</v>
      </c>
      <c r="F128" s="192" t="s">
        <v>199</v>
      </c>
      <c r="G128" s="189"/>
      <c r="H128" s="193">
        <v>75</v>
      </c>
      <c r="I128" s="194"/>
      <c r="J128" s="189"/>
      <c r="K128" s="189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140</v>
      </c>
      <c r="AU128" s="199" t="s">
        <v>88</v>
      </c>
      <c r="AV128" s="13" t="s">
        <v>88</v>
      </c>
      <c r="AW128" s="13" t="s">
        <v>39</v>
      </c>
      <c r="AX128" s="13" t="s">
        <v>81</v>
      </c>
      <c r="AY128" s="199" t="s">
        <v>129</v>
      </c>
    </row>
    <row r="129" spans="1:65" s="12" customFormat="1" ht="22.9" customHeight="1">
      <c r="B129" s="154"/>
      <c r="C129" s="155"/>
      <c r="D129" s="156" t="s">
        <v>80</v>
      </c>
      <c r="E129" s="168" t="s">
        <v>88</v>
      </c>
      <c r="F129" s="168" t="s">
        <v>200</v>
      </c>
      <c r="G129" s="155"/>
      <c r="H129" s="155"/>
      <c r="I129" s="158"/>
      <c r="J129" s="169">
        <f>BK129</f>
        <v>0</v>
      </c>
      <c r="K129" s="155"/>
      <c r="L129" s="160"/>
      <c r="M129" s="161"/>
      <c r="N129" s="162"/>
      <c r="O129" s="162"/>
      <c r="P129" s="163">
        <f>SUM(P130:P137)</f>
        <v>0</v>
      </c>
      <c r="Q129" s="162"/>
      <c r="R129" s="163">
        <f>SUM(R130:R137)</f>
        <v>29.31427794</v>
      </c>
      <c r="S129" s="162"/>
      <c r="T129" s="164">
        <f>SUM(T130:T137)</f>
        <v>0</v>
      </c>
      <c r="AR129" s="165" t="s">
        <v>86</v>
      </c>
      <c r="AT129" s="166" t="s">
        <v>80</v>
      </c>
      <c r="AU129" s="166" t="s">
        <v>86</v>
      </c>
      <c r="AY129" s="165" t="s">
        <v>129</v>
      </c>
      <c r="BK129" s="167">
        <f>SUM(BK130:BK137)</f>
        <v>0</v>
      </c>
    </row>
    <row r="130" spans="1:65" s="2" customFormat="1" ht="24.2" customHeight="1">
      <c r="A130" s="34"/>
      <c r="B130" s="35"/>
      <c r="C130" s="170" t="s">
        <v>201</v>
      </c>
      <c r="D130" s="170" t="s">
        <v>131</v>
      </c>
      <c r="E130" s="171" t="s">
        <v>202</v>
      </c>
      <c r="F130" s="172" t="s">
        <v>203</v>
      </c>
      <c r="G130" s="173" t="s">
        <v>144</v>
      </c>
      <c r="H130" s="174">
        <v>1.333</v>
      </c>
      <c r="I130" s="175"/>
      <c r="J130" s="176">
        <f>ROUND(I130*H130,2)</f>
        <v>0</v>
      </c>
      <c r="K130" s="172" t="s">
        <v>135</v>
      </c>
      <c r="L130" s="39"/>
      <c r="M130" s="177" t="s">
        <v>79</v>
      </c>
      <c r="N130" s="178" t="s">
        <v>51</v>
      </c>
      <c r="O130" s="64"/>
      <c r="P130" s="179">
        <f>O130*H130</f>
        <v>0</v>
      </c>
      <c r="Q130" s="179">
        <v>1.98</v>
      </c>
      <c r="R130" s="179">
        <f>Q130*H130</f>
        <v>2.6393399999999998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136</v>
      </c>
      <c r="AT130" s="181" t="s">
        <v>131</v>
      </c>
      <c r="AU130" s="181" t="s">
        <v>88</v>
      </c>
      <c r="AY130" s="16" t="s">
        <v>129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6" t="s">
        <v>86</v>
      </c>
      <c r="BK130" s="182">
        <f>ROUND(I130*H130,2)</f>
        <v>0</v>
      </c>
      <c r="BL130" s="16" t="s">
        <v>136</v>
      </c>
      <c r="BM130" s="181" t="s">
        <v>204</v>
      </c>
    </row>
    <row r="131" spans="1:65" s="2" customFormat="1" ht="11.25">
      <c r="A131" s="34"/>
      <c r="B131" s="35"/>
      <c r="C131" s="36"/>
      <c r="D131" s="183" t="s">
        <v>138</v>
      </c>
      <c r="E131" s="36"/>
      <c r="F131" s="184" t="s">
        <v>205</v>
      </c>
      <c r="G131" s="36"/>
      <c r="H131" s="36"/>
      <c r="I131" s="185"/>
      <c r="J131" s="36"/>
      <c r="K131" s="36"/>
      <c r="L131" s="39"/>
      <c r="M131" s="186"/>
      <c r="N131" s="187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6" t="s">
        <v>138</v>
      </c>
      <c r="AU131" s="16" t="s">
        <v>88</v>
      </c>
    </row>
    <row r="132" spans="1:65" s="13" customFormat="1" ht="11.25">
      <c r="B132" s="188"/>
      <c r="C132" s="189"/>
      <c r="D132" s="190" t="s">
        <v>140</v>
      </c>
      <c r="E132" s="191" t="s">
        <v>79</v>
      </c>
      <c r="F132" s="192" t="s">
        <v>206</v>
      </c>
      <c r="G132" s="189"/>
      <c r="H132" s="193">
        <v>0.223</v>
      </c>
      <c r="I132" s="194"/>
      <c r="J132" s="189"/>
      <c r="K132" s="189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140</v>
      </c>
      <c r="AU132" s="199" t="s">
        <v>88</v>
      </c>
      <c r="AV132" s="13" t="s">
        <v>88</v>
      </c>
      <c r="AW132" s="13" t="s">
        <v>39</v>
      </c>
      <c r="AX132" s="13" t="s">
        <v>81</v>
      </c>
      <c r="AY132" s="199" t="s">
        <v>129</v>
      </c>
    </row>
    <row r="133" spans="1:65" s="13" customFormat="1" ht="11.25">
      <c r="B133" s="188"/>
      <c r="C133" s="189"/>
      <c r="D133" s="190" t="s">
        <v>140</v>
      </c>
      <c r="E133" s="191" t="s">
        <v>79</v>
      </c>
      <c r="F133" s="192" t="s">
        <v>207</v>
      </c>
      <c r="G133" s="189"/>
      <c r="H133" s="193">
        <v>1.1100000000000001</v>
      </c>
      <c r="I133" s="194"/>
      <c r="J133" s="189"/>
      <c r="K133" s="189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140</v>
      </c>
      <c r="AU133" s="199" t="s">
        <v>88</v>
      </c>
      <c r="AV133" s="13" t="s">
        <v>88</v>
      </c>
      <c r="AW133" s="13" t="s">
        <v>39</v>
      </c>
      <c r="AX133" s="13" t="s">
        <v>81</v>
      </c>
      <c r="AY133" s="199" t="s">
        <v>129</v>
      </c>
    </row>
    <row r="134" spans="1:65" s="2" customFormat="1" ht="24.2" customHeight="1">
      <c r="A134" s="34"/>
      <c r="B134" s="35"/>
      <c r="C134" s="170" t="s">
        <v>208</v>
      </c>
      <c r="D134" s="170" t="s">
        <v>131</v>
      </c>
      <c r="E134" s="171" t="s">
        <v>209</v>
      </c>
      <c r="F134" s="172" t="s">
        <v>210</v>
      </c>
      <c r="G134" s="173" t="s">
        <v>144</v>
      </c>
      <c r="H134" s="174">
        <v>10.662000000000001</v>
      </c>
      <c r="I134" s="175"/>
      <c r="J134" s="176">
        <f>ROUND(I134*H134,2)</f>
        <v>0</v>
      </c>
      <c r="K134" s="172" t="s">
        <v>135</v>
      </c>
      <c r="L134" s="39"/>
      <c r="M134" s="177" t="s">
        <v>79</v>
      </c>
      <c r="N134" s="178" t="s">
        <v>51</v>
      </c>
      <c r="O134" s="64"/>
      <c r="P134" s="179">
        <f>O134*H134</f>
        <v>0</v>
      </c>
      <c r="Q134" s="179">
        <v>2.5018699999999998</v>
      </c>
      <c r="R134" s="179">
        <f>Q134*H134</f>
        <v>26.67493794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136</v>
      </c>
      <c r="AT134" s="181" t="s">
        <v>131</v>
      </c>
      <c r="AU134" s="181" t="s">
        <v>88</v>
      </c>
      <c r="AY134" s="16" t="s">
        <v>129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6" t="s">
        <v>86</v>
      </c>
      <c r="BK134" s="182">
        <f>ROUND(I134*H134,2)</f>
        <v>0</v>
      </c>
      <c r="BL134" s="16" t="s">
        <v>136</v>
      </c>
      <c r="BM134" s="181" t="s">
        <v>211</v>
      </c>
    </row>
    <row r="135" spans="1:65" s="2" customFormat="1" ht="11.25">
      <c r="A135" s="34"/>
      <c r="B135" s="35"/>
      <c r="C135" s="36"/>
      <c r="D135" s="183" t="s">
        <v>138</v>
      </c>
      <c r="E135" s="36"/>
      <c r="F135" s="184" t="s">
        <v>212</v>
      </c>
      <c r="G135" s="36"/>
      <c r="H135" s="36"/>
      <c r="I135" s="185"/>
      <c r="J135" s="36"/>
      <c r="K135" s="36"/>
      <c r="L135" s="39"/>
      <c r="M135" s="186"/>
      <c r="N135" s="187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6" t="s">
        <v>138</v>
      </c>
      <c r="AU135" s="16" t="s">
        <v>88</v>
      </c>
    </row>
    <row r="136" spans="1:65" s="13" customFormat="1" ht="11.25">
      <c r="B136" s="188"/>
      <c r="C136" s="189"/>
      <c r="D136" s="190" t="s">
        <v>140</v>
      </c>
      <c r="E136" s="191" t="s">
        <v>79</v>
      </c>
      <c r="F136" s="192" t="s">
        <v>213</v>
      </c>
      <c r="G136" s="189"/>
      <c r="H136" s="193">
        <v>1.782</v>
      </c>
      <c r="I136" s="194"/>
      <c r="J136" s="189"/>
      <c r="K136" s="189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140</v>
      </c>
      <c r="AU136" s="199" t="s">
        <v>88</v>
      </c>
      <c r="AV136" s="13" t="s">
        <v>88</v>
      </c>
      <c r="AW136" s="13" t="s">
        <v>39</v>
      </c>
      <c r="AX136" s="13" t="s">
        <v>81</v>
      </c>
      <c r="AY136" s="199" t="s">
        <v>129</v>
      </c>
    </row>
    <row r="137" spans="1:65" s="13" customFormat="1" ht="11.25">
      <c r="B137" s="188"/>
      <c r="C137" s="189"/>
      <c r="D137" s="190" t="s">
        <v>140</v>
      </c>
      <c r="E137" s="191" t="s">
        <v>79</v>
      </c>
      <c r="F137" s="192" t="s">
        <v>214</v>
      </c>
      <c r="G137" s="189"/>
      <c r="H137" s="193">
        <v>8.8800000000000008</v>
      </c>
      <c r="I137" s="194"/>
      <c r="J137" s="189"/>
      <c r="K137" s="189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140</v>
      </c>
      <c r="AU137" s="199" t="s">
        <v>88</v>
      </c>
      <c r="AV137" s="13" t="s">
        <v>88</v>
      </c>
      <c r="AW137" s="13" t="s">
        <v>39</v>
      </c>
      <c r="AX137" s="13" t="s">
        <v>81</v>
      </c>
      <c r="AY137" s="199" t="s">
        <v>129</v>
      </c>
    </row>
    <row r="138" spans="1:65" s="12" customFormat="1" ht="22.9" customHeight="1">
      <c r="B138" s="154"/>
      <c r="C138" s="155"/>
      <c r="D138" s="156" t="s">
        <v>80</v>
      </c>
      <c r="E138" s="168" t="s">
        <v>148</v>
      </c>
      <c r="F138" s="168" t="s">
        <v>215</v>
      </c>
      <c r="G138" s="155"/>
      <c r="H138" s="155"/>
      <c r="I138" s="158"/>
      <c r="J138" s="169">
        <f>BK138</f>
        <v>0</v>
      </c>
      <c r="K138" s="155"/>
      <c r="L138" s="160"/>
      <c r="M138" s="161"/>
      <c r="N138" s="162"/>
      <c r="O138" s="162"/>
      <c r="P138" s="163">
        <f>SUM(P139:P165)</f>
        <v>0</v>
      </c>
      <c r="Q138" s="162"/>
      <c r="R138" s="163">
        <f>SUM(R139:R165)</f>
        <v>20.156175189999999</v>
      </c>
      <c r="S138" s="162"/>
      <c r="T138" s="164">
        <f>SUM(T139:T165)</f>
        <v>0</v>
      </c>
      <c r="AR138" s="165" t="s">
        <v>86</v>
      </c>
      <c r="AT138" s="166" t="s">
        <v>80</v>
      </c>
      <c r="AU138" s="166" t="s">
        <v>86</v>
      </c>
      <c r="AY138" s="165" t="s">
        <v>129</v>
      </c>
      <c r="BK138" s="167">
        <f>SUM(BK139:BK165)</f>
        <v>0</v>
      </c>
    </row>
    <row r="139" spans="1:65" s="2" customFormat="1" ht="37.9" customHeight="1">
      <c r="A139" s="34"/>
      <c r="B139" s="35"/>
      <c r="C139" s="170" t="s">
        <v>216</v>
      </c>
      <c r="D139" s="170" t="s">
        <v>131</v>
      </c>
      <c r="E139" s="171" t="s">
        <v>217</v>
      </c>
      <c r="F139" s="172" t="s">
        <v>218</v>
      </c>
      <c r="G139" s="173" t="s">
        <v>134</v>
      </c>
      <c r="H139" s="174">
        <v>3.7130000000000001</v>
      </c>
      <c r="I139" s="175"/>
      <c r="J139" s="176">
        <f>ROUND(I139*H139,2)</f>
        <v>0</v>
      </c>
      <c r="K139" s="172" t="s">
        <v>135</v>
      </c>
      <c r="L139" s="39"/>
      <c r="M139" s="177" t="s">
        <v>79</v>
      </c>
      <c r="N139" s="178" t="s">
        <v>51</v>
      </c>
      <c r="O139" s="64"/>
      <c r="P139" s="179">
        <f>O139*H139</f>
        <v>0</v>
      </c>
      <c r="Q139" s="179">
        <v>0.30131000000000002</v>
      </c>
      <c r="R139" s="179">
        <f>Q139*H139</f>
        <v>1.1187640300000001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136</v>
      </c>
      <c r="AT139" s="181" t="s">
        <v>131</v>
      </c>
      <c r="AU139" s="181" t="s">
        <v>88</v>
      </c>
      <c r="AY139" s="16" t="s">
        <v>129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6" t="s">
        <v>86</v>
      </c>
      <c r="BK139" s="182">
        <f>ROUND(I139*H139,2)</f>
        <v>0</v>
      </c>
      <c r="BL139" s="16" t="s">
        <v>136</v>
      </c>
      <c r="BM139" s="181" t="s">
        <v>219</v>
      </c>
    </row>
    <row r="140" spans="1:65" s="2" customFormat="1" ht="11.25">
      <c r="A140" s="34"/>
      <c r="B140" s="35"/>
      <c r="C140" s="36"/>
      <c r="D140" s="183" t="s">
        <v>138</v>
      </c>
      <c r="E140" s="36"/>
      <c r="F140" s="184" t="s">
        <v>220</v>
      </c>
      <c r="G140" s="36"/>
      <c r="H140" s="36"/>
      <c r="I140" s="185"/>
      <c r="J140" s="36"/>
      <c r="K140" s="36"/>
      <c r="L140" s="39"/>
      <c r="M140" s="186"/>
      <c r="N140" s="187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6" t="s">
        <v>138</v>
      </c>
      <c r="AU140" s="16" t="s">
        <v>88</v>
      </c>
    </row>
    <row r="141" spans="1:65" s="13" customFormat="1" ht="11.25">
      <c r="B141" s="188"/>
      <c r="C141" s="189"/>
      <c r="D141" s="190" t="s">
        <v>140</v>
      </c>
      <c r="E141" s="191" t="s">
        <v>79</v>
      </c>
      <c r="F141" s="192" t="s">
        <v>221</v>
      </c>
      <c r="G141" s="189"/>
      <c r="H141" s="193">
        <v>3.7130000000000001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140</v>
      </c>
      <c r="AU141" s="199" t="s">
        <v>88</v>
      </c>
      <c r="AV141" s="13" t="s">
        <v>88</v>
      </c>
      <c r="AW141" s="13" t="s">
        <v>39</v>
      </c>
      <c r="AX141" s="13" t="s">
        <v>81</v>
      </c>
      <c r="AY141" s="199" t="s">
        <v>129</v>
      </c>
    </row>
    <row r="142" spans="1:65" s="2" customFormat="1" ht="37.9" customHeight="1">
      <c r="A142" s="34"/>
      <c r="B142" s="35"/>
      <c r="C142" s="170" t="s">
        <v>222</v>
      </c>
      <c r="D142" s="170" t="s">
        <v>131</v>
      </c>
      <c r="E142" s="171" t="s">
        <v>223</v>
      </c>
      <c r="F142" s="172" t="s">
        <v>224</v>
      </c>
      <c r="G142" s="173" t="s">
        <v>134</v>
      </c>
      <c r="H142" s="174">
        <v>23.768000000000001</v>
      </c>
      <c r="I142" s="175"/>
      <c r="J142" s="176">
        <f>ROUND(I142*H142,2)</f>
        <v>0</v>
      </c>
      <c r="K142" s="172" t="s">
        <v>135</v>
      </c>
      <c r="L142" s="39"/>
      <c r="M142" s="177" t="s">
        <v>79</v>
      </c>
      <c r="N142" s="178" t="s">
        <v>51</v>
      </c>
      <c r="O142" s="64"/>
      <c r="P142" s="179">
        <f>O142*H142</f>
        <v>0</v>
      </c>
      <c r="Q142" s="179">
        <v>0.35010999999999998</v>
      </c>
      <c r="R142" s="179">
        <f>Q142*H142</f>
        <v>8.3214144799999996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136</v>
      </c>
      <c r="AT142" s="181" t="s">
        <v>131</v>
      </c>
      <c r="AU142" s="181" t="s">
        <v>88</v>
      </c>
      <c r="AY142" s="16" t="s">
        <v>129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6" t="s">
        <v>86</v>
      </c>
      <c r="BK142" s="182">
        <f>ROUND(I142*H142,2)</f>
        <v>0</v>
      </c>
      <c r="BL142" s="16" t="s">
        <v>136</v>
      </c>
      <c r="BM142" s="181" t="s">
        <v>225</v>
      </c>
    </row>
    <row r="143" spans="1:65" s="2" customFormat="1" ht="11.25">
      <c r="A143" s="34"/>
      <c r="B143" s="35"/>
      <c r="C143" s="36"/>
      <c r="D143" s="183" t="s">
        <v>138</v>
      </c>
      <c r="E143" s="36"/>
      <c r="F143" s="184" t="s">
        <v>226</v>
      </c>
      <c r="G143" s="36"/>
      <c r="H143" s="36"/>
      <c r="I143" s="185"/>
      <c r="J143" s="36"/>
      <c r="K143" s="36"/>
      <c r="L143" s="39"/>
      <c r="M143" s="186"/>
      <c r="N143" s="187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6" t="s">
        <v>138</v>
      </c>
      <c r="AU143" s="16" t="s">
        <v>88</v>
      </c>
    </row>
    <row r="144" spans="1:65" s="13" customFormat="1" ht="11.25">
      <c r="B144" s="188"/>
      <c r="C144" s="189"/>
      <c r="D144" s="190" t="s">
        <v>140</v>
      </c>
      <c r="E144" s="191" t="s">
        <v>79</v>
      </c>
      <c r="F144" s="192" t="s">
        <v>227</v>
      </c>
      <c r="G144" s="189"/>
      <c r="H144" s="193">
        <v>51.667999999999999</v>
      </c>
      <c r="I144" s="194"/>
      <c r="J144" s="189"/>
      <c r="K144" s="189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140</v>
      </c>
      <c r="AU144" s="199" t="s">
        <v>88</v>
      </c>
      <c r="AV144" s="13" t="s">
        <v>88</v>
      </c>
      <c r="AW144" s="13" t="s">
        <v>39</v>
      </c>
      <c r="AX144" s="13" t="s">
        <v>81</v>
      </c>
      <c r="AY144" s="199" t="s">
        <v>129</v>
      </c>
    </row>
    <row r="145" spans="1:65" s="13" customFormat="1" ht="11.25">
      <c r="B145" s="188"/>
      <c r="C145" s="189"/>
      <c r="D145" s="190" t="s">
        <v>140</v>
      </c>
      <c r="E145" s="191" t="s">
        <v>79</v>
      </c>
      <c r="F145" s="192" t="s">
        <v>228</v>
      </c>
      <c r="G145" s="189"/>
      <c r="H145" s="193">
        <v>-27.9</v>
      </c>
      <c r="I145" s="194"/>
      <c r="J145" s="189"/>
      <c r="K145" s="189"/>
      <c r="L145" s="195"/>
      <c r="M145" s="196"/>
      <c r="N145" s="197"/>
      <c r="O145" s="197"/>
      <c r="P145" s="197"/>
      <c r="Q145" s="197"/>
      <c r="R145" s="197"/>
      <c r="S145" s="197"/>
      <c r="T145" s="198"/>
      <c r="AT145" s="199" t="s">
        <v>140</v>
      </c>
      <c r="AU145" s="199" t="s">
        <v>88</v>
      </c>
      <c r="AV145" s="13" t="s">
        <v>88</v>
      </c>
      <c r="AW145" s="13" t="s">
        <v>39</v>
      </c>
      <c r="AX145" s="13" t="s">
        <v>81</v>
      </c>
      <c r="AY145" s="199" t="s">
        <v>129</v>
      </c>
    </row>
    <row r="146" spans="1:65" s="2" customFormat="1" ht="62.65" customHeight="1">
      <c r="A146" s="34"/>
      <c r="B146" s="35"/>
      <c r="C146" s="170" t="s">
        <v>8</v>
      </c>
      <c r="D146" s="170" t="s">
        <v>131</v>
      </c>
      <c r="E146" s="171" t="s">
        <v>229</v>
      </c>
      <c r="F146" s="172" t="s">
        <v>230</v>
      </c>
      <c r="G146" s="173" t="s">
        <v>134</v>
      </c>
      <c r="H146" s="174">
        <v>1.238</v>
      </c>
      <c r="I146" s="175"/>
      <c r="J146" s="176">
        <f>ROUND(I146*H146,2)</f>
        <v>0</v>
      </c>
      <c r="K146" s="172" t="s">
        <v>135</v>
      </c>
      <c r="L146" s="39"/>
      <c r="M146" s="177" t="s">
        <v>79</v>
      </c>
      <c r="N146" s="178" t="s">
        <v>51</v>
      </c>
      <c r="O146" s="64"/>
      <c r="P146" s="179">
        <f>O146*H146</f>
        <v>0</v>
      </c>
      <c r="Q146" s="179">
        <v>0.20885999999999999</v>
      </c>
      <c r="R146" s="179">
        <f>Q146*H146</f>
        <v>0.25856868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136</v>
      </c>
      <c r="AT146" s="181" t="s">
        <v>131</v>
      </c>
      <c r="AU146" s="181" t="s">
        <v>88</v>
      </c>
      <c r="AY146" s="16" t="s">
        <v>129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6" t="s">
        <v>86</v>
      </c>
      <c r="BK146" s="182">
        <f>ROUND(I146*H146,2)</f>
        <v>0</v>
      </c>
      <c r="BL146" s="16" t="s">
        <v>136</v>
      </c>
      <c r="BM146" s="181" t="s">
        <v>231</v>
      </c>
    </row>
    <row r="147" spans="1:65" s="2" customFormat="1" ht="11.25">
      <c r="A147" s="34"/>
      <c r="B147" s="35"/>
      <c r="C147" s="36"/>
      <c r="D147" s="183" t="s">
        <v>138</v>
      </c>
      <c r="E147" s="36"/>
      <c r="F147" s="184" t="s">
        <v>232</v>
      </c>
      <c r="G147" s="36"/>
      <c r="H147" s="36"/>
      <c r="I147" s="185"/>
      <c r="J147" s="36"/>
      <c r="K147" s="36"/>
      <c r="L147" s="39"/>
      <c r="M147" s="186"/>
      <c r="N147" s="187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6" t="s">
        <v>138</v>
      </c>
      <c r="AU147" s="16" t="s">
        <v>88</v>
      </c>
    </row>
    <row r="148" spans="1:65" s="13" customFormat="1" ht="11.25">
      <c r="B148" s="188"/>
      <c r="C148" s="189"/>
      <c r="D148" s="190" t="s">
        <v>140</v>
      </c>
      <c r="E148" s="191" t="s">
        <v>79</v>
      </c>
      <c r="F148" s="192" t="s">
        <v>233</v>
      </c>
      <c r="G148" s="189"/>
      <c r="H148" s="193">
        <v>1.238</v>
      </c>
      <c r="I148" s="194"/>
      <c r="J148" s="189"/>
      <c r="K148" s="189"/>
      <c r="L148" s="195"/>
      <c r="M148" s="196"/>
      <c r="N148" s="197"/>
      <c r="O148" s="197"/>
      <c r="P148" s="197"/>
      <c r="Q148" s="197"/>
      <c r="R148" s="197"/>
      <c r="S148" s="197"/>
      <c r="T148" s="198"/>
      <c r="AT148" s="199" t="s">
        <v>140</v>
      </c>
      <c r="AU148" s="199" t="s">
        <v>88</v>
      </c>
      <c r="AV148" s="13" t="s">
        <v>88</v>
      </c>
      <c r="AW148" s="13" t="s">
        <v>39</v>
      </c>
      <c r="AX148" s="13" t="s">
        <v>81</v>
      </c>
      <c r="AY148" s="199" t="s">
        <v>129</v>
      </c>
    </row>
    <row r="149" spans="1:65" s="2" customFormat="1" ht="62.65" customHeight="1">
      <c r="A149" s="34"/>
      <c r="B149" s="35"/>
      <c r="C149" s="170" t="s">
        <v>234</v>
      </c>
      <c r="D149" s="170" t="s">
        <v>131</v>
      </c>
      <c r="E149" s="171" t="s">
        <v>235</v>
      </c>
      <c r="F149" s="172" t="s">
        <v>236</v>
      </c>
      <c r="G149" s="173" t="s">
        <v>134</v>
      </c>
      <c r="H149" s="174">
        <v>5.3280000000000003</v>
      </c>
      <c r="I149" s="175"/>
      <c r="J149" s="176">
        <f>ROUND(I149*H149,2)</f>
        <v>0</v>
      </c>
      <c r="K149" s="172" t="s">
        <v>135</v>
      </c>
      <c r="L149" s="39"/>
      <c r="M149" s="177" t="s">
        <v>79</v>
      </c>
      <c r="N149" s="178" t="s">
        <v>51</v>
      </c>
      <c r="O149" s="64"/>
      <c r="P149" s="179">
        <f>O149*H149</f>
        <v>0</v>
      </c>
      <c r="Q149" s="179">
        <v>0.26905000000000001</v>
      </c>
      <c r="R149" s="179">
        <f>Q149*H149</f>
        <v>1.4334984000000002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136</v>
      </c>
      <c r="AT149" s="181" t="s">
        <v>131</v>
      </c>
      <c r="AU149" s="181" t="s">
        <v>88</v>
      </c>
      <c r="AY149" s="16" t="s">
        <v>129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6" t="s">
        <v>86</v>
      </c>
      <c r="BK149" s="182">
        <f>ROUND(I149*H149,2)</f>
        <v>0</v>
      </c>
      <c r="BL149" s="16" t="s">
        <v>136</v>
      </c>
      <c r="BM149" s="181" t="s">
        <v>237</v>
      </c>
    </row>
    <row r="150" spans="1:65" s="2" customFormat="1" ht="11.25">
      <c r="A150" s="34"/>
      <c r="B150" s="35"/>
      <c r="C150" s="36"/>
      <c r="D150" s="183" t="s">
        <v>138</v>
      </c>
      <c r="E150" s="36"/>
      <c r="F150" s="184" t="s">
        <v>238</v>
      </c>
      <c r="G150" s="36"/>
      <c r="H150" s="36"/>
      <c r="I150" s="185"/>
      <c r="J150" s="36"/>
      <c r="K150" s="36"/>
      <c r="L150" s="39"/>
      <c r="M150" s="186"/>
      <c r="N150" s="187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6" t="s">
        <v>138</v>
      </c>
      <c r="AU150" s="16" t="s">
        <v>88</v>
      </c>
    </row>
    <row r="151" spans="1:65" s="13" customFormat="1" ht="11.25">
      <c r="B151" s="188"/>
      <c r="C151" s="189"/>
      <c r="D151" s="190" t="s">
        <v>140</v>
      </c>
      <c r="E151" s="191" t="s">
        <v>79</v>
      </c>
      <c r="F151" s="192" t="s">
        <v>239</v>
      </c>
      <c r="G151" s="189"/>
      <c r="H151" s="193">
        <v>5.3280000000000003</v>
      </c>
      <c r="I151" s="194"/>
      <c r="J151" s="189"/>
      <c r="K151" s="189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140</v>
      </c>
      <c r="AU151" s="199" t="s">
        <v>88</v>
      </c>
      <c r="AV151" s="13" t="s">
        <v>88</v>
      </c>
      <c r="AW151" s="13" t="s">
        <v>39</v>
      </c>
      <c r="AX151" s="13" t="s">
        <v>81</v>
      </c>
      <c r="AY151" s="199" t="s">
        <v>129</v>
      </c>
    </row>
    <row r="152" spans="1:65" s="2" customFormat="1" ht="33" customHeight="1">
      <c r="A152" s="34"/>
      <c r="B152" s="35"/>
      <c r="C152" s="170" t="s">
        <v>240</v>
      </c>
      <c r="D152" s="170" t="s">
        <v>131</v>
      </c>
      <c r="E152" s="171" t="s">
        <v>241</v>
      </c>
      <c r="F152" s="172" t="s">
        <v>242</v>
      </c>
      <c r="G152" s="173" t="s">
        <v>243</v>
      </c>
      <c r="H152" s="174">
        <v>4.95</v>
      </c>
      <c r="I152" s="175"/>
      <c r="J152" s="176">
        <f>ROUND(I152*H152,2)</f>
        <v>0</v>
      </c>
      <c r="K152" s="172" t="s">
        <v>135</v>
      </c>
      <c r="L152" s="39"/>
      <c r="M152" s="177" t="s">
        <v>79</v>
      </c>
      <c r="N152" s="178" t="s">
        <v>51</v>
      </c>
      <c r="O152" s="64"/>
      <c r="P152" s="179">
        <f>O152*H152</f>
        <v>0</v>
      </c>
      <c r="Q152" s="179">
        <v>6.6919999999999993E-2</v>
      </c>
      <c r="R152" s="179">
        <f>Q152*H152</f>
        <v>0.33125399999999999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136</v>
      </c>
      <c r="AT152" s="181" t="s">
        <v>131</v>
      </c>
      <c r="AU152" s="181" t="s">
        <v>88</v>
      </c>
      <c r="AY152" s="16" t="s">
        <v>129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6" t="s">
        <v>86</v>
      </c>
      <c r="BK152" s="182">
        <f>ROUND(I152*H152,2)</f>
        <v>0</v>
      </c>
      <c r="BL152" s="16" t="s">
        <v>136</v>
      </c>
      <c r="BM152" s="181" t="s">
        <v>244</v>
      </c>
    </row>
    <row r="153" spans="1:65" s="2" customFormat="1" ht="11.25">
      <c r="A153" s="34"/>
      <c r="B153" s="35"/>
      <c r="C153" s="36"/>
      <c r="D153" s="183" t="s">
        <v>138</v>
      </c>
      <c r="E153" s="36"/>
      <c r="F153" s="184" t="s">
        <v>245</v>
      </c>
      <c r="G153" s="36"/>
      <c r="H153" s="36"/>
      <c r="I153" s="185"/>
      <c r="J153" s="36"/>
      <c r="K153" s="36"/>
      <c r="L153" s="39"/>
      <c r="M153" s="186"/>
      <c r="N153" s="187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6" t="s">
        <v>138</v>
      </c>
      <c r="AU153" s="16" t="s">
        <v>88</v>
      </c>
    </row>
    <row r="154" spans="1:65" s="13" customFormat="1" ht="11.25">
      <c r="B154" s="188"/>
      <c r="C154" s="189"/>
      <c r="D154" s="190" t="s">
        <v>140</v>
      </c>
      <c r="E154" s="191" t="s">
        <v>79</v>
      </c>
      <c r="F154" s="192" t="s">
        <v>246</v>
      </c>
      <c r="G154" s="189"/>
      <c r="H154" s="193">
        <v>4.95</v>
      </c>
      <c r="I154" s="194"/>
      <c r="J154" s="189"/>
      <c r="K154" s="189"/>
      <c r="L154" s="195"/>
      <c r="M154" s="196"/>
      <c r="N154" s="197"/>
      <c r="O154" s="197"/>
      <c r="P154" s="197"/>
      <c r="Q154" s="197"/>
      <c r="R154" s="197"/>
      <c r="S154" s="197"/>
      <c r="T154" s="198"/>
      <c r="AT154" s="199" t="s">
        <v>140</v>
      </c>
      <c r="AU154" s="199" t="s">
        <v>88</v>
      </c>
      <c r="AV154" s="13" t="s">
        <v>88</v>
      </c>
      <c r="AW154" s="13" t="s">
        <v>39</v>
      </c>
      <c r="AX154" s="13" t="s">
        <v>81</v>
      </c>
      <c r="AY154" s="199" t="s">
        <v>129</v>
      </c>
    </row>
    <row r="155" spans="1:65" s="2" customFormat="1" ht="33" customHeight="1">
      <c r="A155" s="34"/>
      <c r="B155" s="35"/>
      <c r="C155" s="170" t="s">
        <v>247</v>
      </c>
      <c r="D155" s="170" t="s">
        <v>131</v>
      </c>
      <c r="E155" s="171" t="s">
        <v>248</v>
      </c>
      <c r="F155" s="172" t="s">
        <v>249</v>
      </c>
      <c r="G155" s="173" t="s">
        <v>243</v>
      </c>
      <c r="H155" s="174">
        <v>22.2</v>
      </c>
      <c r="I155" s="175"/>
      <c r="J155" s="176">
        <f>ROUND(I155*H155,2)</f>
        <v>0</v>
      </c>
      <c r="K155" s="172" t="s">
        <v>135</v>
      </c>
      <c r="L155" s="39"/>
      <c r="M155" s="177" t="s">
        <v>79</v>
      </c>
      <c r="N155" s="178" t="s">
        <v>51</v>
      </c>
      <c r="O155" s="64"/>
      <c r="P155" s="179">
        <f>O155*H155</f>
        <v>0</v>
      </c>
      <c r="Q155" s="179">
        <v>8.9870000000000005E-2</v>
      </c>
      <c r="R155" s="179">
        <f>Q155*H155</f>
        <v>1.9951140000000001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136</v>
      </c>
      <c r="AT155" s="181" t="s">
        <v>131</v>
      </c>
      <c r="AU155" s="181" t="s">
        <v>88</v>
      </c>
      <c r="AY155" s="16" t="s">
        <v>129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6" t="s">
        <v>86</v>
      </c>
      <c r="BK155" s="182">
        <f>ROUND(I155*H155,2)</f>
        <v>0</v>
      </c>
      <c r="BL155" s="16" t="s">
        <v>136</v>
      </c>
      <c r="BM155" s="181" t="s">
        <v>250</v>
      </c>
    </row>
    <row r="156" spans="1:65" s="2" customFormat="1" ht="11.25">
      <c r="A156" s="34"/>
      <c r="B156" s="35"/>
      <c r="C156" s="36"/>
      <c r="D156" s="183" t="s">
        <v>138</v>
      </c>
      <c r="E156" s="36"/>
      <c r="F156" s="184" t="s">
        <v>251</v>
      </c>
      <c r="G156" s="36"/>
      <c r="H156" s="36"/>
      <c r="I156" s="185"/>
      <c r="J156" s="36"/>
      <c r="K156" s="36"/>
      <c r="L156" s="39"/>
      <c r="M156" s="186"/>
      <c r="N156" s="187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6" t="s">
        <v>138</v>
      </c>
      <c r="AU156" s="16" t="s">
        <v>88</v>
      </c>
    </row>
    <row r="157" spans="1:65" s="13" customFormat="1" ht="11.25">
      <c r="B157" s="188"/>
      <c r="C157" s="189"/>
      <c r="D157" s="190" t="s">
        <v>140</v>
      </c>
      <c r="E157" s="191" t="s">
        <v>79</v>
      </c>
      <c r="F157" s="192" t="s">
        <v>252</v>
      </c>
      <c r="G157" s="189"/>
      <c r="H157" s="193">
        <v>22.2</v>
      </c>
      <c r="I157" s="194"/>
      <c r="J157" s="189"/>
      <c r="K157" s="189"/>
      <c r="L157" s="195"/>
      <c r="M157" s="196"/>
      <c r="N157" s="197"/>
      <c r="O157" s="197"/>
      <c r="P157" s="197"/>
      <c r="Q157" s="197"/>
      <c r="R157" s="197"/>
      <c r="S157" s="197"/>
      <c r="T157" s="198"/>
      <c r="AT157" s="199" t="s">
        <v>140</v>
      </c>
      <c r="AU157" s="199" t="s">
        <v>88</v>
      </c>
      <c r="AV157" s="13" t="s">
        <v>88</v>
      </c>
      <c r="AW157" s="13" t="s">
        <v>39</v>
      </c>
      <c r="AX157" s="13" t="s">
        <v>81</v>
      </c>
      <c r="AY157" s="199" t="s">
        <v>129</v>
      </c>
    </row>
    <row r="158" spans="1:65" s="2" customFormat="1" ht="33" customHeight="1">
      <c r="A158" s="34"/>
      <c r="B158" s="35"/>
      <c r="C158" s="170" t="s">
        <v>253</v>
      </c>
      <c r="D158" s="170" t="s">
        <v>131</v>
      </c>
      <c r="E158" s="171" t="s">
        <v>254</v>
      </c>
      <c r="F158" s="172" t="s">
        <v>255</v>
      </c>
      <c r="G158" s="173" t="s">
        <v>144</v>
      </c>
      <c r="H158" s="174">
        <v>3.6080000000000001</v>
      </c>
      <c r="I158" s="175"/>
      <c r="J158" s="176">
        <f>ROUND(I158*H158,2)</f>
        <v>0</v>
      </c>
      <c r="K158" s="172" t="s">
        <v>135</v>
      </c>
      <c r="L158" s="39"/>
      <c r="M158" s="177" t="s">
        <v>79</v>
      </c>
      <c r="N158" s="178" t="s">
        <v>51</v>
      </c>
      <c r="O158" s="64"/>
      <c r="P158" s="179">
        <f>O158*H158</f>
        <v>0</v>
      </c>
      <c r="Q158" s="179">
        <v>1.6627000000000001</v>
      </c>
      <c r="R158" s="179">
        <f>Q158*H158</f>
        <v>5.9990216000000007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136</v>
      </c>
      <c r="AT158" s="181" t="s">
        <v>131</v>
      </c>
      <c r="AU158" s="181" t="s">
        <v>88</v>
      </c>
      <c r="AY158" s="16" t="s">
        <v>129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6" t="s">
        <v>86</v>
      </c>
      <c r="BK158" s="182">
        <f>ROUND(I158*H158,2)</f>
        <v>0</v>
      </c>
      <c r="BL158" s="16" t="s">
        <v>136</v>
      </c>
      <c r="BM158" s="181" t="s">
        <v>256</v>
      </c>
    </row>
    <row r="159" spans="1:65" s="2" customFormat="1" ht="11.25">
      <c r="A159" s="34"/>
      <c r="B159" s="35"/>
      <c r="C159" s="36"/>
      <c r="D159" s="183" t="s">
        <v>138</v>
      </c>
      <c r="E159" s="36"/>
      <c r="F159" s="184" t="s">
        <v>257</v>
      </c>
      <c r="G159" s="36"/>
      <c r="H159" s="36"/>
      <c r="I159" s="185"/>
      <c r="J159" s="36"/>
      <c r="K159" s="36"/>
      <c r="L159" s="39"/>
      <c r="M159" s="186"/>
      <c r="N159" s="187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6" t="s">
        <v>138</v>
      </c>
      <c r="AU159" s="16" t="s">
        <v>88</v>
      </c>
    </row>
    <row r="160" spans="1:65" s="13" customFormat="1" ht="11.25">
      <c r="B160" s="188"/>
      <c r="C160" s="189"/>
      <c r="D160" s="190" t="s">
        <v>140</v>
      </c>
      <c r="E160" s="191" t="s">
        <v>79</v>
      </c>
      <c r="F160" s="192" t="s">
        <v>258</v>
      </c>
      <c r="G160" s="189"/>
      <c r="H160" s="193">
        <v>3.6080000000000001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140</v>
      </c>
      <c r="AU160" s="199" t="s">
        <v>88</v>
      </c>
      <c r="AV160" s="13" t="s">
        <v>88</v>
      </c>
      <c r="AW160" s="13" t="s">
        <v>39</v>
      </c>
      <c r="AX160" s="13" t="s">
        <v>81</v>
      </c>
      <c r="AY160" s="199" t="s">
        <v>129</v>
      </c>
    </row>
    <row r="161" spans="1:65" s="2" customFormat="1" ht="33" customHeight="1">
      <c r="A161" s="34"/>
      <c r="B161" s="35"/>
      <c r="C161" s="170" t="s">
        <v>259</v>
      </c>
      <c r="D161" s="170" t="s">
        <v>131</v>
      </c>
      <c r="E161" s="171" t="s">
        <v>260</v>
      </c>
      <c r="F161" s="172" t="s">
        <v>261</v>
      </c>
      <c r="G161" s="173" t="s">
        <v>243</v>
      </c>
      <c r="H161" s="174">
        <v>2</v>
      </c>
      <c r="I161" s="175"/>
      <c r="J161" s="176">
        <f>ROUND(I161*H161,2)</f>
        <v>0</v>
      </c>
      <c r="K161" s="172" t="s">
        <v>135</v>
      </c>
      <c r="L161" s="39"/>
      <c r="M161" s="177" t="s">
        <v>79</v>
      </c>
      <c r="N161" s="178" t="s">
        <v>51</v>
      </c>
      <c r="O161" s="64"/>
      <c r="P161" s="179">
        <f>O161*H161</f>
        <v>0</v>
      </c>
      <c r="Q161" s="179">
        <v>0.24127000000000001</v>
      </c>
      <c r="R161" s="179">
        <f>Q161*H161</f>
        <v>0.48254000000000002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136</v>
      </c>
      <c r="AT161" s="181" t="s">
        <v>131</v>
      </c>
      <c r="AU161" s="181" t="s">
        <v>88</v>
      </c>
      <c r="AY161" s="16" t="s">
        <v>129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6" t="s">
        <v>86</v>
      </c>
      <c r="BK161" s="182">
        <f>ROUND(I161*H161,2)</f>
        <v>0</v>
      </c>
      <c r="BL161" s="16" t="s">
        <v>136</v>
      </c>
      <c r="BM161" s="181" t="s">
        <v>262</v>
      </c>
    </row>
    <row r="162" spans="1:65" s="2" customFormat="1" ht="11.25">
      <c r="A162" s="34"/>
      <c r="B162" s="35"/>
      <c r="C162" s="36"/>
      <c r="D162" s="183" t="s">
        <v>138</v>
      </c>
      <c r="E162" s="36"/>
      <c r="F162" s="184" t="s">
        <v>263</v>
      </c>
      <c r="G162" s="36"/>
      <c r="H162" s="36"/>
      <c r="I162" s="185"/>
      <c r="J162" s="36"/>
      <c r="K162" s="36"/>
      <c r="L162" s="39"/>
      <c r="M162" s="186"/>
      <c r="N162" s="187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6" t="s">
        <v>138</v>
      </c>
      <c r="AU162" s="16" t="s">
        <v>88</v>
      </c>
    </row>
    <row r="163" spans="1:65" s="13" customFormat="1" ht="11.25">
      <c r="B163" s="188"/>
      <c r="C163" s="189"/>
      <c r="D163" s="190" t="s">
        <v>140</v>
      </c>
      <c r="E163" s="191" t="s">
        <v>79</v>
      </c>
      <c r="F163" s="192" t="s">
        <v>264</v>
      </c>
      <c r="G163" s="189"/>
      <c r="H163" s="193">
        <v>2</v>
      </c>
      <c r="I163" s="194"/>
      <c r="J163" s="189"/>
      <c r="K163" s="189"/>
      <c r="L163" s="195"/>
      <c r="M163" s="196"/>
      <c r="N163" s="197"/>
      <c r="O163" s="197"/>
      <c r="P163" s="197"/>
      <c r="Q163" s="197"/>
      <c r="R163" s="197"/>
      <c r="S163" s="197"/>
      <c r="T163" s="198"/>
      <c r="AT163" s="199" t="s">
        <v>140</v>
      </c>
      <c r="AU163" s="199" t="s">
        <v>88</v>
      </c>
      <c r="AV163" s="13" t="s">
        <v>88</v>
      </c>
      <c r="AW163" s="13" t="s">
        <v>39</v>
      </c>
      <c r="AX163" s="13" t="s">
        <v>81</v>
      </c>
      <c r="AY163" s="199" t="s">
        <v>129</v>
      </c>
    </row>
    <row r="164" spans="1:65" s="2" customFormat="1" ht="24.2" customHeight="1">
      <c r="A164" s="34"/>
      <c r="B164" s="35"/>
      <c r="C164" s="201" t="s">
        <v>7</v>
      </c>
      <c r="D164" s="201" t="s">
        <v>265</v>
      </c>
      <c r="E164" s="202" t="s">
        <v>266</v>
      </c>
      <c r="F164" s="203" t="s">
        <v>267</v>
      </c>
      <c r="G164" s="204" t="s">
        <v>268</v>
      </c>
      <c r="H164" s="205">
        <v>18</v>
      </c>
      <c r="I164" s="206"/>
      <c r="J164" s="207">
        <f>ROUND(I164*H164,2)</f>
        <v>0</v>
      </c>
      <c r="K164" s="203" t="s">
        <v>135</v>
      </c>
      <c r="L164" s="208"/>
      <c r="M164" s="209" t="s">
        <v>79</v>
      </c>
      <c r="N164" s="210" t="s">
        <v>51</v>
      </c>
      <c r="O164" s="64"/>
      <c r="P164" s="179">
        <f>O164*H164</f>
        <v>0</v>
      </c>
      <c r="Q164" s="179">
        <v>1.2E-2</v>
      </c>
      <c r="R164" s="179">
        <f>Q164*H164</f>
        <v>0.216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178</v>
      </c>
      <c r="AT164" s="181" t="s">
        <v>265</v>
      </c>
      <c r="AU164" s="181" t="s">
        <v>88</v>
      </c>
      <c r="AY164" s="16" t="s">
        <v>129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6" t="s">
        <v>86</v>
      </c>
      <c r="BK164" s="182">
        <f>ROUND(I164*H164,2)</f>
        <v>0</v>
      </c>
      <c r="BL164" s="16" t="s">
        <v>136</v>
      </c>
      <c r="BM164" s="181" t="s">
        <v>269</v>
      </c>
    </row>
    <row r="165" spans="1:65" s="13" customFormat="1" ht="11.25">
      <c r="B165" s="188"/>
      <c r="C165" s="189"/>
      <c r="D165" s="190" t="s">
        <v>140</v>
      </c>
      <c r="E165" s="191" t="s">
        <v>79</v>
      </c>
      <c r="F165" s="192" t="s">
        <v>270</v>
      </c>
      <c r="G165" s="189"/>
      <c r="H165" s="193">
        <v>18</v>
      </c>
      <c r="I165" s="194"/>
      <c r="J165" s="189"/>
      <c r="K165" s="189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140</v>
      </c>
      <c r="AU165" s="199" t="s">
        <v>88</v>
      </c>
      <c r="AV165" s="13" t="s">
        <v>88</v>
      </c>
      <c r="AW165" s="13" t="s">
        <v>39</v>
      </c>
      <c r="AX165" s="13" t="s">
        <v>81</v>
      </c>
      <c r="AY165" s="199" t="s">
        <v>129</v>
      </c>
    </row>
    <row r="166" spans="1:65" s="12" customFormat="1" ht="22.9" customHeight="1">
      <c r="B166" s="154"/>
      <c r="C166" s="155"/>
      <c r="D166" s="156" t="s">
        <v>80</v>
      </c>
      <c r="E166" s="168" t="s">
        <v>160</v>
      </c>
      <c r="F166" s="168" t="s">
        <v>271</v>
      </c>
      <c r="G166" s="155"/>
      <c r="H166" s="155"/>
      <c r="I166" s="158"/>
      <c r="J166" s="169">
        <f>BK166</f>
        <v>0</v>
      </c>
      <c r="K166" s="155"/>
      <c r="L166" s="160"/>
      <c r="M166" s="161"/>
      <c r="N166" s="162"/>
      <c r="O166" s="162"/>
      <c r="P166" s="163">
        <f>SUM(P167:P174)</f>
        <v>0</v>
      </c>
      <c r="Q166" s="162"/>
      <c r="R166" s="163">
        <f>SUM(R167:R174)</f>
        <v>16.811250000000001</v>
      </c>
      <c r="S166" s="162"/>
      <c r="T166" s="164">
        <f>SUM(T167:T174)</f>
        <v>0</v>
      </c>
      <c r="AR166" s="165" t="s">
        <v>86</v>
      </c>
      <c r="AT166" s="166" t="s">
        <v>80</v>
      </c>
      <c r="AU166" s="166" t="s">
        <v>86</v>
      </c>
      <c r="AY166" s="165" t="s">
        <v>129</v>
      </c>
      <c r="BK166" s="167">
        <f>SUM(BK167:BK174)</f>
        <v>0</v>
      </c>
    </row>
    <row r="167" spans="1:65" s="2" customFormat="1" ht="44.25" customHeight="1">
      <c r="A167" s="34"/>
      <c r="B167" s="35"/>
      <c r="C167" s="170" t="s">
        <v>272</v>
      </c>
      <c r="D167" s="170" t="s">
        <v>131</v>
      </c>
      <c r="E167" s="171" t="s">
        <v>273</v>
      </c>
      <c r="F167" s="172" t="s">
        <v>274</v>
      </c>
      <c r="G167" s="173" t="s">
        <v>134</v>
      </c>
      <c r="H167" s="174">
        <v>75</v>
      </c>
      <c r="I167" s="175"/>
      <c r="J167" s="176">
        <f>ROUND(I167*H167,2)</f>
        <v>0</v>
      </c>
      <c r="K167" s="172" t="s">
        <v>135</v>
      </c>
      <c r="L167" s="39"/>
      <c r="M167" s="177" t="s">
        <v>79</v>
      </c>
      <c r="N167" s="178" t="s">
        <v>51</v>
      </c>
      <c r="O167" s="64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136</v>
      </c>
      <c r="AT167" s="181" t="s">
        <v>131</v>
      </c>
      <c r="AU167" s="181" t="s">
        <v>88</v>
      </c>
      <c r="AY167" s="16" t="s">
        <v>129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6" t="s">
        <v>86</v>
      </c>
      <c r="BK167" s="182">
        <f>ROUND(I167*H167,2)</f>
        <v>0</v>
      </c>
      <c r="BL167" s="16" t="s">
        <v>136</v>
      </c>
      <c r="BM167" s="181" t="s">
        <v>275</v>
      </c>
    </row>
    <row r="168" spans="1:65" s="2" customFormat="1" ht="11.25">
      <c r="A168" s="34"/>
      <c r="B168" s="35"/>
      <c r="C168" s="36"/>
      <c r="D168" s="183" t="s">
        <v>138</v>
      </c>
      <c r="E168" s="36"/>
      <c r="F168" s="184" t="s">
        <v>276</v>
      </c>
      <c r="G168" s="36"/>
      <c r="H168" s="36"/>
      <c r="I168" s="185"/>
      <c r="J168" s="36"/>
      <c r="K168" s="36"/>
      <c r="L168" s="39"/>
      <c r="M168" s="186"/>
      <c r="N168" s="187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6" t="s">
        <v>138</v>
      </c>
      <c r="AU168" s="16" t="s">
        <v>88</v>
      </c>
    </row>
    <row r="169" spans="1:65" s="13" customFormat="1" ht="11.25">
      <c r="B169" s="188"/>
      <c r="C169" s="189"/>
      <c r="D169" s="190" t="s">
        <v>140</v>
      </c>
      <c r="E169" s="191" t="s">
        <v>79</v>
      </c>
      <c r="F169" s="192" t="s">
        <v>277</v>
      </c>
      <c r="G169" s="189"/>
      <c r="H169" s="193">
        <v>75</v>
      </c>
      <c r="I169" s="194"/>
      <c r="J169" s="189"/>
      <c r="K169" s="189"/>
      <c r="L169" s="195"/>
      <c r="M169" s="196"/>
      <c r="N169" s="197"/>
      <c r="O169" s="197"/>
      <c r="P169" s="197"/>
      <c r="Q169" s="197"/>
      <c r="R169" s="197"/>
      <c r="S169" s="197"/>
      <c r="T169" s="198"/>
      <c r="AT169" s="199" t="s">
        <v>140</v>
      </c>
      <c r="AU169" s="199" t="s">
        <v>88</v>
      </c>
      <c r="AV169" s="13" t="s">
        <v>88</v>
      </c>
      <c r="AW169" s="13" t="s">
        <v>39</v>
      </c>
      <c r="AX169" s="13" t="s">
        <v>81</v>
      </c>
      <c r="AY169" s="199" t="s">
        <v>129</v>
      </c>
    </row>
    <row r="170" spans="1:65" s="2" customFormat="1" ht="78" customHeight="1">
      <c r="A170" s="34"/>
      <c r="B170" s="35"/>
      <c r="C170" s="170" t="s">
        <v>278</v>
      </c>
      <c r="D170" s="170" t="s">
        <v>131</v>
      </c>
      <c r="E170" s="171" t="s">
        <v>279</v>
      </c>
      <c r="F170" s="172" t="s">
        <v>280</v>
      </c>
      <c r="G170" s="173" t="s">
        <v>134</v>
      </c>
      <c r="H170" s="174">
        <v>75</v>
      </c>
      <c r="I170" s="175"/>
      <c r="J170" s="176">
        <f>ROUND(I170*H170,2)</f>
        <v>0</v>
      </c>
      <c r="K170" s="172" t="s">
        <v>135</v>
      </c>
      <c r="L170" s="39"/>
      <c r="M170" s="177" t="s">
        <v>79</v>
      </c>
      <c r="N170" s="178" t="s">
        <v>51</v>
      </c>
      <c r="O170" s="64"/>
      <c r="P170" s="179">
        <f>O170*H170</f>
        <v>0</v>
      </c>
      <c r="Q170" s="179">
        <v>8.9219999999999994E-2</v>
      </c>
      <c r="R170" s="179">
        <f>Q170*H170</f>
        <v>6.6914999999999996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136</v>
      </c>
      <c r="AT170" s="181" t="s">
        <v>131</v>
      </c>
      <c r="AU170" s="181" t="s">
        <v>88</v>
      </c>
      <c r="AY170" s="16" t="s">
        <v>129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6" t="s">
        <v>86</v>
      </c>
      <c r="BK170" s="182">
        <f>ROUND(I170*H170,2)</f>
        <v>0</v>
      </c>
      <c r="BL170" s="16" t="s">
        <v>136</v>
      </c>
      <c r="BM170" s="181" t="s">
        <v>281</v>
      </c>
    </row>
    <row r="171" spans="1:65" s="2" customFormat="1" ht="11.25">
      <c r="A171" s="34"/>
      <c r="B171" s="35"/>
      <c r="C171" s="36"/>
      <c r="D171" s="183" t="s">
        <v>138</v>
      </c>
      <c r="E171" s="36"/>
      <c r="F171" s="184" t="s">
        <v>282</v>
      </c>
      <c r="G171" s="36"/>
      <c r="H171" s="36"/>
      <c r="I171" s="185"/>
      <c r="J171" s="36"/>
      <c r="K171" s="36"/>
      <c r="L171" s="39"/>
      <c r="M171" s="186"/>
      <c r="N171" s="187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6" t="s">
        <v>138</v>
      </c>
      <c r="AU171" s="16" t="s">
        <v>88</v>
      </c>
    </row>
    <row r="172" spans="1:65" s="13" customFormat="1" ht="11.25">
      <c r="B172" s="188"/>
      <c r="C172" s="189"/>
      <c r="D172" s="190" t="s">
        <v>140</v>
      </c>
      <c r="E172" s="191" t="s">
        <v>79</v>
      </c>
      <c r="F172" s="192" t="s">
        <v>277</v>
      </c>
      <c r="G172" s="189"/>
      <c r="H172" s="193">
        <v>75</v>
      </c>
      <c r="I172" s="194"/>
      <c r="J172" s="189"/>
      <c r="K172" s="189"/>
      <c r="L172" s="195"/>
      <c r="M172" s="196"/>
      <c r="N172" s="197"/>
      <c r="O172" s="197"/>
      <c r="P172" s="197"/>
      <c r="Q172" s="197"/>
      <c r="R172" s="197"/>
      <c r="S172" s="197"/>
      <c r="T172" s="198"/>
      <c r="AT172" s="199" t="s">
        <v>140</v>
      </c>
      <c r="AU172" s="199" t="s">
        <v>88</v>
      </c>
      <c r="AV172" s="13" t="s">
        <v>88</v>
      </c>
      <c r="AW172" s="13" t="s">
        <v>39</v>
      </c>
      <c r="AX172" s="13" t="s">
        <v>81</v>
      </c>
      <c r="AY172" s="199" t="s">
        <v>129</v>
      </c>
    </row>
    <row r="173" spans="1:65" s="2" customFormat="1" ht="21.75" customHeight="1">
      <c r="A173" s="34"/>
      <c r="B173" s="35"/>
      <c r="C173" s="201" t="s">
        <v>283</v>
      </c>
      <c r="D173" s="201" t="s">
        <v>265</v>
      </c>
      <c r="E173" s="202" t="s">
        <v>284</v>
      </c>
      <c r="F173" s="203" t="s">
        <v>285</v>
      </c>
      <c r="G173" s="204" t="s">
        <v>134</v>
      </c>
      <c r="H173" s="205">
        <v>77.25</v>
      </c>
      <c r="I173" s="206"/>
      <c r="J173" s="207">
        <f>ROUND(I173*H173,2)</f>
        <v>0</v>
      </c>
      <c r="K173" s="203" t="s">
        <v>135</v>
      </c>
      <c r="L173" s="208"/>
      <c r="M173" s="209" t="s">
        <v>79</v>
      </c>
      <c r="N173" s="210" t="s">
        <v>51</v>
      </c>
      <c r="O173" s="64"/>
      <c r="P173" s="179">
        <f>O173*H173</f>
        <v>0</v>
      </c>
      <c r="Q173" s="179">
        <v>0.13100000000000001</v>
      </c>
      <c r="R173" s="179">
        <f>Q173*H173</f>
        <v>10.11975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178</v>
      </c>
      <c r="AT173" s="181" t="s">
        <v>265</v>
      </c>
      <c r="AU173" s="181" t="s">
        <v>88</v>
      </c>
      <c r="AY173" s="16" t="s">
        <v>129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6" t="s">
        <v>86</v>
      </c>
      <c r="BK173" s="182">
        <f>ROUND(I173*H173,2)</f>
        <v>0</v>
      </c>
      <c r="BL173" s="16" t="s">
        <v>136</v>
      </c>
      <c r="BM173" s="181" t="s">
        <v>286</v>
      </c>
    </row>
    <row r="174" spans="1:65" s="13" customFormat="1" ht="11.25">
      <c r="B174" s="188"/>
      <c r="C174" s="189"/>
      <c r="D174" s="190" t="s">
        <v>140</v>
      </c>
      <c r="E174" s="189"/>
      <c r="F174" s="192" t="s">
        <v>287</v>
      </c>
      <c r="G174" s="189"/>
      <c r="H174" s="193">
        <v>77.25</v>
      </c>
      <c r="I174" s="194"/>
      <c r="J174" s="189"/>
      <c r="K174" s="189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140</v>
      </c>
      <c r="AU174" s="199" t="s">
        <v>88</v>
      </c>
      <c r="AV174" s="13" t="s">
        <v>88</v>
      </c>
      <c r="AW174" s="13" t="s">
        <v>4</v>
      </c>
      <c r="AX174" s="13" t="s">
        <v>86</v>
      </c>
      <c r="AY174" s="199" t="s">
        <v>129</v>
      </c>
    </row>
    <row r="175" spans="1:65" s="12" customFormat="1" ht="22.9" customHeight="1">
      <c r="B175" s="154"/>
      <c r="C175" s="155"/>
      <c r="D175" s="156" t="s">
        <v>80</v>
      </c>
      <c r="E175" s="168" t="s">
        <v>166</v>
      </c>
      <c r="F175" s="168" t="s">
        <v>288</v>
      </c>
      <c r="G175" s="155"/>
      <c r="H175" s="155"/>
      <c r="I175" s="158"/>
      <c r="J175" s="169">
        <f>BK175</f>
        <v>0</v>
      </c>
      <c r="K175" s="155"/>
      <c r="L175" s="160"/>
      <c r="M175" s="161"/>
      <c r="N175" s="162"/>
      <c r="O175" s="162"/>
      <c r="P175" s="163">
        <f>SUM(P176:P196)</f>
        <v>0</v>
      </c>
      <c r="Q175" s="162"/>
      <c r="R175" s="163">
        <f>SUM(R176:R196)</f>
        <v>4.5127217100000001</v>
      </c>
      <c r="S175" s="162"/>
      <c r="T175" s="164">
        <f>SUM(T176:T196)</f>
        <v>0</v>
      </c>
      <c r="AR175" s="165" t="s">
        <v>86</v>
      </c>
      <c r="AT175" s="166" t="s">
        <v>80</v>
      </c>
      <c r="AU175" s="166" t="s">
        <v>86</v>
      </c>
      <c r="AY175" s="165" t="s">
        <v>129</v>
      </c>
      <c r="BK175" s="167">
        <f>SUM(BK176:BK196)</f>
        <v>0</v>
      </c>
    </row>
    <row r="176" spans="1:65" s="2" customFormat="1" ht="33" customHeight="1">
      <c r="A176" s="34"/>
      <c r="B176" s="35"/>
      <c r="C176" s="170" t="s">
        <v>289</v>
      </c>
      <c r="D176" s="170" t="s">
        <v>131</v>
      </c>
      <c r="E176" s="171" t="s">
        <v>290</v>
      </c>
      <c r="F176" s="172" t="s">
        <v>291</v>
      </c>
      <c r="G176" s="173" t="s">
        <v>134</v>
      </c>
      <c r="H176" s="174">
        <v>96.522999999999996</v>
      </c>
      <c r="I176" s="175"/>
      <c r="J176" s="176">
        <f>ROUND(I176*H176,2)</f>
        <v>0</v>
      </c>
      <c r="K176" s="172" t="s">
        <v>135</v>
      </c>
      <c r="L176" s="39"/>
      <c r="M176" s="177" t="s">
        <v>79</v>
      </c>
      <c r="N176" s="178" t="s">
        <v>51</v>
      </c>
      <c r="O176" s="64"/>
      <c r="P176" s="179">
        <f>O176*H176</f>
        <v>0</v>
      </c>
      <c r="Q176" s="179">
        <v>7.3499999999999998E-3</v>
      </c>
      <c r="R176" s="179">
        <f>Q176*H176</f>
        <v>0.70944404999999999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136</v>
      </c>
      <c r="AT176" s="181" t="s">
        <v>131</v>
      </c>
      <c r="AU176" s="181" t="s">
        <v>88</v>
      </c>
      <c r="AY176" s="16" t="s">
        <v>129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6" t="s">
        <v>86</v>
      </c>
      <c r="BK176" s="182">
        <f>ROUND(I176*H176,2)</f>
        <v>0</v>
      </c>
      <c r="BL176" s="16" t="s">
        <v>136</v>
      </c>
      <c r="BM176" s="181" t="s">
        <v>292</v>
      </c>
    </row>
    <row r="177" spans="1:65" s="2" customFormat="1" ht="11.25">
      <c r="A177" s="34"/>
      <c r="B177" s="35"/>
      <c r="C177" s="36"/>
      <c r="D177" s="183" t="s">
        <v>138</v>
      </c>
      <c r="E177" s="36"/>
      <c r="F177" s="184" t="s">
        <v>293</v>
      </c>
      <c r="G177" s="36"/>
      <c r="H177" s="36"/>
      <c r="I177" s="185"/>
      <c r="J177" s="36"/>
      <c r="K177" s="36"/>
      <c r="L177" s="39"/>
      <c r="M177" s="186"/>
      <c r="N177" s="187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6" t="s">
        <v>138</v>
      </c>
      <c r="AU177" s="16" t="s">
        <v>88</v>
      </c>
    </row>
    <row r="178" spans="1:65" s="13" customFormat="1" ht="11.25">
      <c r="B178" s="188"/>
      <c r="C178" s="189"/>
      <c r="D178" s="190" t="s">
        <v>140</v>
      </c>
      <c r="E178" s="191" t="s">
        <v>79</v>
      </c>
      <c r="F178" s="192" t="s">
        <v>294</v>
      </c>
      <c r="G178" s="189"/>
      <c r="H178" s="193">
        <v>84.343000000000004</v>
      </c>
      <c r="I178" s="194"/>
      <c r="J178" s="189"/>
      <c r="K178" s="189"/>
      <c r="L178" s="195"/>
      <c r="M178" s="196"/>
      <c r="N178" s="197"/>
      <c r="O178" s="197"/>
      <c r="P178" s="197"/>
      <c r="Q178" s="197"/>
      <c r="R178" s="197"/>
      <c r="S178" s="197"/>
      <c r="T178" s="198"/>
      <c r="AT178" s="199" t="s">
        <v>140</v>
      </c>
      <c r="AU178" s="199" t="s">
        <v>88</v>
      </c>
      <c r="AV178" s="13" t="s">
        <v>88</v>
      </c>
      <c r="AW178" s="13" t="s">
        <v>39</v>
      </c>
      <c r="AX178" s="13" t="s">
        <v>81</v>
      </c>
      <c r="AY178" s="199" t="s">
        <v>129</v>
      </c>
    </row>
    <row r="179" spans="1:65" s="13" customFormat="1" ht="11.25">
      <c r="B179" s="188"/>
      <c r="C179" s="189"/>
      <c r="D179" s="190" t="s">
        <v>140</v>
      </c>
      <c r="E179" s="191" t="s">
        <v>79</v>
      </c>
      <c r="F179" s="192" t="s">
        <v>295</v>
      </c>
      <c r="G179" s="189"/>
      <c r="H179" s="193">
        <v>12.18</v>
      </c>
      <c r="I179" s="194"/>
      <c r="J179" s="189"/>
      <c r="K179" s="189"/>
      <c r="L179" s="195"/>
      <c r="M179" s="196"/>
      <c r="N179" s="197"/>
      <c r="O179" s="197"/>
      <c r="P179" s="197"/>
      <c r="Q179" s="197"/>
      <c r="R179" s="197"/>
      <c r="S179" s="197"/>
      <c r="T179" s="198"/>
      <c r="AT179" s="199" t="s">
        <v>140</v>
      </c>
      <c r="AU179" s="199" t="s">
        <v>88</v>
      </c>
      <c r="AV179" s="13" t="s">
        <v>88</v>
      </c>
      <c r="AW179" s="13" t="s">
        <v>39</v>
      </c>
      <c r="AX179" s="13" t="s">
        <v>81</v>
      </c>
      <c r="AY179" s="199" t="s">
        <v>129</v>
      </c>
    </row>
    <row r="180" spans="1:65" s="2" customFormat="1" ht="24.2" customHeight="1">
      <c r="A180" s="34"/>
      <c r="B180" s="35"/>
      <c r="C180" s="170" t="s">
        <v>296</v>
      </c>
      <c r="D180" s="170" t="s">
        <v>131</v>
      </c>
      <c r="E180" s="171" t="s">
        <v>297</v>
      </c>
      <c r="F180" s="172" t="s">
        <v>298</v>
      </c>
      <c r="G180" s="173" t="s">
        <v>134</v>
      </c>
      <c r="H180" s="174">
        <v>96.522999999999996</v>
      </c>
      <c r="I180" s="175"/>
      <c r="J180" s="176">
        <f>ROUND(I180*H180,2)</f>
        <v>0</v>
      </c>
      <c r="K180" s="172" t="s">
        <v>135</v>
      </c>
      <c r="L180" s="39"/>
      <c r="M180" s="177" t="s">
        <v>79</v>
      </c>
      <c r="N180" s="178" t="s">
        <v>51</v>
      </c>
      <c r="O180" s="64"/>
      <c r="P180" s="179">
        <f>O180*H180</f>
        <v>0</v>
      </c>
      <c r="Q180" s="179">
        <v>2.5999999999999998E-4</v>
      </c>
      <c r="R180" s="179">
        <f>Q180*H180</f>
        <v>2.5095979999999997E-2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136</v>
      </c>
      <c r="AT180" s="181" t="s">
        <v>131</v>
      </c>
      <c r="AU180" s="181" t="s">
        <v>88</v>
      </c>
      <c r="AY180" s="16" t="s">
        <v>129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6" t="s">
        <v>86</v>
      </c>
      <c r="BK180" s="182">
        <f>ROUND(I180*H180,2)</f>
        <v>0</v>
      </c>
      <c r="BL180" s="16" t="s">
        <v>136</v>
      </c>
      <c r="BM180" s="181" t="s">
        <v>299</v>
      </c>
    </row>
    <row r="181" spans="1:65" s="2" customFormat="1" ht="11.25">
      <c r="A181" s="34"/>
      <c r="B181" s="35"/>
      <c r="C181" s="36"/>
      <c r="D181" s="183" t="s">
        <v>138</v>
      </c>
      <c r="E181" s="36"/>
      <c r="F181" s="184" t="s">
        <v>300</v>
      </c>
      <c r="G181" s="36"/>
      <c r="H181" s="36"/>
      <c r="I181" s="185"/>
      <c r="J181" s="36"/>
      <c r="K181" s="36"/>
      <c r="L181" s="39"/>
      <c r="M181" s="186"/>
      <c r="N181" s="187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6" t="s">
        <v>138</v>
      </c>
      <c r="AU181" s="16" t="s">
        <v>88</v>
      </c>
    </row>
    <row r="182" spans="1:65" s="13" customFormat="1" ht="11.25">
      <c r="B182" s="188"/>
      <c r="C182" s="189"/>
      <c r="D182" s="190" t="s">
        <v>140</v>
      </c>
      <c r="E182" s="191" t="s">
        <v>79</v>
      </c>
      <c r="F182" s="192" t="s">
        <v>294</v>
      </c>
      <c r="G182" s="189"/>
      <c r="H182" s="193">
        <v>84.343000000000004</v>
      </c>
      <c r="I182" s="194"/>
      <c r="J182" s="189"/>
      <c r="K182" s="189"/>
      <c r="L182" s="195"/>
      <c r="M182" s="196"/>
      <c r="N182" s="197"/>
      <c r="O182" s="197"/>
      <c r="P182" s="197"/>
      <c r="Q182" s="197"/>
      <c r="R182" s="197"/>
      <c r="S182" s="197"/>
      <c r="T182" s="198"/>
      <c r="AT182" s="199" t="s">
        <v>140</v>
      </c>
      <c r="AU182" s="199" t="s">
        <v>88</v>
      </c>
      <c r="AV182" s="13" t="s">
        <v>88</v>
      </c>
      <c r="AW182" s="13" t="s">
        <v>39</v>
      </c>
      <c r="AX182" s="13" t="s">
        <v>81</v>
      </c>
      <c r="AY182" s="199" t="s">
        <v>129</v>
      </c>
    </row>
    <row r="183" spans="1:65" s="13" customFormat="1" ht="11.25">
      <c r="B183" s="188"/>
      <c r="C183" s="189"/>
      <c r="D183" s="190" t="s">
        <v>140</v>
      </c>
      <c r="E183" s="191" t="s">
        <v>79</v>
      </c>
      <c r="F183" s="192" t="s">
        <v>295</v>
      </c>
      <c r="G183" s="189"/>
      <c r="H183" s="193">
        <v>12.18</v>
      </c>
      <c r="I183" s="194"/>
      <c r="J183" s="189"/>
      <c r="K183" s="189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140</v>
      </c>
      <c r="AU183" s="199" t="s">
        <v>88</v>
      </c>
      <c r="AV183" s="13" t="s">
        <v>88</v>
      </c>
      <c r="AW183" s="13" t="s">
        <v>39</v>
      </c>
      <c r="AX183" s="13" t="s">
        <v>81</v>
      </c>
      <c r="AY183" s="199" t="s">
        <v>129</v>
      </c>
    </row>
    <row r="184" spans="1:65" s="2" customFormat="1" ht="37.9" customHeight="1">
      <c r="A184" s="34"/>
      <c r="B184" s="35"/>
      <c r="C184" s="170" t="s">
        <v>301</v>
      </c>
      <c r="D184" s="170" t="s">
        <v>131</v>
      </c>
      <c r="E184" s="171" t="s">
        <v>302</v>
      </c>
      <c r="F184" s="172" t="s">
        <v>303</v>
      </c>
      <c r="G184" s="173" t="s">
        <v>134</v>
      </c>
      <c r="H184" s="174">
        <v>15.246</v>
      </c>
      <c r="I184" s="175"/>
      <c r="J184" s="176">
        <f>ROUND(I184*H184,2)</f>
        <v>0</v>
      </c>
      <c r="K184" s="172" t="s">
        <v>135</v>
      </c>
      <c r="L184" s="39"/>
      <c r="M184" s="177" t="s">
        <v>79</v>
      </c>
      <c r="N184" s="178" t="s">
        <v>51</v>
      </c>
      <c r="O184" s="64"/>
      <c r="P184" s="179">
        <f>O184*H184</f>
        <v>0</v>
      </c>
      <c r="Q184" s="179">
        <v>4.3800000000000002E-3</v>
      </c>
      <c r="R184" s="179">
        <f>Q184*H184</f>
        <v>6.677748E-2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136</v>
      </c>
      <c r="AT184" s="181" t="s">
        <v>131</v>
      </c>
      <c r="AU184" s="181" t="s">
        <v>88</v>
      </c>
      <c r="AY184" s="16" t="s">
        <v>129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6" t="s">
        <v>86</v>
      </c>
      <c r="BK184" s="182">
        <f>ROUND(I184*H184,2)</f>
        <v>0</v>
      </c>
      <c r="BL184" s="16" t="s">
        <v>136</v>
      </c>
      <c r="BM184" s="181" t="s">
        <v>304</v>
      </c>
    </row>
    <row r="185" spans="1:65" s="2" customFormat="1" ht="11.25">
      <c r="A185" s="34"/>
      <c r="B185" s="35"/>
      <c r="C185" s="36"/>
      <c r="D185" s="183" t="s">
        <v>138</v>
      </c>
      <c r="E185" s="36"/>
      <c r="F185" s="184" t="s">
        <v>305</v>
      </c>
      <c r="G185" s="36"/>
      <c r="H185" s="36"/>
      <c r="I185" s="185"/>
      <c r="J185" s="36"/>
      <c r="K185" s="36"/>
      <c r="L185" s="39"/>
      <c r="M185" s="186"/>
      <c r="N185" s="187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6" t="s">
        <v>138</v>
      </c>
      <c r="AU185" s="16" t="s">
        <v>88</v>
      </c>
    </row>
    <row r="186" spans="1:65" s="13" customFormat="1" ht="11.25">
      <c r="B186" s="188"/>
      <c r="C186" s="189"/>
      <c r="D186" s="190" t="s">
        <v>140</v>
      </c>
      <c r="E186" s="191" t="s">
        <v>79</v>
      </c>
      <c r="F186" s="192" t="s">
        <v>306</v>
      </c>
      <c r="G186" s="189"/>
      <c r="H186" s="193">
        <v>9.7650000000000006</v>
      </c>
      <c r="I186" s="194"/>
      <c r="J186" s="189"/>
      <c r="K186" s="189"/>
      <c r="L186" s="195"/>
      <c r="M186" s="196"/>
      <c r="N186" s="197"/>
      <c r="O186" s="197"/>
      <c r="P186" s="197"/>
      <c r="Q186" s="197"/>
      <c r="R186" s="197"/>
      <c r="S186" s="197"/>
      <c r="T186" s="198"/>
      <c r="AT186" s="199" t="s">
        <v>140</v>
      </c>
      <c r="AU186" s="199" t="s">
        <v>88</v>
      </c>
      <c r="AV186" s="13" t="s">
        <v>88</v>
      </c>
      <c r="AW186" s="13" t="s">
        <v>39</v>
      </c>
      <c r="AX186" s="13" t="s">
        <v>81</v>
      </c>
      <c r="AY186" s="199" t="s">
        <v>129</v>
      </c>
    </row>
    <row r="187" spans="1:65" s="13" customFormat="1" ht="11.25">
      <c r="B187" s="188"/>
      <c r="C187" s="189"/>
      <c r="D187" s="190" t="s">
        <v>140</v>
      </c>
      <c r="E187" s="191" t="s">
        <v>79</v>
      </c>
      <c r="F187" s="192" t="s">
        <v>307</v>
      </c>
      <c r="G187" s="189"/>
      <c r="H187" s="193">
        <v>5.4809999999999999</v>
      </c>
      <c r="I187" s="194"/>
      <c r="J187" s="189"/>
      <c r="K187" s="189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140</v>
      </c>
      <c r="AU187" s="199" t="s">
        <v>88</v>
      </c>
      <c r="AV187" s="13" t="s">
        <v>88</v>
      </c>
      <c r="AW187" s="13" t="s">
        <v>39</v>
      </c>
      <c r="AX187" s="13" t="s">
        <v>81</v>
      </c>
      <c r="AY187" s="199" t="s">
        <v>129</v>
      </c>
    </row>
    <row r="188" spans="1:65" s="2" customFormat="1" ht="33" customHeight="1">
      <c r="A188" s="34"/>
      <c r="B188" s="35"/>
      <c r="C188" s="170" t="s">
        <v>308</v>
      </c>
      <c r="D188" s="170" t="s">
        <v>131</v>
      </c>
      <c r="E188" s="171" t="s">
        <v>309</v>
      </c>
      <c r="F188" s="172" t="s">
        <v>310</v>
      </c>
      <c r="G188" s="173" t="s">
        <v>134</v>
      </c>
      <c r="H188" s="174">
        <v>96.522999999999996</v>
      </c>
      <c r="I188" s="175"/>
      <c r="J188" s="176">
        <f>ROUND(I188*H188,2)</f>
        <v>0</v>
      </c>
      <c r="K188" s="172" t="s">
        <v>135</v>
      </c>
      <c r="L188" s="39"/>
      <c r="M188" s="177" t="s">
        <v>79</v>
      </c>
      <c r="N188" s="178" t="s">
        <v>51</v>
      </c>
      <c r="O188" s="64"/>
      <c r="P188" s="179">
        <f>O188*H188</f>
        <v>0</v>
      </c>
      <c r="Q188" s="179">
        <v>2.3099999999999999E-2</v>
      </c>
      <c r="R188" s="179">
        <f>Q188*H188</f>
        <v>2.2296812999999998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136</v>
      </c>
      <c r="AT188" s="181" t="s">
        <v>131</v>
      </c>
      <c r="AU188" s="181" t="s">
        <v>88</v>
      </c>
      <c r="AY188" s="16" t="s">
        <v>129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6" t="s">
        <v>86</v>
      </c>
      <c r="BK188" s="182">
        <f>ROUND(I188*H188,2)</f>
        <v>0</v>
      </c>
      <c r="BL188" s="16" t="s">
        <v>136</v>
      </c>
      <c r="BM188" s="181" t="s">
        <v>311</v>
      </c>
    </row>
    <row r="189" spans="1:65" s="2" customFormat="1" ht="11.25">
      <c r="A189" s="34"/>
      <c r="B189" s="35"/>
      <c r="C189" s="36"/>
      <c r="D189" s="183" t="s">
        <v>138</v>
      </c>
      <c r="E189" s="36"/>
      <c r="F189" s="184" t="s">
        <v>312</v>
      </c>
      <c r="G189" s="36"/>
      <c r="H189" s="36"/>
      <c r="I189" s="185"/>
      <c r="J189" s="36"/>
      <c r="K189" s="36"/>
      <c r="L189" s="39"/>
      <c r="M189" s="186"/>
      <c r="N189" s="187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6" t="s">
        <v>138</v>
      </c>
      <c r="AU189" s="16" t="s">
        <v>88</v>
      </c>
    </row>
    <row r="190" spans="1:65" s="13" customFormat="1" ht="11.25">
      <c r="B190" s="188"/>
      <c r="C190" s="189"/>
      <c r="D190" s="190" t="s">
        <v>140</v>
      </c>
      <c r="E190" s="191" t="s">
        <v>79</v>
      </c>
      <c r="F190" s="192" t="s">
        <v>294</v>
      </c>
      <c r="G190" s="189"/>
      <c r="H190" s="193">
        <v>84.343000000000004</v>
      </c>
      <c r="I190" s="194"/>
      <c r="J190" s="189"/>
      <c r="K190" s="189"/>
      <c r="L190" s="195"/>
      <c r="M190" s="196"/>
      <c r="N190" s="197"/>
      <c r="O190" s="197"/>
      <c r="P190" s="197"/>
      <c r="Q190" s="197"/>
      <c r="R190" s="197"/>
      <c r="S190" s="197"/>
      <c r="T190" s="198"/>
      <c r="AT190" s="199" t="s">
        <v>140</v>
      </c>
      <c r="AU190" s="199" t="s">
        <v>88</v>
      </c>
      <c r="AV190" s="13" t="s">
        <v>88</v>
      </c>
      <c r="AW190" s="13" t="s">
        <v>39</v>
      </c>
      <c r="AX190" s="13" t="s">
        <v>81</v>
      </c>
      <c r="AY190" s="199" t="s">
        <v>129</v>
      </c>
    </row>
    <row r="191" spans="1:65" s="13" customFormat="1" ht="11.25">
      <c r="B191" s="188"/>
      <c r="C191" s="189"/>
      <c r="D191" s="190" t="s">
        <v>140</v>
      </c>
      <c r="E191" s="191" t="s">
        <v>79</v>
      </c>
      <c r="F191" s="192" t="s">
        <v>295</v>
      </c>
      <c r="G191" s="189"/>
      <c r="H191" s="193">
        <v>12.18</v>
      </c>
      <c r="I191" s="194"/>
      <c r="J191" s="189"/>
      <c r="K191" s="189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140</v>
      </c>
      <c r="AU191" s="199" t="s">
        <v>88</v>
      </c>
      <c r="AV191" s="13" t="s">
        <v>88</v>
      </c>
      <c r="AW191" s="13" t="s">
        <v>39</v>
      </c>
      <c r="AX191" s="13" t="s">
        <v>81</v>
      </c>
      <c r="AY191" s="199" t="s">
        <v>129</v>
      </c>
    </row>
    <row r="192" spans="1:65" s="2" customFormat="1" ht="44.25" customHeight="1">
      <c r="A192" s="34"/>
      <c r="B192" s="35"/>
      <c r="C192" s="170" t="s">
        <v>313</v>
      </c>
      <c r="D192" s="170" t="s">
        <v>131</v>
      </c>
      <c r="E192" s="171" t="s">
        <v>314</v>
      </c>
      <c r="F192" s="172" t="s">
        <v>315</v>
      </c>
      <c r="G192" s="173" t="s">
        <v>134</v>
      </c>
      <c r="H192" s="174">
        <v>96.522999999999996</v>
      </c>
      <c r="I192" s="175"/>
      <c r="J192" s="176">
        <f>ROUND(I192*H192,2)</f>
        <v>0</v>
      </c>
      <c r="K192" s="172" t="s">
        <v>135</v>
      </c>
      <c r="L192" s="39"/>
      <c r="M192" s="177" t="s">
        <v>79</v>
      </c>
      <c r="N192" s="178" t="s">
        <v>51</v>
      </c>
      <c r="O192" s="64"/>
      <c r="P192" s="179">
        <f>O192*H192</f>
        <v>0</v>
      </c>
      <c r="Q192" s="179">
        <v>7.9000000000000008E-3</v>
      </c>
      <c r="R192" s="179">
        <f>Q192*H192</f>
        <v>0.76253170000000003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136</v>
      </c>
      <c r="AT192" s="181" t="s">
        <v>131</v>
      </c>
      <c r="AU192" s="181" t="s">
        <v>88</v>
      </c>
      <c r="AY192" s="16" t="s">
        <v>129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6" t="s">
        <v>86</v>
      </c>
      <c r="BK192" s="182">
        <f>ROUND(I192*H192,2)</f>
        <v>0</v>
      </c>
      <c r="BL192" s="16" t="s">
        <v>136</v>
      </c>
      <c r="BM192" s="181" t="s">
        <v>316</v>
      </c>
    </row>
    <row r="193" spans="1:65" s="2" customFormat="1" ht="11.25">
      <c r="A193" s="34"/>
      <c r="B193" s="35"/>
      <c r="C193" s="36"/>
      <c r="D193" s="183" t="s">
        <v>138</v>
      </c>
      <c r="E193" s="36"/>
      <c r="F193" s="184" t="s">
        <v>317</v>
      </c>
      <c r="G193" s="36"/>
      <c r="H193" s="36"/>
      <c r="I193" s="185"/>
      <c r="J193" s="36"/>
      <c r="K193" s="36"/>
      <c r="L193" s="39"/>
      <c r="M193" s="186"/>
      <c r="N193" s="187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6" t="s">
        <v>138</v>
      </c>
      <c r="AU193" s="16" t="s">
        <v>88</v>
      </c>
    </row>
    <row r="194" spans="1:65" s="2" customFormat="1" ht="33" customHeight="1">
      <c r="A194" s="34"/>
      <c r="B194" s="35"/>
      <c r="C194" s="170" t="s">
        <v>318</v>
      </c>
      <c r="D194" s="170" t="s">
        <v>131</v>
      </c>
      <c r="E194" s="171" t="s">
        <v>319</v>
      </c>
      <c r="F194" s="172" t="s">
        <v>320</v>
      </c>
      <c r="G194" s="173" t="s">
        <v>134</v>
      </c>
      <c r="H194" s="174">
        <v>14.43</v>
      </c>
      <c r="I194" s="175"/>
      <c r="J194" s="176">
        <f>ROUND(I194*H194,2)</f>
        <v>0</v>
      </c>
      <c r="K194" s="172" t="s">
        <v>135</v>
      </c>
      <c r="L194" s="39"/>
      <c r="M194" s="177" t="s">
        <v>79</v>
      </c>
      <c r="N194" s="178" t="s">
        <v>51</v>
      </c>
      <c r="O194" s="64"/>
      <c r="P194" s="179">
        <f>O194*H194</f>
        <v>0</v>
      </c>
      <c r="Q194" s="179">
        <v>4.9840000000000002E-2</v>
      </c>
      <c r="R194" s="179">
        <f>Q194*H194</f>
        <v>0.71919120000000003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136</v>
      </c>
      <c r="AT194" s="181" t="s">
        <v>131</v>
      </c>
      <c r="AU194" s="181" t="s">
        <v>88</v>
      </c>
      <c r="AY194" s="16" t="s">
        <v>129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6" t="s">
        <v>86</v>
      </c>
      <c r="BK194" s="182">
        <f>ROUND(I194*H194,2)</f>
        <v>0</v>
      </c>
      <c r="BL194" s="16" t="s">
        <v>136</v>
      </c>
      <c r="BM194" s="181" t="s">
        <v>321</v>
      </c>
    </row>
    <row r="195" spans="1:65" s="2" customFormat="1" ht="11.25">
      <c r="A195" s="34"/>
      <c r="B195" s="35"/>
      <c r="C195" s="36"/>
      <c r="D195" s="183" t="s">
        <v>138</v>
      </c>
      <c r="E195" s="36"/>
      <c r="F195" s="184" t="s">
        <v>322</v>
      </c>
      <c r="G195" s="36"/>
      <c r="H195" s="36"/>
      <c r="I195" s="185"/>
      <c r="J195" s="36"/>
      <c r="K195" s="36"/>
      <c r="L195" s="39"/>
      <c r="M195" s="186"/>
      <c r="N195" s="187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6" t="s">
        <v>138</v>
      </c>
      <c r="AU195" s="16" t="s">
        <v>88</v>
      </c>
    </row>
    <row r="196" spans="1:65" s="13" customFormat="1" ht="22.5">
      <c r="B196" s="188"/>
      <c r="C196" s="189"/>
      <c r="D196" s="190" t="s">
        <v>140</v>
      </c>
      <c r="E196" s="191" t="s">
        <v>79</v>
      </c>
      <c r="F196" s="192" t="s">
        <v>323</v>
      </c>
      <c r="G196" s="189"/>
      <c r="H196" s="193">
        <v>14.43</v>
      </c>
      <c r="I196" s="194"/>
      <c r="J196" s="189"/>
      <c r="K196" s="189"/>
      <c r="L196" s="195"/>
      <c r="M196" s="196"/>
      <c r="N196" s="197"/>
      <c r="O196" s="197"/>
      <c r="P196" s="197"/>
      <c r="Q196" s="197"/>
      <c r="R196" s="197"/>
      <c r="S196" s="197"/>
      <c r="T196" s="198"/>
      <c r="AT196" s="199" t="s">
        <v>140</v>
      </c>
      <c r="AU196" s="199" t="s">
        <v>88</v>
      </c>
      <c r="AV196" s="13" t="s">
        <v>88</v>
      </c>
      <c r="AW196" s="13" t="s">
        <v>39</v>
      </c>
      <c r="AX196" s="13" t="s">
        <v>81</v>
      </c>
      <c r="AY196" s="199" t="s">
        <v>129</v>
      </c>
    </row>
    <row r="197" spans="1:65" s="12" customFormat="1" ht="22.9" customHeight="1">
      <c r="B197" s="154"/>
      <c r="C197" s="155"/>
      <c r="D197" s="156" t="s">
        <v>80</v>
      </c>
      <c r="E197" s="168" t="s">
        <v>178</v>
      </c>
      <c r="F197" s="168" t="s">
        <v>324</v>
      </c>
      <c r="G197" s="155"/>
      <c r="H197" s="155"/>
      <c r="I197" s="158"/>
      <c r="J197" s="169">
        <f>BK197</f>
        <v>0</v>
      </c>
      <c r="K197" s="155"/>
      <c r="L197" s="160"/>
      <c r="M197" s="161"/>
      <c r="N197" s="162"/>
      <c r="O197" s="162"/>
      <c r="P197" s="163">
        <f>SUM(P198:P202)</f>
        <v>0</v>
      </c>
      <c r="Q197" s="162"/>
      <c r="R197" s="163">
        <f>SUM(R198:R202)</f>
        <v>0.21782000000000001</v>
      </c>
      <c r="S197" s="162"/>
      <c r="T197" s="164">
        <f>SUM(T198:T202)</f>
        <v>0</v>
      </c>
      <c r="AR197" s="165" t="s">
        <v>86</v>
      </c>
      <c r="AT197" s="166" t="s">
        <v>80</v>
      </c>
      <c r="AU197" s="166" t="s">
        <v>86</v>
      </c>
      <c r="AY197" s="165" t="s">
        <v>129</v>
      </c>
      <c r="BK197" s="167">
        <f>SUM(BK198:BK202)</f>
        <v>0</v>
      </c>
    </row>
    <row r="198" spans="1:65" s="2" customFormat="1" ht="24.2" customHeight="1">
      <c r="A198" s="34"/>
      <c r="B198" s="35"/>
      <c r="C198" s="170" t="s">
        <v>325</v>
      </c>
      <c r="D198" s="170" t="s">
        <v>131</v>
      </c>
      <c r="E198" s="171" t="s">
        <v>326</v>
      </c>
      <c r="F198" s="172" t="s">
        <v>327</v>
      </c>
      <c r="G198" s="173" t="s">
        <v>268</v>
      </c>
      <c r="H198" s="174">
        <v>1</v>
      </c>
      <c r="I198" s="175"/>
      <c r="J198" s="176">
        <f>ROUND(I198*H198,2)</f>
        <v>0</v>
      </c>
      <c r="K198" s="172" t="s">
        <v>135</v>
      </c>
      <c r="L198" s="39"/>
      <c r="M198" s="177" t="s">
        <v>79</v>
      </c>
      <c r="N198" s="178" t="s">
        <v>51</v>
      </c>
      <c r="O198" s="64"/>
      <c r="P198" s="179">
        <f>O198*H198</f>
        <v>0</v>
      </c>
      <c r="Q198" s="179">
        <v>0.21734000000000001</v>
      </c>
      <c r="R198" s="179">
        <f>Q198*H198</f>
        <v>0.21734000000000001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136</v>
      </c>
      <c r="AT198" s="181" t="s">
        <v>131</v>
      </c>
      <c r="AU198" s="181" t="s">
        <v>88</v>
      </c>
      <c r="AY198" s="16" t="s">
        <v>129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6" t="s">
        <v>86</v>
      </c>
      <c r="BK198" s="182">
        <f>ROUND(I198*H198,2)</f>
        <v>0</v>
      </c>
      <c r="BL198" s="16" t="s">
        <v>136</v>
      </c>
      <c r="BM198" s="181" t="s">
        <v>328</v>
      </c>
    </row>
    <row r="199" spans="1:65" s="2" customFormat="1" ht="11.25">
      <c r="A199" s="34"/>
      <c r="B199" s="35"/>
      <c r="C199" s="36"/>
      <c r="D199" s="183" t="s">
        <v>138</v>
      </c>
      <c r="E199" s="36"/>
      <c r="F199" s="184" t="s">
        <v>329</v>
      </c>
      <c r="G199" s="36"/>
      <c r="H199" s="36"/>
      <c r="I199" s="185"/>
      <c r="J199" s="36"/>
      <c r="K199" s="36"/>
      <c r="L199" s="39"/>
      <c r="M199" s="186"/>
      <c r="N199" s="187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6" t="s">
        <v>138</v>
      </c>
      <c r="AU199" s="16" t="s">
        <v>88</v>
      </c>
    </row>
    <row r="200" spans="1:65" s="2" customFormat="1" ht="16.5" customHeight="1">
      <c r="A200" s="34"/>
      <c r="B200" s="35"/>
      <c r="C200" s="201" t="s">
        <v>330</v>
      </c>
      <c r="D200" s="201" t="s">
        <v>265</v>
      </c>
      <c r="E200" s="202" t="s">
        <v>331</v>
      </c>
      <c r="F200" s="203" t="s">
        <v>332</v>
      </c>
      <c r="G200" s="204" t="s">
        <v>268</v>
      </c>
      <c r="H200" s="205">
        <v>1</v>
      </c>
      <c r="I200" s="206"/>
      <c r="J200" s="207">
        <f>ROUND(I200*H200,2)</f>
        <v>0</v>
      </c>
      <c r="K200" s="203" t="s">
        <v>79</v>
      </c>
      <c r="L200" s="208"/>
      <c r="M200" s="209" t="s">
        <v>79</v>
      </c>
      <c r="N200" s="210" t="s">
        <v>51</v>
      </c>
      <c r="O200" s="64"/>
      <c r="P200" s="179">
        <f>O200*H200</f>
        <v>0</v>
      </c>
      <c r="Q200" s="179">
        <v>4.8000000000000001E-4</v>
      </c>
      <c r="R200" s="179">
        <f>Q200*H200</f>
        <v>4.8000000000000001E-4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178</v>
      </c>
      <c r="AT200" s="181" t="s">
        <v>265</v>
      </c>
      <c r="AU200" s="181" t="s">
        <v>88</v>
      </c>
      <c r="AY200" s="16" t="s">
        <v>129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6" t="s">
        <v>86</v>
      </c>
      <c r="BK200" s="182">
        <f>ROUND(I200*H200,2)</f>
        <v>0</v>
      </c>
      <c r="BL200" s="16" t="s">
        <v>136</v>
      </c>
      <c r="BM200" s="181" t="s">
        <v>333</v>
      </c>
    </row>
    <row r="201" spans="1:65" s="2" customFormat="1" ht="29.25">
      <c r="A201" s="34"/>
      <c r="B201" s="35"/>
      <c r="C201" s="36"/>
      <c r="D201" s="190" t="s">
        <v>183</v>
      </c>
      <c r="E201" s="36"/>
      <c r="F201" s="200" t="s">
        <v>334</v>
      </c>
      <c r="G201" s="36"/>
      <c r="H201" s="36"/>
      <c r="I201" s="185"/>
      <c r="J201" s="36"/>
      <c r="K201" s="36"/>
      <c r="L201" s="39"/>
      <c r="M201" s="186"/>
      <c r="N201" s="187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6" t="s">
        <v>183</v>
      </c>
      <c r="AU201" s="16" t="s">
        <v>88</v>
      </c>
    </row>
    <row r="202" spans="1:65" s="13" customFormat="1" ht="11.25">
      <c r="B202" s="188"/>
      <c r="C202" s="189"/>
      <c r="D202" s="190" t="s">
        <v>140</v>
      </c>
      <c r="E202" s="191" t="s">
        <v>79</v>
      </c>
      <c r="F202" s="192" t="s">
        <v>335</v>
      </c>
      <c r="G202" s="189"/>
      <c r="H202" s="193">
        <v>1</v>
      </c>
      <c r="I202" s="194"/>
      <c r="J202" s="189"/>
      <c r="K202" s="189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140</v>
      </c>
      <c r="AU202" s="199" t="s">
        <v>88</v>
      </c>
      <c r="AV202" s="13" t="s">
        <v>88</v>
      </c>
      <c r="AW202" s="13" t="s">
        <v>39</v>
      </c>
      <c r="AX202" s="13" t="s">
        <v>81</v>
      </c>
      <c r="AY202" s="199" t="s">
        <v>129</v>
      </c>
    </row>
    <row r="203" spans="1:65" s="12" customFormat="1" ht="22.9" customHeight="1">
      <c r="B203" s="154"/>
      <c r="C203" s="155"/>
      <c r="D203" s="156" t="s">
        <v>80</v>
      </c>
      <c r="E203" s="168" t="s">
        <v>186</v>
      </c>
      <c r="F203" s="168" t="s">
        <v>336</v>
      </c>
      <c r="G203" s="155"/>
      <c r="H203" s="155"/>
      <c r="I203" s="158"/>
      <c r="J203" s="169">
        <f>BK203</f>
        <v>0</v>
      </c>
      <c r="K203" s="155"/>
      <c r="L203" s="160"/>
      <c r="M203" s="161"/>
      <c r="N203" s="162"/>
      <c r="O203" s="162"/>
      <c r="P203" s="163">
        <f>SUM(P204:P225)</f>
        <v>0</v>
      </c>
      <c r="Q203" s="162"/>
      <c r="R203" s="163">
        <f>SUM(R204:R225)</f>
        <v>6.5315700000000003</v>
      </c>
      <c r="S203" s="162"/>
      <c r="T203" s="164">
        <f>SUM(T204:T225)</f>
        <v>0</v>
      </c>
      <c r="AR203" s="165" t="s">
        <v>86</v>
      </c>
      <c r="AT203" s="166" t="s">
        <v>80</v>
      </c>
      <c r="AU203" s="166" t="s">
        <v>86</v>
      </c>
      <c r="AY203" s="165" t="s">
        <v>129</v>
      </c>
      <c r="BK203" s="167">
        <f>SUM(BK204:BK225)</f>
        <v>0</v>
      </c>
    </row>
    <row r="204" spans="1:65" s="2" customFormat="1" ht="44.25" customHeight="1">
      <c r="A204" s="34"/>
      <c r="B204" s="35"/>
      <c r="C204" s="170" t="s">
        <v>337</v>
      </c>
      <c r="D204" s="170" t="s">
        <v>131</v>
      </c>
      <c r="E204" s="171" t="s">
        <v>338</v>
      </c>
      <c r="F204" s="172" t="s">
        <v>339</v>
      </c>
      <c r="G204" s="173" t="s">
        <v>243</v>
      </c>
      <c r="H204" s="174">
        <v>40</v>
      </c>
      <c r="I204" s="175"/>
      <c r="J204" s="176">
        <f>ROUND(I204*H204,2)</f>
        <v>0</v>
      </c>
      <c r="K204" s="172" t="s">
        <v>135</v>
      </c>
      <c r="L204" s="39"/>
      <c r="M204" s="177" t="s">
        <v>79</v>
      </c>
      <c r="N204" s="178" t="s">
        <v>51</v>
      </c>
      <c r="O204" s="64"/>
      <c r="P204" s="179">
        <f>O204*H204</f>
        <v>0</v>
      </c>
      <c r="Q204" s="179">
        <v>0.10095</v>
      </c>
      <c r="R204" s="179">
        <f>Q204*H204</f>
        <v>4.0380000000000003</v>
      </c>
      <c r="S204" s="179">
        <v>0</v>
      </c>
      <c r="T204" s="18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136</v>
      </c>
      <c r="AT204" s="181" t="s">
        <v>131</v>
      </c>
      <c r="AU204" s="181" t="s">
        <v>88</v>
      </c>
      <c r="AY204" s="16" t="s">
        <v>129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6" t="s">
        <v>86</v>
      </c>
      <c r="BK204" s="182">
        <f>ROUND(I204*H204,2)</f>
        <v>0</v>
      </c>
      <c r="BL204" s="16" t="s">
        <v>136</v>
      </c>
      <c r="BM204" s="181" t="s">
        <v>340</v>
      </c>
    </row>
    <row r="205" spans="1:65" s="2" customFormat="1" ht="11.25">
      <c r="A205" s="34"/>
      <c r="B205" s="35"/>
      <c r="C205" s="36"/>
      <c r="D205" s="183" t="s">
        <v>138</v>
      </c>
      <c r="E205" s="36"/>
      <c r="F205" s="184" t="s">
        <v>341</v>
      </c>
      <c r="G205" s="36"/>
      <c r="H205" s="36"/>
      <c r="I205" s="185"/>
      <c r="J205" s="36"/>
      <c r="K205" s="36"/>
      <c r="L205" s="39"/>
      <c r="M205" s="186"/>
      <c r="N205" s="187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6" t="s">
        <v>138</v>
      </c>
      <c r="AU205" s="16" t="s">
        <v>88</v>
      </c>
    </row>
    <row r="206" spans="1:65" s="13" customFormat="1" ht="11.25">
      <c r="B206" s="188"/>
      <c r="C206" s="189"/>
      <c r="D206" s="190" t="s">
        <v>140</v>
      </c>
      <c r="E206" s="191" t="s">
        <v>79</v>
      </c>
      <c r="F206" s="192" t="s">
        <v>342</v>
      </c>
      <c r="G206" s="189"/>
      <c r="H206" s="193">
        <v>40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140</v>
      </c>
      <c r="AU206" s="199" t="s">
        <v>88</v>
      </c>
      <c r="AV206" s="13" t="s">
        <v>88</v>
      </c>
      <c r="AW206" s="13" t="s">
        <v>39</v>
      </c>
      <c r="AX206" s="13" t="s">
        <v>81</v>
      </c>
      <c r="AY206" s="199" t="s">
        <v>129</v>
      </c>
    </row>
    <row r="207" spans="1:65" s="2" customFormat="1" ht="16.5" customHeight="1">
      <c r="A207" s="34"/>
      <c r="B207" s="35"/>
      <c r="C207" s="201" t="s">
        <v>343</v>
      </c>
      <c r="D207" s="201" t="s">
        <v>265</v>
      </c>
      <c r="E207" s="202" t="s">
        <v>344</v>
      </c>
      <c r="F207" s="203" t="s">
        <v>345</v>
      </c>
      <c r="G207" s="204" t="s">
        <v>243</v>
      </c>
      <c r="H207" s="205">
        <v>42</v>
      </c>
      <c r="I207" s="206"/>
      <c r="J207" s="207">
        <f>ROUND(I207*H207,2)</f>
        <v>0</v>
      </c>
      <c r="K207" s="203" t="s">
        <v>135</v>
      </c>
      <c r="L207" s="208"/>
      <c r="M207" s="209" t="s">
        <v>79</v>
      </c>
      <c r="N207" s="210" t="s">
        <v>51</v>
      </c>
      <c r="O207" s="64"/>
      <c r="P207" s="179">
        <f>O207*H207</f>
        <v>0</v>
      </c>
      <c r="Q207" s="179">
        <v>2.8000000000000001E-2</v>
      </c>
      <c r="R207" s="179">
        <f>Q207*H207</f>
        <v>1.1759999999999999</v>
      </c>
      <c r="S207" s="179">
        <v>0</v>
      </c>
      <c r="T207" s="18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1" t="s">
        <v>178</v>
      </c>
      <c r="AT207" s="181" t="s">
        <v>265</v>
      </c>
      <c r="AU207" s="181" t="s">
        <v>88</v>
      </c>
      <c r="AY207" s="16" t="s">
        <v>129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6" t="s">
        <v>86</v>
      </c>
      <c r="BK207" s="182">
        <f>ROUND(I207*H207,2)</f>
        <v>0</v>
      </c>
      <c r="BL207" s="16" t="s">
        <v>136</v>
      </c>
      <c r="BM207" s="181" t="s">
        <v>346</v>
      </c>
    </row>
    <row r="208" spans="1:65" s="13" customFormat="1" ht="11.25">
      <c r="B208" s="188"/>
      <c r="C208" s="189"/>
      <c r="D208" s="190" t="s">
        <v>140</v>
      </c>
      <c r="E208" s="189"/>
      <c r="F208" s="192" t="s">
        <v>347</v>
      </c>
      <c r="G208" s="189"/>
      <c r="H208" s="193">
        <v>42</v>
      </c>
      <c r="I208" s="194"/>
      <c r="J208" s="189"/>
      <c r="K208" s="189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140</v>
      </c>
      <c r="AU208" s="199" t="s">
        <v>88</v>
      </c>
      <c r="AV208" s="13" t="s">
        <v>88</v>
      </c>
      <c r="AW208" s="13" t="s">
        <v>4</v>
      </c>
      <c r="AX208" s="13" t="s">
        <v>86</v>
      </c>
      <c r="AY208" s="199" t="s">
        <v>129</v>
      </c>
    </row>
    <row r="209" spans="1:65" s="2" customFormat="1" ht="24.2" customHeight="1">
      <c r="A209" s="34"/>
      <c r="B209" s="35"/>
      <c r="C209" s="170" t="s">
        <v>348</v>
      </c>
      <c r="D209" s="170" t="s">
        <v>131</v>
      </c>
      <c r="E209" s="171" t="s">
        <v>349</v>
      </c>
      <c r="F209" s="172" t="s">
        <v>350</v>
      </c>
      <c r="G209" s="173" t="s">
        <v>268</v>
      </c>
      <c r="H209" s="174">
        <v>82</v>
      </c>
      <c r="I209" s="175"/>
      <c r="J209" s="176">
        <f>ROUND(I209*H209,2)</f>
        <v>0</v>
      </c>
      <c r="K209" s="172" t="s">
        <v>135</v>
      </c>
      <c r="L209" s="39"/>
      <c r="M209" s="177" t="s">
        <v>79</v>
      </c>
      <c r="N209" s="178" t="s">
        <v>51</v>
      </c>
      <c r="O209" s="64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136</v>
      </c>
      <c r="AT209" s="181" t="s">
        <v>131</v>
      </c>
      <c r="AU209" s="181" t="s">
        <v>88</v>
      </c>
      <c r="AY209" s="16" t="s">
        <v>129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6" t="s">
        <v>86</v>
      </c>
      <c r="BK209" s="182">
        <f>ROUND(I209*H209,2)</f>
        <v>0</v>
      </c>
      <c r="BL209" s="16" t="s">
        <v>136</v>
      </c>
      <c r="BM209" s="181" t="s">
        <v>351</v>
      </c>
    </row>
    <row r="210" spans="1:65" s="2" customFormat="1" ht="11.25">
      <c r="A210" s="34"/>
      <c r="B210" s="35"/>
      <c r="C210" s="36"/>
      <c r="D210" s="183" t="s">
        <v>138</v>
      </c>
      <c r="E210" s="36"/>
      <c r="F210" s="184" t="s">
        <v>352</v>
      </c>
      <c r="G210" s="36"/>
      <c r="H210" s="36"/>
      <c r="I210" s="185"/>
      <c r="J210" s="36"/>
      <c r="K210" s="36"/>
      <c r="L210" s="39"/>
      <c r="M210" s="186"/>
      <c r="N210" s="187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6" t="s">
        <v>138</v>
      </c>
      <c r="AU210" s="16" t="s">
        <v>88</v>
      </c>
    </row>
    <row r="211" spans="1:65" s="2" customFormat="1" ht="37.9" customHeight="1">
      <c r="A211" s="34"/>
      <c r="B211" s="35"/>
      <c r="C211" s="201" t="s">
        <v>353</v>
      </c>
      <c r="D211" s="201" t="s">
        <v>265</v>
      </c>
      <c r="E211" s="202" t="s">
        <v>354</v>
      </c>
      <c r="F211" s="203" t="s">
        <v>355</v>
      </c>
      <c r="G211" s="204" t="s">
        <v>268</v>
      </c>
      <c r="H211" s="205">
        <v>42</v>
      </c>
      <c r="I211" s="206"/>
      <c r="J211" s="207">
        <f>ROUND(I211*H211,2)</f>
        <v>0</v>
      </c>
      <c r="K211" s="203" t="s">
        <v>79</v>
      </c>
      <c r="L211" s="208"/>
      <c r="M211" s="209" t="s">
        <v>79</v>
      </c>
      <c r="N211" s="210" t="s">
        <v>51</v>
      </c>
      <c r="O211" s="64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1" t="s">
        <v>178</v>
      </c>
      <c r="AT211" s="181" t="s">
        <v>265</v>
      </c>
      <c r="AU211" s="181" t="s">
        <v>88</v>
      </c>
      <c r="AY211" s="16" t="s">
        <v>129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6" t="s">
        <v>86</v>
      </c>
      <c r="BK211" s="182">
        <f>ROUND(I211*H211,2)</f>
        <v>0</v>
      </c>
      <c r="BL211" s="16" t="s">
        <v>136</v>
      </c>
      <c r="BM211" s="181" t="s">
        <v>356</v>
      </c>
    </row>
    <row r="212" spans="1:65" s="13" customFormat="1" ht="22.5">
      <c r="B212" s="188"/>
      <c r="C212" s="189"/>
      <c r="D212" s="190" t="s">
        <v>140</v>
      </c>
      <c r="E212" s="191" t="s">
        <v>79</v>
      </c>
      <c r="F212" s="192" t="s">
        <v>357</v>
      </c>
      <c r="G212" s="189"/>
      <c r="H212" s="193">
        <v>42</v>
      </c>
      <c r="I212" s="194"/>
      <c r="J212" s="189"/>
      <c r="K212" s="189"/>
      <c r="L212" s="195"/>
      <c r="M212" s="196"/>
      <c r="N212" s="197"/>
      <c r="O212" s="197"/>
      <c r="P212" s="197"/>
      <c r="Q212" s="197"/>
      <c r="R212" s="197"/>
      <c r="S212" s="197"/>
      <c r="T212" s="198"/>
      <c r="AT212" s="199" t="s">
        <v>140</v>
      </c>
      <c r="AU212" s="199" t="s">
        <v>88</v>
      </c>
      <c r="AV212" s="13" t="s">
        <v>88</v>
      </c>
      <c r="AW212" s="13" t="s">
        <v>39</v>
      </c>
      <c r="AX212" s="13" t="s">
        <v>81</v>
      </c>
      <c r="AY212" s="199" t="s">
        <v>129</v>
      </c>
    </row>
    <row r="213" spans="1:65" s="2" customFormat="1" ht="37.9" customHeight="1">
      <c r="A213" s="34"/>
      <c r="B213" s="35"/>
      <c r="C213" s="201" t="s">
        <v>358</v>
      </c>
      <c r="D213" s="201" t="s">
        <v>265</v>
      </c>
      <c r="E213" s="202" t="s">
        <v>359</v>
      </c>
      <c r="F213" s="203" t="s">
        <v>360</v>
      </c>
      <c r="G213" s="204" t="s">
        <v>268</v>
      </c>
      <c r="H213" s="205">
        <v>40</v>
      </c>
      <c r="I213" s="206"/>
      <c r="J213" s="207">
        <f>ROUND(I213*H213,2)</f>
        <v>0</v>
      </c>
      <c r="K213" s="203" t="s">
        <v>79</v>
      </c>
      <c r="L213" s="208"/>
      <c r="M213" s="209" t="s">
        <v>79</v>
      </c>
      <c r="N213" s="210" t="s">
        <v>51</v>
      </c>
      <c r="O213" s="64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1" t="s">
        <v>178</v>
      </c>
      <c r="AT213" s="181" t="s">
        <v>265</v>
      </c>
      <c r="AU213" s="181" t="s">
        <v>88</v>
      </c>
      <c r="AY213" s="16" t="s">
        <v>129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6" t="s">
        <v>86</v>
      </c>
      <c r="BK213" s="182">
        <f>ROUND(I213*H213,2)</f>
        <v>0</v>
      </c>
      <c r="BL213" s="16" t="s">
        <v>136</v>
      </c>
      <c r="BM213" s="181" t="s">
        <v>361</v>
      </c>
    </row>
    <row r="214" spans="1:65" s="13" customFormat="1" ht="22.5">
      <c r="B214" s="188"/>
      <c r="C214" s="189"/>
      <c r="D214" s="190" t="s">
        <v>140</v>
      </c>
      <c r="E214" s="191" t="s">
        <v>79</v>
      </c>
      <c r="F214" s="192" t="s">
        <v>362</v>
      </c>
      <c r="G214" s="189"/>
      <c r="H214" s="193">
        <v>40</v>
      </c>
      <c r="I214" s="194"/>
      <c r="J214" s="189"/>
      <c r="K214" s="189"/>
      <c r="L214" s="195"/>
      <c r="M214" s="196"/>
      <c r="N214" s="197"/>
      <c r="O214" s="197"/>
      <c r="P214" s="197"/>
      <c r="Q214" s="197"/>
      <c r="R214" s="197"/>
      <c r="S214" s="197"/>
      <c r="T214" s="198"/>
      <c r="AT214" s="199" t="s">
        <v>140</v>
      </c>
      <c r="AU214" s="199" t="s">
        <v>88</v>
      </c>
      <c r="AV214" s="13" t="s">
        <v>88</v>
      </c>
      <c r="AW214" s="13" t="s">
        <v>39</v>
      </c>
      <c r="AX214" s="13" t="s">
        <v>81</v>
      </c>
      <c r="AY214" s="199" t="s">
        <v>129</v>
      </c>
    </row>
    <row r="215" spans="1:65" s="2" customFormat="1" ht="24.2" customHeight="1">
      <c r="A215" s="34"/>
      <c r="B215" s="35"/>
      <c r="C215" s="170" t="s">
        <v>363</v>
      </c>
      <c r="D215" s="170" t="s">
        <v>131</v>
      </c>
      <c r="E215" s="171" t="s">
        <v>364</v>
      </c>
      <c r="F215" s="172" t="s">
        <v>365</v>
      </c>
      <c r="G215" s="173" t="s">
        <v>268</v>
      </c>
      <c r="H215" s="174">
        <v>3</v>
      </c>
      <c r="I215" s="175"/>
      <c r="J215" s="176">
        <f>ROUND(I215*H215,2)</f>
        <v>0</v>
      </c>
      <c r="K215" s="172" t="s">
        <v>135</v>
      </c>
      <c r="L215" s="39"/>
      <c r="M215" s="177" t="s">
        <v>79</v>
      </c>
      <c r="N215" s="178" t="s">
        <v>51</v>
      </c>
      <c r="O215" s="64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1" t="s">
        <v>136</v>
      </c>
      <c r="AT215" s="181" t="s">
        <v>131</v>
      </c>
      <c r="AU215" s="181" t="s">
        <v>88</v>
      </c>
      <c r="AY215" s="16" t="s">
        <v>129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6" t="s">
        <v>86</v>
      </c>
      <c r="BK215" s="182">
        <f>ROUND(I215*H215,2)</f>
        <v>0</v>
      </c>
      <c r="BL215" s="16" t="s">
        <v>136</v>
      </c>
      <c r="BM215" s="181" t="s">
        <v>366</v>
      </c>
    </row>
    <row r="216" spans="1:65" s="2" customFormat="1" ht="11.25">
      <c r="A216" s="34"/>
      <c r="B216" s="35"/>
      <c r="C216" s="36"/>
      <c r="D216" s="183" t="s">
        <v>138</v>
      </c>
      <c r="E216" s="36"/>
      <c r="F216" s="184" t="s">
        <v>367</v>
      </c>
      <c r="G216" s="36"/>
      <c r="H216" s="36"/>
      <c r="I216" s="185"/>
      <c r="J216" s="36"/>
      <c r="K216" s="36"/>
      <c r="L216" s="39"/>
      <c r="M216" s="186"/>
      <c r="N216" s="187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6" t="s">
        <v>138</v>
      </c>
      <c r="AU216" s="16" t="s">
        <v>88</v>
      </c>
    </row>
    <row r="217" spans="1:65" s="2" customFormat="1" ht="33" customHeight="1">
      <c r="A217" s="34"/>
      <c r="B217" s="35"/>
      <c r="C217" s="201" t="s">
        <v>368</v>
      </c>
      <c r="D217" s="201" t="s">
        <v>265</v>
      </c>
      <c r="E217" s="202" t="s">
        <v>369</v>
      </c>
      <c r="F217" s="203" t="s">
        <v>370</v>
      </c>
      <c r="G217" s="204" t="s">
        <v>268</v>
      </c>
      <c r="H217" s="205">
        <v>3</v>
      </c>
      <c r="I217" s="206"/>
      <c r="J217" s="207">
        <f>ROUND(I217*H217,2)</f>
        <v>0</v>
      </c>
      <c r="K217" s="203" t="s">
        <v>79</v>
      </c>
      <c r="L217" s="208"/>
      <c r="M217" s="209" t="s">
        <v>79</v>
      </c>
      <c r="N217" s="210" t="s">
        <v>51</v>
      </c>
      <c r="O217" s="64"/>
      <c r="P217" s="179">
        <f>O217*H217</f>
        <v>0</v>
      </c>
      <c r="Q217" s="179">
        <v>0</v>
      </c>
      <c r="R217" s="179">
        <f>Q217*H217</f>
        <v>0</v>
      </c>
      <c r="S217" s="179">
        <v>0</v>
      </c>
      <c r="T217" s="18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1" t="s">
        <v>178</v>
      </c>
      <c r="AT217" s="181" t="s">
        <v>265</v>
      </c>
      <c r="AU217" s="181" t="s">
        <v>88</v>
      </c>
      <c r="AY217" s="16" t="s">
        <v>129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6" t="s">
        <v>86</v>
      </c>
      <c r="BK217" s="182">
        <f>ROUND(I217*H217,2)</f>
        <v>0</v>
      </c>
      <c r="BL217" s="16" t="s">
        <v>136</v>
      </c>
      <c r="BM217" s="181" t="s">
        <v>371</v>
      </c>
    </row>
    <row r="218" spans="1:65" s="13" customFormat="1" ht="11.25">
      <c r="B218" s="188"/>
      <c r="C218" s="189"/>
      <c r="D218" s="190" t="s">
        <v>140</v>
      </c>
      <c r="E218" s="191" t="s">
        <v>79</v>
      </c>
      <c r="F218" s="192" t="s">
        <v>372</v>
      </c>
      <c r="G218" s="189"/>
      <c r="H218" s="193">
        <v>3</v>
      </c>
      <c r="I218" s="194"/>
      <c r="J218" s="189"/>
      <c r="K218" s="189"/>
      <c r="L218" s="195"/>
      <c r="M218" s="196"/>
      <c r="N218" s="197"/>
      <c r="O218" s="197"/>
      <c r="P218" s="197"/>
      <c r="Q218" s="197"/>
      <c r="R218" s="197"/>
      <c r="S218" s="197"/>
      <c r="T218" s="198"/>
      <c r="AT218" s="199" t="s">
        <v>140</v>
      </c>
      <c r="AU218" s="199" t="s">
        <v>88</v>
      </c>
      <c r="AV218" s="13" t="s">
        <v>88</v>
      </c>
      <c r="AW218" s="13" t="s">
        <v>39</v>
      </c>
      <c r="AX218" s="13" t="s">
        <v>81</v>
      </c>
      <c r="AY218" s="199" t="s">
        <v>129</v>
      </c>
    </row>
    <row r="219" spans="1:65" s="2" customFormat="1" ht="21.75" customHeight="1">
      <c r="A219" s="34"/>
      <c r="B219" s="35"/>
      <c r="C219" s="170" t="s">
        <v>373</v>
      </c>
      <c r="D219" s="170" t="s">
        <v>131</v>
      </c>
      <c r="E219" s="171" t="s">
        <v>374</v>
      </c>
      <c r="F219" s="172" t="s">
        <v>375</v>
      </c>
      <c r="G219" s="173" t="s">
        <v>268</v>
      </c>
      <c r="H219" s="174">
        <v>3</v>
      </c>
      <c r="I219" s="175"/>
      <c r="J219" s="176">
        <f>ROUND(I219*H219,2)</f>
        <v>0</v>
      </c>
      <c r="K219" s="172" t="s">
        <v>135</v>
      </c>
      <c r="L219" s="39"/>
      <c r="M219" s="177" t="s">
        <v>79</v>
      </c>
      <c r="N219" s="178" t="s">
        <v>51</v>
      </c>
      <c r="O219" s="64"/>
      <c r="P219" s="179">
        <f>O219*H219</f>
        <v>0</v>
      </c>
      <c r="Q219" s="179">
        <v>0.35743999999999998</v>
      </c>
      <c r="R219" s="179">
        <f>Q219*H219</f>
        <v>1.0723199999999999</v>
      </c>
      <c r="S219" s="179">
        <v>0</v>
      </c>
      <c r="T219" s="18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1" t="s">
        <v>136</v>
      </c>
      <c r="AT219" s="181" t="s">
        <v>131</v>
      </c>
      <c r="AU219" s="181" t="s">
        <v>88</v>
      </c>
      <c r="AY219" s="16" t="s">
        <v>129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6" t="s">
        <v>86</v>
      </c>
      <c r="BK219" s="182">
        <f>ROUND(I219*H219,2)</f>
        <v>0</v>
      </c>
      <c r="BL219" s="16" t="s">
        <v>136</v>
      </c>
      <c r="BM219" s="181" t="s">
        <v>376</v>
      </c>
    </row>
    <row r="220" spans="1:65" s="2" customFormat="1" ht="11.25">
      <c r="A220" s="34"/>
      <c r="B220" s="35"/>
      <c r="C220" s="36"/>
      <c r="D220" s="183" t="s">
        <v>138</v>
      </c>
      <c r="E220" s="36"/>
      <c r="F220" s="184" t="s">
        <v>377</v>
      </c>
      <c r="G220" s="36"/>
      <c r="H220" s="36"/>
      <c r="I220" s="185"/>
      <c r="J220" s="36"/>
      <c r="K220" s="36"/>
      <c r="L220" s="39"/>
      <c r="M220" s="186"/>
      <c r="N220" s="187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6" t="s">
        <v>138</v>
      </c>
      <c r="AU220" s="16" t="s">
        <v>88</v>
      </c>
    </row>
    <row r="221" spans="1:65" s="2" customFormat="1" ht="33" customHeight="1">
      <c r="A221" s="34"/>
      <c r="B221" s="35"/>
      <c r="C221" s="201" t="s">
        <v>378</v>
      </c>
      <c r="D221" s="201" t="s">
        <v>265</v>
      </c>
      <c r="E221" s="202" t="s">
        <v>379</v>
      </c>
      <c r="F221" s="203" t="s">
        <v>380</v>
      </c>
      <c r="G221" s="204" t="s">
        <v>268</v>
      </c>
      <c r="H221" s="205">
        <v>3</v>
      </c>
      <c r="I221" s="206"/>
      <c r="J221" s="207">
        <f>ROUND(I221*H221,2)</f>
        <v>0</v>
      </c>
      <c r="K221" s="203" t="s">
        <v>79</v>
      </c>
      <c r="L221" s="208"/>
      <c r="M221" s="209" t="s">
        <v>79</v>
      </c>
      <c r="N221" s="210" t="s">
        <v>51</v>
      </c>
      <c r="O221" s="64"/>
      <c r="P221" s="179">
        <f>O221*H221</f>
        <v>0</v>
      </c>
      <c r="Q221" s="179">
        <v>0.08</v>
      </c>
      <c r="R221" s="179">
        <f>Q221*H221</f>
        <v>0.24</v>
      </c>
      <c r="S221" s="179">
        <v>0</v>
      </c>
      <c r="T221" s="18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1" t="s">
        <v>178</v>
      </c>
      <c r="AT221" s="181" t="s">
        <v>265</v>
      </c>
      <c r="AU221" s="181" t="s">
        <v>88</v>
      </c>
      <c r="AY221" s="16" t="s">
        <v>129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6" t="s">
        <v>86</v>
      </c>
      <c r="BK221" s="182">
        <f>ROUND(I221*H221,2)</f>
        <v>0</v>
      </c>
      <c r="BL221" s="16" t="s">
        <v>136</v>
      </c>
      <c r="BM221" s="181" t="s">
        <v>381</v>
      </c>
    </row>
    <row r="222" spans="1:65" s="13" customFormat="1" ht="11.25">
      <c r="B222" s="188"/>
      <c r="C222" s="189"/>
      <c r="D222" s="190" t="s">
        <v>140</v>
      </c>
      <c r="E222" s="191" t="s">
        <v>79</v>
      </c>
      <c r="F222" s="192" t="s">
        <v>382</v>
      </c>
      <c r="G222" s="189"/>
      <c r="H222" s="193">
        <v>3</v>
      </c>
      <c r="I222" s="194"/>
      <c r="J222" s="189"/>
      <c r="K222" s="189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140</v>
      </c>
      <c r="AU222" s="199" t="s">
        <v>88</v>
      </c>
      <c r="AV222" s="13" t="s">
        <v>88</v>
      </c>
      <c r="AW222" s="13" t="s">
        <v>39</v>
      </c>
      <c r="AX222" s="13" t="s">
        <v>86</v>
      </c>
      <c r="AY222" s="199" t="s">
        <v>129</v>
      </c>
    </row>
    <row r="223" spans="1:65" s="2" customFormat="1" ht="37.9" customHeight="1">
      <c r="A223" s="34"/>
      <c r="B223" s="35"/>
      <c r="C223" s="170" t="s">
        <v>383</v>
      </c>
      <c r="D223" s="170" t="s">
        <v>131</v>
      </c>
      <c r="E223" s="171" t="s">
        <v>384</v>
      </c>
      <c r="F223" s="172" t="s">
        <v>385</v>
      </c>
      <c r="G223" s="173" t="s">
        <v>134</v>
      </c>
      <c r="H223" s="174">
        <v>25</v>
      </c>
      <c r="I223" s="175"/>
      <c r="J223" s="176">
        <f>ROUND(I223*H223,2)</f>
        <v>0</v>
      </c>
      <c r="K223" s="172" t="s">
        <v>135</v>
      </c>
      <c r="L223" s="39"/>
      <c r="M223" s="177" t="s">
        <v>79</v>
      </c>
      <c r="N223" s="178" t="s">
        <v>51</v>
      </c>
      <c r="O223" s="64"/>
      <c r="P223" s="179">
        <f>O223*H223</f>
        <v>0</v>
      </c>
      <c r="Q223" s="179">
        <v>2.1000000000000001E-4</v>
      </c>
      <c r="R223" s="179">
        <f>Q223*H223</f>
        <v>5.2500000000000003E-3</v>
      </c>
      <c r="S223" s="179">
        <v>0</v>
      </c>
      <c r="T223" s="18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1" t="s">
        <v>136</v>
      </c>
      <c r="AT223" s="181" t="s">
        <v>131</v>
      </c>
      <c r="AU223" s="181" t="s">
        <v>88</v>
      </c>
      <c r="AY223" s="16" t="s">
        <v>129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6" t="s">
        <v>86</v>
      </c>
      <c r="BK223" s="182">
        <f>ROUND(I223*H223,2)</f>
        <v>0</v>
      </c>
      <c r="BL223" s="16" t="s">
        <v>136</v>
      </c>
      <c r="BM223" s="181" t="s">
        <v>386</v>
      </c>
    </row>
    <row r="224" spans="1:65" s="2" customFormat="1" ht="11.25">
      <c r="A224" s="34"/>
      <c r="B224" s="35"/>
      <c r="C224" s="36"/>
      <c r="D224" s="183" t="s">
        <v>138</v>
      </c>
      <c r="E224" s="36"/>
      <c r="F224" s="184" t="s">
        <v>387</v>
      </c>
      <c r="G224" s="36"/>
      <c r="H224" s="36"/>
      <c r="I224" s="185"/>
      <c r="J224" s="36"/>
      <c r="K224" s="36"/>
      <c r="L224" s="39"/>
      <c r="M224" s="186"/>
      <c r="N224" s="187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6" t="s">
        <v>138</v>
      </c>
      <c r="AU224" s="16" t="s">
        <v>88</v>
      </c>
    </row>
    <row r="225" spans="1:65" s="13" customFormat="1" ht="11.25">
      <c r="B225" s="188"/>
      <c r="C225" s="189"/>
      <c r="D225" s="190" t="s">
        <v>140</v>
      </c>
      <c r="E225" s="191" t="s">
        <v>79</v>
      </c>
      <c r="F225" s="192" t="s">
        <v>388</v>
      </c>
      <c r="G225" s="189"/>
      <c r="H225" s="193">
        <v>25</v>
      </c>
      <c r="I225" s="194"/>
      <c r="J225" s="189"/>
      <c r="K225" s="189"/>
      <c r="L225" s="195"/>
      <c r="M225" s="196"/>
      <c r="N225" s="197"/>
      <c r="O225" s="197"/>
      <c r="P225" s="197"/>
      <c r="Q225" s="197"/>
      <c r="R225" s="197"/>
      <c r="S225" s="197"/>
      <c r="T225" s="198"/>
      <c r="AT225" s="199" t="s">
        <v>140</v>
      </c>
      <c r="AU225" s="199" t="s">
        <v>88</v>
      </c>
      <c r="AV225" s="13" t="s">
        <v>88</v>
      </c>
      <c r="AW225" s="13" t="s">
        <v>39</v>
      </c>
      <c r="AX225" s="13" t="s">
        <v>81</v>
      </c>
      <c r="AY225" s="199" t="s">
        <v>129</v>
      </c>
    </row>
    <row r="226" spans="1:65" s="12" customFormat="1" ht="22.9" customHeight="1">
      <c r="B226" s="154"/>
      <c r="C226" s="155"/>
      <c r="D226" s="156" t="s">
        <v>80</v>
      </c>
      <c r="E226" s="168" t="s">
        <v>389</v>
      </c>
      <c r="F226" s="168" t="s">
        <v>390</v>
      </c>
      <c r="G226" s="155"/>
      <c r="H226" s="155"/>
      <c r="I226" s="158"/>
      <c r="J226" s="169">
        <f>BK226</f>
        <v>0</v>
      </c>
      <c r="K226" s="155"/>
      <c r="L226" s="160"/>
      <c r="M226" s="161"/>
      <c r="N226" s="162"/>
      <c r="O226" s="162"/>
      <c r="P226" s="163">
        <f>SUM(P227:P248)</f>
        <v>0</v>
      </c>
      <c r="Q226" s="162"/>
      <c r="R226" s="163">
        <f>SUM(R227:R248)</f>
        <v>7.8000000000000007</v>
      </c>
      <c r="S226" s="162"/>
      <c r="T226" s="164">
        <f>SUM(T227:T248)</f>
        <v>94.924250000000001</v>
      </c>
      <c r="AR226" s="165" t="s">
        <v>86</v>
      </c>
      <c r="AT226" s="166" t="s">
        <v>80</v>
      </c>
      <c r="AU226" s="166" t="s">
        <v>86</v>
      </c>
      <c r="AY226" s="165" t="s">
        <v>129</v>
      </c>
      <c r="BK226" s="167">
        <f>SUM(BK227:BK248)</f>
        <v>0</v>
      </c>
    </row>
    <row r="227" spans="1:65" s="2" customFormat="1" ht="55.5" customHeight="1">
      <c r="A227" s="34"/>
      <c r="B227" s="35"/>
      <c r="C227" s="170" t="s">
        <v>391</v>
      </c>
      <c r="D227" s="170" t="s">
        <v>131</v>
      </c>
      <c r="E227" s="171" t="s">
        <v>392</v>
      </c>
      <c r="F227" s="172" t="s">
        <v>393</v>
      </c>
      <c r="G227" s="173" t="s">
        <v>134</v>
      </c>
      <c r="H227" s="174">
        <v>47</v>
      </c>
      <c r="I227" s="175"/>
      <c r="J227" s="176">
        <f>ROUND(I227*H227,2)</f>
        <v>0</v>
      </c>
      <c r="K227" s="172" t="s">
        <v>135</v>
      </c>
      <c r="L227" s="39"/>
      <c r="M227" s="177" t="s">
        <v>79</v>
      </c>
      <c r="N227" s="178" t="s">
        <v>51</v>
      </c>
      <c r="O227" s="64"/>
      <c r="P227" s="179">
        <f>O227*H227</f>
        <v>0</v>
      </c>
      <c r="Q227" s="179">
        <v>0</v>
      </c>
      <c r="R227" s="179">
        <f>Q227*H227</f>
        <v>0</v>
      </c>
      <c r="S227" s="179">
        <v>0.44</v>
      </c>
      <c r="T227" s="180">
        <f>S227*H227</f>
        <v>20.68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1" t="s">
        <v>136</v>
      </c>
      <c r="AT227" s="181" t="s">
        <v>131</v>
      </c>
      <c r="AU227" s="181" t="s">
        <v>88</v>
      </c>
      <c r="AY227" s="16" t="s">
        <v>129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6" t="s">
        <v>86</v>
      </c>
      <c r="BK227" s="182">
        <f>ROUND(I227*H227,2)</f>
        <v>0</v>
      </c>
      <c r="BL227" s="16" t="s">
        <v>136</v>
      </c>
      <c r="BM227" s="181" t="s">
        <v>394</v>
      </c>
    </row>
    <row r="228" spans="1:65" s="2" customFormat="1" ht="11.25">
      <c r="A228" s="34"/>
      <c r="B228" s="35"/>
      <c r="C228" s="36"/>
      <c r="D228" s="183" t="s">
        <v>138</v>
      </c>
      <c r="E228" s="36"/>
      <c r="F228" s="184" t="s">
        <v>395</v>
      </c>
      <c r="G228" s="36"/>
      <c r="H228" s="36"/>
      <c r="I228" s="185"/>
      <c r="J228" s="36"/>
      <c r="K228" s="36"/>
      <c r="L228" s="39"/>
      <c r="M228" s="186"/>
      <c r="N228" s="187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6" t="s">
        <v>138</v>
      </c>
      <c r="AU228" s="16" t="s">
        <v>88</v>
      </c>
    </row>
    <row r="229" spans="1:65" s="13" customFormat="1" ht="22.5">
      <c r="B229" s="188"/>
      <c r="C229" s="189"/>
      <c r="D229" s="190" t="s">
        <v>140</v>
      </c>
      <c r="E229" s="191" t="s">
        <v>79</v>
      </c>
      <c r="F229" s="192" t="s">
        <v>396</v>
      </c>
      <c r="G229" s="189"/>
      <c r="H229" s="193">
        <v>47</v>
      </c>
      <c r="I229" s="194"/>
      <c r="J229" s="189"/>
      <c r="K229" s="189"/>
      <c r="L229" s="195"/>
      <c r="M229" s="196"/>
      <c r="N229" s="197"/>
      <c r="O229" s="197"/>
      <c r="P229" s="197"/>
      <c r="Q229" s="197"/>
      <c r="R229" s="197"/>
      <c r="S229" s="197"/>
      <c r="T229" s="198"/>
      <c r="AT229" s="199" t="s">
        <v>140</v>
      </c>
      <c r="AU229" s="199" t="s">
        <v>88</v>
      </c>
      <c r="AV229" s="13" t="s">
        <v>88</v>
      </c>
      <c r="AW229" s="13" t="s">
        <v>39</v>
      </c>
      <c r="AX229" s="13" t="s">
        <v>81</v>
      </c>
      <c r="AY229" s="199" t="s">
        <v>129</v>
      </c>
    </row>
    <row r="230" spans="1:65" s="2" customFormat="1" ht="55.5" customHeight="1">
      <c r="A230" s="34"/>
      <c r="B230" s="35"/>
      <c r="C230" s="170" t="s">
        <v>397</v>
      </c>
      <c r="D230" s="170" t="s">
        <v>131</v>
      </c>
      <c r="E230" s="171" t="s">
        <v>398</v>
      </c>
      <c r="F230" s="172" t="s">
        <v>399</v>
      </c>
      <c r="G230" s="173" t="s">
        <v>134</v>
      </c>
      <c r="H230" s="174">
        <v>2</v>
      </c>
      <c r="I230" s="175"/>
      <c r="J230" s="176">
        <f>ROUND(I230*H230,2)</f>
        <v>0</v>
      </c>
      <c r="K230" s="172" t="s">
        <v>135</v>
      </c>
      <c r="L230" s="39"/>
      <c r="M230" s="177" t="s">
        <v>79</v>
      </c>
      <c r="N230" s="178" t="s">
        <v>51</v>
      </c>
      <c r="O230" s="64"/>
      <c r="P230" s="179">
        <f>O230*H230</f>
        <v>0</v>
      </c>
      <c r="Q230" s="179">
        <v>0</v>
      </c>
      <c r="R230" s="179">
        <f>Q230*H230</f>
        <v>0</v>
      </c>
      <c r="S230" s="179">
        <v>0.32500000000000001</v>
      </c>
      <c r="T230" s="180">
        <f>S230*H230</f>
        <v>0.65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1" t="s">
        <v>136</v>
      </c>
      <c r="AT230" s="181" t="s">
        <v>131</v>
      </c>
      <c r="AU230" s="181" t="s">
        <v>88</v>
      </c>
      <c r="AY230" s="16" t="s">
        <v>129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6" t="s">
        <v>86</v>
      </c>
      <c r="BK230" s="182">
        <f>ROUND(I230*H230,2)</f>
        <v>0</v>
      </c>
      <c r="BL230" s="16" t="s">
        <v>136</v>
      </c>
      <c r="BM230" s="181" t="s">
        <v>400</v>
      </c>
    </row>
    <row r="231" spans="1:65" s="2" customFormat="1" ht="11.25">
      <c r="A231" s="34"/>
      <c r="B231" s="35"/>
      <c r="C231" s="36"/>
      <c r="D231" s="183" t="s">
        <v>138</v>
      </c>
      <c r="E231" s="36"/>
      <c r="F231" s="184" t="s">
        <v>401</v>
      </c>
      <c r="G231" s="36"/>
      <c r="H231" s="36"/>
      <c r="I231" s="185"/>
      <c r="J231" s="36"/>
      <c r="K231" s="36"/>
      <c r="L231" s="39"/>
      <c r="M231" s="186"/>
      <c r="N231" s="187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6" t="s">
        <v>138</v>
      </c>
      <c r="AU231" s="16" t="s">
        <v>88</v>
      </c>
    </row>
    <row r="232" spans="1:65" s="13" customFormat="1" ht="11.25">
      <c r="B232" s="188"/>
      <c r="C232" s="189"/>
      <c r="D232" s="190" t="s">
        <v>140</v>
      </c>
      <c r="E232" s="191" t="s">
        <v>79</v>
      </c>
      <c r="F232" s="192" t="s">
        <v>402</v>
      </c>
      <c r="G232" s="189"/>
      <c r="H232" s="193">
        <v>2</v>
      </c>
      <c r="I232" s="194"/>
      <c r="J232" s="189"/>
      <c r="K232" s="189"/>
      <c r="L232" s="195"/>
      <c r="M232" s="196"/>
      <c r="N232" s="197"/>
      <c r="O232" s="197"/>
      <c r="P232" s="197"/>
      <c r="Q232" s="197"/>
      <c r="R232" s="197"/>
      <c r="S232" s="197"/>
      <c r="T232" s="198"/>
      <c r="AT232" s="199" t="s">
        <v>140</v>
      </c>
      <c r="AU232" s="199" t="s">
        <v>88</v>
      </c>
      <c r="AV232" s="13" t="s">
        <v>88</v>
      </c>
      <c r="AW232" s="13" t="s">
        <v>39</v>
      </c>
      <c r="AX232" s="13" t="s">
        <v>81</v>
      </c>
      <c r="AY232" s="199" t="s">
        <v>129</v>
      </c>
    </row>
    <row r="233" spans="1:65" s="2" customFormat="1" ht="62.65" customHeight="1">
      <c r="A233" s="34"/>
      <c r="B233" s="35"/>
      <c r="C233" s="170" t="s">
        <v>403</v>
      </c>
      <c r="D233" s="170" t="s">
        <v>131</v>
      </c>
      <c r="E233" s="171" t="s">
        <v>404</v>
      </c>
      <c r="F233" s="172" t="s">
        <v>405</v>
      </c>
      <c r="G233" s="173" t="s">
        <v>134</v>
      </c>
      <c r="H233" s="174">
        <v>30</v>
      </c>
      <c r="I233" s="175"/>
      <c r="J233" s="176">
        <f>ROUND(I233*H233,2)</f>
        <v>0</v>
      </c>
      <c r="K233" s="172" t="s">
        <v>135</v>
      </c>
      <c r="L233" s="39"/>
      <c r="M233" s="177" t="s">
        <v>79</v>
      </c>
      <c r="N233" s="178" t="s">
        <v>51</v>
      </c>
      <c r="O233" s="64"/>
      <c r="P233" s="179">
        <f>O233*H233</f>
        <v>0</v>
      </c>
      <c r="Q233" s="179">
        <v>0.26</v>
      </c>
      <c r="R233" s="179">
        <f>Q233*H233</f>
        <v>7.8000000000000007</v>
      </c>
      <c r="S233" s="179">
        <v>0</v>
      </c>
      <c r="T233" s="18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1" t="s">
        <v>136</v>
      </c>
      <c r="AT233" s="181" t="s">
        <v>131</v>
      </c>
      <c r="AU233" s="181" t="s">
        <v>88</v>
      </c>
      <c r="AY233" s="16" t="s">
        <v>129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6" t="s">
        <v>86</v>
      </c>
      <c r="BK233" s="182">
        <f>ROUND(I233*H233,2)</f>
        <v>0</v>
      </c>
      <c r="BL233" s="16" t="s">
        <v>136</v>
      </c>
      <c r="BM233" s="181" t="s">
        <v>406</v>
      </c>
    </row>
    <row r="234" spans="1:65" s="2" customFormat="1" ht="11.25">
      <c r="A234" s="34"/>
      <c r="B234" s="35"/>
      <c r="C234" s="36"/>
      <c r="D234" s="183" t="s">
        <v>138</v>
      </c>
      <c r="E234" s="36"/>
      <c r="F234" s="184" t="s">
        <v>407</v>
      </c>
      <c r="G234" s="36"/>
      <c r="H234" s="36"/>
      <c r="I234" s="185"/>
      <c r="J234" s="36"/>
      <c r="K234" s="36"/>
      <c r="L234" s="39"/>
      <c r="M234" s="186"/>
      <c r="N234" s="187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6" t="s">
        <v>138</v>
      </c>
      <c r="AU234" s="16" t="s">
        <v>88</v>
      </c>
    </row>
    <row r="235" spans="1:65" s="2" customFormat="1" ht="29.25">
      <c r="A235" s="34"/>
      <c r="B235" s="35"/>
      <c r="C235" s="36"/>
      <c r="D235" s="190" t="s">
        <v>183</v>
      </c>
      <c r="E235" s="36"/>
      <c r="F235" s="200" t="s">
        <v>408</v>
      </c>
      <c r="G235" s="36"/>
      <c r="H235" s="36"/>
      <c r="I235" s="185"/>
      <c r="J235" s="36"/>
      <c r="K235" s="36"/>
      <c r="L235" s="39"/>
      <c r="M235" s="186"/>
      <c r="N235" s="187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6" t="s">
        <v>183</v>
      </c>
      <c r="AU235" s="16" t="s">
        <v>88</v>
      </c>
    </row>
    <row r="236" spans="1:65" s="13" customFormat="1" ht="22.5">
      <c r="B236" s="188"/>
      <c r="C236" s="189"/>
      <c r="D236" s="190" t="s">
        <v>140</v>
      </c>
      <c r="E236" s="191" t="s">
        <v>79</v>
      </c>
      <c r="F236" s="192" t="s">
        <v>409</v>
      </c>
      <c r="G236" s="189"/>
      <c r="H236" s="193">
        <v>30</v>
      </c>
      <c r="I236" s="194"/>
      <c r="J236" s="189"/>
      <c r="K236" s="189"/>
      <c r="L236" s="195"/>
      <c r="M236" s="196"/>
      <c r="N236" s="197"/>
      <c r="O236" s="197"/>
      <c r="P236" s="197"/>
      <c r="Q236" s="197"/>
      <c r="R236" s="197"/>
      <c r="S236" s="197"/>
      <c r="T236" s="198"/>
      <c r="AT236" s="199" t="s">
        <v>140</v>
      </c>
      <c r="AU236" s="199" t="s">
        <v>88</v>
      </c>
      <c r="AV236" s="13" t="s">
        <v>88</v>
      </c>
      <c r="AW236" s="13" t="s">
        <v>39</v>
      </c>
      <c r="AX236" s="13" t="s">
        <v>81</v>
      </c>
      <c r="AY236" s="199" t="s">
        <v>129</v>
      </c>
    </row>
    <row r="237" spans="1:65" s="2" customFormat="1" ht="49.15" customHeight="1">
      <c r="A237" s="34"/>
      <c r="B237" s="35"/>
      <c r="C237" s="170" t="s">
        <v>410</v>
      </c>
      <c r="D237" s="170" t="s">
        <v>131</v>
      </c>
      <c r="E237" s="171" t="s">
        <v>411</v>
      </c>
      <c r="F237" s="172" t="s">
        <v>412</v>
      </c>
      <c r="G237" s="173" t="s">
        <v>134</v>
      </c>
      <c r="H237" s="174">
        <v>15</v>
      </c>
      <c r="I237" s="175"/>
      <c r="J237" s="176">
        <f>ROUND(I237*H237,2)</f>
        <v>0</v>
      </c>
      <c r="K237" s="172" t="s">
        <v>135</v>
      </c>
      <c r="L237" s="39"/>
      <c r="M237" s="177" t="s">
        <v>79</v>
      </c>
      <c r="N237" s="178" t="s">
        <v>51</v>
      </c>
      <c r="O237" s="64"/>
      <c r="P237" s="179">
        <f>O237*H237</f>
        <v>0</v>
      </c>
      <c r="Q237" s="179">
        <v>0</v>
      </c>
      <c r="R237" s="179">
        <f>Q237*H237</f>
        <v>0</v>
      </c>
      <c r="S237" s="179">
        <v>0.316</v>
      </c>
      <c r="T237" s="180">
        <f>S237*H237</f>
        <v>4.74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1" t="s">
        <v>136</v>
      </c>
      <c r="AT237" s="181" t="s">
        <v>131</v>
      </c>
      <c r="AU237" s="181" t="s">
        <v>88</v>
      </c>
      <c r="AY237" s="16" t="s">
        <v>129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6" t="s">
        <v>86</v>
      </c>
      <c r="BK237" s="182">
        <f>ROUND(I237*H237,2)</f>
        <v>0</v>
      </c>
      <c r="BL237" s="16" t="s">
        <v>136</v>
      </c>
      <c r="BM237" s="181" t="s">
        <v>413</v>
      </c>
    </row>
    <row r="238" spans="1:65" s="2" customFormat="1" ht="11.25">
      <c r="A238" s="34"/>
      <c r="B238" s="35"/>
      <c r="C238" s="36"/>
      <c r="D238" s="183" t="s">
        <v>138</v>
      </c>
      <c r="E238" s="36"/>
      <c r="F238" s="184" t="s">
        <v>414</v>
      </c>
      <c r="G238" s="36"/>
      <c r="H238" s="36"/>
      <c r="I238" s="185"/>
      <c r="J238" s="36"/>
      <c r="K238" s="36"/>
      <c r="L238" s="39"/>
      <c r="M238" s="186"/>
      <c r="N238" s="187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6" t="s">
        <v>138</v>
      </c>
      <c r="AU238" s="16" t="s">
        <v>88</v>
      </c>
    </row>
    <row r="239" spans="1:65" s="13" customFormat="1" ht="11.25">
      <c r="B239" s="188"/>
      <c r="C239" s="189"/>
      <c r="D239" s="190" t="s">
        <v>140</v>
      </c>
      <c r="E239" s="191" t="s">
        <v>79</v>
      </c>
      <c r="F239" s="192" t="s">
        <v>415</v>
      </c>
      <c r="G239" s="189"/>
      <c r="H239" s="193">
        <v>15</v>
      </c>
      <c r="I239" s="194"/>
      <c r="J239" s="189"/>
      <c r="K239" s="189"/>
      <c r="L239" s="195"/>
      <c r="M239" s="196"/>
      <c r="N239" s="197"/>
      <c r="O239" s="197"/>
      <c r="P239" s="197"/>
      <c r="Q239" s="197"/>
      <c r="R239" s="197"/>
      <c r="S239" s="197"/>
      <c r="T239" s="198"/>
      <c r="AT239" s="199" t="s">
        <v>140</v>
      </c>
      <c r="AU239" s="199" t="s">
        <v>88</v>
      </c>
      <c r="AV239" s="13" t="s">
        <v>88</v>
      </c>
      <c r="AW239" s="13" t="s">
        <v>39</v>
      </c>
      <c r="AX239" s="13" t="s">
        <v>81</v>
      </c>
      <c r="AY239" s="199" t="s">
        <v>129</v>
      </c>
    </row>
    <row r="240" spans="1:65" s="2" customFormat="1" ht="49.15" customHeight="1">
      <c r="A240" s="34"/>
      <c r="B240" s="35"/>
      <c r="C240" s="170" t="s">
        <v>416</v>
      </c>
      <c r="D240" s="170" t="s">
        <v>131</v>
      </c>
      <c r="E240" s="171" t="s">
        <v>417</v>
      </c>
      <c r="F240" s="172" t="s">
        <v>418</v>
      </c>
      <c r="G240" s="173" t="s">
        <v>243</v>
      </c>
      <c r="H240" s="174">
        <v>8.85</v>
      </c>
      <c r="I240" s="175"/>
      <c r="J240" s="176">
        <f>ROUND(I240*H240,2)</f>
        <v>0</v>
      </c>
      <c r="K240" s="172" t="s">
        <v>135</v>
      </c>
      <c r="L240" s="39"/>
      <c r="M240" s="177" t="s">
        <v>79</v>
      </c>
      <c r="N240" s="178" t="s">
        <v>51</v>
      </c>
      <c r="O240" s="64"/>
      <c r="P240" s="179">
        <f>O240*H240</f>
        <v>0</v>
      </c>
      <c r="Q240" s="179">
        <v>0</v>
      </c>
      <c r="R240" s="179">
        <f>Q240*H240</f>
        <v>0</v>
      </c>
      <c r="S240" s="179">
        <v>0.20499999999999999</v>
      </c>
      <c r="T240" s="180">
        <f>S240*H240</f>
        <v>1.8142499999999999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1" t="s">
        <v>136</v>
      </c>
      <c r="AT240" s="181" t="s">
        <v>131</v>
      </c>
      <c r="AU240" s="181" t="s">
        <v>88</v>
      </c>
      <c r="AY240" s="16" t="s">
        <v>129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6" t="s">
        <v>86</v>
      </c>
      <c r="BK240" s="182">
        <f>ROUND(I240*H240,2)</f>
        <v>0</v>
      </c>
      <c r="BL240" s="16" t="s">
        <v>136</v>
      </c>
      <c r="BM240" s="181" t="s">
        <v>419</v>
      </c>
    </row>
    <row r="241" spans="1:65" s="2" customFormat="1" ht="11.25">
      <c r="A241" s="34"/>
      <c r="B241" s="35"/>
      <c r="C241" s="36"/>
      <c r="D241" s="183" t="s">
        <v>138</v>
      </c>
      <c r="E241" s="36"/>
      <c r="F241" s="184" t="s">
        <v>420</v>
      </c>
      <c r="G241" s="36"/>
      <c r="H241" s="36"/>
      <c r="I241" s="185"/>
      <c r="J241" s="36"/>
      <c r="K241" s="36"/>
      <c r="L241" s="39"/>
      <c r="M241" s="186"/>
      <c r="N241" s="187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6" t="s">
        <v>138</v>
      </c>
      <c r="AU241" s="16" t="s">
        <v>88</v>
      </c>
    </row>
    <row r="242" spans="1:65" s="13" customFormat="1" ht="11.25">
      <c r="B242" s="188"/>
      <c r="C242" s="189"/>
      <c r="D242" s="190" t="s">
        <v>140</v>
      </c>
      <c r="E242" s="191" t="s">
        <v>79</v>
      </c>
      <c r="F242" s="192" t="s">
        <v>421</v>
      </c>
      <c r="G242" s="189"/>
      <c r="H242" s="193">
        <v>8.85</v>
      </c>
      <c r="I242" s="194"/>
      <c r="J242" s="189"/>
      <c r="K242" s="189"/>
      <c r="L242" s="195"/>
      <c r="M242" s="196"/>
      <c r="N242" s="197"/>
      <c r="O242" s="197"/>
      <c r="P242" s="197"/>
      <c r="Q242" s="197"/>
      <c r="R242" s="197"/>
      <c r="S242" s="197"/>
      <c r="T242" s="198"/>
      <c r="AT242" s="199" t="s">
        <v>140</v>
      </c>
      <c r="AU242" s="199" t="s">
        <v>88</v>
      </c>
      <c r="AV242" s="13" t="s">
        <v>88</v>
      </c>
      <c r="AW242" s="13" t="s">
        <v>39</v>
      </c>
      <c r="AX242" s="13" t="s">
        <v>81</v>
      </c>
      <c r="AY242" s="199" t="s">
        <v>129</v>
      </c>
    </row>
    <row r="243" spans="1:65" s="2" customFormat="1" ht="37.9" customHeight="1">
      <c r="A243" s="34"/>
      <c r="B243" s="35"/>
      <c r="C243" s="170" t="s">
        <v>422</v>
      </c>
      <c r="D243" s="170" t="s">
        <v>131</v>
      </c>
      <c r="E243" s="171" t="s">
        <v>423</v>
      </c>
      <c r="F243" s="172" t="s">
        <v>424</v>
      </c>
      <c r="G243" s="173" t="s">
        <v>243</v>
      </c>
      <c r="H243" s="174">
        <v>26</v>
      </c>
      <c r="I243" s="175"/>
      <c r="J243" s="176">
        <f>ROUND(I243*H243,2)</f>
        <v>0</v>
      </c>
      <c r="K243" s="172" t="s">
        <v>135</v>
      </c>
      <c r="L243" s="39"/>
      <c r="M243" s="177" t="s">
        <v>79</v>
      </c>
      <c r="N243" s="178" t="s">
        <v>51</v>
      </c>
      <c r="O243" s="64"/>
      <c r="P243" s="179">
        <f>O243*H243</f>
        <v>0</v>
      </c>
      <c r="Q243" s="179">
        <v>0</v>
      </c>
      <c r="R243" s="179">
        <f>Q243*H243</f>
        <v>0</v>
      </c>
      <c r="S243" s="179">
        <v>0.04</v>
      </c>
      <c r="T243" s="180">
        <f>S243*H243</f>
        <v>1.04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1" t="s">
        <v>136</v>
      </c>
      <c r="AT243" s="181" t="s">
        <v>131</v>
      </c>
      <c r="AU243" s="181" t="s">
        <v>88</v>
      </c>
      <c r="AY243" s="16" t="s">
        <v>129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6" t="s">
        <v>86</v>
      </c>
      <c r="BK243" s="182">
        <f>ROUND(I243*H243,2)</f>
        <v>0</v>
      </c>
      <c r="BL243" s="16" t="s">
        <v>136</v>
      </c>
      <c r="BM243" s="181" t="s">
        <v>425</v>
      </c>
    </row>
    <row r="244" spans="1:65" s="2" customFormat="1" ht="11.25">
      <c r="A244" s="34"/>
      <c r="B244" s="35"/>
      <c r="C244" s="36"/>
      <c r="D244" s="183" t="s">
        <v>138</v>
      </c>
      <c r="E244" s="36"/>
      <c r="F244" s="184" t="s">
        <v>426</v>
      </c>
      <c r="G244" s="36"/>
      <c r="H244" s="36"/>
      <c r="I244" s="185"/>
      <c r="J244" s="36"/>
      <c r="K244" s="36"/>
      <c r="L244" s="39"/>
      <c r="M244" s="186"/>
      <c r="N244" s="187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6" t="s">
        <v>138</v>
      </c>
      <c r="AU244" s="16" t="s">
        <v>88</v>
      </c>
    </row>
    <row r="245" spans="1:65" s="13" customFormat="1" ht="11.25">
      <c r="B245" s="188"/>
      <c r="C245" s="189"/>
      <c r="D245" s="190" t="s">
        <v>140</v>
      </c>
      <c r="E245" s="191" t="s">
        <v>79</v>
      </c>
      <c r="F245" s="192" t="s">
        <v>427</v>
      </c>
      <c r="G245" s="189"/>
      <c r="H245" s="193">
        <v>26</v>
      </c>
      <c r="I245" s="194"/>
      <c r="J245" s="189"/>
      <c r="K245" s="189"/>
      <c r="L245" s="195"/>
      <c r="M245" s="196"/>
      <c r="N245" s="197"/>
      <c r="O245" s="197"/>
      <c r="P245" s="197"/>
      <c r="Q245" s="197"/>
      <c r="R245" s="197"/>
      <c r="S245" s="197"/>
      <c r="T245" s="198"/>
      <c r="AT245" s="199" t="s">
        <v>140</v>
      </c>
      <c r="AU245" s="199" t="s">
        <v>88</v>
      </c>
      <c r="AV245" s="13" t="s">
        <v>88</v>
      </c>
      <c r="AW245" s="13" t="s">
        <v>39</v>
      </c>
      <c r="AX245" s="13" t="s">
        <v>81</v>
      </c>
      <c r="AY245" s="199" t="s">
        <v>129</v>
      </c>
    </row>
    <row r="246" spans="1:65" s="2" customFormat="1" ht="24.2" customHeight="1">
      <c r="A246" s="34"/>
      <c r="B246" s="35"/>
      <c r="C246" s="170" t="s">
        <v>428</v>
      </c>
      <c r="D246" s="170" t="s">
        <v>131</v>
      </c>
      <c r="E246" s="171" t="s">
        <v>429</v>
      </c>
      <c r="F246" s="172" t="s">
        <v>430</v>
      </c>
      <c r="G246" s="173" t="s">
        <v>144</v>
      </c>
      <c r="H246" s="174">
        <v>30</v>
      </c>
      <c r="I246" s="175"/>
      <c r="J246" s="176">
        <f>ROUND(I246*H246,2)</f>
        <v>0</v>
      </c>
      <c r="K246" s="172" t="s">
        <v>135</v>
      </c>
      <c r="L246" s="39"/>
      <c r="M246" s="177" t="s">
        <v>79</v>
      </c>
      <c r="N246" s="178" t="s">
        <v>51</v>
      </c>
      <c r="O246" s="64"/>
      <c r="P246" s="179">
        <f>O246*H246</f>
        <v>0</v>
      </c>
      <c r="Q246" s="179">
        <v>0</v>
      </c>
      <c r="R246" s="179">
        <f>Q246*H246</f>
        <v>0</v>
      </c>
      <c r="S246" s="179">
        <v>2.2000000000000002</v>
      </c>
      <c r="T246" s="180">
        <f>S246*H246</f>
        <v>66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1" t="s">
        <v>136</v>
      </c>
      <c r="AT246" s="181" t="s">
        <v>131</v>
      </c>
      <c r="AU246" s="181" t="s">
        <v>88</v>
      </c>
      <c r="AY246" s="16" t="s">
        <v>129</v>
      </c>
      <c r="BE246" s="182">
        <f>IF(N246="základní",J246,0)</f>
        <v>0</v>
      </c>
      <c r="BF246" s="182">
        <f>IF(N246="snížená",J246,0)</f>
        <v>0</v>
      </c>
      <c r="BG246" s="182">
        <f>IF(N246="zákl. přenesená",J246,0)</f>
        <v>0</v>
      </c>
      <c r="BH246" s="182">
        <f>IF(N246="sníž. přenesená",J246,0)</f>
        <v>0</v>
      </c>
      <c r="BI246" s="182">
        <f>IF(N246="nulová",J246,0)</f>
        <v>0</v>
      </c>
      <c r="BJ246" s="16" t="s">
        <v>86</v>
      </c>
      <c r="BK246" s="182">
        <f>ROUND(I246*H246,2)</f>
        <v>0</v>
      </c>
      <c r="BL246" s="16" t="s">
        <v>136</v>
      </c>
      <c r="BM246" s="181" t="s">
        <v>431</v>
      </c>
    </row>
    <row r="247" spans="1:65" s="2" customFormat="1" ht="11.25">
      <c r="A247" s="34"/>
      <c r="B247" s="35"/>
      <c r="C247" s="36"/>
      <c r="D247" s="183" t="s">
        <v>138</v>
      </c>
      <c r="E247" s="36"/>
      <c r="F247" s="184" t="s">
        <v>432</v>
      </c>
      <c r="G247" s="36"/>
      <c r="H247" s="36"/>
      <c r="I247" s="185"/>
      <c r="J247" s="36"/>
      <c r="K247" s="36"/>
      <c r="L247" s="39"/>
      <c r="M247" s="186"/>
      <c r="N247" s="187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6" t="s">
        <v>138</v>
      </c>
      <c r="AU247" s="16" t="s">
        <v>88</v>
      </c>
    </row>
    <row r="248" spans="1:65" s="13" customFormat="1" ht="11.25">
      <c r="B248" s="188"/>
      <c r="C248" s="189"/>
      <c r="D248" s="190" t="s">
        <v>140</v>
      </c>
      <c r="E248" s="191" t="s">
        <v>79</v>
      </c>
      <c r="F248" s="192" t="s">
        <v>433</v>
      </c>
      <c r="G248" s="189"/>
      <c r="H248" s="193">
        <v>30</v>
      </c>
      <c r="I248" s="194"/>
      <c r="J248" s="189"/>
      <c r="K248" s="189"/>
      <c r="L248" s="195"/>
      <c r="M248" s="196"/>
      <c r="N248" s="197"/>
      <c r="O248" s="197"/>
      <c r="P248" s="197"/>
      <c r="Q248" s="197"/>
      <c r="R248" s="197"/>
      <c r="S248" s="197"/>
      <c r="T248" s="198"/>
      <c r="AT248" s="199" t="s">
        <v>140</v>
      </c>
      <c r="AU248" s="199" t="s">
        <v>88</v>
      </c>
      <c r="AV248" s="13" t="s">
        <v>88</v>
      </c>
      <c r="AW248" s="13" t="s">
        <v>39</v>
      </c>
      <c r="AX248" s="13" t="s">
        <v>81</v>
      </c>
      <c r="AY248" s="199" t="s">
        <v>129</v>
      </c>
    </row>
    <row r="249" spans="1:65" s="12" customFormat="1" ht="22.9" customHeight="1">
      <c r="B249" s="154"/>
      <c r="C249" s="155"/>
      <c r="D249" s="156" t="s">
        <v>80</v>
      </c>
      <c r="E249" s="168" t="s">
        <v>434</v>
      </c>
      <c r="F249" s="168" t="s">
        <v>435</v>
      </c>
      <c r="G249" s="155"/>
      <c r="H249" s="155"/>
      <c r="I249" s="158"/>
      <c r="J249" s="169">
        <f>BK249</f>
        <v>0</v>
      </c>
      <c r="K249" s="155"/>
      <c r="L249" s="160"/>
      <c r="M249" s="161"/>
      <c r="N249" s="162"/>
      <c r="O249" s="162"/>
      <c r="P249" s="163">
        <f>SUM(P250:P263)</f>
        <v>0</v>
      </c>
      <c r="Q249" s="162"/>
      <c r="R249" s="163">
        <f>SUM(R250:R263)</f>
        <v>0</v>
      </c>
      <c r="S249" s="162"/>
      <c r="T249" s="164">
        <f>SUM(T250:T263)</f>
        <v>0</v>
      </c>
      <c r="AR249" s="165" t="s">
        <v>86</v>
      </c>
      <c r="AT249" s="166" t="s">
        <v>80</v>
      </c>
      <c r="AU249" s="166" t="s">
        <v>86</v>
      </c>
      <c r="AY249" s="165" t="s">
        <v>129</v>
      </c>
      <c r="BK249" s="167">
        <f>SUM(BK250:BK263)</f>
        <v>0</v>
      </c>
    </row>
    <row r="250" spans="1:65" s="2" customFormat="1" ht="37.9" customHeight="1">
      <c r="A250" s="34"/>
      <c r="B250" s="35"/>
      <c r="C250" s="170" t="s">
        <v>436</v>
      </c>
      <c r="D250" s="170" t="s">
        <v>131</v>
      </c>
      <c r="E250" s="171" t="s">
        <v>437</v>
      </c>
      <c r="F250" s="172" t="s">
        <v>438</v>
      </c>
      <c r="G250" s="173" t="s">
        <v>189</v>
      </c>
      <c r="H250" s="174">
        <v>94.924000000000007</v>
      </c>
      <c r="I250" s="175"/>
      <c r="J250" s="176">
        <f>ROUND(I250*H250,2)</f>
        <v>0</v>
      </c>
      <c r="K250" s="172" t="s">
        <v>135</v>
      </c>
      <c r="L250" s="39"/>
      <c r="M250" s="177" t="s">
        <v>79</v>
      </c>
      <c r="N250" s="178" t="s">
        <v>51</v>
      </c>
      <c r="O250" s="64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1" t="s">
        <v>136</v>
      </c>
      <c r="AT250" s="181" t="s">
        <v>131</v>
      </c>
      <c r="AU250" s="181" t="s">
        <v>88</v>
      </c>
      <c r="AY250" s="16" t="s">
        <v>129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6" t="s">
        <v>86</v>
      </c>
      <c r="BK250" s="182">
        <f>ROUND(I250*H250,2)</f>
        <v>0</v>
      </c>
      <c r="BL250" s="16" t="s">
        <v>136</v>
      </c>
      <c r="BM250" s="181" t="s">
        <v>439</v>
      </c>
    </row>
    <row r="251" spans="1:65" s="2" customFormat="1" ht="11.25">
      <c r="A251" s="34"/>
      <c r="B251" s="35"/>
      <c r="C251" s="36"/>
      <c r="D251" s="183" t="s">
        <v>138</v>
      </c>
      <c r="E251" s="36"/>
      <c r="F251" s="184" t="s">
        <v>440</v>
      </c>
      <c r="G251" s="36"/>
      <c r="H251" s="36"/>
      <c r="I251" s="185"/>
      <c r="J251" s="36"/>
      <c r="K251" s="36"/>
      <c r="L251" s="39"/>
      <c r="M251" s="186"/>
      <c r="N251" s="187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6" t="s">
        <v>138</v>
      </c>
      <c r="AU251" s="16" t="s">
        <v>88</v>
      </c>
    </row>
    <row r="252" spans="1:65" s="2" customFormat="1" ht="33" customHeight="1">
      <c r="A252" s="34"/>
      <c r="B252" s="35"/>
      <c r="C252" s="170" t="s">
        <v>441</v>
      </c>
      <c r="D252" s="170" t="s">
        <v>131</v>
      </c>
      <c r="E252" s="171" t="s">
        <v>442</v>
      </c>
      <c r="F252" s="172" t="s">
        <v>443</v>
      </c>
      <c r="G252" s="173" t="s">
        <v>189</v>
      </c>
      <c r="H252" s="174">
        <v>94.924000000000007</v>
      </c>
      <c r="I252" s="175"/>
      <c r="J252" s="176">
        <f>ROUND(I252*H252,2)</f>
        <v>0</v>
      </c>
      <c r="K252" s="172" t="s">
        <v>135</v>
      </c>
      <c r="L252" s="39"/>
      <c r="M252" s="177" t="s">
        <v>79</v>
      </c>
      <c r="N252" s="178" t="s">
        <v>51</v>
      </c>
      <c r="O252" s="64"/>
      <c r="P252" s="179">
        <f>O252*H252</f>
        <v>0</v>
      </c>
      <c r="Q252" s="179">
        <v>0</v>
      </c>
      <c r="R252" s="179">
        <f>Q252*H252</f>
        <v>0</v>
      </c>
      <c r="S252" s="179">
        <v>0</v>
      </c>
      <c r="T252" s="18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1" t="s">
        <v>136</v>
      </c>
      <c r="AT252" s="181" t="s">
        <v>131</v>
      </c>
      <c r="AU252" s="181" t="s">
        <v>88</v>
      </c>
      <c r="AY252" s="16" t="s">
        <v>129</v>
      </c>
      <c r="BE252" s="182">
        <f>IF(N252="základní",J252,0)</f>
        <v>0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16" t="s">
        <v>86</v>
      </c>
      <c r="BK252" s="182">
        <f>ROUND(I252*H252,2)</f>
        <v>0</v>
      </c>
      <c r="BL252" s="16" t="s">
        <v>136</v>
      </c>
      <c r="BM252" s="181" t="s">
        <v>444</v>
      </c>
    </row>
    <row r="253" spans="1:65" s="2" customFormat="1" ht="11.25">
      <c r="A253" s="34"/>
      <c r="B253" s="35"/>
      <c r="C253" s="36"/>
      <c r="D253" s="183" t="s">
        <v>138</v>
      </c>
      <c r="E253" s="36"/>
      <c r="F253" s="184" t="s">
        <v>445</v>
      </c>
      <c r="G253" s="36"/>
      <c r="H253" s="36"/>
      <c r="I253" s="185"/>
      <c r="J253" s="36"/>
      <c r="K253" s="36"/>
      <c r="L253" s="39"/>
      <c r="M253" s="186"/>
      <c r="N253" s="187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6" t="s">
        <v>138</v>
      </c>
      <c r="AU253" s="16" t="s">
        <v>88</v>
      </c>
    </row>
    <row r="254" spans="1:65" s="2" customFormat="1" ht="44.25" customHeight="1">
      <c r="A254" s="34"/>
      <c r="B254" s="35"/>
      <c r="C254" s="170" t="s">
        <v>446</v>
      </c>
      <c r="D254" s="170" t="s">
        <v>131</v>
      </c>
      <c r="E254" s="171" t="s">
        <v>447</v>
      </c>
      <c r="F254" s="172" t="s">
        <v>448</v>
      </c>
      <c r="G254" s="173" t="s">
        <v>189</v>
      </c>
      <c r="H254" s="174">
        <v>1803.556</v>
      </c>
      <c r="I254" s="175"/>
      <c r="J254" s="176">
        <f>ROUND(I254*H254,2)</f>
        <v>0</v>
      </c>
      <c r="K254" s="172" t="s">
        <v>135</v>
      </c>
      <c r="L254" s="39"/>
      <c r="M254" s="177" t="s">
        <v>79</v>
      </c>
      <c r="N254" s="178" t="s">
        <v>51</v>
      </c>
      <c r="O254" s="64"/>
      <c r="P254" s="179">
        <f>O254*H254</f>
        <v>0</v>
      </c>
      <c r="Q254" s="179">
        <v>0</v>
      </c>
      <c r="R254" s="179">
        <f>Q254*H254</f>
        <v>0</v>
      </c>
      <c r="S254" s="179">
        <v>0</v>
      </c>
      <c r="T254" s="18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1" t="s">
        <v>136</v>
      </c>
      <c r="AT254" s="181" t="s">
        <v>131</v>
      </c>
      <c r="AU254" s="181" t="s">
        <v>88</v>
      </c>
      <c r="AY254" s="16" t="s">
        <v>129</v>
      </c>
      <c r="BE254" s="182">
        <f>IF(N254="základní",J254,0)</f>
        <v>0</v>
      </c>
      <c r="BF254" s="182">
        <f>IF(N254="snížená",J254,0)</f>
        <v>0</v>
      </c>
      <c r="BG254" s="182">
        <f>IF(N254="zákl. přenesená",J254,0)</f>
        <v>0</v>
      </c>
      <c r="BH254" s="182">
        <f>IF(N254="sníž. přenesená",J254,0)</f>
        <v>0</v>
      </c>
      <c r="BI254" s="182">
        <f>IF(N254="nulová",J254,0)</f>
        <v>0</v>
      </c>
      <c r="BJ254" s="16" t="s">
        <v>86</v>
      </c>
      <c r="BK254" s="182">
        <f>ROUND(I254*H254,2)</f>
        <v>0</v>
      </c>
      <c r="BL254" s="16" t="s">
        <v>136</v>
      </c>
      <c r="BM254" s="181" t="s">
        <v>449</v>
      </c>
    </row>
    <row r="255" spans="1:65" s="2" customFormat="1" ht="11.25">
      <c r="A255" s="34"/>
      <c r="B255" s="35"/>
      <c r="C255" s="36"/>
      <c r="D255" s="183" t="s">
        <v>138</v>
      </c>
      <c r="E255" s="36"/>
      <c r="F255" s="184" t="s">
        <v>450</v>
      </c>
      <c r="G255" s="36"/>
      <c r="H255" s="36"/>
      <c r="I255" s="185"/>
      <c r="J255" s="36"/>
      <c r="K255" s="36"/>
      <c r="L255" s="39"/>
      <c r="M255" s="186"/>
      <c r="N255" s="187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6" t="s">
        <v>138</v>
      </c>
      <c r="AU255" s="16" t="s">
        <v>88</v>
      </c>
    </row>
    <row r="256" spans="1:65" s="2" customFormat="1" ht="19.5">
      <c r="A256" s="34"/>
      <c r="B256" s="35"/>
      <c r="C256" s="36"/>
      <c r="D256" s="190" t="s">
        <v>183</v>
      </c>
      <c r="E256" s="36"/>
      <c r="F256" s="200" t="s">
        <v>451</v>
      </c>
      <c r="G256" s="36"/>
      <c r="H256" s="36"/>
      <c r="I256" s="185"/>
      <c r="J256" s="36"/>
      <c r="K256" s="36"/>
      <c r="L256" s="39"/>
      <c r="M256" s="186"/>
      <c r="N256" s="187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6" t="s">
        <v>183</v>
      </c>
      <c r="AU256" s="16" t="s">
        <v>88</v>
      </c>
    </row>
    <row r="257" spans="1:65" s="13" customFormat="1" ht="11.25">
      <c r="B257" s="188"/>
      <c r="C257" s="189"/>
      <c r="D257" s="190" t="s">
        <v>140</v>
      </c>
      <c r="E257" s="189"/>
      <c r="F257" s="192" t="s">
        <v>452</v>
      </c>
      <c r="G257" s="189"/>
      <c r="H257" s="193">
        <v>1803.556</v>
      </c>
      <c r="I257" s="194"/>
      <c r="J257" s="189"/>
      <c r="K257" s="189"/>
      <c r="L257" s="195"/>
      <c r="M257" s="196"/>
      <c r="N257" s="197"/>
      <c r="O257" s="197"/>
      <c r="P257" s="197"/>
      <c r="Q257" s="197"/>
      <c r="R257" s="197"/>
      <c r="S257" s="197"/>
      <c r="T257" s="198"/>
      <c r="AT257" s="199" t="s">
        <v>140</v>
      </c>
      <c r="AU257" s="199" t="s">
        <v>88</v>
      </c>
      <c r="AV257" s="13" t="s">
        <v>88</v>
      </c>
      <c r="AW257" s="13" t="s">
        <v>4</v>
      </c>
      <c r="AX257" s="13" t="s">
        <v>86</v>
      </c>
      <c r="AY257" s="199" t="s">
        <v>129</v>
      </c>
    </row>
    <row r="258" spans="1:65" s="2" customFormat="1" ht="44.25" customHeight="1">
      <c r="A258" s="34"/>
      <c r="B258" s="35"/>
      <c r="C258" s="170" t="s">
        <v>453</v>
      </c>
      <c r="D258" s="170" t="s">
        <v>131</v>
      </c>
      <c r="E258" s="171" t="s">
        <v>454</v>
      </c>
      <c r="F258" s="172" t="s">
        <v>455</v>
      </c>
      <c r="G258" s="173" t="s">
        <v>189</v>
      </c>
      <c r="H258" s="174">
        <v>69.504000000000005</v>
      </c>
      <c r="I258" s="175"/>
      <c r="J258" s="176">
        <f>ROUND(I258*H258,2)</f>
        <v>0</v>
      </c>
      <c r="K258" s="172" t="s">
        <v>135</v>
      </c>
      <c r="L258" s="39"/>
      <c r="M258" s="177" t="s">
        <v>79</v>
      </c>
      <c r="N258" s="178" t="s">
        <v>51</v>
      </c>
      <c r="O258" s="64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1" t="s">
        <v>136</v>
      </c>
      <c r="AT258" s="181" t="s">
        <v>131</v>
      </c>
      <c r="AU258" s="181" t="s">
        <v>88</v>
      </c>
      <c r="AY258" s="16" t="s">
        <v>129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6" t="s">
        <v>86</v>
      </c>
      <c r="BK258" s="182">
        <f>ROUND(I258*H258,2)</f>
        <v>0</v>
      </c>
      <c r="BL258" s="16" t="s">
        <v>136</v>
      </c>
      <c r="BM258" s="181" t="s">
        <v>456</v>
      </c>
    </row>
    <row r="259" spans="1:65" s="2" customFormat="1" ht="11.25">
      <c r="A259" s="34"/>
      <c r="B259" s="35"/>
      <c r="C259" s="36"/>
      <c r="D259" s="183" t="s">
        <v>138</v>
      </c>
      <c r="E259" s="36"/>
      <c r="F259" s="184" t="s">
        <v>457</v>
      </c>
      <c r="G259" s="36"/>
      <c r="H259" s="36"/>
      <c r="I259" s="185"/>
      <c r="J259" s="36"/>
      <c r="K259" s="36"/>
      <c r="L259" s="39"/>
      <c r="M259" s="186"/>
      <c r="N259" s="187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6" t="s">
        <v>138</v>
      </c>
      <c r="AU259" s="16" t="s">
        <v>88</v>
      </c>
    </row>
    <row r="260" spans="1:65" s="2" customFormat="1" ht="44.25" customHeight="1">
      <c r="A260" s="34"/>
      <c r="B260" s="35"/>
      <c r="C260" s="170" t="s">
        <v>458</v>
      </c>
      <c r="D260" s="170" t="s">
        <v>131</v>
      </c>
      <c r="E260" s="171" t="s">
        <v>459</v>
      </c>
      <c r="F260" s="172" t="s">
        <v>188</v>
      </c>
      <c r="G260" s="173" t="s">
        <v>189</v>
      </c>
      <c r="H260" s="174">
        <v>20.68</v>
      </c>
      <c r="I260" s="175"/>
      <c r="J260" s="176">
        <f>ROUND(I260*H260,2)</f>
        <v>0</v>
      </c>
      <c r="K260" s="172" t="s">
        <v>135</v>
      </c>
      <c r="L260" s="39"/>
      <c r="M260" s="177" t="s">
        <v>79</v>
      </c>
      <c r="N260" s="178" t="s">
        <v>51</v>
      </c>
      <c r="O260" s="64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1" t="s">
        <v>136</v>
      </c>
      <c r="AT260" s="181" t="s">
        <v>131</v>
      </c>
      <c r="AU260" s="181" t="s">
        <v>88</v>
      </c>
      <c r="AY260" s="16" t="s">
        <v>129</v>
      </c>
      <c r="BE260" s="182">
        <f>IF(N260="základní",J260,0)</f>
        <v>0</v>
      </c>
      <c r="BF260" s="182">
        <f>IF(N260="snížená",J260,0)</f>
        <v>0</v>
      </c>
      <c r="BG260" s="182">
        <f>IF(N260="zákl. přenesená",J260,0)</f>
        <v>0</v>
      </c>
      <c r="BH260" s="182">
        <f>IF(N260="sníž. přenesená",J260,0)</f>
        <v>0</v>
      </c>
      <c r="BI260" s="182">
        <f>IF(N260="nulová",J260,0)</f>
        <v>0</v>
      </c>
      <c r="BJ260" s="16" t="s">
        <v>86</v>
      </c>
      <c r="BK260" s="182">
        <f>ROUND(I260*H260,2)</f>
        <v>0</v>
      </c>
      <c r="BL260" s="16" t="s">
        <v>136</v>
      </c>
      <c r="BM260" s="181" t="s">
        <v>460</v>
      </c>
    </row>
    <row r="261" spans="1:65" s="2" customFormat="1" ht="11.25">
      <c r="A261" s="34"/>
      <c r="B261" s="35"/>
      <c r="C261" s="36"/>
      <c r="D261" s="183" t="s">
        <v>138</v>
      </c>
      <c r="E261" s="36"/>
      <c r="F261" s="184" t="s">
        <v>461</v>
      </c>
      <c r="G261" s="36"/>
      <c r="H261" s="36"/>
      <c r="I261" s="185"/>
      <c r="J261" s="36"/>
      <c r="K261" s="36"/>
      <c r="L261" s="39"/>
      <c r="M261" s="186"/>
      <c r="N261" s="187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6" t="s">
        <v>138</v>
      </c>
      <c r="AU261" s="16" t="s">
        <v>88</v>
      </c>
    </row>
    <row r="262" spans="1:65" s="2" customFormat="1" ht="44.25" customHeight="1">
      <c r="A262" s="34"/>
      <c r="B262" s="35"/>
      <c r="C262" s="170" t="s">
        <v>462</v>
      </c>
      <c r="D262" s="170" t="s">
        <v>131</v>
      </c>
      <c r="E262" s="171" t="s">
        <v>463</v>
      </c>
      <c r="F262" s="172" t="s">
        <v>464</v>
      </c>
      <c r="G262" s="173" t="s">
        <v>189</v>
      </c>
      <c r="H262" s="174">
        <v>4.74</v>
      </c>
      <c r="I262" s="175"/>
      <c r="J262" s="176">
        <f>ROUND(I262*H262,2)</f>
        <v>0</v>
      </c>
      <c r="K262" s="172" t="s">
        <v>135</v>
      </c>
      <c r="L262" s="39"/>
      <c r="M262" s="177" t="s">
        <v>79</v>
      </c>
      <c r="N262" s="178" t="s">
        <v>51</v>
      </c>
      <c r="O262" s="64"/>
      <c r="P262" s="179">
        <f>O262*H262</f>
        <v>0</v>
      </c>
      <c r="Q262" s="179">
        <v>0</v>
      </c>
      <c r="R262" s="179">
        <f>Q262*H262</f>
        <v>0</v>
      </c>
      <c r="S262" s="179">
        <v>0</v>
      </c>
      <c r="T262" s="18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1" t="s">
        <v>136</v>
      </c>
      <c r="AT262" s="181" t="s">
        <v>131</v>
      </c>
      <c r="AU262" s="181" t="s">
        <v>88</v>
      </c>
      <c r="AY262" s="16" t="s">
        <v>129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6" t="s">
        <v>86</v>
      </c>
      <c r="BK262" s="182">
        <f>ROUND(I262*H262,2)</f>
        <v>0</v>
      </c>
      <c r="BL262" s="16" t="s">
        <v>136</v>
      </c>
      <c r="BM262" s="181" t="s">
        <v>465</v>
      </c>
    </row>
    <row r="263" spans="1:65" s="2" customFormat="1" ht="11.25">
      <c r="A263" s="34"/>
      <c r="B263" s="35"/>
      <c r="C263" s="36"/>
      <c r="D263" s="183" t="s">
        <v>138</v>
      </c>
      <c r="E263" s="36"/>
      <c r="F263" s="184" t="s">
        <v>466</v>
      </c>
      <c r="G263" s="36"/>
      <c r="H263" s="36"/>
      <c r="I263" s="185"/>
      <c r="J263" s="36"/>
      <c r="K263" s="36"/>
      <c r="L263" s="39"/>
      <c r="M263" s="186"/>
      <c r="N263" s="187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6" t="s">
        <v>138</v>
      </c>
      <c r="AU263" s="16" t="s">
        <v>88</v>
      </c>
    </row>
    <row r="264" spans="1:65" s="12" customFormat="1" ht="22.9" customHeight="1">
      <c r="B264" s="154"/>
      <c r="C264" s="155"/>
      <c r="D264" s="156" t="s">
        <v>80</v>
      </c>
      <c r="E264" s="168" t="s">
        <v>467</v>
      </c>
      <c r="F264" s="168" t="s">
        <v>468</v>
      </c>
      <c r="G264" s="155"/>
      <c r="H264" s="155"/>
      <c r="I264" s="158"/>
      <c r="J264" s="169">
        <f>BK264</f>
        <v>0</v>
      </c>
      <c r="K264" s="155"/>
      <c r="L264" s="160"/>
      <c r="M264" s="161"/>
      <c r="N264" s="162"/>
      <c r="O264" s="162"/>
      <c r="P264" s="163">
        <f>SUM(P265:P266)</f>
        <v>0</v>
      </c>
      <c r="Q264" s="162"/>
      <c r="R264" s="163">
        <f>SUM(R265:R266)</f>
        <v>0</v>
      </c>
      <c r="S264" s="162"/>
      <c r="T264" s="164">
        <f>SUM(T265:T266)</f>
        <v>0</v>
      </c>
      <c r="AR264" s="165" t="s">
        <v>86</v>
      </c>
      <c r="AT264" s="166" t="s">
        <v>80</v>
      </c>
      <c r="AU264" s="166" t="s">
        <v>86</v>
      </c>
      <c r="AY264" s="165" t="s">
        <v>129</v>
      </c>
      <c r="BK264" s="167">
        <f>SUM(BK265:BK266)</f>
        <v>0</v>
      </c>
    </row>
    <row r="265" spans="1:65" s="2" customFormat="1" ht="55.5" customHeight="1">
      <c r="A265" s="34"/>
      <c r="B265" s="35"/>
      <c r="C265" s="170" t="s">
        <v>469</v>
      </c>
      <c r="D265" s="170" t="s">
        <v>131</v>
      </c>
      <c r="E265" s="171" t="s">
        <v>470</v>
      </c>
      <c r="F265" s="172" t="s">
        <v>471</v>
      </c>
      <c r="G265" s="173" t="s">
        <v>189</v>
      </c>
      <c r="H265" s="174">
        <v>85.343999999999994</v>
      </c>
      <c r="I265" s="175"/>
      <c r="J265" s="176">
        <f>ROUND(I265*H265,2)</f>
        <v>0</v>
      </c>
      <c r="K265" s="172" t="s">
        <v>135</v>
      </c>
      <c r="L265" s="39"/>
      <c r="M265" s="177" t="s">
        <v>79</v>
      </c>
      <c r="N265" s="178" t="s">
        <v>51</v>
      </c>
      <c r="O265" s="64"/>
      <c r="P265" s="179">
        <f>O265*H265</f>
        <v>0</v>
      </c>
      <c r="Q265" s="179">
        <v>0</v>
      </c>
      <c r="R265" s="179">
        <f>Q265*H265</f>
        <v>0</v>
      </c>
      <c r="S265" s="179">
        <v>0</v>
      </c>
      <c r="T265" s="18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1" t="s">
        <v>136</v>
      </c>
      <c r="AT265" s="181" t="s">
        <v>131</v>
      </c>
      <c r="AU265" s="181" t="s">
        <v>88</v>
      </c>
      <c r="AY265" s="16" t="s">
        <v>129</v>
      </c>
      <c r="BE265" s="182">
        <f>IF(N265="základní",J265,0)</f>
        <v>0</v>
      </c>
      <c r="BF265" s="182">
        <f>IF(N265="snížená",J265,0)</f>
        <v>0</v>
      </c>
      <c r="BG265" s="182">
        <f>IF(N265="zákl. přenesená",J265,0)</f>
        <v>0</v>
      </c>
      <c r="BH265" s="182">
        <f>IF(N265="sníž. přenesená",J265,0)</f>
        <v>0</v>
      </c>
      <c r="BI265" s="182">
        <f>IF(N265="nulová",J265,0)</f>
        <v>0</v>
      </c>
      <c r="BJ265" s="16" t="s">
        <v>86</v>
      </c>
      <c r="BK265" s="182">
        <f>ROUND(I265*H265,2)</f>
        <v>0</v>
      </c>
      <c r="BL265" s="16" t="s">
        <v>136</v>
      </c>
      <c r="BM265" s="181" t="s">
        <v>472</v>
      </c>
    </row>
    <row r="266" spans="1:65" s="2" customFormat="1" ht="11.25">
      <c r="A266" s="34"/>
      <c r="B266" s="35"/>
      <c r="C266" s="36"/>
      <c r="D266" s="183" t="s">
        <v>138</v>
      </c>
      <c r="E266" s="36"/>
      <c r="F266" s="184" t="s">
        <v>473</v>
      </c>
      <c r="G266" s="36"/>
      <c r="H266" s="36"/>
      <c r="I266" s="185"/>
      <c r="J266" s="36"/>
      <c r="K266" s="36"/>
      <c r="L266" s="39"/>
      <c r="M266" s="186"/>
      <c r="N266" s="187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6" t="s">
        <v>138</v>
      </c>
      <c r="AU266" s="16" t="s">
        <v>88</v>
      </c>
    </row>
    <row r="267" spans="1:65" s="12" customFormat="1" ht="25.9" customHeight="1">
      <c r="B267" s="154"/>
      <c r="C267" s="155"/>
      <c r="D267" s="156" t="s">
        <v>80</v>
      </c>
      <c r="E267" s="157" t="s">
        <v>474</v>
      </c>
      <c r="F267" s="157" t="s">
        <v>475</v>
      </c>
      <c r="G267" s="155"/>
      <c r="H267" s="155"/>
      <c r="I267" s="158"/>
      <c r="J267" s="159">
        <f>BK267</f>
        <v>0</v>
      </c>
      <c r="K267" s="155"/>
      <c r="L267" s="160"/>
      <c r="M267" s="161"/>
      <c r="N267" s="162"/>
      <c r="O267" s="162"/>
      <c r="P267" s="163">
        <f>P268+P293+P311+P317+P326</f>
        <v>0</v>
      </c>
      <c r="Q267" s="162"/>
      <c r="R267" s="163">
        <f>R268+R293+R311+R317+R326</f>
        <v>0.95565243680000012</v>
      </c>
      <c r="S267" s="162"/>
      <c r="T267" s="164">
        <f>T268+T293+T311+T317+T326</f>
        <v>0</v>
      </c>
      <c r="AR267" s="165" t="s">
        <v>88</v>
      </c>
      <c r="AT267" s="166" t="s">
        <v>80</v>
      </c>
      <c r="AU267" s="166" t="s">
        <v>81</v>
      </c>
      <c r="AY267" s="165" t="s">
        <v>129</v>
      </c>
      <c r="BK267" s="167">
        <f>BK268+BK293+BK311+BK317+BK326</f>
        <v>0</v>
      </c>
    </row>
    <row r="268" spans="1:65" s="12" customFormat="1" ht="22.9" customHeight="1">
      <c r="B268" s="154"/>
      <c r="C268" s="155"/>
      <c r="D268" s="156" t="s">
        <v>80</v>
      </c>
      <c r="E268" s="168" t="s">
        <v>476</v>
      </c>
      <c r="F268" s="168" t="s">
        <v>477</v>
      </c>
      <c r="G268" s="155"/>
      <c r="H268" s="155"/>
      <c r="I268" s="158"/>
      <c r="J268" s="169">
        <f>BK268</f>
        <v>0</v>
      </c>
      <c r="K268" s="155"/>
      <c r="L268" s="160"/>
      <c r="M268" s="161"/>
      <c r="N268" s="162"/>
      <c r="O268" s="162"/>
      <c r="P268" s="163">
        <f>SUM(P269:P292)</f>
        <v>0</v>
      </c>
      <c r="Q268" s="162"/>
      <c r="R268" s="163">
        <f>SUM(R269:R292)</f>
        <v>0.17432927679999999</v>
      </c>
      <c r="S268" s="162"/>
      <c r="T268" s="164">
        <f>SUM(T269:T292)</f>
        <v>0</v>
      </c>
      <c r="AR268" s="165" t="s">
        <v>88</v>
      </c>
      <c r="AT268" s="166" t="s">
        <v>80</v>
      </c>
      <c r="AU268" s="166" t="s">
        <v>86</v>
      </c>
      <c r="AY268" s="165" t="s">
        <v>129</v>
      </c>
      <c r="BK268" s="167">
        <f>SUM(BK269:BK292)</f>
        <v>0</v>
      </c>
    </row>
    <row r="269" spans="1:65" s="2" customFormat="1" ht="37.9" customHeight="1">
      <c r="A269" s="34"/>
      <c r="B269" s="35"/>
      <c r="C269" s="170" t="s">
        <v>478</v>
      </c>
      <c r="D269" s="170" t="s">
        <v>131</v>
      </c>
      <c r="E269" s="171" t="s">
        <v>479</v>
      </c>
      <c r="F269" s="172" t="s">
        <v>480</v>
      </c>
      <c r="G269" s="173" t="s">
        <v>134</v>
      </c>
      <c r="H269" s="174">
        <v>13.327999999999999</v>
      </c>
      <c r="I269" s="175"/>
      <c r="J269" s="176">
        <f>ROUND(I269*H269,2)</f>
        <v>0</v>
      </c>
      <c r="K269" s="172" t="s">
        <v>135</v>
      </c>
      <c r="L269" s="39"/>
      <c r="M269" s="177" t="s">
        <v>79</v>
      </c>
      <c r="N269" s="178" t="s">
        <v>51</v>
      </c>
      <c r="O269" s="64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1" t="s">
        <v>234</v>
      </c>
      <c r="AT269" s="181" t="s">
        <v>131</v>
      </c>
      <c r="AU269" s="181" t="s">
        <v>88</v>
      </c>
      <c r="AY269" s="16" t="s">
        <v>129</v>
      </c>
      <c r="BE269" s="182">
        <f>IF(N269="základní",J269,0)</f>
        <v>0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6" t="s">
        <v>86</v>
      </c>
      <c r="BK269" s="182">
        <f>ROUND(I269*H269,2)</f>
        <v>0</v>
      </c>
      <c r="BL269" s="16" t="s">
        <v>234</v>
      </c>
      <c r="BM269" s="181" t="s">
        <v>481</v>
      </c>
    </row>
    <row r="270" spans="1:65" s="2" customFormat="1" ht="11.25">
      <c r="A270" s="34"/>
      <c r="B270" s="35"/>
      <c r="C270" s="36"/>
      <c r="D270" s="183" t="s">
        <v>138</v>
      </c>
      <c r="E270" s="36"/>
      <c r="F270" s="184" t="s">
        <v>482</v>
      </c>
      <c r="G270" s="36"/>
      <c r="H270" s="36"/>
      <c r="I270" s="185"/>
      <c r="J270" s="36"/>
      <c r="K270" s="36"/>
      <c r="L270" s="39"/>
      <c r="M270" s="186"/>
      <c r="N270" s="187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6" t="s">
        <v>138</v>
      </c>
      <c r="AU270" s="16" t="s">
        <v>88</v>
      </c>
    </row>
    <row r="271" spans="1:65" s="13" customFormat="1" ht="22.5">
      <c r="B271" s="188"/>
      <c r="C271" s="189"/>
      <c r="D271" s="190" t="s">
        <v>140</v>
      </c>
      <c r="E271" s="191" t="s">
        <v>79</v>
      </c>
      <c r="F271" s="192" t="s">
        <v>483</v>
      </c>
      <c r="G271" s="189"/>
      <c r="H271" s="193">
        <v>13.327999999999999</v>
      </c>
      <c r="I271" s="194"/>
      <c r="J271" s="189"/>
      <c r="K271" s="189"/>
      <c r="L271" s="195"/>
      <c r="M271" s="196"/>
      <c r="N271" s="197"/>
      <c r="O271" s="197"/>
      <c r="P271" s="197"/>
      <c r="Q271" s="197"/>
      <c r="R271" s="197"/>
      <c r="S271" s="197"/>
      <c r="T271" s="198"/>
      <c r="AT271" s="199" t="s">
        <v>140</v>
      </c>
      <c r="AU271" s="199" t="s">
        <v>88</v>
      </c>
      <c r="AV271" s="13" t="s">
        <v>88</v>
      </c>
      <c r="AW271" s="13" t="s">
        <v>39</v>
      </c>
      <c r="AX271" s="13" t="s">
        <v>81</v>
      </c>
      <c r="AY271" s="199" t="s">
        <v>129</v>
      </c>
    </row>
    <row r="272" spans="1:65" s="2" customFormat="1" ht="16.5" customHeight="1">
      <c r="A272" s="34"/>
      <c r="B272" s="35"/>
      <c r="C272" s="201" t="s">
        <v>484</v>
      </c>
      <c r="D272" s="201" t="s">
        <v>265</v>
      </c>
      <c r="E272" s="202" t="s">
        <v>485</v>
      </c>
      <c r="F272" s="203" t="s">
        <v>486</v>
      </c>
      <c r="G272" s="204" t="s">
        <v>189</v>
      </c>
      <c r="H272" s="205">
        <v>4.0000000000000001E-3</v>
      </c>
      <c r="I272" s="206"/>
      <c r="J272" s="207">
        <f>ROUND(I272*H272,2)</f>
        <v>0</v>
      </c>
      <c r="K272" s="203" t="s">
        <v>135</v>
      </c>
      <c r="L272" s="208"/>
      <c r="M272" s="209" t="s">
        <v>79</v>
      </c>
      <c r="N272" s="210" t="s">
        <v>51</v>
      </c>
      <c r="O272" s="64"/>
      <c r="P272" s="179">
        <f>O272*H272</f>
        <v>0</v>
      </c>
      <c r="Q272" s="179">
        <v>1</v>
      </c>
      <c r="R272" s="179">
        <f>Q272*H272</f>
        <v>4.0000000000000001E-3</v>
      </c>
      <c r="S272" s="179">
        <v>0</v>
      </c>
      <c r="T272" s="18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1" t="s">
        <v>330</v>
      </c>
      <c r="AT272" s="181" t="s">
        <v>265</v>
      </c>
      <c r="AU272" s="181" t="s">
        <v>88</v>
      </c>
      <c r="AY272" s="16" t="s">
        <v>129</v>
      </c>
      <c r="BE272" s="182">
        <f>IF(N272="základní",J272,0)</f>
        <v>0</v>
      </c>
      <c r="BF272" s="182">
        <f>IF(N272="snížená",J272,0)</f>
        <v>0</v>
      </c>
      <c r="BG272" s="182">
        <f>IF(N272="zákl. přenesená",J272,0)</f>
        <v>0</v>
      </c>
      <c r="BH272" s="182">
        <f>IF(N272="sníž. přenesená",J272,0)</f>
        <v>0</v>
      </c>
      <c r="BI272" s="182">
        <f>IF(N272="nulová",J272,0)</f>
        <v>0</v>
      </c>
      <c r="BJ272" s="16" t="s">
        <v>86</v>
      </c>
      <c r="BK272" s="182">
        <f>ROUND(I272*H272,2)</f>
        <v>0</v>
      </c>
      <c r="BL272" s="16" t="s">
        <v>234</v>
      </c>
      <c r="BM272" s="181" t="s">
        <v>487</v>
      </c>
    </row>
    <row r="273" spans="1:65" s="13" customFormat="1" ht="11.25">
      <c r="B273" s="188"/>
      <c r="C273" s="189"/>
      <c r="D273" s="190" t="s">
        <v>140</v>
      </c>
      <c r="E273" s="189"/>
      <c r="F273" s="192" t="s">
        <v>488</v>
      </c>
      <c r="G273" s="189"/>
      <c r="H273" s="193">
        <v>4.0000000000000001E-3</v>
      </c>
      <c r="I273" s="194"/>
      <c r="J273" s="189"/>
      <c r="K273" s="189"/>
      <c r="L273" s="195"/>
      <c r="M273" s="196"/>
      <c r="N273" s="197"/>
      <c r="O273" s="197"/>
      <c r="P273" s="197"/>
      <c r="Q273" s="197"/>
      <c r="R273" s="197"/>
      <c r="S273" s="197"/>
      <c r="T273" s="198"/>
      <c r="AT273" s="199" t="s">
        <v>140</v>
      </c>
      <c r="AU273" s="199" t="s">
        <v>88</v>
      </c>
      <c r="AV273" s="13" t="s">
        <v>88</v>
      </c>
      <c r="AW273" s="13" t="s">
        <v>4</v>
      </c>
      <c r="AX273" s="13" t="s">
        <v>86</v>
      </c>
      <c r="AY273" s="199" t="s">
        <v>129</v>
      </c>
    </row>
    <row r="274" spans="1:65" s="2" customFormat="1" ht="33" customHeight="1">
      <c r="A274" s="34"/>
      <c r="B274" s="35"/>
      <c r="C274" s="170" t="s">
        <v>489</v>
      </c>
      <c r="D274" s="170" t="s">
        <v>131</v>
      </c>
      <c r="E274" s="171" t="s">
        <v>490</v>
      </c>
      <c r="F274" s="172" t="s">
        <v>491</v>
      </c>
      <c r="G274" s="173" t="s">
        <v>134</v>
      </c>
      <c r="H274" s="174">
        <v>13.646000000000001</v>
      </c>
      <c r="I274" s="175"/>
      <c r="J274" s="176">
        <f>ROUND(I274*H274,2)</f>
        <v>0</v>
      </c>
      <c r="K274" s="172" t="s">
        <v>135</v>
      </c>
      <c r="L274" s="39"/>
      <c r="M274" s="177" t="s">
        <v>79</v>
      </c>
      <c r="N274" s="178" t="s">
        <v>51</v>
      </c>
      <c r="O274" s="64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1" t="s">
        <v>234</v>
      </c>
      <c r="AT274" s="181" t="s">
        <v>131</v>
      </c>
      <c r="AU274" s="181" t="s">
        <v>88</v>
      </c>
      <c r="AY274" s="16" t="s">
        <v>129</v>
      </c>
      <c r="BE274" s="182">
        <f>IF(N274="základní",J274,0)</f>
        <v>0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6" t="s">
        <v>86</v>
      </c>
      <c r="BK274" s="182">
        <f>ROUND(I274*H274,2)</f>
        <v>0</v>
      </c>
      <c r="BL274" s="16" t="s">
        <v>234</v>
      </c>
      <c r="BM274" s="181" t="s">
        <v>492</v>
      </c>
    </row>
    <row r="275" spans="1:65" s="2" customFormat="1" ht="11.25">
      <c r="A275" s="34"/>
      <c r="B275" s="35"/>
      <c r="C275" s="36"/>
      <c r="D275" s="183" t="s">
        <v>138</v>
      </c>
      <c r="E275" s="36"/>
      <c r="F275" s="184" t="s">
        <v>493</v>
      </c>
      <c r="G275" s="36"/>
      <c r="H275" s="36"/>
      <c r="I275" s="185"/>
      <c r="J275" s="36"/>
      <c r="K275" s="36"/>
      <c r="L275" s="39"/>
      <c r="M275" s="186"/>
      <c r="N275" s="187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6" t="s">
        <v>138</v>
      </c>
      <c r="AU275" s="16" t="s">
        <v>88</v>
      </c>
    </row>
    <row r="276" spans="1:65" s="13" customFormat="1" ht="22.5">
      <c r="B276" s="188"/>
      <c r="C276" s="189"/>
      <c r="D276" s="190" t="s">
        <v>140</v>
      </c>
      <c r="E276" s="191" t="s">
        <v>79</v>
      </c>
      <c r="F276" s="192" t="s">
        <v>494</v>
      </c>
      <c r="G276" s="189"/>
      <c r="H276" s="193">
        <v>10.837999999999999</v>
      </c>
      <c r="I276" s="194"/>
      <c r="J276" s="189"/>
      <c r="K276" s="189"/>
      <c r="L276" s="195"/>
      <c r="M276" s="196"/>
      <c r="N276" s="197"/>
      <c r="O276" s="197"/>
      <c r="P276" s="197"/>
      <c r="Q276" s="197"/>
      <c r="R276" s="197"/>
      <c r="S276" s="197"/>
      <c r="T276" s="198"/>
      <c r="AT276" s="199" t="s">
        <v>140</v>
      </c>
      <c r="AU276" s="199" t="s">
        <v>88</v>
      </c>
      <c r="AV276" s="13" t="s">
        <v>88</v>
      </c>
      <c r="AW276" s="13" t="s">
        <v>39</v>
      </c>
      <c r="AX276" s="13" t="s">
        <v>81</v>
      </c>
      <c r="AY276" s="199" t="s">
        <v>129</v>
      </c>
    </row>
    <row r="277" spans="1:65" s="13" customFormat="1" ht="11.25">
      <c r="B277" s="188"/>
      <c r="C277" s="189"/>
      <c r="D277" s="190" t="s">
        <v>140</v>
      </c>
      <c r="E277" s="191" t="s">
        <v>79</v>
      </c>
      <c r="F277" s="192" t="s">
        <v>495</v>
      </c>
      <c r="G277" s="189"/>
      <c r="H277" s="193">
        <v>2.8079999999999998</v>
      </c>
      <c r="I277" s="194"/>
      <c r="J277" s="189"/>
      <c r="K277" s="189"/>
      <c r="L277" s="195"/>
      <c r="M277" s="196"/>
      <c r="N277" s="197"/>
      <c r="O277" s="197"/>
      <c r="P277" s="197"/>
      <c r="Q277" s="197"/>
      <c r="R277" s="197"/>
      <c r="S277" s="197"/>
      <c r="T277" s="198"/>
      <c r="AT277" s="199" t="s">
        <v>140</v>
      </c>
      <c r="AU277" s="199" t="s">
        <v>88</v>
      </c>
      <c r="AV277" s="13" t="s">
        <v>88</v>
      </c>
      <c r="AW277" s="13" t="s">
        <v>39</v>
      </c>
      <c r="AX277" s="13" t="s">
        <v>81</v>
      </c>
      <c r="AY277" s="199" t="s">
        <v>129</v>
      </c>
    </row>
    <row r="278" spans="1:65" s="2" customFormat="1" ht="16.5" customHeight="1">
      <c r="A278" s="34"/>
      <c r="B278" s="35"/>
      <c r="C278" s="201" t="s">
        <v>496</v>
      </c>
      <c r="D278" s="201" t="s">
        <v>265</v>
      </c>
      <c r="E278" s="202" t="s">
        <v>485</v>
      </c>
      <c r="F278" s="203" t="s">
        <v>486</v>
      </c>
      <c r="G278" s="204" t="s">
        <v>189</v>
      </c>
      <c r="H278" s="205">
        <v>5.0000000000000001E-3</v>
      </c>
      <c r="I278" s="206"/>
      <c r="J278" s="207">
        <f>ROUND(I278*H278,2)</f>
        <v>0</v>
      </c>
      <c r="K278" s="203" t="s">
        <v>135</v>
      </c>
      <c r="L278" s="208"/>
      <c r="M278" s="209" t="s">
        <v>79</v>
      </c>
      <c r="N278" s="210" t="s">
        <v>51</v>
      </c>
      <c r="O278" s="64"/>
      <c r="P278" s="179">
        <f>O278*H278</f>
        <v>0</v>
      </c>
      <c r="Q278" s="179">
        <v>1</v>
      </c>
      <c r="R278" s="179">
        <f>Q278*H278</f>
        <v>5.0000000000000001E-3</v>
      </c>
      <c r="S278" s="179">
        <v>0</v>
      </c>
      <c r="T278" s="180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1" t="s">
        <v>330</v>
      </c>
      <c r="AT278" s="181" t="s">
        <v>265</v>
      </c>
      <c r="AU278" s="181" t="s">
        <v>88</v>
      </c>
      <c r="AY278" s="16" t="s">
        <v>129</v>
      </c>
      <c r="BE278" s="182">
        <f>IF(N278="základní",J278,0)</f>
        <v>0</v>
      </c>
      <c r="BF278" s="182">
        <f>IF(N278="snížená",J278,0)</f>
        <v>0</v>
      </c>
      <c r="BG278" s="182">
        <f>IF(N278="zákl. přenesená",J278,0)</f>
        <v>0</v>
      </c>
      <c r="BH278" s="182">
        <f>IF(N278="sníž. přenesená",J278,0)</f>
        <v>0</v>
      </c>
      <c r="BI278" s="182">
        <f>IF(N278="nulová",J278,0)</f>
        <v>0</v>
      </c>
      <c r="BJ278" s="16" t="s">
        <v>86</v>
      </c>
      <c r="BK278" s="182">
        <f>ROUND(I278*H278,2)</f>
        <v>0</v>
      </c>
      <c r="BL278" s="16" t="s">
        <v>234</v>
      </c>
      <c r="BM278" s="181" t="s">
        <v>497</v>
      </c>
    </row>
    <row r="279" spans="1:65" s="13" customFormat="1" ht="11.25">
      <c r="B279" s="188"/>
      <c r="C279" s="189"/>
      <c r="D279" s="190" t="s">
        <v>140</v>
      </c>
      <c r="E279" s="189"/>
      <c r="F279" s="192" t="s">
        <v>498</v>
      </c>
      <c r="G279" s="189"/>
      <c r="H279" s="193">
        <v>5.0000000000000001E-3</v>
      </c>
      <c r="I279" s="194"/>
      <c r="J279" s="189"/>
      <c r="K279" s="189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140</v>
      </c>
      <c r="AU279" s="199" t="s">
        <v>88</v>
      </c>
      <c r="AV279" s="13" t="s">
        <v>88</v>
      </c>
      <c r="AW279" s="13" t="s">
        <v>4</v>
      </c>
      <c r="AX279" s="13" t="s">
        <v>86</v>
      </c>
      <c r="AY279" s="199" t="s">
        <v>129</v>
      </c>
    </row>
    <row r="280" spans="1:65" s="2" customFormat="1" ht="24.2" customHeight="1">
      <c r="A280" s="34"/>
      <c r="B280" s="35"/>
      <c r="C280" s="170" t="s">
        <v>499</v>
      </c>
      <c r="D280" s="170" t="s">
        <v>131</v>
      </c>
      <c r="E280" s="171" t="s">
        <v>500</v>
      </c>
      <c r="F280" s="172" t="s">
        <v>501</v>
      </c>
      <c r="G280" s="173" t="s">
        <v>134</v>
      </c>
      <c r="H280" s="174">
        <v>13.327999999999999</v>
      </c>
      <c r="I280" s="175"/>
      <c r="J280" s="176">
        <f>ROUND(I280*H280,2)</f>
        <v>0</v>
      </c>
      <c r="K280" s="172" t="s">
        <v>135</v>
      </c>
      <c r="L280" s="39"/>
      <c r="M280" s="177" t="s">
        <v>79</v>
      </c>
      <c r="N280" s="178" t="s">
        <v>51</v>
      </c>
      <c r="O280" s="64"/>
      <c r="P280" s="179">
        <f>O280*H280</f>
        <v>0</v>
      </c>
      <c r="Q280" s="179">
        <v>4.0000000000000002E-4</v>
      </c>
      <c r="R280" s="179">
        <f>Q280*H280</f>
        <v>5.3312000000000003E-3</v>
      </c>
      <c r="S280" s="179">
        <v>0</v>
      </c>
      <c r="T280" s="18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1" t="s">
        <v>234</v>
      </c>
      <c r="AT280" s="181" t="s">
        <v>131</v>
      </c>
      <c r="AU280" s="181" t="s">
        <v>88</v>
      </c>
      <c r="AY280" s="16" t="s">
        <v>129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6" t="s">
        <v>86</v>
      </c>
      <c r="BK280" s="182">
        <f>ROUND(I280*H280,2)</f>
        <v>0</v>
      </c>
      <c r="BL280" s="16" t="s">
        <v>234</v>
      </c>
      <c r="BM280" s="181" t="s">
        <v>502</v>
      </c>
    </row>
    <row r="281" spans="1:65" s="2" customFormat="1" ht="11.25">
      <c r="A281" s="34"/>
      <c r="B281" s="35"/>
      <c r="C281" s="36"/>
      <c r="D281" s="183" t="s">
        <v>138</v>
      </c>
      <c r="E281" s="36"/>
      <c r="F281" s="184" t="s">
        <v>503</v>
      </c>
      <c r="G281" s="36"/>
      <c r="H281" s="36"/>
      <c r="I281" s="185"/>
      <c r="J281" s="36"/>
      <c r="K281" s="36"/>
      <c r="L281" s="39"/>
      <c r="M281" s="186"/>
      <c r="N281" s="187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6" t="s">
        <v>138</v>
      </c>
      <c r="AU281" s="16" t="s">
        <v>88</v>
      </c>
    </row>
    <row r="282" spans="1:65" s="13" customFormat="1" ht="22.5">
      <c r="B282" s="188"/>
      <c r="C282" s="189"/>
      <c r="D282" s="190" t="s">
        <v>140</v>
      </c>
      <c r="E282" s="191" t="s">
        <v>79</v>
      </c>
      <c r="F282" s="192" t="s">
        <v>483</v>
      </c>
      <c r="G282" s="189"/>
      <c r="H282" s="193">
        <v>13.327999999999999</v>
      </c>
      <c r="I282" s="194"/>
      <c r="J282" s="189"/>
      <c r="K282" s="189"/>
      <c r="L282" s="195"/>
      <c r="M282" s="196"/>
      <c r="N282" s="197"/>
      <c r="O282" s="197"/>
      <c r="P282" s="197"/>
      <c r="Q282" s="197"/>
      <c r="R282" s="197"/>
      <c r="S282" s="197"/>
      <c r="T282" s="198"/>
      <c r="AT282" s="199" t="s">
        <v>140</v>
      </c>
      <c r="AU282" s="199" t="s">
        <v>88</v>
      </c>
      <c r="AV282" s="13" t="s">
        <v>88</v>
      </c>
      <c r="AW282" s="13" t="s">
        <v>39</v>
      </c>
      <c r="AX282" s="13" t="s">
        <v>81</v>
      </c>
      <c r="AY282" s="199" t="s">
        <v>129</v>
      </c>
    </row>
    <row r="283" spans="1:65" s="2" customFormat="1" ht="37.9" customHeight="1">
      <c r="A283" s="34"/>
      <c r="B283" s="35"/>
      <c r="C283" s="201" t="s">
        <v>504</v>
      </c>
      <c r="D283" s="201" t="s">
        <v>265</v>
      </c>
      <c r="E283" s="202" t="s">
        <v>505</v>
      </c>
      <c r="F283" s="203" t="s">
        <v>506</v>
      </c>
      <c r="G283" s="204" t="s">
        <v>134</v>
      </c>
      <c r="H283" s="205">
        <v>15.534000000000001</v>
      </c>
      <c r="I283" s="206"/>
      <c r="J283" s="207">
        <f>ROUND(I283*H283,2)</f>
        <v>0</v>
      </c>
      <c r="K283" s="203" t="s">
        <v>135</v>
      </c>
      <c r="L283" s="208"/>
      <c r="M283" s="209" t="s">
        <v>79</v>
      </c>
      <c r="N283" s="210" t="s">
        <v>51</v>
      </c>
      <c r="O283" s="64"/>
      <c r="P283" s="179">
        <f>O283*H283</f>
        <v>0</v>
      </c>
      <c r="Q283" s="179">
        <v>4.7999999999999996E-3</v>
      </c>
      <c r="R283" s="179">
        <f>Q283*H283</f>
        <v>7.4563199999999996E-2</v>
      </c>
      <c r="S283" s="179">
        <v>0</v>
      </c>
      <c r="T283" s="18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1" t="s">
        <v>330</v>
      </c>
      <c r="AT283" s="181" t="s">
        <v>265</v>
      </c>
      <c r="AU283" s="181" t="s">
        <v>88</v>
      </c>
      <c r="AY283" s="16" t="s">
        <v>129</v>
      </c>
      <c r="BE283" s="182">
        <f>IF(N283="základní",J283,0)</f>
        <v>0</v>
      </c>
      <c r="BF283" s="182">
        <f>IF(N283="snížená",J283,0)</f>
        <v>0</v>
      </c>
      <c r="BG283" s="182">
        <f>IF(N283="zákl. přenesená",J283,0)</f>
        <v>0</v>
      </c>
      <c r="BH283" s="182">
        <f>IF(N283="sníž. přenesená",J283,0)</f>
        <v>0</v>
      </c>
      <c r="BI283" s="182">
        <f>IF(N283="nulová",J283,0)</f>
        <v>0</v>
      </c>
      <c r="BJ283" s="16" t="s">
        <v>86</v>
      </c>
      <c r="BK283" s="182">
        <f>ROUND(I283*H283,2)</f>
        <v>0</v>
      </c>
      <c r="BL283" s="16" t="s">
        <v>234</v>
      </c>
      <c r="BM283" s="181" t="s">
        <v>507</v>
      </c>
    </row>
    <row r="284" spans="1:65" s="13" customFormat="1" ht="11.25">
      <c r="B284" s="188"/>
      <c r="C284" s="189"/>
      <c r="D284" s="190" t="s">
        <v>140</v>
      </c>
      <c r="E284" s="189"/>
      <c r="F284" s="192" t="s">
        <v>508</v>
      </c>
      <c r="G284" s="189"/>
      <c r="H284" s="193">
        <v>15.534000000000001</v>
      </c>
      <c r="I284" s="194"/>
      <c r="J284" s="189"/>
      <c r="K284" s="189"/>
      <c r="L284" s="195"/>
      <c r="M284" s="196"/>
      <c r="N284" s="197"/>
      <c r="O284" s="197"/>
      <c r="P284" s="197"/>
      <c r="Q284" s="197"/>
      <c r="R284" s="197"/>
      <c r="S284" s="197"/>
      <c r="T284" s="198"/>
      <c r="AT284" s="199" t="s">
        <v>140</v>
      </c>
      <c r="AU284" s="199" t="s">
        <v>88</v>
      </c>
      <c r="AV284" s="13" t="s">
        <v>88</v>
      </c>
      <c r="AW284" s="13" t="s">
        <v>4</v>
      </c>
      <c r="AX284" s="13" t="s">
        <v>86</v>
      </c>
      <c r="AY284" s="199" t="s">
        <v>129</v>
      </c>
    </row>
    <row r="285" spans="1:65" s="2" customFormat="1" ht="24.2" customHeight="1">
      <c r="A285" s="34"/>
      <c r="B285" s="35"/>
      <c r="C285" s="170" t="s">
        <v>509</v>
      </c>
      <c r="D285" s="170" t="s">
        <v>131</v>
      </c>
      <c r="E285" s="171" t="s">
        <v>510</v>
      </c>
      <c r="F285" s="172" t="s">
        <v>511</v>
      </c>
      <c r="G285" s="173" t="s">
        <v>134</v>
      </c>
      <c r="H285" s="174">
        <v>13.646000000000001</v>
      </c>
      <c r="I285" s="175"/>
      <c r="J285" s="176">
        <f>ROUND(I285*H285,2)</f>
        <v>0</v>
      </c>
      <c r="K285" s="172" t="s">
        <v>135</v>
      </c>
      <c r="L285" s="39"/>
      <c r="M285" s="177" t="s">
        <v>79</v>
      </c>
      <c r="N285" s="178" t="s">
        <v>51</v>
      </c>
      <c r="O285" s="64"/>
      <c r="P285" s="179">
        <f>O285*H285</f>
        <v>0</v>
      </c>
      <c r="Q285" s="179">
        <v>4.0000000000000002E-4</v>
      </c>
      <c r="R285" s="179">
        <f>Q285*H285</f>
        <v>5.4584000000000004E-3</v>
      </c>
      <c r="S285" s="179">
        <v>0</v>
      </c>
      <c r="T285" s="18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1" t="s">
        <v>234</v>
      </c>
      <c r="AT285" s="181" t="s">
        <v>131</v>
      </c>
      <c r="AU285" s="181" t="s">
        <v>88</v>
      </c>
      <c r="AY285" s="16" t="s">
        <v>129</v>
      </c>
      <c r="BE285" s="182">
        <f>IF(N285="základní",J285,0)</f>
        <v>0</v>
      </c>
      <c r="BF285" s="182">
        <f>IF(N285="snížená",J285,0)</f>
        <v>0</v>
      </c>
      <c r="BG285" s="182">
        <f>IF(N285="zákl. přenesená",J285,0)</f>
        <v>0</v>
      </c>
      <c r="BH285" s="182">
        <f>IF(N285="sníž. přenesená",J285,0)</f>
        <v>0</v>
      </c>
      <c r="BI285" s="182">
        <f>IF(N285="nulová",J285,0)</f>
        <v>0</v>
      </c>
      <c r="BJ285" s="16" t="s">
        <v>86</v>
      </c>
      <c r="BK285" s="182">
        <f>ROUND(I285*H285,2)</f>
        <v>0</v>
      </c>
      <c r="BL285" s="16" t="s">
        <v>234</v>
      </c>
      <c r="BM285" s="181" t="s">
        <v>512</v>
      </c>
    </row>
    <row r="286" spans="1:65" s="2" customFormat="1" ht="11.25">
      <c r="A286" s="34"/>
      <c r="B286" s="35"/>
      <c r="C286" s="36"/>
      <c r="D286" s="183" t="s">
        <v>138</v>
      </c>
      <c r="E286" s="36"/>
      <c r="F286" s="184" t="s">
        <v>513</v>
      </c>
      <c r="G286" s="36"/>
      <c r="H286" s="36"/>
      <c r="I286" s="185"/>
      <c r="J286" s="36"/>
      <c r="K286" s="36"/>
      <c r="L286" s="39"/>
      <c r="M286" s="186"/>
      <c r="N286" s="187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6" t="s">
        <v>138</v>
      </c>
      <c r="AU286" s="16" t="s">
        <v>88</v>
      </c>
    </row>
    <row r="287" spans="1:65" s="13" customFormat="1" ht="22.5">
      <c r="B287" s="188"/>
      <c r="C287" s="189"/>
      <c r="D287" s="190" t="s">
        <v>140</v>
      </c>
      <c r="E287" s="191" t="s">
        <v>79</v>
      </c>
      <c r="F287" s="192" t="s">
        <v>494</v>
      </c>
      <c r="G287" s="189"/>
      <c r="H287" s="193">
        <v>10.837999999999999</v>
      </c>
      <c r="I287" s="194"/>
      <c r="J287" s="189"/>
      <c r="K287" s="189"/>
      <c r="L287" s="195"/>
      <c r="M287" s="196"/>
      <c r="N287" s="197"/>
      <c r="O287" s="197"/>
      <c r="P287" s="197"/>
      <c r="Q287" s="197"/>
      <c r="R287" s="197"/>
      <c r="S287" s="197"/>
      <c r="T287" s="198"/>
      <c r="AT287" s="199" t="s">
        <v>140</v>
      </c>
      <c r="AU287" s="199" t="s">
        <v>88</v>
      </c>
      <c r="AV287" s="13" t="s">
        <v>88</v>
      </c>
      <c r="AW287" s="13" t="s">
        <v>39</v>
      </c>
      <c r="AX287" s="13" t="s">
        <v>81</v>
      </c>
      <c r="AY287" s="199" t="s">
        <v>129</v>
      </c>
    </row>
    <row r="288" spans="1:65" s="13" customFormat="1" ht="11.25">
      <c r="B288" s="188"/>
      <c r="C288" s="189"/>
      <c r="D288" s="190" t="s">
        <v>140</v>
      </c>
      <c r="E288" s="191" t="s">
        <v>79</v>
      </c>
      <c r="F288" s="192" t="s">
        <v>495</v>
      </c>
      <c r="G288" s="189"/>
      <c r="H288" s="193">
        <v>2.8079999999999998</v>
      </c>
      <c r="I288" s="194"/>
      <c r="J288" s="189"/>
      <c r="K288" s="189"/>
      <c r="L288" s="195"/>
      <c r="M288" s="196"/>
      <c r="N288" s="197"/>
      <c r="O288" s="197"/>
      <c r="P288" s="197"/>
      <c r="Q288" s="197"/>
      <c r="R288" s="197"/>
      <c r="S288" s="197"/>
      <c r="T288" s="198"/>
      <c r="AT288" s="199" t="s">
        <v>140</v>
      </c>
      <c r="AU288" s="199" t="s">
        <v>88</v>
      </c>
      <c r="AV288" s="13" t="s">
        <v>88</v>
      </c>
      <c r="AW288" s="13" t="s">
        <v>39</v>
      </c>
      <c r="AX288" s="13" t="s">
        <v>81</v>
      </c>
      <c r="AY288" s="199" t="s">
        <v>129</v>
      </c>
    </row>
    <row r="289" spans="1:65" s="2" customFormat="1" ht="37.9" customHeight="1">
      <c r="A289" s="34"/>
      <c r="B289" s="35"/>
      <c r="C289" s="201" t="s">
        <v>514</v>
      </c>
      <c r="D289" s="201" t="s">
        <v>265</v>
      </c>
      <c r="E289" s="202" t="s">
        <v>505</v>
      </c>
      <c r="F289" s="203" t="s">
        <v>506</v>
      </c>
      <c r="G289" s="204" t="s">
        <v>134</v>
      </c>
      <c r="H289" s="205">
        <v>16.661766</v>
      </c>
      <c r="I289" s="206"/>
      <c r="J289" s="207">
        <f>ROUND(I289*H289,2)</f>
        <v>0</v>
      </c>
      <c r="K289" s="203" t="s">
        <v>135</v>
      </c>
      <c r="L289" s="208"/>
      <c r="M289" s="209" t="s">
        <v>79</v>
      </c>
      <c r="N289" s="210" t="s">
        <v>51</v>
      </c>
      <c r="O289" s="64"/>
      <c r="P289" s="179">
        <f>O289*H289</f>
        <v>0</v>
      </c>
      <c r="Q289" s="179">
        <v>4.7999999999999996E-3</v>
      </c>
      <c r="R289" s="179">
        <f>Q289*H289</f>
        <v>7.9976476799999988E-2</v>
      </c>
      <c r="S289" s="179">
        <v>0</v>
      </c>
      <c r="T289" s="18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1" t="s">
        <v>330</v>
      </c>
      <c r="AT289" s="181" t="s">
        <v>265</v>
      </c>
      <c r="AU289" s="181" t="s">
        <v>88</v>
      </c>
      <c r="AY289" s="16" t="s">
        <v>129</v>
      </c>
      <c r="BE289" s="182">
        <f>IF(N289="základní",J289,0)</f>
        <v>0</v>
      </c>
      <c r="BF289" s="182">
        <f>IF(N289="snížená",J289,0)</f>
        <v>0</v>
      </c>
      <c r="BG289" s="182">
        <f>IF(N289="zákl. přenesená",J289,0)</f>
        <v>0</v>
      </c>
      <c r="BH289" s="182">
        <f>IF(N289="sníž. přenesená",J289,0)</f>
        <v>0</v>
      </c>
      <c r="BI289" s="182">
        <f>IF(N289="nulová",J289,0)</f>
        <v>0</v>
      </c>
      <c r="BJ289" s="16" t="s">
        <v>86</v>
      </c>
      <c r="BK289" s="182">
        <f>ROUND(I289*H289,2)</f>
        <v>0</v>
      </c>
      <c r="BL289" s="16" t="s">
        <v>234</v>
      </c>
      <c r="BM289" s="181" t="s">
        <v>515</v>
      </c>
    </row>
    <row r="290" spans="1:65" s="13" customFormat="1" ht="11.25">
      <c r="B290" s="188"/>
      <c r="C290" s="189"/>
      <c r="D290" s="190" t="s">
        <v>140</v>
      </c>
      <c r="E290" s="189"/>
      <c r="F290" s="192" t="s">
        <v>516</v>
      </c>
      <c r="G290" s="189"/>
      <c r="H290" s="193">
        <v>16.661766</v>
      </c>
      <c r="I290" s="194"/>
      <c r="J290" s="189"/>
      <c r="K290" s="189"/>
      <c r="L290" s="195"/>
      <c r="M290" s="196"/>
      <c r="N290" s="197"/>
      <c r="O290" s="197"/>
      <c r="P290" s="197"/>
      <c r="Q290" s="197"/>
      <c r="R290" s="197"/>
      <c r="S290" s="197"/>
      <c r="T290" s="198"/>
      <c r="AT290" s="199" t="s">
        <v>140</v>
      </c>
      <c r="AU290" s="199" t="s">
        <v>88</v>
      </c>
      <c r="AV290" s="13" t="s">
        <v>88</v>
      </c>
      <c r="AW290" s="13" t="s">
        <v>4</v>
      </c>
      <c r="AX290" s="13" t="s">
        <v>86</v>
      </c>
      <c r="AY290" s="199" t="s">
        <v>129</v>
      </c>
    </row>
    <row r="291" spans="1:65" s="2" customFormat="1" ht="44.25" customHeight="1">
      <c r="A291" s="34"/>
      <c r="B291" s="35"/>
      <c r="C291" s="170" t="s">
        <v>517</v>
      </c>
      <c r="D291" s="170" t="s">
        <v>131</v>
      </c>
      <c r="E291" s="171" t="s">
        <v>518</v>
      </c>
      <c r="F291" s="172" t="s">
        <v>519</v>
      </c>
      <c r="G291" s="173" t="s">
        <v>520</v>
      </c>
      <c r="H291" s="211"/>
      <c r="I291" s="175"/>
      <c r="J291" s="176">
        <f>ROUND(I291*H291,2)</f>
        <v>0</v>
      </c>
      <c r="K291" s="172" t="s">
        <v>135</v>
      </c>
      <c r="L291" s="39"/>
      <c r="M291" s="177" t="s">
        <v>79</v>
      </c>
      <c r="N291" s="178" t="s">
        <v>51</v>
      </c>
      <c r="O291" s="64"/>
      <c r="P291" s="179">
        <f>O291*H291</f>
        <v>0</v>
      </c>
      <c r="Q291" s="179">
        <v>0</v>
      </c>
      <c r="R291" s="179">
        <f>Q291*H291</f>
        <v>0</v>
      </c>
      <c r="S291" s="179">
        <v>0</v>
      </c>
      <c r="T291" s="180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1" t="s">
        <v>234</v>
      </c>
      <c r="AT291" s="181" t="s">
        <v>131</v>
      </c>
      <c r="AU291" s="181" t="s">
        <v>88</v>
      </c>
      <c r="AY291" s="16" t="s">
        <v>129</v>
      </c>
      <c r="BE291" s="182">
        <f>IF(N291="základní",J291,0)</f>
        <v>0</v>
      </c>
      <c r="BF291" s="182">
        <f>IF(N291="snížená",J291,0)</f>
        <v>0</v>
      </c>
      <c r="BG291" s="182">
        <f>IF(N291="zákl. přenesená",J291,0)</f>
        <v>0</v>
      </c>
      <c r="BH291" s="182">
        <f>IF(N291="sníž. přenesená",J291,0)</f>
        <v>0</v>
      </c>
      <c r="BI291" s="182">
        <f>IF(N291="nulová",J291,0)</f>
        <v>0</v>
      </c>
      <c r="BJ291" s="16" t="s">
        <v>86</v>
      </c>
      <c r="BK291" s="182">
        <f>ROUND(I291*H291,2)</f>
        <v>0</v>
      </c>
      <c r="BL291" s="16" t="s">
        <v>234</v>
      </c>
      <c r="BM291" s="181" t="s">
        <v>521</v>
      </c>
    </row>
    <row r="292" spans="1:65" s="2" customFormat="1" ht="11.25">
      <c r="A292" s="34"/>
      <c r="B292" s="35"/>
      <c r="C292" s="36"/>
      <c r="D292" s="183" t="s">
        <v>138</v>
      </c>
      <c r="E292" s="36"/>
      <c r="F292" s="184" t="s">
        <v>522</v>
      </c>
      <c r="G292" s="36"/>
      <c r="H292" s="36"/>
      <c r="I292" s="185"/>
      <c r="J292" s="36"/>
      <c r="K292" s="36"/>
      <c r="L292" s="39"/>
      <c r="M292" s="186"/>
      <c r="N292" s="187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6" t="s">
        <v>138</v>
      </c>
      <c r="AU292" s="16" t="s">
        <v>88</v>
      </c>
    </row>
    <row r="293" spans="1:65" s="12" customFormat="1" ht="22.9" customHeight="1">
      <c r="B293" s="154"/>
      <c r="C293" s="155"/>
      <c r="D293" s="156" t="s">
        <v>80</v>
      </c>
      <c r="E293" s="168" t="s">
        <v>523</v>
      </c>
      <c r="F293" s="168" t="s">
        <v>524</v>
      </c>
      <c r="G293" s="155"/>
      <c r="H293" s="155"/>
      <c r="I293" s="158"/>
      <c r="J293" s="169">
        <f>BK293</f>
        <v>0</v>
      </c>
      <c r="K293" s="155"/>
      <c r="L293" s="160"/>
      <c r="M293" s="161"/>
      <c r="N293" s="162"/>
      <c r="O293" s="162"/>
      <c r="P293" s="163">
        <f>SUM(P294:P310)</f>
        <v>0</v>
      </c>
      <c r="Q293" s="162"/>
      <c r="R293" s="163">
        <f>SUM(R294:R310)</f>
        <v>0.1307519</v>
      </c>
      <c r="S293" s="162"/>
      <c r="T293" s="164">
        <f>SUM(T294:T310)</f>
        <v>0</v>
      </c>
      <c r="AR293" s="165" t="s">
        <v>88</v>
      </c>
      <c r="AT293" s="166" t="s">
        <v>80</v>
      </c>
      <c r="AU293" s="166" t="s">
        <v>86</v>
      </c>
      <c r="AY293" s="165" t="s">
        <v>129</v>
      </c>
      <c r="BK293" s="167">
        <f>SUM(BK294:BK310)</f>
        <v>0</v>
      </c>
    </row>
    <row r="294" spans="1:65" s="2" customFormat="1" ht="37.9" customHeight="1">
      <c r="A294" s="34"/>
      <c r="B294" s="35"/>
      <c r="C294" s="170" t="s">
        <v>525</v>
      </c>
      <c r="D294" s="170" t="s">
        <v>131</v>
      </c>
      <c r="E294" s="171" t="s">
        <v>526</v>
      </c>
      <c r="F294" s="172" t="s">
        <v>527</v>
      </c>
      <c r="G294" s="173" t="s">
        <v>134</v>
      </c>
      <c r="H294" s="174">
        <v>8.4700000000000006</v>
      </c>
      <c r="I294" s="175"/>
      <c r="J294" s="176">
        <f>ROUND(I294*H294,2)</f>
        <v>0</v>
      </c>
      <c r="K294" s="172" t="s">
        <v>135</v>
      </c>
      <c r="L294" s="39"/>
      <c r="M294" s="177" t="s">
        <v>79</v>
      </c>
      <c r="N294" s="178" t="s">
        <v>51</v>
      </c>
      <c r="O294" s="64"/>
      <c r="P294" s="179">
        <f>O294*H294</f>
        <v>0</v>
      </c>
      <c r="Q294" s="179">
        <v>6.0000000000000001E-3</v>
      </c>
      <c r="R294" s="179">
        <f>Q294*H294</f>
        <v>5.0820000000000004E-2</v>
      </c>
      <c r="S294" s="179">
        <v>0</v>
      </c>
      <c r="T294" s="18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1" t="s">
        <v>234</v>
      </c>
      <c r="AT294" s="181" t="s">
        <v>131</v>
      </c>
      <c r="AU294" s="181" t="s">
        <v>88</v>
      </c>
      <c r="AY294" s="16" t="s">
        <v>129</v>
      </c>
      <c r="BE294" s="182">
        <f>IF(N294="základní",J294,0)</f>
        <v>0</v>
      </c>
      <c r="BF294" s="182">
        <f>IF(N294="snížená",J294,0)</f>
        <v>0</v>
      </c>
      <c r="BG294" s="182">
        <f>IF(N294="zákl. přenesená",J294,0)</f>
        <v>0</v>
      </c>
      <c r="BH294" s="182">
        <f>IF(N294="sníž. přenesená",J294,0)</f>
        <v>0</v>
      </c>
      <c r="BI294" s="182">
        <f>IF(N294="nulová",J294,0)</f>
        <v>0</v>
      </c>
      <c r="BJ294" s="16" t="s">
        <v>86</v>
      </c>
      <c r="BK294" s="182">
        <f>ROUND(I294*H294,2)</f>
        <v>0</v>
      </c>
      <c r="BL294" s="16" t="s">
        <v>234</v>
      </c>
      <c r="BM294" s="181" t="s">
        <v>528</v>
      </c>
    </row>
    <row r="295" spans="1:65" s="2" customFormat="1" ht="11.25">
      <c r="A295" s="34"/>
      <c r="B295" s="35"/>
      <c r="C295" s="36"/>
      <c r="D295" s="183" t="s">
        <v>138</v>
      </c>
      <c r="E295" s="36"/>
      <c r="F295" s="184" t="s">
        <v>529</v>
      </c>
      <c r="G295" s="36"/>
      <c r="H295" s="36"/>
      <c r="I295" s="185"/>
      <c r="J295" s="36"/>
      <c r="K295" s="36"/>
      <c r="L295" s="39"/>
      <c r="M295" s="186"/>
      <c r="N295" s="187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6" t="s">
        <v>138</v>
      </c>
      <c r="AU295" s="16" t="s">
        <v>88</v>
      </c>
    </row>
    <row r="296" spans="1:65" s="13" customFormat="1" ht="11.25">
      <c r="B296" s="188"/>
      <c r="C296" s="189"/>
      <c r="D296" s="190" t="s">
        <v>140</v>
      </c>
      <c r="E296" s="191" t="s">
        <v>79</v>
      </c>
      <c r="F296" s="192" t="s">
        <v>530</v>
      </c>
      <c r="G296" s="189"/>
      <c r="H296" s="193">
        <v>5.4249999999999998</v>
      </c>
      <c r="I296" s="194"/>
      <c r="J296" s="189"/>
      <c r="K296" s="189"/>
      <c r="L296" s="195"/>
      <c r="M296" s="196"/>
      <c r="N296" s="197"/>
      <c r="O296" s="197"/>
      <c r="P296" s="197"/>
      <c r="Q296" s="197"/>
      <c r="R296" s="197"/>
      <c r="S296" s="197"/>
      <c r="T296" s="198"/>
      <c r="AT296" s="199" t="s">
        <v>140</v>
      </c>
      <c r="AU296" s="199" t="s">
        <v>88</v>
      </c>
      <c r="AV296" s="13" t="s">
        <v>88</v>
      </c>
      <c r="AW296" s="13" t="s">
        <v>39</v>
      </c>
      <c r="AX296" s="13" t="s">
        <v>81</v>
      </c>
      <c r="AY296" s="199" t="s">
        <v>129</v>
      </c>
    </row>
    <row r="297" spans="1:65" s="13" customFormat="1" ht="11.25">
      <c r="B297" s="188"/>
      <c r="C297" s="189"/>
      <c r="D297" s="190" t="s">
        <v>140</v>
      </c>
      <c r="E297" s="191" t="s">
        <v>79</v>
      </c>
      <c r="F297" s="192" t="s">
        <v>531</v>
      </c>
      <c r="G297" s="189"/>
      <c r="H297" s="193">
        <v>3.0449999999999999</v>
      </c>
      <c r="I297" s="194"/>
      <c r="J297" s="189"/>
      <c r="K297" s="189"/>
      <c r="L297" s="195"/>
      <c r="M297" s="196"/>
      <c r="N297" s="197"/>
      <c r="O297" s="197"/>
      <c r="P297" s="197"/>
      <c r="Q297" s="197"/>
      <c r="R297" s="197"/>
      <c r="S297" s="197"/>
      <c r="T297" s="198"/>
      <c r="AT297" s="199" t="s">
        <v>140</v>
      </c>
      <c r="AU297" s="199" t="s">
        <v>88</v>
      </c>
      <c r="AV297" s="13" t="s">
        <v>88</v>
      </c>
      <c r="AW297" s="13" t="s">
        <v>39</v>
      </c>
      <c r="AX297" s="13" t="s">
        <v>81</v>
      </c>
      <c r="AY297" s="199" t="s">
        <v>129</v>
      </c>
    </row>
    <row r="298" spans="1:65" s="2" customFormat="1" ht="24.2" customHeight="1">
      <c r="A298" s="34"/>
      <c r="B298" s="35"/>
      <c r="C298" s="201" t="s">
        <v>532</v>
      </c>
      <c r="D298" s="201" t="s">
        <v>265</v>
      </c>
      <c r="E298" s="202" t="s">
        <v>533</v>
      </c>
      <c r="F298" s="203" t="s">
        <v>534</v>
      </c>
      <c r="G298" s="204" t="s">
        <v>134</v>
      </c>
      <c r="H298" s="205">
        <v>3.5019999999999998</v>
      </c>
      <c r="I298" s="206"/>
      <c r="J298" s="207">
        <f>ROUND(I298*H298,2)</f>
        <v>0</v>
      </c>
      <c r="K298" s="203" t="s">
        <v>135</v>
      </c>
      <c r="L298" s="208"/>
      <c r="M298" s="209" t="s">
        <v>79</v>
      </c>
      <c r="N298" s="210" t="s">
        <v>51</v>
      </c>
      <c r="O298" s="64"/>
      <c r="P298" s="179">
        <f>O298*H298</f>
        <v>0</v>
      </c>
      <c r="Q298" s="179">
        <v>5.9999999999999995E-4</v>
      </c>
      <c r="R298" s="179">
        <f>Q298*H298</f>
        <v>2.1011999999999997E-3</v>
      </c>
      <c r="S298" s="179">
        <v>0</v>
      </c>
      <c r="T298" s="180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1" t="s">
        <v>330</v>
      </c>
      <c r="AT298" s="181" t="s">
        <v>265</v>
      </c>
      <c r="AU298" s="181" t="s">
        <v>88</v>
      </c>
      <c r="AY298" s="16" t="s">
        <v>129</v>
      </c>
      <c r="BE298" s="182">
        <f>IF(N298="základní",J298,0)</f>
        <v>0</v>
      </c>
      <c r="BF298" s="182">
        <f>IF(N298="snížená",J298,0)</f>
        <v>0</v>
      </c>
      <c r="BG298" s="182">
        <f>IF(N298="zákl. přenesená",J298,0)</f>
        <v>0</v>
      </c>
      <c r="BH298" s="182">
        <f>IF(N298="sníž. přenesená",J298,0)</f>
        <v>0</v>
      </c>
      <c r="BI298" s="182">
        <f>IF(N298="nulová",J298,0)</f>
        <v>0</v>
      </c>
      <c r="BJ298" s="16" t="s">
        <v>86</v>
      </c>
      <c r="BK298" s="182">
        <f>ROUND(I298*H298,2)</f>
        <v>0</v>
      </c>
      <c r="BL298" s="16" t="s">
        <v>234</v>
      </c>
      <c r="BM298" s="181" t="s">
        <v>535</v>
      </c>
    </row>
    <row r="299" spans="1:65" s="13" customFormat="1" ht="11.25">
      <c r="B299" s="188"/>
      <c r="C299" s="189"/>
      <c r="D299" s="190" t="s">
        <v>140</v>
      </c>
      <c r="E299" s="191" t="s">
        <v>79</v>
      </c>
      <c r="F299" s="192" t="s">
        <v>531</v>
      </c>
      <c r="G299" s="189"/>
      <c r="H299" s="193">
        <v>3.0449999999999999</v>
      </c>
      <c r="I299" s="194"/>
      <c r="J299" s="189"/>
      <c r="K299" s="189"/>
      <c r="L299" s="195"/>
      <c r="M299" s="196"/>
      <c r="N299" s="197"/>
      <c r="O299" s="197"/>
      <c r="P299" s="197"/>
      <c r="Q299" s="197"/>
      <c r="R299" s="197"/>
      <c r="S299" s="197"/>
      <c r="T299" s="198"/>
      <c r="AT299" s="199" t="s">
        <v>140</v>
      </c>
      <c r="AU299" s="199" t="s">
        <v>88</v>
      </c>
      <c r="AV299" s="13" t="s">
        <v>88</v>
      </c>
      <c r="AW299" s="13" t="s">
        <v>39</v>
      </c>
      <c r="AX299" s="13" t="s">
        <v>81</v>
      </c>
      <c r="AY299" s="199" t="s">
        <v>129</v>
      </c>
    </row>
    <row r="300" spans="1:65" s="13" customFormat="1" ht="11.25">
      <c r="B300" s="188"/>
      <c r="C300" s="189"/>
      <c r="D300" s="190" t="s">
        <v>140</v>
      </c>
      <c r="E300" s="189"/>
      <c r="F300" s="192" t="s">
        <v>536</v>
      </c>
      <c r="G300" s="189"/>
      <c r="H300" s="193">
        <v>3.5019999999999998</v>
      </c>
      <c r="I300" s="194"/>
      <c r="J300" s="189"/>
      <c r="K300" s="189"/>
      <c r="L300" s="195"/>
      <c r="M300" s="196"/>
      <c r="N300" s="197"/>
      <c r="O300" s="197"/>
      <c r="P300" s="197"/>
      <c r="Q300" s="197"/>
      <c r="R300" s="197"/>
      <c r="S300" s="197"/>
      <c r="T300" s="198"/>
      <c r="AT300" s="199" t="s">
        <v>140</v>
      </c>
      <c r="AU300" s="199" t="s">
        <v>88</v>
      </c>
      <c r="AV300" s="13" t="s">
        <v>88</v>
      </c>
      <c r="AW300" s="13" t="s">
        <v>4</v>
      </c>
      <c r="AX300" s="13" t="s">
        <v>86</v>
      </c>
      <c r="AY300" s="199" t="s">
        <v>129</v>
      </c>
    </row>
    <row r="301" spans="1:65" s="2" customFormat="1" ht="24.2" customHeight="1">
      <c r="A301" s="34"/>
      <c r="B301" s="35"/>
      <c r="C301" s="201" t="s">
        <v>537</v>
      </c>
      <c r="D301" s="201" t="s">
        <v>265</v>
      </c>
      <c r="E301" s="202" t="s">
        <v>538</v>
      </c>
      <c r="F301" s="203" t="s">
        <v>539</v>
      </c>
      <c r="G301" s="204" t="s">
        <v>134</v>
      </c>
      <c r="H301" s="205">
        <v>6.2389999999999999</v>
      </c>
      <c r="I301" s="206"/>
      <c r="J301" s="207">
        <f>ROUND(I301*H301,2)</f>
        <v>0</v>
      </c>
      <c r="K301" s="203" t="s">
        <v>135</v>
      </c>
      <c r="L301" s="208"/>
      <c r="M301" s="209" t="s">
        <v>79</v>
      </c>
      <c r="N301" s="210" t="s">
        <v>51</v>
      </c>
      <c r="O301" s="64"/>
      <c r="P301" s="179">
        <f>O301*H301</f>
        <v>0</v>
      </c>
      <c r="Q301" s="179">
        <v>1.5E-3</v>
      </c>
      <c r="R301" s="179">
        <f>Q301*H301</f>
        <v>9.3585000000000005E-3</v>
      </c>
      <c r="S301" s="179">
        <v>0</v>
      </c>
      <c r="T301" s="180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1" t="s">
        <v>330</v>
      </c>
      <c r="AT301" s="181" t="s">
        <v>265</v>
      </c>
      <c r="AU301" s="181" t="s">
        <v>88</v>
      </c>
      <c r="AY301" s="16" t="s">
        <v>129</v>
      </c>
      <c r="BE301" s="182">
        <f>IF(N301="základní",J301,0)</f>
        <v>0</v>
      </c>
      <c r="BF301" s="182">
        <f>IF(N301="snížená",J301,0)</f>
        <v>0</v>
      </c>
      <c r="BG301" s="182">
        <f>IF(N301="zákl. přenesená",J301,0)</f>
        <v>0</v>
      </c>
      <c r="BH301" s="182">
        <f>IF(N301="sníž. přenesená",J301,0)</f>
        <v>0</v>
      </c>
      <c r="BI301" s="182">
        <f>IF(N301="nulová",J301,0)</f>
        <v>0</v>
      </c>
      <c r="BJ301" s="16" t="s">
        <v>86</v>
      </c>
      <c r="BK301" s="182">
        <f>ROUND(I301*H301,2)</f>
        <v>0</v>
      </c>
      <c r="BL301" s="16" t="s">
        <v>234</v>
      </c>
      <c r="BM301" s="181" t="s">
        <v>540</v>
      </c>
    </row>
    <row r="302" spans="1:65" s="13" customFormat="1" ht="11.25">
      <c r="B302" s="188"/>
      <c r="C302" s="189"/>
      <c r="D302" s="190" t="s">
        <v>140</v>
      </c>
      <c r="E302" s="191" t="s">
        <v>79</v>
      </c>
      <c r="F302" s="192" t="s">
        <v>530</v>
      </c>
      <c r="G302" s="189"/>
      <c r="H302" s="193">
        <v>5.4249999999999998</v>
      </c>
      <c r="I302" s="194"/>
      <c r="J302" s="189"/>
      <c r="K302" s="189"/>
      <c r="L302" s="195"/>
      <c r="M302" s="196"/>
      <c r="N302" s="197"/>
      <c r="O302" s="197"/>
      <c r="P302" s="197"/>
      <c r="Q302" s="197"/>
      <c r="R302" s="197"/>
      <c r="S302" s="197"/>
      <c r="T302" s="198"/>
      <c r="AT302" s="199" t="s">
        <v>140</v>
      </c>
      <c r="AU302" s="199" t="s">
        <v>88</v>
      </c>
      <c r="AV302" s="13" t="s">
        <v>88</v>
      </c>
      <c r="AW302" s="13" t="s">
        <v>39</v>
      </c>
      <c r="AX302" s="13" t="s">
        <v>81</v>
      </c>
      <c r="AY302" s="199" t="s">
        <v>129</v>
      </c>
    </row>
    <row r="303" spans="1:65" s="13" customFormat="1" ht="11.25">
      <c r="B303" s="188"/>
      <c r="C303" s="189"/>
      <c r="D303" s="190" t="s">
        <v>140</v>
      </c>
      <c r="E303" s="189"/>
      <c r="F303" s="192" t="s">
        <v>541</v>
      </c>
      <c r="G303" s="189"/>
      <c r="H303" s="193">
        <v>6.2389999999999999</v>
      </c>
      <c r="I303" s="194"/>
      <c r="J303" s="189"/>
      <c r="K303" s="189"/>
      <c r="L303" s="195"/>
      <c r="M303" s="196"/>
      <c r="N303" s="197"/>
      <c r="O303" s="197"/>
      <c r="P303" s="197"/>
      <c r="Q303" s="197"/>
      <c r="R303" s="197"/>
      <c r="S303" s="197"/>
      <c r="T303" s="198"/>
      <c r="AT303" s="199" t="s">
        <v>140</v>
      </c>
      <c r="AU303" s="199" t="s">
        <v>88</v>
      </c>
      <c r="AV303" s="13" t="s">
        <v>88</v>
      </c>
      <c r="AW303" s="13" t="s">
        <v>4</v>
      </c>
      <c r="AX303" s="13" t="s">
        <v>86</v>
      </c>
      <c r="AY303" s="199" t="s">
        <v>129</v>
      </c>
    </row>
    <row r="304" spans="1:65" s="2" customFormat="1" ht="37.9" customHeight="1">
      <c r="A304" s="34"/>
      <c r="B304" s="35"/>
      <c r="C304" s="170" t="s">
        <v>542</v>
      </c>
      <c r="D304" s="170" t="s">
        <v>131</v>
      </c>
      <c r="E304" s="171" t="s">
        <v>543</v>
      </c>
      <c r="F304" s="172" t="s">
        <v>544</v>
      </c>
      <c r="G304" s="173" t="s">
        <v>134</v>
      </c>
      <c r="H304" s="174">
        <v>14.43</v>
      </c>
      <c r="I304" s="175"/>
      <c r="J304" s="176">
        <f>ROUND(I304*H304,2)</f>
        <v>0</v>
      </c>
      <c r="K304" s="172" t="s">
        <v>135</v>
      </c>
      <c r="L304" s="39"/>
      <c r="M304" s="177" t="s">
        <v>79</v>
      </c>
      <c r="N304" s="178" t="s">
        <v>51</v>
      </c>
      <c r="O304" s="64"/>
      <c r="P304" s="179">
        <f>O304*H304</f>
        <v>0</v>
      </c>
      <c r="Q304" s="179">
        <v>1.2E-4</v>
      </c>
      <c r="R304" s="179">
        <f>Q304*H304</f>
        <v>1.7316E-3</v>
      </c>
      <c r="S304" s="179">
        <v>0</v>
      </c>
      <c r="T304" s="180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1" t="s">
        <v>234</v>
      </c>
      <c r="AT304" s="181" t="s">
        <v>131</v>
      </c>
      <c r="AU304" s="181" t="s">
        <v>88</v>
      </c>
      <c r="AY304" s="16" t="s">
        <v>129</v>
      </c>
      <c r="BE304" s="182">
        <f>IF(N304="základní",J304,0)</f>
        <v>0</v>
      </c>
      <c r="BF304" s="182">
        <f>IF(N304="snížená",J304,0)</f>
        <v>0</v>
      </c>
      <c r="BG304" s="182">
        <f>IF(N304="zákl. přenesená",J304,0)</f>
        <v>0</v>
      </c>
      <c r="BH304" s="182">
        <f>IF(N304="sníž. přenesená",J304,0)</f>
        <v>0</v>
      </c>
      <c r="BI304" s="182">
        <f>IF(N304="nulová",J304,0)</f>
        <v>0</v>
      </c>
      <c r="BJ304" s="16" t="s">
        <v>86</v>
      </c>
      <c r="BK304" s="182">
        <f>ROUND(I304*H304,2)</f>
        <v>0</v>
      </c>
      <c r="BL304" s="16" t="s">
        <v>234</v>
      </c>
      <c r="BM304" s="181" t="s">
        <v>545</v>
      </c>
    </row>
    <row r="305" spans="1:65" s="2" customFormat="1" ht="11.25">
      <c r="A305" s="34"/>
      <c r="B305" s="35"/>
      <c r="C305" s="36"/>
      <c r="D305" s="183" t="s">
        <v>138</v>
      </c>
      <c r="E305" s="36"/>
      <c r="F305" s="184" t="s">
        <v>546</v>
      </c>
      <c r="G305" s="36"/>
      <c r="H305" s="36"/>
      <c r="I305" s="185"/>
      <c r="J305" s="36"/>
      <c r="K305" s="36"/>
      <c r="L305" s="39"/>
      <c r="M305" s="186"/>
      <c r="N305" s="187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6" t="s">
        <v>138</v>
      </c>
      <c r="AU305" s="16" t="s">
        <v>88</v>
      </c>
    </row>
    <row r="306" spans="1:65" s="13" customFormat="1" ht="22.5">
      <c r="B306" s="188"/>
      <c r="C306" s="189"/>
      <c r="D306" s="190" t="s">
        <v>140</v>
      </c>
      <c r="E306" s="191" t="s">
        <v>79</v>
      </c>
      <c r="F306" s="192" t="s">
        <v>547</v>
      </c>
      <c r="G306" s="189"/>
      <c r="H306" s="193">
        <v>14.43</v>
      </c>
      <c r="I306" s="194"/>
      <c r="J306" s="189"/>
      <c r="K306" s="189"/>
      <c r="L306" s="195"/>
      <c r="M306" s="196"/>
      <c r="N306" s="197"/>
      <c r="O306" s="197"/>
      <c r="P306" s="197"/>
      <c r="Q306" s="197"/>
      <c r="R306" s="197"/>
      <c r="S306" s="197"/>
      <c r="T306" s="198"/>
      <c r="AT306" s="199" t="s">
        <v>140</v>
      </c>
      <c r="AU306" s="199" t="s">
        <v>88</v>
      </c>
      <c r="AV306" s="13" t="s">
        <v>88</v>
      </c>
      <c r="AW306" s="13" t="s">
        <v>39</v>
      </c>
      <c r="AX306" s="13" t="s">
        <v>81</v>
      </c>
      <c r="AY306" s="199" t="s">
        <v>129</v>
      </c>
    </row>
    <row r="307" spans="1:65" s="2" customFormat="1" ht="16.5" customHeight="1">
      <c r="A307" s="34"/>
      <c r="B307" s="35"/>
      <c r="C307" s="201" t="s">
        <v>548</v>
      </c>
      <c r="D307" s="201" t="s">
        <v>265</v>
      </c>
      <c r="E307" s="202" t="s">
        <v>549</v>
      </c>
      <c r="F307" s="203" t="s">
        <v>550</v>
      </c>
      <c r="G307" s="204" t="s">
        <v>134</v>
      </c>
      <c r="H307" s="205">
        <v>18.038</v>
      </c>
      <c r="I307" s="206"/>
      <c r="J307" s="207">
        <f>ROUND(I307*H307,2)</f>
        <v>0</v>
      </c>
      <c r="K307" s="203" t="s">
        <v>135</v>
      </c>
      <c r="L307" s="208"/>
      <c r="M307" s="209" t="s">
        <v>79</v>
      </c>
      <c r="N307" s="210" t="s">
        <v>51</v>
      </c>
      <c r="O307" s="64"/>
      <c r="P307" s="179">
        <f>O307*H307</f>
        <v>0</v>
      </c>
      <c r="Q307" s="179">
        <v>3.7000000000000002E-3</v>
      </c>
      <c r="R307" s="179">
        <f>Q307*H307</f>
        <v>6.6740599999999997E-2</v>
      </c>
      <c r="S307" s="179">
        <v>0</v>
      </c>
      <c r="T307" s="18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1" t="s">
        <v>330</v>
      </c>
      <c r="AT307" s="181" t="s">
        <v>265</v>
      </c>
      <c r="AU307" s="181" t="s">
        <v>88</v>
      </c>
      <c r="AY307" s="16" t="s">
        <v>129</v>
      </c>
      <c r="BE307" s="182">
        <f>IF(N307="základní",J307,0)</f>
        <v>0</v>
      </c>
      <c r="BF307" s="182">
        <f>IF(N307="snížená",J307,0)</f>
        <v>0</v>
      </c>
      <c r="BG307" s="182">
        <f>IF(N307="zákl. přenesená",J307,0)</f>
        <v>0</v>
      </c>
      <c r="BH307" s="182">
        <f>IF(N307="sníž. přenesená",J307,0)</f>
        <v>0</v>
      </c>
      <c r="BI307" s="182">
        <f>IF(N307="nulová",J307,0)</f>
        <v>0</v>
      </c>
      <c r="BJ307" s="16" t="s">
        <v>86</v>
      </c>
      <c r="BK307" s="182">
        <f>ROUND(I307*H307,2)</f>
        <v>0</v>
      </c>
      <c r="BL307" s="16" t="s">
        <v>234</v>
      </c>
      <c r="BM307" s="181" t="s">
        <v>551</v>
      </c>
    </row>
    <row r="308" spans="1:65" s="13" customFormat="1" ht="11.25">
      <c r="B308" s="188"/>
      <c r="C308" s="189"/>
      <c r="D308" s="190" t="s">
        <v>140</v>
      </c>
      <c r="E308" s="189"/>
      <c r="F308" s="192" t="s">
        <v>552</v>
      </c>
      <c r="G308" s="189"/>
      <c r="H308" s="193">
        <v>18.038</v>
      </c>
      <c r="I308" s="194"/>
      <c r="J308" s="189"/>
      <c r="K308" s="189"/>
      <c r="L308" s="195"/>
      <c r="M308" s="196"/>
      <c r="N308" s="197"/>
      <c r="O308" s="197"/>
      <c r="P308" s="197"/>
      <c r="Q308" s="197"/>
      <c r="R308" s="197"/>
      <c r="S308" s="197"/>
      <c r="T308" s="198"/>
      <c r="AT308" s="199" t="s">
        <v>140</v>
      </c>
      <c r="AU308" s="199" t="s">
        <v>88</v>
      </c>
      <c r="AV308" s="13" t="s">
        <v>88</v>
      </c>
      <c r="AW308" s="13" t="s">
        <v>4</v>
      </c>
      <c r="AX308" s="13" t="s">
        <v>86</v>
      </c>
      <c r="AY308" s="199" t="s">
        <v>129</v>
      </c>
    </row>
    <row r="309" spans="1:65" s="2" customFormat="1" ht="44.25" customHeight="1">
      <c r="A309" s="34"/>
      <c r="B309" s="35"/>
      <c r="C309" s="170" t="s">
        <v>553</v>
      </c>
      <c r="D309" s="170" t="s">
        <v>131</v>
      </c>
      <c r="E309" s="171" t="s">
        <v>554</v>
      </c>
      <c r="F309" s="172" t="s">
        <v>555</v>
      </c>
      <c r="G309" s="173" t="s">
        <v>520</v>
      </c>
      <c r="H309" s="211"/>
      <c r="I309" s="175"/>
      <c r="J309" s="176">
        <f>ROUND(I309*H309,2)</f>
        <v>0</v>
      </c>
      <c r="K309" s="172" t="s">
        <v>135</v>
      </c>
      <c r="L309" s="39"/>
      <c r="M309" s="177" t="s">
        <v>79</v>
      </c>
      <c r="N309" s="178" t="s">
        <v>51</v>
      </c>
      <c r="O309" s="64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1" t="s">
        <v>234</v>
      </c>
      <c r="AT309" s="181" t="s">
        <v>131</v>
      </c>
      <c r="AU309" s="181" t="s">
        <v>88</v>
      </c>
      <c r="AY309" s="16" t="s">
        <v>129</v>
      </c>
      <c r="BE309" s="182">
        <f>IF(N309="základní",J309,0)</f>
        <v>0</v>
      </c>
      <c r="BF309" s="182">
        <f>IF(N309="snížená",J309,0)</f>
        <v>0</v>
      </c>
      <c r="BG309" s="182">
        <f>IF(N309="zákl. přenesená",J309,0)</f>
        <v>0</v>
      </c>
      <c r="BH309" s="182">
        <f>IF(N309="sníž. přenesená",J309,0)</f>
        <v>0</v>
      </c>
      <c r="BI309" s="182">
        <f>IF(N309="nulová",J309,0)</f>
        <v>0</v>
      </c>
      <c r="BJ309" s="16" t="s">
        <v>86</v>
      </c>
      <c r="BK309" s="182">
        <f>ROUND(I309*H309,2)</f>
        <v>0</v>
      </c>
      <c r="BL309" s="16" t="s">
        <v>234</v>
      </c>
      <c r="BM309" s="181" t="s">
        <v>556</v>
      </c>
    </row>
    <row r="310" spans="1:65" s="2" customFormat="1" ht="11.25">
      <c r="A310" s="34"/>
      <c r="B310" s="35"/>
      <c r="C310" s="36"/>
      <c r="D310" s="183" t="s">
        <v>138</v>
      </c>
      <c r="E310" s="36"/>
      <c r="F310" s="184" t="s">
        <v>557</v>
      </c>
      <c r="G310" s="36"/>
      <c r="H310" s="36"/>
      <c r="I310" s="185"/>
      <c r="J310" s="36"/>
      <c r="K310" s="36"/>
      <c r="L310" s="39"/>
      <c r="M310" s="186"/>
      <c r="N310" s="187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6" t="s">
        <v>138</v>
      </c>
      <c r="AU310" s="16" t="s">
        <v>88</v>
      </c>
    </row>
    <row r="311" spans="1:65" s="12" customFormat="1" ht="22.9" customHeight="1">
      <c r="B311" s="154"/>
      <c r="C311" s="155"/>
      <c r="D311" s="156" t="s">
        <v>80</v>
      </c>
      <c r="E311" s="168" t="s">
        <v>558</v>
      </c>
      <c r="F311" s="168" t="s">
        <v>559</v>
      </c>
      <c r="G311" s="155"/>
      <c r="H311" s="155"/>
      <c r="I311" s="158"/>
      <c r="J311" s="169">
        <f>BK311</f>
        <v>0</v>
      </c>
      <c r="K311" s="155"/>
      <c r="L311" s="160"/>
      <c r="M311" s="161"/>
      <c r="N311" s="162"/>
      <c r="O311" s="162"/>
      <c r="P311" s="163">
        <f>SUM(P312:P316)</f>
        <v>0</v>
      </c>
      <c r="Q311" s="162"/>
      <c r="R311" s="163">
        <f>SUM(R312:R316)</f>
        <v>0</v>
      </c>
      <c r="S311" s="162"/>
      <c r="T311" s="164">
        <f>SUM(T312:T316)</f>
        <v>0</v>
      </c>
      <c r="AR311" s="165" t="s">
        <v>88</v>
      </c>
      <c r="AT311" s="166" t="s">
        <v>80</v>
      </c>
      <c r="AU311" s="166" t="s">
        <v>86</v>
      </c>
      <c r="AY311" s="165" t="s">
        <v>129</v>
      </c>
      <c r="BK311" s="167">
        <f>SUM(BK312:BK316)</f>
        <v>0</v>
      </c>
    </row>
    <row r="312" spans="1:65" s="2" customFormat="1" ht="16.5" customHeight="1">
      <c r="A312" s="34"/>
      <c r="B312" s="35"/>
      <c r="C312" s="170" t="s">
        <v>560</v>
      </c>
      <c r="D312" s="170" t="s">
        <v>131</v>
      </c>
      <c r="E312" s="171" t="s">
        <v>561</v>
      </c>
      <c r="F312" s="172" t="s">
        <v>562</v>
      </c>
      <c r="G312" s="173" t="s">
        <v>268</v>
      </c>
      <c r="H312" s="174">
        <v>1</v>
      </c>
      <c r="I312" s="175"/>
      <c r="J312" s="176">
        <f>ROUND(I312*H312,2)</f>
        <v>0</v>
      </c>
      <c r="K312" s="172" t="s">
        <v>135</v>
      </c>
      <c r="L312" s="39"/>
      <c r="M312" s="177" t="s">
        <v>79</v>
      </c>
      <c r="N312" s="178" t="s">
        <v>51</v>
      </c>
      <c r="O312" s="64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1" t="s">
        <v>234</v>
      </c>
      <c r="AT312" s="181" t="s">
        <v>131</v>
      </c>
      <c r="AU312" s="181" t="s">
        <v>88</v>
      </c>
      <c r="AY312" s="16" t="s">
        <v>129</v>
      </c>
      <c r="BE312" s="182">
        <f>IF(N312="základní",J312,0)</f>
        <v>0</v>
      </c>
      <c r="BF312" s="182">
        <f>IF(N312="snížená",J312,0)</f>
        <v>0</v>
      </c>
      <c r="BG312" s="182">
        <f>IF(N312="zákl. přenesená",J312,0)</f>
        <v>0</v>
      </c>
      <c r="BH312" s="182">
        <f>IF(N312="sníž. přenesená",J312,0)</f>
        <v>0</v>
      </c>
      <c r="BI312" s="182">
        <f>IF(N312="nulová",J312,0)</f>
        <v>0</v>
      </c>
      <c r="BJ312" s="16" t="s">
        <v>86</v>
      </c>
      <c r="BK312" s="182">
        <f>ROUND(I312*H312,2)</f>
        <v>0</v>
      </c>
      <c r="BL312" s="16" t="s">
        <v>234</v>
      </c>
      <c r="BM312" s="181" t="s">
        <v>563</v>
      </c>
    </row>
    <row r="313" spans="1:65" s="2" customFormat="1" ht="11.25">
      <c r="A313" s="34"/>
      <c r="B313" s="35"/>
      <c r="C313" s="36"/>
      <c r="D313" s="183" t="s">
        <v>138</v>
      </c>
      <c r="E313" s="36"/>
      <c r="F313" s="184" t="s">
        <v>564</v>
      </c>
      <c r="G313" s="36"/>
      <c r="H313" s="36"/>
      <c r="I313" s="185"/>
      <c r="J313" s="36"/>
      <c r="K313" s="36"/>
      <c r="L313" s="39"/>
      <c r="M313" s="186"/>
      <c r="N313" s="187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6" t="s">
        <v>138</v>
      </c>
      <c r="AU313" s="16" t="s">
        <v>88</v>
      </c>
    </row>
    <row r="314" spans="1:65" s="13" customFormat="1" ht="11.25">
      <c r="B314" s="188"/>
      <c r="C314" s="189"/>
      <c r="D314" s="190" t="s">
        <v>140</v>
      </c>
      <c r="E314" s="191" t="s">
        <v>79</v>
      </c>
      <c r="F314" s="192" t="s">
        <v>565</v>
      </c>
      <c r="G314" s="189"/>
      <c r="H314" s="193">
        <v>1</v>
      </c>
      <c r="I314" s="194"/>
      <c r="J314" s="189"/>
      <c r="K314" s="189"/>
      <c r="L314" s="195"/>
      <c r="M314" s="196"/>
      <c r="N314" s="197"/>
      <c r="O314" s="197"/>
      <c r="P314" s="197"/>
      <c r="Q314" s="197"/>
      <c r="R314" s="197"/>
      <c r="S314" s="197"/>
      <c r="T314" s="198"/>
      <c r="AT314" s="199" t="s">
        <v>140</v>
      </c>
      <c r="AU314" s="199" t="s">
        <v>88</v>
      </c>
      <c r="AV314" s="13" t="s">
        <v>88</v>
      </c>
      <c r="AW314" s="13" t="s">
        <v>39</v>
      </c>
      <c r="AX314" s="13" t="s">
        <v>81</v>
      </c>
      <c r="AY314" s="199" t="s">
        <v>129</v>
      </c>
    </row>
    <row r="315" spans="1:65" s="2" customFormat="1" ht="44.25" customHeight="1">
      <c r="A315" s="34"/>
      <c r="B315" s="35"/>
      <c r="C315" s="170" t="s">
        <v>566</v>
      </c>
      <c r="D315" s="170" t="s">
        <v>131</v>
      </c>
      <c r="E315" s="171" t="s">
        <v>567</v>
      </c>
      <c r="F315" s="172" t="s">
        <v>568</v>
      </c>
      <c r="G315" s="173" t="s">
        <v>520</v>
      </c>
      <c r="H315" s="211"/>
      <c r="I315" s="175"/>
      <c r="J315" s="176">
        <f>ROUND(I315*H315,2)</f>
        <v>0</v>
      </c>
      <c r="K315" s="172" t="s">
        <v>135</v>
      </c>
      <c r="L315" s="39"/>
      <c r="M315" s="177" t="s">
        <v>79</v>
      </c>
      <c r="N315" s="178" t="s">
        <v>51</v>
      </c>
      <c r="O315" s="64"/>
      <c r="P315" s="179">
        <f>O315*H315</f>
        <v>0</v>
      </c>
      <c r="Q315" s="179">
        <v>0</v>
      </c>
      <c r="R315" s="179">
        <f>Q315*H315</f>
        <v>0</v>
      </c>
      <c r="S315" s="179">
        <v>0</v>
      </c>
      <c r="T315" s="18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1" t="s">
        <v>234</v>
      </c>
      <c r="AT315" s="181" t="s">
        <v>131</v>
      </c>
      <c r="AU315" s="181" t="s">
        <v>88</v>
      </c>
      <c r="AY315" s="16" t="s">
        <v>129</v>
      </c>
      <c r="BE315" s="182">
        <f>IF(N315="základní",J315,0)</f>
        <v>0</v>
      </c>
      <c r="BF315" s="182">
        <f>IF(N315="snížená",J315,0)</f>
        <v>0</v>
      </c>
      <c r="BG315" s="182">
        <f>IF(N315="zákl. přenesená",J315,0)</f>
        <v>0</v>
      </c>
      <c r="BH315" s="182">
        <f>IF(N315="sníž. přenesená",J315,0)</f>
        <v>0</v>
      </c>
      <c r="BI315" s="182">
        <f>IF(N315="nulová",J315,0)</f>
        <v>0</v>
      </c>
      <c r="BJ315" s="16" t="s">
        <v>86</v>
      </c>
      <c r="BK315" s="182">
        <f>ROUND(I315*H315,2)</f>
        <v>0</v>
      </c>
      <c r="BL315" s="16" t="s">
        <v>234</v>
      </c>
      <c r="BM315" s="181" t="s">
        <v>569</v>
      </c>
    </row>
    <row r="316" spans="1:65" s="2" customFormat="1" ht="11.25">
      <c r="A316" s="34"/>
      <c r="B316" s="35"/>
      <c r="C316" s="36"/>
      <c r="D316" s="183" t="s">
        <v>138</v>
      </c>
      <c r="E316" s="36"/>
      <c r="F316" s="184" t="s">
        <v>570</v>
      </c>
      <c r="G316" s="36"/>
      <c r="H316" s="36"/>
      <c r="I316" s="185"/>
      <c r="J316" s="36"/>
      <c r="K316" s="36"/>
      <c r="L316" s="39"/>
      <c r="M316" s="186"/>
      <c r="N316" s="187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6" t="s">
        <v>138</v>
      </c>
      <c r="AU316" s="16" t="s">
        <v>88</v>
      </c>
    </row>
    <row r="317" spans="1:65" s="12" customFormat="1" ht="22.9" customHeight="1">
      <c r="B317" s="154"/>
      <c r="C317" s="155"/>
      <c r="D317" s="156" t="s">
        <v>80</v>
      </c>
      <c r="E317" s="168" t="s">
        <v>571</v>
      </c>
      <c r="F317" s="168" t="s">
        <v>572</v>
      </c>
      <c r="G317" s="155"/>
      <c r="H317" s="155"/>
      <c r="I317" s="158"/>
      <c r="J317" s="169">
        <f>BK317</f>
        <v>0</v>
      </c>
      <c r="K317" s="155"/>
      <c r="L317" s="160"/>
      <c r="M317" s="161"/>
      <c r="N317" s="162"/>
      <c r="O317" s="162"/>
      <c r="P317" s="163">
        <f>SUM(P318:P325)</f>
        <v>0</v>
      </c>
      <c r="Q317" s="162"/>
      <c r="R317" s="163">
        <f>SUM(R318:R325)</f>
        <v>0.2627718</v>
      </c>
      <c r="S317" s="162"/>
      <c r="T317" s="164">
        <f>SUM(T318:T325)</f>
        <v>0</v>
      </c>
      <c r="AR317" s="165" t="s">
        <v>88</v>
      </c>
      <c r="AT317" s="166" t="s">
        <v>80</v>
      </c>
      <c r="AU317" s="166" t="s">
        <v>86</v>
      </c>
      <c r="AY317" s="165" t="s">
        <v>129</v>
      </c>
      <c r="BK317" s="167">
        <f>SUM(BK318:BK325)</f>
        <v>0</v>
      </c>
    </row>
    <row r="318" spans="1:65" s="2" customFormat="1" ht="55.5" customHeight="1">
      <c r="A318" s="34"/>
      <c r="B318" s="35"/>
      <c r="C318" s="170" t="s">
        <v>573</v>
      </c>
      <c r="D318" s="170" t="s">
        <v>131</v>
      </c>
      <c r="E318" s="171" t="s">
        <v>574</v>
      </c>
      <c r="F318" s="172" t="s">
        <v>575</v>
      </c>
      <c r="G318" s="173" t="s">
        <v>134</v>
      </c>
      <c r="H318" s="174">
        <v>24.495000000000001</v>
      </c>
      <c r="I318" s="175"/>
      <c r="J318" s="176">
        <f>ROUND(I318*H318,2)</f>
        <v>0</v>
      </c>
      <c r="K318" s="172" t="s">
        <v>135</v>
      </c>
      <c r="L318" s="39"/>
      <c r="M318" s="177" t="s">
        <v>79</v>
      </c>
      <c r="N318" s="178" t="s">
        <v>51</v>
      </c>
      <c r="O318" s="64"/>
      <c r="P318" s="179">
        <f>O318*H318</f>
        <v>0</v>
      </c>
      <c r="Q318" s="179">
        <v>6.4000000000000003E-3</v>
      </c>
      <c r="R318" s="179">
        <f>Q318*H318</f>
        <v>0.15676800000000002</v>
      </c>
      <c r="S318" s="179">
        <v>0</v>
      </c>
      <c r="T318" s="180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1" t="s">
        <v>234</v>
      </c>
      <c r="AT318" s="181" t="s">
        <v>131</v>
      </c>
      <c r="AU318" s="181" t="s">
        <v>88</v>
      </c>
      <c r="AY318" s="16" t="s">
        <v>129</v>
      </c>
      <c r="BE318" s="182">
        <f>IF(N318="základní",J318,0)</f>
        <v>0</v>
      </c>
      <c r="BF318" s="182">
        <f>IF(N318="snížená",J318,0)</f>
        <v>0</v>
      </c>
      <c r="BG318" s="182">
        <f>IF(N318="zákl. přenesená",J318,0)</f>
        <v>0</v>
      </c>
      <c r="BH318" s="182">
        <f>IF(N318="sníž. přenesená",J318,0)</f>
        <v>0</v>
      </c>
      <c r="BI318" s="182">
        <f>IF(N318="nulová",J318,0)</f>
        <v>0</v>
      </c>
      <c r="BJ318" s="16" t="s">
        <v>86</v>
      </c>
      <c r="BK318" s="182">
        <f>ROUND(I318*H318,2)</f>
        <v>0</v>
      </c>
      <c r="BL318" s="16" t="s">
        <v>234</v>
      </c>
      <c r="BM318" s="181" t="s">
        <v>576</v>
      </c>
    </row>
    <row r="319" spans="1:65" s="2" customFormat="1" ht="11.25">
      <c r="A319" s="34"/>
      <c r="B319" s="35"/>
      <c r="C319" s="36"/>
      <c r="D319" s="183" t="s">
        <v>138</v>
      </c>
      <c r="E319" s="36"/>
      <c r="F319" s="184" t="s">
        <v>577</v>
      </c>
      <c r="G319" s="36"/>
      <c r="H319" s="36"/>
      <c r="I319" s="185"/>
      <c r="J319" s="36"/>
      <c r="K319" s="36"/>
      <c r="L319" s="39"/>
      <c r="M319" s="186"/>
      <c r="N319" s="187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6" t="s">
        <v>138</v>
      </c>
      <c r="AU319" s="16" t="s">
        <v>88</v>
      </c>
    </row>
    <row r="320" spans="1:65" s="13" customFormat="1" ht="22.5">
      <c r="B320" s="188"/>
      <c r="C320" s="189"/>
      <c r="D320" s="190" t="s">
        <v>140</v>
      </c>
      <c r="E320" s="191" t="s">
        <v>79</v>
      </c>
      <c r="F320" s="192" t="s">
        <v>578</v>
      </c>
      <c r="G320" s="189"/>
      <c r="H320" s="193">
        <v>24.495000000000001</v>
      </c>
      <c r="I320" s="194"/>
      <c r="J320" s="189"/>
      <c r="K320" s="189"/>
      <c r="L320" s="195"/>
      <c r="M320" s="196"/>
      <c r="N320" s="197"/>
      <c r="O320" s="197"/>
      <c r="P320" s="197"/>
      <c r="Q320" s="197"/>
      <c r="R320" s="197"/>
      <c r="S320" s="197"/>
      <c r="T320" s="198"/>
      <c r="AT320" s="199" t="s">
        <v>140</v>
      </c>
      <c r="AU320" s="199" t="s">
        <v>88</v>
      </c>
      <c r="AV320" s="13" t="s">
        <v>88</v>
      </c>
      <c r="AW320" s="13" t="s">
        <v>39</v>
      </c>
      <c r="AX320" s="13" t="s">
        <v>81</v>
      </c>
      <c r="AY320" s="199" t="s">
        <v>129</v>
      </c>
    </row>
    <row r="321" spans="1:65" s="2" customFormat="1" ht="37.9" customHeight="1">
      <c r="A321" s="34"/>
      <c r="B321" s="35"/>
      <c r="C321" s="170" t="s">
        <v>579</v>
      </c>
      <c r="D321" s="170" t="s">
        <v>131</v>
      </c>
      <c r="E321" s="171" t="s">
        <v>580</v>
      </c>
      <c r="F321" s="172" t="s">
        <v>581</v>
      </c>
      <c r="G321" s="173" t="s">
        <v>134</v>
      </c>
      <c r="H321" s="174">
        <v>19.739999999999998</v>
      </c>
      <c r="I321" s="175"/>
      <c r="J321" s="176">
        <f>ROUND(I321*H321,2)</f>
        <v>0</v>
      </c>
      <c r="K321" s="172" t="s">
        <v>135</v>
      </c>
      <c r="L321" s="39"/>
      <c r="M321" s="177" t="s">
        <v>79</v>
      </c>
      <c r="N321" s="178" t="s">
        <v>51</v>
      </c>
      <c r="O321" s="64"/>
      <c r="P321" s="179">
        <f>O321*H321</f>
        <v>0</v>
      </c>
      <c r="Q321" s="179">
        <v>5.3699999999999998E-3</v>
      </c>
      <c r="R321" s="179">
        <f>Q321*H321</f>
        <v>0.10600379999999998</v>
      </c>
      <c r="S321" s="179">
        <v>0</v>
      </c>
      <c r="T321" s="180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1" t="s">
        <v>234</v>
      </c>
      <c r="AT321" s="181" t="s">
        <v>131</v>
      </c>
      <c r="AU321" s="181" t="s">
        <v>88</v>
      </c>
      <c r="AY321" s="16" t="s">
        <v>129</v>
      </c>
      <c r="BE321" s="182">
        <f>IF(N321="základní",J321,0)</f>
        <v>0</v>
      </c>
      <c r="BF321" s="182">
        <f>IF(N321="snížená",J321,0)</f>
        <v>0</v>
      </c>
      <c r="BG321" s="182">
        <f>IF(N321="zákl. přenesená",J321,0)</f>
        <v>0</v>
      </c>
      <c r="BH321" s="182">
        <f>IF(N321="sníž. přenesená",J321,0)</f>
        <v>0</v>
      </c>
      <c r="BI321" s="182">
        <f>IF(N321="nulová",J321,0)</f>
        <v>0</v>
      </c>
      <c r="BJ321" s="16" t="s">
        <v>86</v>
      </c>
      <c r="BK321" s="182">
        <f>ROUND(I321*H321,2)</f>
        <v>0</v>
      </c>
      <c r="BL321" s="16" t="s">
        <v>234</v>
      </c>
      <c r="BM321" s="181" t="s">
        <v>582</v>
      </c>
    </row>
    <row r="322" spans="1:65" s="2" customFormat="1" ht="11.25">
      <c r="A322" s="34"/>
      <c r="B322" s="35"/>
      <c r="C322" s="36"/>
      <c r="D322" s="183" t="s">
        <v>138</v>
      </c>
      <c r="E322" s="36"/>
      <c r="F322" s="184" t="s">
        <v>583</v>
      </c>
      <c r="G322" s="36"/>
      <c r="H322" s="36"/>
      <c r="I322" s="185"/>
      <c r="J322" s="36"/>
      <c r="K322" s="36"/>
      <c r="L322" s="39"/>
      <c r="M322" s="186"/>
      <c r="N322" s="187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6" t="s">
        <v>138</v>
      </c>
      <c r="AU322" s="16" t="s">
        <v>88</v>
      </c>
    </row>
    <row r="323" spans="1:65" s="13" customFormat="1" ht="22.5">
      <c r="B323" s="188"/>
      <c r="C323" s="189"/>
      <c r="D323" s="190" t="s">
        <v>140</v>
      </c>
      <c r="E323" s="191" t="s">
        <v>79</v>
      </c>
      <c r="F323" s="192" t="s">
        <v>584</v>
      </c>
      <c r="G323" s="189"/>
      <c r="H323" s="193">
        <v>19.739999999999998</v>
      </c>
      <c r="I323" s="194"/>
      <c r="J323" s="189"/>
      <c r="K323" s="189"/>
      <c r="L323" s="195"/>
      <c r="M323" s="196"/>
      <c r="N323" s="197"/>
      <c r="O323" s="197"/>
      <c r="P323" s="197"/>
      <c r="Q323" s="197"/>
      <c r="R323" s="197"/>
      <c r="S323" s="197"/>
      <c r="T323" s="198"/>
      <c r="AT323" s="199" t="s">
        <v>140</v>
      </c>
      <c r="AU323" s="199" t="s">
        <v>88</v>
      </c>
      <c r="AV323" s="13" t="s">
        <v>88</v>
      </c>
      <c r="AW323" s="13" t="s">
        <v>39</v>
      </c>
      <c r="AX323" s="13" t="s">
        <v>81</v>
      </c>
      <c r="AY323" s="199" t="s">
        <v>129</v>
      </c>
    </row>
    <row r="324" spans="1:65" s="2" customFormat="1" ht="44.25" customHeight="1">
      <c r="A324" s="34"/>
      <c r="B324" s="35"/>
      <c r="C324" s="170" t="s">
        <v>585</v>
      </c>
      <c r="D324" s="170" t="s">
        <v>131</v>
      </c>
      <c r="E324" s="171" t="s">
        <v>586</v>
      </c>
      <c r="F324" s="172" t="s">
        <v>587</v>
      </c>
      <c r="G324" s="173" t="s">
        <v>520</v>
      </c>
      <c r="H324" s="211"/>
      <c r="I324" s="175"/>
      <c r="J324" s="176">
        <f>ROUND(I324*H324,2)</f>
        <v>0</v>
      </c>
      <c r="K324" s="172" t="s">
        <v>135</v>
      </c>
      <c r="L324" s="39"/>
      <c r="M324" s="177" t="s">
        <v>79</v>
      </c>
      <c r="N324" s="178" t="s">
        <v>51</v>
      </c>
      <c r="O324" s="64"/>
      <c r="P324" s="179">
        <f>O324*H324</f>
        <v>0</v>
      </c>
      <c r="Q324" s="179">
        <v>0</v>
      </c>
      <c r="R324" s="179">
        <f>Q324*H324</f>
        <v>0</v>
      </c>
      <c r="S324" s="179">
        <v>0</v>
      </c>
      <c r="T324" s="180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1" t="s">
        <v>234</v>
      </c>
      <c r="AT324" s="181" t="s">
        <v>131</v>
      </c>
      <c r="AU324" s="181" t="s">
        <v>88</v>
      </c>
      <c r="AY324" s="16" t="s">
        <v>129</v>
      </c>
      <c r="BE324" s="182">
        <f>IF(N324="základní",J324,0)</f>
        <v>0</v>
      </c>
      <c r="BF324" s="182">
        <f>IF(N324="snížená",J324,0)</f>
        <v>0</v>
      </c>
      <c r="BG324" s="182">
        <f>IF(N324="zákl. přenesená",J324,0)</f>
        <v>0</v>
      </c>
      <c r="BH324" s="182">
        <f>IF(N324="sníž. přenesená",J324,0)</f>
        <v>0</v>
      </c>
      <c r="BI324" s="182">
        <f>IF(N324="nulová",J324,0)</f>
        <v>0</v>
      </c>
      <c r="BJ324" s="16" t="s">
        <v>86</v>
      </c>
      <c r="BK324" s="182">
        <f>ROUND(I324*H324,2)</f>
        <v>0</v>
      </c>
      <c r="BL324" s="16" t="s">
        <v>234</v>
      </c>
      <c r="BM324" s="181" t="s">
        <v>588</v>
      </c>
    </row>
    <row r="325" spans="1:65" s="2" customFormat="1" ht="11.25">
      <c r="A325" s="34"/>
      <c r="B325" s="35"/>
      <c r="C325" s="36"/>
      <c r="D325" s="183" t="s">
        <v>138</v>
      </c>
      <c r="E325" s="36"/>
      <c r="F325" s="184" t="s">
        <v>589</v>
      </c>
      <c r="G325" s="36"/>
      <c r="H325" s="36"/>
      <c r="I325" s="185"/>
      <c r="J325" s="36"/>
      <c r="K325" s="36"/>
      <c r="L325" s="39"/>
      <c r="M325" s="186"/>
      <c r="N325" s="187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6" t="s">
        <v>138</v>
      </c>
      <c r="AU325" s="16" t="s">
        <v>88</v>
      </c>
    </row>
    <row r="326" spans="1:65" s="12" customFormat="1" ht="22.9" customHeight="1">
      <c r="B326" s="154"/>
      <c r="C326" s="155"/>
      <c r="D326" s="156" t="s">
        <v>80</v>
      </c>
      <c r="E326" s="168" t="s">
        <v>590</v>
      </c>
      <c r="F326" s="168" t="s">
        <v>591</v>
      </c>
      <c r="G326" s="155"/>
      <c r="H326" s="155"/>
      <c r="I326" s="158"/>
      <c r="J326" s="169">
        <f>BK326</f>
        <v>0</v>
      </c>
      <c r="K326" s="155"/>
      <c r="L326" s="160"/>
      <c r="M326" s="161"/>
      <c r="N326" s="162"/>
      <c r="O326" s="162"/>
      <c r="P326" s="163">
        <f>SUM(P327:P340)</f>
        <v>0</v>
      </c>
      <c r="Q326" s="162"/>
      <c r="R326" s="163">
        <f>SUM(R327:R340)</f>
        <v>0.38779946000000004</v>
      </c>
      <c r="S326" s="162"/>
      <c r="T326" s="164">
        <f>SUM(T327:T340)</f>
        <v>0</v>
      </c>
      <c r="AR326" s="165" t="s">
        <v>88</v>
      </c>
      <c r="AT326" s="166" t="s">
        <v>80</v>
      </c>
      <c r="AU326" s="166" t="s">
        <v>86</v>
      </c>
      <c r="AY326" s="165" t="s">
        <v>129</v>
      </c>
      <c r="BK326" s="167">
        <f>SUM(BK327:BK340)</f>
        <v>0</v>
      </c>
    </row>
    <row r="327" spans="1:65" s="2" customFormat="1" ht="33" customHeight="1">
      <c r="A327" s="34"/>
      <c r="B327" s="35"/>
      <c r="C327" s="170" t="s">
        <v>592</v>
      </c>
      <c r="D327" s="170" t="s">
        <v>131</v>
      </c>
      <c r="E327" s="171" t="s">
        <v>593</v>
      </c>
      <c r="F327" s="172" t="s">
        <v>594</v>
      </c>
      <c r="G327" s="173" t="s">
        <v>134</v>
      </c>
      <c r="H327" s="174">
        <v>101.527</v>
      </c>
      <c r="I327" s="175"/>
      <c r="J327" s="176">
        <f>ROUND(I327*H327,2)</f>
        <v>0</v>
      </c>
      <c r="K327" s="172" t="s">
        <v>135</v>
      </c>
      <c r="L327" s="39"/>
      <c r="M327" s="177" t="s">
        <v>79</v>
      </c>
      <c r="N327" s="178" t="s">
        <v>51</v>
      </c>
      <c r="O327" s="64"/>
      <c r="P327" s="179">
        <f>O327*H327</f>
        <v>0</v>
      </c>
      <c r="Q327" s="179">
        <v>3.0000000000000001E-3</v>
      </c>
      <c r="R327" s="179">
        <f>Q327*H327</f>
        <v>0.30458099999999999</v>
      </c>
      <c r="S327" s="179">
        <v>0</v>
      </c>
      <c r="T327" s="18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1" t="s">
        <v>234</v>
      </c>
      <c r="AT327" s="181" t="s">
        <v>131</v>
      </c>
      <c r="AU327" s="181" t="s">
        <v>88</v>
      </c>
      <c r="AY327" s="16" t="s">
        <v>129</v>
      </c>
      <c r="BE327" s="182">
        <f>IF(N327="základní",J327,0)</f>
        <v>0</v>
      </c>
      <c r="BF327" s="182">
        <f>IF(N327="snížená",J327,0)</f>
        <v>0</v>
      </c>
      <c r="BG327" s="182">
        <f>IF(N327="zákl. přenesená",J327,0)</f>
        <v>0</v>
      </c>
      <c r="BH327" s="182">
        <f>IF(N327="sníž. přenesená",J327,0)</f>
        <v>0</v>
      </c>
      <c r="BI327" s="182">
        <f>IF(N327="nulová",J327,0)</f>
        <v>0</v>
      </c>
      <c r="BJ327" s="16" t="s">
        <v>86</v>
      </c>
      <c r="BK327" s="182">
        <f>ROUND(I327*H327,2)</f>
        <v>0</v>
      </c>
      <c r="BL327" s="16" t="s">
        <v>234</v>
      </c>
      <c r="BM327" s="181" t="s">
        <v>595</v>
      </c>
    </row>
    <row r="328" spans="1:65" s="2" customFormat="1" ht="11.25">
      <c r="A328" s="34"/>
      <c r="B328" s="35"/>
      <c r="C328" s="36"/>
      <c r="D328" s="183" t="s">
        <v>138</v>
      </c>
      <c r="E328" s="36"/>
      <c r="F328" s="184" t="s">
        <v>596</v>
      </c>
      <c r="G328" s="36"/>
      <c r="H328" s="36"/>
      <c r="I328" s="185"/>
      <c r="J328" s="36"/>
      <c r="K328" s="36"/>
      <c r="L328" s="39"/>
      <c r="M328" s="186"/>
      <c r="N328" s="187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6" t="s">
        <v>138</v>
      </c>
      <c r="AU328" s="16" t="s">
        <v>88</v>
      </c>
    </row>
    <row r="329" spans="1:65" s="2" customFormat="1" ht="24.2" customHeight="1">
      <c r="A329" s="34"/>
      <c r="B329" s="35"/>
      <c r="C329" s="170" t="s">
        <v>597</v>
      </c>
      <c r="D329" s="170" t="s">
        <v>131</v>
      </c>
      <c r="E329" s="171" t="s">
        <v>598</v>
      </c>
      <c r="F329" s="172" t="s">
        <v>599</v>
      </c>
      <c r="G329" s="173" t="s">
        <v>134</v>
      </c>
      <c r="H329" s="174">
        <v>4.9950000000000001</v>
      </c>
      <c r="I329" s="175"/>
      <c r="J329" s="176">
        <f>ROUND(I329*H329,2)</f>
        <v>0</v>
      </c>
      <c r="K329" s="172" t="s">
        <v>135</v>
      </c>
      <c r="L329" s="39"/>
      <c r="M329" s="177" t="s">
        <v>79</v>
      </c>
      <c r="N329" s="178" t="s">
        <v>51</v>
      </c>
      <c r="O329" s="64"/>
      <c r="P329" s="179">
        <f>O329*H329</f>
        <v>0</v>
      </c>
      <c r="Q329" s="179">
        <v>8.0000000000000007E-5</v>
      </c>
      <c r="R329" s="179">
        <f>Q329*H329</f>
        <v>3.9960000000000006E-4</v>
      </c>
      <c r="S329" s="179">
        <v>0</v>
      </c>
      <c r="T329" s="180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1" t="s">
        <v>234</v>
      </c>
      <c r="AT329" s="181" t="s">
        <v>131</v>
      </c>
      <c r="AU329" s="181" t="s">
        <v>88</v>
      </c>
      <c r="AY329" s="16" t="s">
        <v>129</v>
      </c>
      <c r="BE329" s="182">
        <f>IF(N329="základní",J329,0)</f>
        <v>0</v>
      </c>
      <c r="BF329" s="182">
        <f>IF(N329="snížená",J329,0)</f>
        <v>0</v>
      </c>
      <c r="BG329" s="182">
        <f>IF(N329="zákl. přenesená",J329,0)</f>
        <v>0</v>
      </c>
      <c r="BH329" s="182">
        <f>IF(N329="sníž. přenesená",J329,0)</f>
        <v>0</v>
      </c>
      <c r="BI329" s="182">
        <f>IF(N329="nulová",J329,0)</f>
        <v>0</v>
      </c>
      <c r="BJ329" s="16" t="s">
        <v>86</v>
      </c>
      <c r="BK329" s="182">
        <f>ROUND(I329*H329,2)</f>
        <v>0</v>
      </c>
      <c r="BL329" s="16" t="s">
        <v>234</v>
      </c>
      <c r="BM329" s="181" t="s">
        <v>600</v>
      </c>
    </row>
    <row r="330" spans="1:65" s="2" customFormat="1" ht="11.25">
      <c r="A330" s="34"/>
      <c r="B330" s="35"/>
      <c r="C330" s="36"/>
      <c r="D330" s="183" t="s">
        <v>138</v>
      </c>
      <c r="E330" s="36"/>
      <c r="F330" s="184" t="s">
        <v>601</v>
      </c>
      <c r="G330" s="36"/>
      <c r="H330" s="36"/>
      <c r="I330" s="185"/>
      <c r="J330" s="36"/>
      <c r="K330" s="36"/>
      <c r="L330" s="39"/>
      <c r="M330" s="186"/>
      <c r="N330" s="187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6" t="s">
        <v>138</v>
      </c>
      <c r="AU330" s="16" t="s">
        <v>88</v>
      </c>
    </row>
    <row r="331" spans="1:65" s="13" customFormat="1" ht="22.5">
      <c r="B331" s="188"/>
      <c r="C331" s="189"/>
      <c r="D331" s="190" t="s">
        <v>140</v>
      </c>
      <c r="E331" s="191" t="s">
        <v>79</v>
      </c>
      <c r="F331" s="192" t="s">
        <v>602</v>
      </c>
      <c r="G331" s="189"/>
      <c r="H331" s="193">
        <v>4.9950000000000001</v>
      </c>
      <c r="I331" s="194"/>
      <c r="J331" s="189"/>
      <c r="K331" s="189"/>
      <c r="L331" s="195"/>
      <c r="M331" s="196"/>
      <c r="N331" s="197"/>
      <c r="O331" s="197"/>
      <c r="P331" s="197"/>
      <c r="Q331" s="197"/>
      <c r="R331" s="197"/>
      <c r="S331" s="197"/>
      <c r="T331" s="198"/>
      <c r="AT331" s="199" t="s">
        <v>140</v>
      </c>
      <c r="AU331" s="199" t="s">
        <v>88</v>
      </c>
      <c r="AV331" s="13" t="s">
        <v>88</v>
      </c>
      <c r="AW331" s="13" t="s">
        <v>39</v>
      </c>
      <c r="AX331" s="13" t="s">
        <v>81</v>
      </c>
      <c r="AY331" s="199" t="s">
        <v>129</v>
      </c>
    </row>
    <row r="332" spans="1:65" s="2" customFormat="1" ht="37.9" customHeight="1">
      <c r="A332" s="34"/>
      <c r="B332" s="35"/>
      <c r="C332" s="170" t="s">
        <v>603</v>
      </c>
      <c r="D332" s="170" t="s">
        <v>131</v>
      </c>
      <c r="E332" s="171" t="s">
        <v>604</v>
      </c>
      <c r="F332" s="172" t="s">
        <v>605</v>
      </c>
      <c r="G332" s="173" t="s">
        <v>134</v>
      </c>
      <c r="H332" s="174">
        <v>96.531999999999996</v>
      </c>
      <c r="I332" s="175"/>
      <c r="J332" s="176">
        <f>ROUND(I332*H332,2)</f>
        <v>0</v>
      </c>
      <c r="K332" s="172" t="s">
        <v>135</v>
      </c>
      <c r="L332" s="39"/>
      <c r="M332" s="177" t="s">
        <v>79</v>
      </c>
      <c r="N332" s="178" t="s">
        <v>51</v>
      </c>
      <c r="O332" s="64"/>
      <c r="P332" s="179">
        <f>O332*H332</f>
        <v>0</v>
      </c>
      <c r="Q332" s="179">
        <v>1.1E-4</v>
      </c>
      <c r="R332" s="179">
        <f>Q332*H332</f>
        <v>1.0618519999999999E-2</v>
      </c>
      <c r="S332" s="179">
        <v>0</v>
      </c>
      <c r="T332" s="180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1" t="s">
        <v>234</v>
      </c>
      <c r="AT332" s="181" t="s">
        <v>131</v>
      </c>
      <c r="AU332" s="181" t="s">
        <v>88</v>
      </c>
      <c r="AY332" s="16" t="s">
        <v>129</v>
      </c>
      <c r="BE332" s="182">
        <f>IF(N332="základní",J332,0)</f>
        <v>0</v>
      </c>
      <c r="BF332" s="182">
        <f>IF(N332="snížená",J332,0)</f>
        <v>0</v>
      </c>
      <c r="BG332" s="182">
        <f>IF(N332="zákl. přenesená",J332,0)</f>
        <v>0</v>
      </c>
      <c r="BH332" s="182">
        <f>IF(N332="sníž. přenesená",J332,0)</f>
        <v>0</v>
      </c>
      <c r="BI332" s="182">
        <f>IF(N332="nulová",J332,0)</f>
        <v>0</v>
      </c>
      <c r="BJ332" s="16" t="s">
        <v>86</v>
      </c>
      <c r="BK332" s="182">
        <f>ROUND(I332*H332,2)</f>
        <v>0</v>
      </c>
      <c r="BL332" s="16" t="s">
        <v>234</v>
      </c>
      <c r="BM332" s="181" t="s">
        <v>606</v>
      </c>
    </row>
    <row r="333" spans="1:65" s="2" customFormat="1" ht="11.25">
      <c r="A333" s="34"/>
      <c r="B333" s="35"/>
      <c r="C333" s="36"/>
      <c r="D333" s="183" t="s">
        <v>138</v>
      </c>
      <c r="E333" s="36"/>
      <c r="F333" s="184" t="s">
        <v>607</v>
      </c>
      <c r="G333" s="36"/>
      <c r="H333" s="36"/>
      <c r="I333" s="185"/>
      <c r="J333" s="36"/>
      <c r="K333" s="36"/>
      <c r="L333" s="39"/>
      <c r="M333" s="186"/>
      <c r="N333" s="187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6" t="s">
        <v>138</v>
      </c>
      <c r="AU333" s="16" t="s">
        <v>88</v>
      </c>
    </row>
    <row r="334" spans="1:65" s="13" customFormat="1" ht="11.25">
      <c r="B334" s="188"/>
      <c r="C334" s="189"/>
      <c r="D334" s="190" t="s">
        <v>140</v>
      </c>
      <c r="E334" s="191" t="s">
        <v>79</v>
      </c>
      <c r="F334" s="192" t="s">
        <v>608</v>
      </c>
      <c r="G334" s="189"/>
      <c r="H334" s="193">
        <v>96.531999999999996</v>
      </c>
      <c r="I334" s="194"/>
      <c r="J334" s="189"/>
      <c r="K334" s="189"/>
      <c r="L334" s="195"/>
      <c r="M334" s="196"/>
      <c r="N334" s="197"/>
      <c r="O334" s="197"/>
      <c r="P334" s="197"/>
      <c r="Q334" s="197"/>
      <c r="R334" s="197"/>
      <c r="S334" s="197"/>
      <c r="T334" s="198"/>
      <c r="AT334" s="199" t="s">
        <v>140</v>
      </c>
      <c r="AU334" s="199" t="s">
        <v>88</v>
      </c>
      <c r="AV334" s="13" t="s">
        <v>88</v>
      </c>
      <c r="AW334" s="13" t="s">
        <v>39</v>
      </c>
      <c r="AX334" s="13" t="s">
        <v>81</v>
      </c>
      <c r="AY334" s="199" t="s">
        <v>129</v>
      </c>
    </row>
    <row r="335" spans="1:65" s="2" customFormat="1" ht="44.25" customHeight="1">
      <c r="A335" s="34"/>
      <c r="B335" s="35"/>
      <c r="C335" s="170" t="s">
        <v>609</v>
      </c>
      <c r="D335" s="170" t="s">
        <v>131</v>
      </c>
      <c r="E335" s="171" t="s">
        <v>610</v>
      </c>
      <c r="F335" s="172" t="s">
        <v>611</v>
      </c>
      <c r="G335" s="173" t="s">
        <v>134</v>
      </c>
      <c r="H335" s="174">
        <v>4.9950000000000001</v>
      </c>
      <c r="I335" s="175"/>
      <c r="J335" s="176">
        <f>ROUND(I335*H335,2)</f>
        <v>0</v>
      </c>
      <c r="K335" s="172" t="s">
        <v>135</v>
      </c>
      <c r="L335" s="39"/>
      <c r="M335" s="177" t="s">
        <v>79</v>
      </c>
      <c r="N335" s="178" t="s">
        <v>51</v>
      </c>
      <c r="O335" s="64"/>
      <c r="P335" s="179">
        <f>O335*H335</f>
        <v>0</v>
      </c>
      <c r="Q335" s="179">
        <v>5.4000000000000001E-4</v>
      </c>
      <c r="R335" s="179">
        <f>Q335*H335</f>
        <v>2.6973000000000001E-3</v>
      </c>
      <c r="S335" s="179">
        <v>0</v>
      </c>
      <c r="T335" s="18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1" t="s">
        <v>234</v>
      </c>
      <c r="AT335" s="181" t="s">
        <v>131</v>
      </c>
      <c r="AU335" s="181" t="s">
        <v>88</v>
      </c>
      <c r="AY335" s="16" t="s">
        <v>129</v>
      </c>
      <c r="BE335" s="182">
        <f>IF(N335="základní",J335,0)</f>
        <v>0</v>
      </c>
      <c r="BF335" s="182">
        <f>IF(N335="snížená",J335,0)</f>
        <v>0</v>
      </c>
      <c r="BG335" s="182">
        <f>IF(N335="zákl. přenesená",J335,0)</f>
        <v>0</v>
      </c>
      <c r="BH335" s="182">
        <f>IF(N335="sníž. přenesená",J335,0)</f>
        <v>0</v>
      </c>
      <c r="BI335" s="182">
        <f>IF(N335="nulová",J335,0)</f>
        <v>0</v>
      </c>
      <c r="BJ335" s="16" t="s">
        <v>86</v>
      </c>
      <c r="BK335" s="182">
        <f>ROUND(I335*H335,2)</f>
        <v>0</v>
      </c>
      <c r="BL335" s="16" t="s">
        <v>234</v>
      </c>
      <c r="BM335" s="181" t="s">
        <v>612</v>
      </c>
    </row>
    <row r="336" spans="1:65" s="2" customFormat="1" ht="11.25">
      <c r="A336" s="34"/>
      <c r="B336" s="35"/>
      <c r="C336" s="36"/>
      <c r="D336" s="183" t="s">
        <v>138</v>
      </c>
      <c r="E336" s="36"/>
      <c r="F336" s="184" t="s">
        <v>613</v>
      </c>
      <c r="G336" s="36"/>
      <c r="H336" s="36"/>
      <c r="I336" s="185"/>
      <c r="J336" s="36"/>
      <c r="K336" s="36"/>
      <c r="L336" s="39"/>
      <c r="M336" s="186"/>
      <c r="N336" s="187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6" t="s">
        <v>138</v>
      </c>
      <c r="AU336" s="16" t="s">
        <v>88</v>
      </c>
    </row>
    <row r="337" spans="1:65" s="13" customFormat="1" ht="22.5">
      <c r="B337" s="188"/>
      <c r="C337" s="189"/>
      <c r="D337" s="190" t="s">
        <v>140</v>
      </c>
      <c r="E337" s="191" t="s">
        <v>79</v>
      </c>
      <c r="F337" s="192" t="s">
        <v>614</v>
      </c>
      <c r="G337" s="189"/>
      <c r="H337" s="193">
        <v>4.9950000000000001</v>
      </c>
      <c r="I337" s="194"/>
      <c r="J337" s="189"/>
      <c r="K337" s="189"/>
      <c r="L337" s="195"/>
      <c r="M337" s="196"/>
      <c r="N337" s="197"/>
      <c r="O337" s="197"/>
      <c r="P337" s="197"/>
      <c r="Q337" s="197"/>
      <c r="R337" s="197"/>
      <c r="S337" s="197"/>
      <c r="T337" s="198"/>
      <c r="AT337" s="199" t="s">
        <v>140</v>
      </c>
      <c r="AU337" s="199" t="s">
        <v>88</v>
      </c>
      <c r="AV337" s="13" t="s">
        <v>88</v>
      </c>
      <c r="AW337" s="13" t="s">
        <v>39</v>
      </c>
      <c r="AX337" s="13" t="s">
        <v>81</v>
      </c>
      <c r="AY337" s="199" t="s">
        <v>129</v>
      </c>
    </row>
    <row r="338" spans="1:65" s="2" customFormat="1" ht="37.9" customHeight="1">
      <c r="A338" s="34"/>
      <c r="B338" s="35"/>
      <c r="C338" s="170" t="s">
        <v>615</v>
      </c>
      <c r="D338" s="170" t="s">
        <v>131</v>
      </c>
      <c r="E338" s="171" t="s">
        <v>616</v>
      </c>
      <c r="F338" s="172" t="s">
        <v>617</v>
      </c>
      <c r="G338" s="173" t="s">
        <v>134</v>
      </c>
      <c r="H338" s="174">
        <v>96.531999999999996</v>
      </c>
      <c r="I338" s="175"/>
      <c r="J338" s="176">
        <f>ROUND(I338*H338,2)</f>
        <v>0</v>
      </c>
      <c r="K338" s="172" t="s">
        <v>135</v>
      </c>
      <c r="L338" s="39"/>
      <c r="M338" s="177" t="s">
        <v>79</v>
      </c>
      <c r="N338" s="178" t="s">
        <v>51</v>
      </c>
      <c r="O338" s="64"/>
      <c r="P338" s="179">
        <f>O338*H338</f>
        <v>0</v>
      </c>
      <c r="Q338" s="179">
        <v>7.2000000000000005E-4</v>
      </c>
      <c r="R338" s="179">
        <f>Q338*H338</f>
        <v>6.9503040000000002E-2</v>
      </c>
      <c r="S338" s="179">
        <v>0</v>
      </c>
      <c r="T338" s="18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1" t="s">
        <v>234</v>
      </c>
      <c r="AT338" s="181" t="s">
        <v>131</v>
      </c>
      <c r="AU338" s="181" t="s">
        <v>88</v>
      </c>
      <c r="AY338" s="16" t="s">
        <v>129</v>
      </c>
      <c r="BE338" s="182">
        <f>IF(N338="základní",J338,0)</f>
        <v>0</v>
      </c>
      <c r="BF338" s="182">
        <f>IF(N338="snížená",J338,0)</f>
        <v>0</v>
      </c>
      <c r="BG338" s="182">
        <f>IF(N338="zákl. přenesená",J338,0)</f>
        <v>0</v>
      </c>
      <c r="BH338" s="182">
        <f>IF(N338="sníž. přenesená",J338,0)</f>
        <v>0</v>
      </c>
      <c r="BI338" s="182">
        <f>IF(N338="nulová",J338,0)</f>
        <v>0</v>
      </c>
      <c r="BJ338" s="16" t="s">
        <v>86</v>
      </c>
      <c r="BK338" s="182">
        <f>ROUND(I338*H338,2)</f>
        <v>0</v>
      </c>
      <c r="BL338" s="16" t="s">
        <v>234</v>
      </c>
      <c r="BM338" s="181" t="s">
        <v>618</v>
      </c>
    </row>
    <row r="339" spans="1:65" s="2" customFormat="1" ht="11.25">
      <c r="A339" s="34"/>
      <c r="B339" s="35"/>
      <c r="C339" s="36"/>
      <c r="D339" s="183" t="s">
        <v>138</v>
      </c>
      <c r="E339" s="36"/>
      <c r="F339" s="184" t="s">
        <v>619</v>
      </c>
      <c r="G339" s="36"/>
      <c r="H339" s="36"/>
      <c r="I339" s="185"/>
      <c r="J339" s="36"/>
      <c r="K339" s="36"/>
      <c r="L339" s="39"/>
      <c r="M339" s="186"/>
      <c r="N339" s="187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6" t="s">
        <v>138</v>
      </c>
      <c r="AU339" s="16" t="s">
        <v>88</v>
      </c>
    </row>
    <row r="340" spans="1:65" s="13" customFormat="1" ht="11.25">
      <c r="B340" s="188"/>
      <c r="C340" s="189"/>
      <c r="D340" s="190" t="s">
        <v>140</v>
      </c>
      <c r="E340" s="191" t="s">
        <v>79</v>
      </c>
      <c r="F340" s="192" t="s">
        <v>608</v>
      </c>
      <c r="G340" s="189"/>
      <c r="H340" s="193">
        <v>96.531999999999996</v>
      </c>
      <c r="I340" s="194"/>
      <c r="J340" s="189"/>
      <c r="K340" s="189"/>
      <c r="L340" s="195"/>
      <c r="M340" s="196"/>
      <c r="N340" s="197"/>
      <c r="O340" s="197"/>
      <c r="P340" s="197"/>
      <c r="Q340" s="197"/>
      <c r="R340" s="197"/>
      <c r="S340" s="197"/>
      <c r="T340" s="198"/>
      <c r="AT340" s="199" t="s">
        <v>140</v>
      </c>
      <c r="AU340" s="199" t="s">
        <v>88</v>
      </c>
      <c r="AV340" s="13" t="s">
        <v>88</v>
      </c>
      <c r="AW340" s="13" t="s">
        <v>39</v>
      </c>
      <c r="AX340" s="13" t="s">
        <v>81</v>
      </c>
      <c r="AY340" s="199" t="s">
        <v>129</v>
      </c>
    </row>
    <row r="341" spans="1:65" s="12" customFormat="1" ht="25.9" customHeight="1">
      <c r="B341" s="154"/>
      <c r="C341" s="155"/>
      <c r="D341" s="156" t="s">
        <v>80</v>
      </c>
      <c r="E341" s="157" t="s">
        <v>620</v>
      </c>
      <c r="F341" s="157" t="s">
        <v>621</v>
      </c>
      <c r="G341" s="155"/>
      <c r="H341" s="155"/>
      <c r="I341" s="158"/>
      <c r="J341" s="159">
        <f>BK341</f>
        <v>0</v>
      </c>
      <c r="K341" s="155"/>
      <c r="L341" s="160"/>
      <c r="M341" s="161"/>
      <c r="N341" s="162"/>
      <c r="O341" s="162"/>
      <c r="P341" s="163">
        <f>P342+P346</f>
        <v>0</v>
      </c>
      <c r="Q341" s="162"/>
      <c r="R341" s="163">
        <f>R342+R346</f>
        <v>0</v>
      </c>
      <c r="S341" s="162"/>
      <c r="T341" s="164">
        <f>T342+T346</f>
        <v>0</v>
      </c>
      <c r="AR341" s="165" t="s">
        <v>160</v>
      </c>
      <c r="AT341" s="166" t="s">
        <v>80</v>
      </c>
      <c r="AU341" s="166" t="s">
        <v>81</v>
      </c>
      <c r="AY341" s="165" t="s">
        <v>129</v>
      </c>
      <c r="BK341" s="167">
        <f>BK342+BK346</f>
        <v>0</v>
      </c>
    </row>
    <row r="342" spans="1:65" s="12" customFormat="1" ht="22.9" customHeight="1">
      <c r="B342" s="154"/>
      <c r="C342" s="155"/>
      <c r="D342" s="156" t="s">
        <v>80</v>
      </c>
      <c r="E342" s="168" t="s">
        <v>622</v>
      </c>
      <c r="F342" s="168" t="s">
        <v>623</v>
      </c>
      <c r="G342" s="155"/>
      <c r="H342" s="155"/>
      <c r="I342" s="158"/>
      <c r="J342" s="169">
        <f>BK342</f>
        <v>0</v>
      </c>
      <c r="K342" s="155"/>
      <c r="L342" s="160"/>
      <c r="M342" s="161"/>
      <c r="N342" s="162"/>
      <c r="O342" s="162"/>
      <c r="P342" s="163">
        <f>SUM(P343:P345)</f>
        <v>0</v>
      </c>
      <c r="Q342" s="162"/>
      <c r="R342" s="163">
        <f>SUM(R343:R345)</f>
        <v>0</v>
      </c>
      <c r="S342" s="162"/>
      <c r="T342" s="164">
        <f>SUM(T343:T345)</f>
        <v>0</v>
      </c>
      <c r="AR342" s="165" t="s">
        <v>160</v>
      </c>
      <c r="AT342" s="166" t="s">
        <v>80</v>
      </c>
      <c r="AU342" s="166" t="s">
        <v>86</v>
      </c>
      <c r="AY342" s="165" t="s">
        <v>129</v>
      </c>
      <c r="BK342" s="167">
        <f>SUM(BK343:BK345)</f>
        <v>0</v>
      </c>
    </row>
    <row r="343" spans="1:65" s="2" customFormat="1" ht="16.5" customHeight="1">
      <c r="A343" s="34"/>
      <c r="B343" s="35"/>
      <c r="C343" s="170" t="s">
        <v>624</v>
      </c>
      <c r="D343" s="170" t="s">
        <v>131</v>
      </c>
      <c r="E343" s="171" t="s">
        <v>625</v>
      </c>
      <c r="F343" s="172" t="s">
        <v>626</v>
      </c>
      <c r="G343" s="173" t="s">
        <v>627</v>
      </c>
      <c r="H343" s="174">
        <v>1</v>
      </c>
      <c r="I343" s="175"/>
      <c r="J343" s="176">
        <f>ROUND(I343*H343,2)</f>
        <v>0</v>
      </c>
      <c r="K343" s="172" t="s">
        <v>135</v>
      </c>
      <c r="L343" s="39"/>
      <c r="M343" s="177" t="s">
        <v>79</v>
      </c>
      <c r="N343" s="178" t="s">
        <v>51</v>
      </c>
      <c r="O343" s="64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1" t="s">
        <v>628</v>
      </c>
      <c r="AT343" s="181" t="s">
        <v>131</v>
      </c>
      <c r="AU343" s="181" t="s">
        <v>88</v>
      </c>
      <c r="AY343" s="16" t="s">
        <v>129</v>
      </c>
      <c r="BE343" s="182">
        <f>IF(N343="základní",J343,0)</f>
        <v>0</v>
      </c>
      <c r="BF343" s="182">
        <f>IF(N343="snížená",J343,0)</f>
        <v>0</v>
      </c>
      <c r="BG343" s="182">
        <f>IF(N343="zákl. přenesená",J343,0)</f>
        <v>0</v>
      </c>
      <c r="BH343" s="182">
        <f>IF(N343="sníž. přenesená",J343,0)</f>
        <v>0</v>
      </c>
      <c r="BI343" s="182">
        <f>IF(N343="nulová",J343,0)</f>
        <v>0</v>
      </c>
      <c r="BJ343" s="16" t="s">
        <v>86</v>
      </c>
      <c r="BK343" s="182">
        <f>ROUND(I343*H343,2)</f>
        <v>0</v>
      </c>
      <c r="BL343" s="16" t="s">
        <v>628</v>
      </c>
      <c r="BM343" s="181" t="s">
        <v>629</v>
      </c>
    </row>
    <row r="344" spans="1:65" s="2" customFormat="1" ht="11.25">
      <c r="A344" s="34"/>
      <c r="B344" s="35"/>
      <c r="C344" s="36"/>
      <c r="D344" s="183" t="s">
        <v>138</v>
      </c>
      <c r="E344" s="36"/>
      <c r="F344" s="184" t="s">
        <v>630</v>
      </c>
      <c r="G344" s="36"/>
      <c r="H344" s="36"/>
      <c r="I344" s="185"/>
      <c r="J344" s="36"/>
      <c r="K344" s="36"/>
      <c r="L344" s="39"/>
      <c r="M344" s="186"/>
      <c r="N344" s="187"/>
      <c r="O344" s="64"/>
      <c r="P344" s="64"/>
      <c r="Q344" s="64"/>
      <c r="R344" s="64"/>
      <c r="S344" s="64"/>
      <c r="T344" s="65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6" t="s">
        <v>138</v>
      </c>
      <c r="AU344" s="16" t="s">
        <v>88</v>
      </c>
    </row>
    <row r="345" spans="1:65" s="2" customFormat="1" ht="39">
      <c r="A345" s="34"/>
      <c r="B345" s="35"/>
      <c r="C345" s="36"/>
      <c r="D345" s="190" t="s">
        <v>183</v>
      </c>
      <c r="E345" s="36"/>
      <c r="F345" s="200" t="s">
        <v>631</v>
      </c>
      <c r="G345" s="36"/>
      <c r="H345" s="36"/>
      <c r="I345" s="185"/>
      <c r="J345" s="36"/>
      <c r="K345" s="36"/>
      <c r="L345" s="39"/>
      <c r="M345" s="186"/>
      <c r="N345" s="187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6" t="s">
        <v>183</v>
      </c>
      <c r="AU345" s="16" t="s">
        <v>88</v>
      </c>
    </row>
    <row r="346" spans="1:65" s="12" customFormat="1" ht="22.9" customHeight="1">
      <c r="B346" s="154"/>
      <c r="C346" s="155"/>
      <c r="D346" s="156" t="s">
        <v>80</v>
      </c>
      <c r="E346" s="168" t="s">
        <v>632</v>
      </c>
      <c r="F346" s="168" t="s">
        <v>633</v>
      </c>
      <c r="G346" s="155"/>
      <c r="H346" s="155"/>
      <c r="I346" s="158"/>
      <c r="J346" s="169">
        <f>BK346</f>
        <v>0</v>
      </c>
      <c r="K346" s="155"/>
      <c r="L346" s="160"/>
      <c r="M346" s="161"/>
      <c r="N346" s="162"/>
      <c r="O346" s="162"/>
      <c r="P346" s="163">
        <f>SUM(P347:P349)</f>
        <v>0</v>
      </c>
      <c r="Q346" s="162"/>
      <c r="R346" s="163">
        <f>SUM(R347:R349)</f>
        <v>0</v>
      </c>
      <c r="S346" s="162"/>
      <c r="T346" s="164">
        <f>SUM(T347:T349)</f>
        <v>0</v>
      </c>
      <c r="AR346" s="165" t="s">
        <v>160</v>
      </c>
      <c r="AT346" s="166" t="s">
        <v>80</v>
      </c>
      <c r="AU346" s="166" t="s">
        <v>86</v>
      </c>
      <c r="AY346" s="165" t="s">
        <v>129</v>
      </c>
      <c r="BK346" s="167">
        <f>SUM(BK347:BK349)</f>
        <v>0</v>
      </c>
    </row>
    <row r="347" spans="1:65" s="2" customFormat="1" ht="16.5" customHeight="1">
      <c r="A347" s="34"/>
      <c r="B347" s="35"/>
      <c r="C347" s="170" t="s">
        <v>634</v>
      </c>
      <c r="D347" s="170" t="s">
        <v>131</v>
      </c>
      <c r="E347" s="171" t="s">
        <v>635</v>
      </c>
      <c r="F347" s="172" t="s">
        <v>633</v>
      </c>
      <c r="G347" s="173" t="s">
        <v>627</v>
      </c>
      <c r="H347" s="174">
        <v>1</v>
      </c>
      <c r="I347" s="175"/>
      <c r="J347" s="176">
        <f>ROUND(I347*H347,2)</f>
        <v>0</v>
      </c>
      <c r="K347" s="172" t="s">
        <v>135</v>
      </c>
      <c r="L347" s="39"/>
      <c r="M347" s="177" t="s">
        <v>79</v>
      </c>
      <c r="N347" s="178" t="s">
        <v>51</v>
      </c>
      <c r="O347" s="64"/>
      <c r="P347" s="179">
        <f>O347*H347</f>
        <v>0</v>
      </c>
      <c r="Q347" s="179">
        <v>0</v>
      </c>
      <c r="R347" s="179">
        <f>Q347*H347</f>
        <v>0</v>
      </c>
      <c r="S347" s="179">
        <v>0</v>
      </c>
      <c r="T347" s="180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1" t="s">
        <v>628</v>
      </c>
      <c r="AT347" s="181" t="s">
        <v>131</v>
      </c>
      <c r="AU347" s="181" t="s">
        <v>88</v>
      </c>
      <c r="AY347" s="16" t="s">
        <v>129</v>
      </c>
      <c r="BE347" s="182">
        <f>IF(N347="základní",J347,0)</f>
        <v>0</v>
      </c>
      <c r="BF347" s="182">
        <f>IF(N347="snížená",J347,0)</f>
        <v>0</v>
      </c>
      <c r="BG347" s="182">
        <f>IF(N347="zákl. přenesená",J347,0)</f>
        <v>0</v>
      </c>
      <c r="BH347" s="182">
        <f>IF(N347="sníž. přenesená",J347,0)</f>
        <v>0</v>
      </c>
      <c r="BI347" s="182">
        <f>IF(N347="nulová",J347,0)</f>
        <v>0</v>
      </c>
      <c r="BJ347" s="16" t="s">
        <v>86</v>
      </c>
      <c r="BK347" s="182">
        <f>ROUND(I347*H347,2)</f>
        <v>0</v>
      </c>
      <c r="BL347" s="16" t="s">
        <v>628</v>
      </c>
      <c r="BM347" s="181" t="s">
        <v>636</v>
      </c>
    </row>
    <row r="348" spans="1:65" s="2" customFormat="1" ht="11.25">
      <c r="A348" s="34"/>
      <c r="B348" s="35"/>
      <c r="C348" s="36"/>
      <c r="D348" s="183" t="s">
        <v>138</v>
      </c>
      <c r="E348" s="36"/>
      <c r="F348" s="184" t="s">
        <v>637</v>
      </c>
      <c r="G348" s="36"/>
      <c r="H348" s="36"/>
      <c r="I348" s="185"/>
      <c r="J348" s="36"/>
      <c r="K348" s="36"/>
      <c r="L348" s="39"/>
      <c r="M348" s="186"/>
      <c r="N348" s="187"/>
      <c r="O348" s="64"/>
      <c r="P348" s="64"/>
      <c r="Q348" s="64"/>
      <c r="R348" s="64"/>
      <c r="S348" s="64"/>
      <c r="T348" s="65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6" t="s">
        <v>138</v>
      </c>
      <c r="AU348" s="16" t="s">
        <v>88</v>
      </c>
    </row>
    <row r="349" spans="1:65" s="2" customFormat="1" ht="126.75">
      <c r="A349" s="34"/>
      <c r="B349" s="35"/>
      <c r="C349" s="36"/>
      <c r="D349" s="190" t="s">
        <v>183</v>
      </c>
      <c r="E349" s="36"/>
      <c r="F349" s="200" t="s">
        <v>638</v>
      </c>
      <c r="G349" s="36"/>
      <c r="H349" s="36"/>
      <c r="I349" s="185"/>
      <c r="J349" s="36"/>
      <c r="K349" s="36"/>
      <c r="L349" s="39"/>
      <c r="M349" s="212"/>
      <c r="N349" s="213"/>
      <c r="O349" s="214"/>
      <c r="P349" s="214"/>
      <c r="Q349" s="214"/>
      <c r="R349" s="214"/>
      <c r="S349" s="214"/>
      <c r="T349" s="21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6" t="s">
        <v>183</v>
      </c>
      <c r="AU349" s="16" t="s">
        <v>88</v>
      </c>
    </row>
    <row r="350" spans="1:65" s="2" customFormat="1" ht="6.95" customHeight="1">
      <c r="A350" s="34"/>
      <c r="B350" s="47"/>
      <c r="C350" s="48"/>
      <c r="D350" s="48"/>
      <c r="E350" s="48"/>
      <c r="F350" s="48"/>
      <c r="G350" s="48"/>
      <c r="H350" s="48"/>
      <c r="I350" s="48"/>
      <c r="J350" s="48"/>
      <c r="K350" s="48"/>
      <c r="L350" s="39"/>
      <c r="M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</sheetData>
  <sheetProtection algorithmName="SHA-512" hashValue="3nRv278fc3HK8ddO3xBtCIWhHXu5hbuzbZfRpxH0IHtdj0O5T6SnqkUI0ICk5V6IcW2BLkNAxtgZQokER1F05w==" saltValue="+IWz0AedgPZ5Ii+vNkXlRRcFv/zS5diCyrGu4KJR/msmLAF7sq3LqyeakeXB7EksW+YLMyPh+lQzrJpeN2O07w==" spinCount="100000" sheet="1" objects="1" scenarios="1" formatColumns="0" formatRows="0" autoFilter="0"/>
  <autoFilter ref="C92:K349"/>
  <mergeCells count="6">
    <mergeCell ref="L2:V2"/>
    <mergeCell ref="E7:H7"/>
    <mergeCell ref="E16:H16"/>
    <mergeCell ref="E25:H25"/>
    <mergeCell ref="E46:H46"/>
    <mergeCell ref="E85:H85"/>
  </mergeCells>
  <hyperlinks>
    <hyperlink ref="F97" r:id="rId1"/>
    <hyperlink ref="F100" r:id="rId2"/>
    <hyperlink ref="F103" r:id="rId3"/>
    <hyperlink ref="F107" r:id="rId4"/>
    <hyperlink ref="F110" r:id="rId5"/>
    <hyperlink ref="F113" r:id="rId6"/>
    <hyperlink ref="F116" r:id="rId7"/>
    <hyperlink ref="F119" r:id="rId8"/>
    <hyperlink ref="F123" r:id="rId9"/>
    <hyperlink ref="F127" r:id="rId10"/>
    <hyperlink ref="F131" r:id="rId11"/>
    <hyperlink ref="F135" r:id="rId12"/>
    <hyperlink ref="F140" r:id="rId13"/>
    <hyperlink ref="F143" r:id="rId14"/>
    <hyperlink ref="F147" r:id="rId15"/>
    <hyperlink ref="F150" r:id="rId16"/>
    <hyperlink ref="F153" r:id="rId17"/>
    <hyperlink ref="F156" r:id="rId18"/>
    <hyperlink ref="F159" r:id="rId19"/>
    <hyperlink ref="F162" r:id="rId20"/>
    <hyperlink ref="F168" r:id="rId21"/>
    <hyperlink ref="F171" r:id="rId22"/>
    <hyperlink ref="F177" r:id="rId23"/>
    <hyperlink ref="F181" r:id="rId24"/>
    <hyperlink ref="F185" r:id="rId25"/>
    <hyperlink ref="F189" r:id="rId26"/>
    <hyperlink ref="F193" r:id="rId27"/>
    <hyperlink ref="F195" r:id="rId28"/>
    <hyperlink ref="F199" r:id="rId29"/>
    <hyperlink ref="F205" r:id="rId30"/>
    <hyperlink ref="F210" r:id="rId31"/>
    <hyperlink ref="F216" r:id="rId32"/>
    <hyperlink ref="F220" r:id="rId33"/>
    <hyperlink ref="F224" r:id="rId34"/>
    <hyperlink ref="F228" r:id="rId35"/>
    <hyperlink ref="F231" r:id="rId36"/>
    <hyperlink ref="F234" r:id="rId37"/>
    <hyperlink ref="F238" r:id="rId38"/>
    <hyperlink ref="F241" r:id="rId39"/>
    <hyperlink ref="F244" r:id="rId40"/>
    <hyperlink ref="F247" r:id="rId41"/>
    <hyperlink ref="F251" r:id="rId42"/>
    <hyperlink ref="F253" r:id="rId43"/>
    <hyperlink ref="F255" r:id="rId44"/>
    <hyperlink ref="F259" r:id="rId45"/>
    <hyperlink ref="F261" r:id="rId46"/>
    <hyperlink ref="F263" r:id="rId47"/>
    <hyperlink ref="F266" r:id="rId48"/>
    <hyperlink ref="F270" r:id="rId49"/>
    <hyperlink ref="F275" r:id="rId50"/>
    <hyperlink ref="F281" r:id="rId51"/>
    <hyperlink ref="F286" r:id="rId52"/>
    <hyperlink ref="F292" r:id="rId53"/>
    <hyperlink ref="F295" r:id="rId54"/>
    <hyperlink ref="F305" r:id="rId55"/>
    <hyperlink ref="F310" r:id="rId56"/>
    <hyperlink ref="F313" r:id="rId57"/>
    <hyperlink ref="F316" r:id="rId58"/>
    <hyperlink ref="F319" r:id="rId59"/>
    <hyperlink ref="F322" r:id="rId60"/>
    <hyperlink ref="F325" r:id="rId61"/>
    <hyperlink ref="F328" r:id="rId62"/>
    <hyperlink ref="F330" r:id="rId63"/>
    <hyperlink ref="F333" r:id="rId64"/>
    <hyperlink ref="F336" r:id="rId65"/>
    <hyperlink ref="F339" r:id="rId66"/>
    <hyperlink ref="F344" r:id="rId67"/>
    <hyperlink ref="F348" r:id="rId6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abSelected="1" topLeftCell="A73" zoomScale="110" zoomScaleNormal="110" workbookViewId="0"/>
  </sheetViews>
  <sheetFormatPr defaultRowHeight="1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4" customFormat="1" ht="45" customHeight="1">
      <c r="B3" s="220"/>
      <c r="C3" s="344" t="s">
        <v>639</v>
      </c>
      <c r="D3" s="344"/>
      <c r="E3" s="344"/>
      <c r="F3" s="344"/>
      <c r="G3" s="344"/>
      <c r="H3" s="344"/>
      <c r="I3" s="344"/>
      <c r="J3" s="344"/>
      <c r="K3" s="221"/>
    </row>
    <row r="4" spans="2:11" s="1" customFormat="1" ht="25.5" customHeight="1">
      <c r="B4" s="222"/>
      <c r="C4" s="349" t="s">
        <v>640</v>
      </c>
      <c r="D4" s="349"/>
      <c r="E4" s="349"/>
      <c r="F4" s="349"/>
      <c r="G4" s="349"/>
      <c r="H4" s="349"/>
      <c r="I4" s="349"/>
      <c r="J4" s="349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8" t="s">
        <v>641</v>
      </c>
      <c r="D6" s="348"/>
      <c r="E6" s="348"/>
      <c r="F6" s="348"/>
      <c r="G6" s="348"/>
      <c r="H6" s="348"/>
      <c r="I6" s="348"/>
      <c r="J6" s="348"/>
      <c r="K6" s="223"/>
    </row>
    <row r="7" spans="2:11" s="1" customFormat="1" ht="15" customHeight="1">
      <c r="B7" s="226"/>
      <c r="C7" s="348" t="s">
        <v>642</v>
      </c>
      <c r="D7" s="348"/>
      <c r="E7" s="348"/>
      <c r="F7" s="348"/>
      <c r="G7" s="348"/>
      <c r="H7" s="348"/>
      <c r="I7" s="348"/>
      <c r="J7" s="348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8" t="s">
        <v>643</v>
      </c>
      <c r="D9" s="348"/>
      <c r="E9" s="348"/>
      <c r="F9" s="348"/>
      <c r="G9" s="348"/>
      <c r="H9" s="348"/>
      <c r="I9" s="348"/>
      <c r="J9" s="348"/>
      <c r="K9" s="223"/>
    </row>
    <row r="10" spans="2:11" s="1" customFormat="1" ht="15" customHeight="1">
      <c r="B10" s="226"/>
      <c r="C10" s="225"/>
      <c r="D10" s="348" t="s">
        <v>644</v>
      </c>
      <c r="E10" s="348"/>
      <c r="F10" s="348"/>
      <c r="G10" s="348"/>
      <c r="H10" s="348"/>
      <c r="I10" s="348"/>
      <c r="J10" s="348"/>
      <c r="K10" s="223"/>
    </row>
    <row r="11" spans="2:11" s="1" customFormat="1" ht="15" customHeight="1">
      <c r="B11" s="226"/>
      <c r="C11" s="227"/>
      <c r="D11" s="348" t="s">
        <v>645</v>
      </c>
      <c r="E11" s="348"/>
      <c r="F11" s="348"/>
      <c r="G11" s="348"/>
      <c r="H11" s="348"/>
      <c r="I11" s="348"/>
      <c r="J11" s="348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646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8" t="s">
        <v>647</v>
      </c>
      <c r="E15" s="348"/>
      <c r="F15" s="348"/>
      <c r="G15" s="348"/>
      <c r="H15" s="348"/>
      <c r="I15" s="348"/>
      <c r="J15" s="348"/>
      <c r="K15" s="223"/>
    </row>
    <row r="16" spans="2:11" s="1" customFormat="1" ht="15" customHeight="1">
      <c r="B16" s="226"/>
      <c r="C16" s="227"/>
      <c r="D16" s="348" t="s">
        <v>648</v>
      </c>
      <c r="E16" s="348"/>
      <c r="F16" s="348"/>
      <c r="G16" s="348"/>
      <c r="H16" s="348"/>
      <c r="I16" s="348"/>
      <c r="J16" s="348"/>
      <c r="K16" s="223"/>
    </row>
    <row r="17" spans="2:11" s="1" customFormat="1" ht="15" customHeight="1">
      <c r="B17" s="226"/>
      <c r="C17" s="227"/>
      <c r="D17" s="348" t="s">
        <v>649</v>
      </c>
      <c r="E17" s="348"/>
      <c r="F17" s="348"/>
      <c r="G17" s="348"/>
      <c r="H17" s="348"/>
      <c r="I17" s="348"/>
      <c r="J17" s="348"/>
      <c r="K17" s="223"/>
    </row>
    <row r="18" spans="2:11" s="1" customFormat="1" ht="15" customHeight="1">
      <c r="B18" s="226"/>
      <c r="C18" s="227"/>
      <c r="D18" s="227"/>
      <c r="E18" s="229" t="s">
        <v>85</v>
      </c>
      <c r="F18" s="348" t="s">
        <v>650</v>
      </c>
      <c r="G18" s="348"/>
      <c r="H18" s="348"/>
      <c r="I18" s="348"/>
      <c r="J18" s="348"/>
      <c r="K18" s="223"/>
    </row>
    <row r="19" spans="2:11" s="1" customFormat="1" ht="15" customHeight="1">
      <c r="B19" s="226"/>
      <c r="C19" s="227"/>
      <c r="D19" s="227"/>
      <c r="E19" s="229" t="s">
        <v>651</v>
      </c>
      <c r="F19" s="348" t="s">
        <v>652</v>
      </c>
      <c r="G19" s="348"/>
      <c r="H19" s="348"/>
      <c r="I19" s="348"/>
      <c r="J19" s="348"/>
      <c r="K19" s="223"/>
    </row>
    <row r="20" spans="2:11" s="1" customFormat="1" ht="15" customHeight="1">
      <c r="B20" s="226"/>
      <c r="C20" s="227"/>
      <c r="D20" s="227"/>
      <c r="E20" s="229" t="s">
        <v>653</v>
      </c>
      <c r="F20" s="348" t="s">
        <v>654</v>
      </c>
      <c r="G20" s="348"/>
      <c r="H20" s="348"/>
      <c r="I20" s="348"/>
      <c r="J20" s="348"/>
      <c r="K20" s="223"/>
    </row>
    <row r="21" spans="2:11" s="1" customFormat="1" ht="15" customHeight="1">
      <c r="B21" s="226"/>
      <c r="C21" s="227"/>
      <c r="D21" s="227"/>
      <c r="E21" s="229" t="s">
        <v>655</v>
      </c>
      <c r="F21" s="348" t="s">
        <v>656</v>
      </c>
      <c r="G21" s="348"/>
      <c r="H21" s="348"/>
      <c r="I21" s="348"/>
      <c r="J21" s="348"/>
      <c r="K21" s="223"/>
    </row>
    <row r="22" spans="2:11" s="1" customFormat="1" ht="15" customHeight="1">
      <c r="B22" s="226"/>
      <c r="C22" s="227"/>
      <c r="D22" s="227"/>
      <c r="E22" s="229" t="s">
        <v>657</v>
      </c>
      <c r="F22" s="348" t="s">
        <v>658</v>
      </c>
      <c r="G22" s="348"/>
      <c r="H22" s="348"/>
      <c r="I22" s="348"/>
      <c r="J22" s="348"/>
      <c r="K22" s="223"/>
    </row>
    <row r="23" spans="2:11" s="1" customFormat="1" ht="15" customHeight="1">
      <c r="B23" s="226"/>
      <c r="C23" s="227"/>
      <c r="D23" s="227"/>
      <c r="E23" s="229" t="s">
        <v>659</v>
      </c>
      <c r="F23" s="348" t="s">
        <v>660</v>
      </c>
      <c r="G23" s="348"/>
      <c r="H23" s="348"/>
      <c r="I23" s="348"/>
      <c r="J23" s="348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8" t="s">
        <v>661</v>
      </c>
      <c r="D25" s="348"/>
      <c r="E25" s="348"/>
      <c r="F25" s="348"/>
      <c r="G25" s="348"/>
      <c r="H25" s="348"/>
      <c r="I25" s="348"/>
      <c r="J25" s="348"/>
      <c r="K25" s="223"/>
    </row>
    <row r="26" spans="2:11" s="1" customFormat="1" ht="15" customHeight="1">
      <c r="B26" s="226"/>
      <c r="C26" s="348" t="s">
        <v>662</v>
      </c>
      <c r="D26" s="348"/>
      <c r="E26" s="348"/>
      <c r="F26" s="348"/>
      <c r="G26" s="348"/>
      <c r="H26" s="348"/>
      <c r="I26" s="348"/>
      <c r="J26" s="348"/>
      <c r="K26" s="223"/>
    </row>
    <row r="27" spans="2:11" s="1" customFormat="1" ht="15" customHeight="1">
      <c r="B27" s="226"/>
      <c r="C27" s="225"/>
      <c r="D27" s="348" t="s">
        <v>663</v>
      </c>
      <c r="E27" s="348"/>
      <c r="F27" s="348"/>
      <c r="G27" s="348"/>
      <c r="H27" s="348"/>
      <c r="I27" s="348"/>
      <c r="J27" s="348"/>
      <c r="K27" s="223"/>
    </row>
    <row r="28" spans="2:11" s="1" customFormat="1" ht="15" customHeight="1">
      <c r="B28" s="226"/>
      <c r="C28" s="227"/>
      <c r="D28" s="348" t="s">
        <v>664</v>
      </c>
      <c r="E28" s="348"/>
      <c r="F28" s="348"/>
      <c r="G28" s="348"/>
      <c r="H28" s="348"/>
      <c r="I28" s="348"/>
      <c r="J28" s="348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8" t="s">
        <v>665</v>
      </c>
      <c r="E30" s="348"/>
      <c r="F30" s="348"/>
      <c r="G30" s="348"/>
      <c r="H30" s="348"/>
      <c r="I30" s="348"/>
      <c r="J30" s="348"/>
      <c r="K30" s="223"/>
    </row>
    <row r="31" spans="2:11" s="1" customFormat="1" ht="15" customHeight="1">
      <c r="B31" s="226"/>
      <c r="C31" s="227"/>
      <c r="D31" s="348" t="s">
        <v>666</v>
      </c>
      <c r="E31" s="348"/>
      <c r="F31" s="348"/>
      <c r="G31" s="348"/>
      <c r="H31" s="348"/>
      <c r="I31" s="348"/>
      <c r="J31" s="348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8" t="s">
        <v>667</v>
      </c>
      <c r="E33" s="348"/>
      <c r="F33" s="348"/>
      <c r="G33" s="348"/>
      <c r="H33" s="348"/>
      <c r="I33" s="348"/>
      <c r="J33" s="348"/>
      <c r="K33" s="223"/>
    </row>
    <row r="34" spans="2:11" s="1" customFormat="1" ht="15" customHeight="1">
      <c r="B34" s="226"/>
      <c r="C34" s="227"/>
      <c r="D34" s="348" t="s">
        <v>668</v>
      </c>
      <c r="E34" s="348"/>
      <c r="F34" s="348"/>
      <c r="G34" s="348"/>
      <c r="H34" s="348"/>
      <c r="I34" s="348"/>
      <c r="J34" s="348"/>
      <c r="K34" s="223"/>
    </row>
    <row r="35" spans="2:11" s="1" customFormat="1" ht="15" customHeight="1">
      <c r="B35" s="226"/>
      <c r="C35" s="227"/>
      <c r="D35" s="348" t="s">
        <v>669</v>
      </c>
      <c r="E35" s="348"/>
      <c r="F35" s="348"/>
      <c r="G35" s="348"/>
      <c r="H35" s="348"/>
      <c r="I35" s="348"/>
      <c r="J35" s="348"/>
      <c r="K35" s="223"/>
    </row>
    <row r="36" spans="2:11" s="1" customFormat="1" ht="15" customHeight="1">
      <c r="B36" s="226"/>
      <c r="C36" s="227"/>
      <c r="D36" s="225"/>
      <c r="E36" s="228" t="s">
        <v>115</v>
      </c>
      <c r="F36" s="225"/>
      <c r="G36" s="348" t="s">
        <v>670</v>
      </c>
      <c r="H36" s="348"/>
      <c r="I36" s="348"/>
      <c r="J36" s="348"/>
      <c r="K36" s="223"/>
    </row>
    <row r="37" spans="2:11" s="1" customFormat="1" ht="30.75" customHeight="1">
      <c r="B37" s="226"/>
      <c r="C37" s="227"/>
      <c r="D37" s="225"/>
      <c r="E37" s="228" t="s">
        <v>671</v>
      </c>
      <c r="F37" s="225"/>
      <c r="G37" s="348" t="s">
        <v>672</v>
      </c>
      <c r="H37" s="348"/>
      <c r="I37" s="348"/>
      <c r="J37" s="348"/>
      <c r="K37" s="223"/>
    </row>
    <row r="38" spans="2:11" s="1" customFormat="1" ht="15" customHeight="1">
      <c r="B38" s="226"/>
      <c r="C38" s="227"/>
      <c r="D38" s="225"/>
      <c r="E38" s="228" t="s">
        <v>61</v>
      </c>
      <c r="F38" s="225"/>
      <c r="G38" s="348" t="s">
        <v>673</v>
      </c>
      <c r="H38" s="348"/>
      <c r="I38" s="348"/>
      <c r="J38" s="348"/>
      <c r="K38" s="223"/>
    </row>
    <row r="39" spans="2:11" s="1" customFormat="1" ht="15" customHeight="1">
      <c r="B39" s="226"/>
      <c r="C39" s="227"/>
      <c r="D39" s="225"/>
      <c r="E39" s="228" t="s">
        <v>62</v>
      </c>
      <c r="F39" s="225"/>
      <c r="G39" s="348" t="s">
        <v>674</v>
      </c>
      <c r="H39" s="348"/>
      <c r="I39" s="348"/>
      <c r="J39" s="348"/>
      <c r="K39" s="223"/>
    </row>
    <row r="40" spans="2:11" s="1" customFormat="1" ht="15" customHeight="1">
      <c r="B40" s="226"/>
      <c r="C40" s="227"/>
      <c r="D40" s="225"/>
      <c r="E40" s="228" t="s">
        <v>116</v>
      </c>
      <c r="F40" s="225"/>
      <c r="G40" s="348" t="s">
        <v>675</v>
      </c>
      <c r="H40" s="348"/>
      <c r="I40" s="348"/>
      <c r="J40" s="348"/>
      <c r="K40" s="223"/>
    </row>
    <row r="41" spans="2:11" s="1" customFormat="1" ht="15" customHeight="1">
      <c r="B41" s="226"/>
      <c r="C41" s="227"/>
      <c r="D41" s="225"/>
      <c r="E41" s="228" t="s">
        <v>117</v>
      </c>
      <c r="F41" s="225"/>
      <c r="G41" s="348" t="s">
        <v>676</v>
      </c>
      <c r="H41" s="348"/>
      <c r="I41" s="348"/>
      <c r="J41" s="348"/>
      <c r="K41" s="223"/>
    </row>
    <row r="42" spans="2:11" s="1" customFormat="1" ht="15" customHeight="1">
      <c r="B42" s="226"/>
      <c r="C42" s="227"/>
      <c r="D42" s="225"/>
      <c r="E42" s="228" t="s">
        <v>677</v>
      </c>
      <c r="F42" s="225"/>
      <c r="G42" s="348" t="s">
        <v>678</v>
      </c>
      <c r="H42" s="348"/>
      <c r="I42" s="348"/>
      <c r="J42" s="348"/>
      <c r="K42" s="223"/>
    </row>
    <row r="43" spans="2:11" s="1" customFormat="1" ht="15" customHeight="1">
      <c r="B43" s="226"/>
      <c r="C43" s="227"/>
      <c r="D43" s="225"/>
      <c r="E43" s="228"/>
      <c r="F43" s="225"/>
      <c r="G43" s="348" t="s">
        <v>679</v>
      </c>
      <c r="H43" s="348"/>
      <c r="I43" s="348"/>
      <c r="J43" s="348"/>
      <c r="K43" s="223"/>
    </row>
    <row r="44" spans="2:11" s="1" customFormat="1" ht="15" customHeight="1">
      <c r="B44" s="226"/>
      <c r="C44" s="227"/>
      <c r="D44" s="225"/>
      <c r="E44" s="228" t="s">
        <v>680</v>
      </c>
      <c r="F44" s="225"/>
      <c r="G44" s="348" t="s">
        <v>681</v>
      </c>
      <c r="H44" s="348"/>
      <c r="I44" s="348"/>
      <c r="J44" s="348"/>
      <c r="K44" s="223"/>
    </row>
    <row r="45" spans="2:11" s="1" customFormat="1" ht="15" customHeight="1">
      <c r="B45" s="226"/>
      <c r="C45" s="227"/>
      <c r="D45" s="225"/>
      <c r="E45" s="228" t="s">
        <v>119</v>
      </c>
      <c r="F45" s="225"/>
      <c r="G45" s="348" t="s">
        <v>682</v>
      </c>
      <c r="H45" s="348"/>
      <c r="I45" s="348"/>
      <c r="J45" s="348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8" t="s">
        <v>683</v>
      </c>
      <c r="E47" s="348"/>
      <c r="F47" s="348"/>
      <c r="G47" s="348"/>
      <c r="H47" s="348"/>
      <c r="I47" s="348"/>
      <c r="J47" s="348"/>
      <c r="K47" s="223"/>
    </row>
    <row r="48" spans="2:11" s="1" customFormat="1" ht="15" customHeight="1">
      <c r="B48" s="226"/>
      <c r="C48" s="227"/>
      <c r="D48" s="227"/>
      <c r="E48" s="348" t="s">
        <v>684</v>
      </c>
      <c r="F48" s="348"/>
      <c r="G48" s="348"/>
      <c r="H48" s="348"/>
      <c r="I48" s="348"/>
      <c r="J48" s="348"/>
      <c r="K48" s="223"/>
    </row>
    <row r="49" spans="2:11" s="1" customFormat="1" ht="15" customHeight="1">
      <c r="B49" s="226"/>
      <c r="C49" s="227"/>
      <c r="D49" s="227"/>
      <c r="E49" s="348" t="s">
        <v>685</v>
      </c>
      <c r="F49" s="348"/>
      <c r="G49" s="348"/>
      <c r="H49" s="348"/>
      <c r="I49" s="348"/>
      <c r="J49" s="348"/>
      <c r="K49" s="223"/>
    </row>
    <row r="50" spans="2:11" s="1" customFormat="1" ht="15" customHeight="1">
      <c r="B50" s="226"/>
      <c r="C50" s="227"/>
      <c r="D50" s="227"/>
      <c r="E50" s="348" t="s">
        <v>686</v>
      </c>
      <c r="F50" s="348"/>
      <c r="G50" s="348"/>
      <c r="H50" s="348"/>
      <c r="I50" s="348"/>
      <c r="J50" s="348"/>
      <c r="K50" s="223"/>
    </row>
    <row r="51" spans="2:11" s="1" customFormat="1" ht="15" customHeight="1">
      <c r="B51" s="226"/>
      <c r="C51" s="227"/>
      <c r="D51" s="348" t="s">
        <v>687</v>
      </c>
      <c r="E51" s="348"/>
      <c r="F51" s="348"/>
      <c r="G51" s="348"/>
      <c r="H51" s="348"/>
      <c r="I51" s="348"/>
      <c r="J51" s="348"/>
      <c r="K51" s="223"/>
    </row>
    <row r="52" spans="2:11" s="1" customFormat="1" ht="25.5" customHeight="1">
      <c r="B52" s="222"/>
      <c r="C52" s="349" t="s">
        <v>688</v>
      </c>
      <c r="D52" s="349"/>
      <c r="E52" s="349"/>
      <c r="F52" s="349"/>
      <c r="G52" s="349"/>
      <c r="H52" s="349"/>
      <c r="I52" s="349"/>
      <c r="J52" s="349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8" t="s">
        <v>689</v>
      </c>
      <c r="D54" s="348"/>
      <c r="E54" s="348"/>
      <c r="F54" s="348"/>
      <c r="G54" s="348"/>
      <c r="H54" s="348"/>
      <c r="I54" s="348"/>
      <c r="J54" s="348"/>
      <c r="K54" s="223"/>
    </row>
    <row r="55" spans="2:11" s="1" customFormat="1" ht="15" customHeight="1">
      <c r="B55" s="222"/>
      <c r="C55" s="348" t="s">
        <v>690</v>
      </c>
      <c r="D55" s="348"/>
      <c r="E55" s="348"/>
      <c r="F55" s="348"/>
      <c r="G55" s="348"/>
      <c r="H55" s="348"/>
      <c r="I55" s="348"/>
      <c r="J55" s="348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8" t="s">
        <v>691</v>
      </c>
      <c r="D57" s="348"/>
      <c r="E57" s="348"/>
      <c r="F57" s="348"/>
      <c r="G57" s="348"/>
      <c r="H57" s="348"/>
      <c r="I57" s="348"/>
      <c r="J57" s="348"/>
      <c r="K57" s="223"/>
    </row>
    <row r="58" spans="2:11" s="1" customFormat="1" ht="15" customHeight="1">
      <c r="B58" s="222"/>
      <c r="C58" s="227"/>
      <c r="D58" s="348" t="s">
        <v>692</v>
      </c>
      <c r="E58" s="348"/>
      <c r="F58" s="348"/>
      <c r="G58" s="348"/>
      <c r="H58" s="348"/>
      <c r="I58" s="348"/>
      <c r="J58" s="348"/>
      <c r="K58" s="223"/>
    </row>
    <row r="59" spans="2:11" s="1" customFormat="1" ht="15" customHeight="1">
      <c r="B59" s="222"/>
      <c r="C59" s="227"/>
      <c r="D59" s="348" t="s">
        <v>693</v>
      </c>
      <c r="E59" s="348"/>
      <c r="F59" s="348"/>
      <c r="G59" s="348"/>
      <c r="H59" s="348"/>
      <c r="I59" s="348"/>
      <c r="J59" s="348"/>
      <c r="K59" s="223"/>
    </row>
    <row r="60" spans="2:11" s="1" customFormat="1" ht="15" customHeight="1">
      <c r="B60" s="222"/>
      <c r="C60" s="227"/>
      <c r="D60" s="348" t="s">
        <v>694</v>
      </c>
      <c r="E60" s="348"/>
      <c r="F60" s="348"/>
      <c r="G60" s="348"/>
      <c r="H60" s="348"/>
      <c r="I60" s="348"/>
      <c r="J60" s="348"/>
      <c r="K60" s="223"/>
    </row>
    <row r="61" spans="2:11" s="1" customFormat="1" ht="15" customHeight="1">
      <c r="B61" s="222"/>
      <c r="C61" s="227"/>
      <c r="D61" s="348" t="s">
        <v>695</v>
      </c>
      <c r="E61" s="348"/>
      <c r="F61" s="348"/>
      <c r="G61" s="348"/>
      <c r="H61" s="348"/>
      <c r="I61" s="348"/>
      <c r="J61" s="348"/>
      <c r="K61" s="223"/>
    </row>
    <row r="62" spans="2:11" s="1" customFormat="1" ht="15" customHeight="1">
      <c r="B62" s="222"/>
      <c r="C62" s="227"/>
      <c r="D62" s="350" t="s">
        <v>696</v>
      </c>
      <c r="E62" s="350"/>
      <c r="F62" s="350"/>
      <c r="G62" s="350"/>
      <c r="H62" s="350"/>
      <c r="I62" s="350"/>
      <c r="J62" s="350"/>
      <c r="K62" s="223"/>
    </row>
    <row r="63" spans="2:11" s="1" customFormat="1" ht="15" customHeight="1">
      <c r="B63" s="222"/>
      <c r="C63" s="227"/>
      <c r="D63" s="348" t="s">
        <v>697</v>
      </c>
      <c r="E63" s="348"/>
      <c r="F63" s="348"/>
      <c r="G63" s="348"/>
      <c r="H63" s="348"/>
      <c r="I63" s="348"/>
      <c r="J63" s="348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8" t="s">
        <v>698</v>
      </c>
      <c r="E65" s="348"/>
      <c r="F65" s="348"/>
      <c r="G65" s="348"/>
      <c r="H65" s="348"/>
      <c r="I65" s="348"/>
      <c r="J65" s="348"/>
      <c r="K65" s="223"/>
    </row>
    <row r="66" spans="2:11" s="1" customFormat="1" ht="15" customHeight="1">
      <c r="B66" s="222"/>
      <c r="C66" s="227"/>
      <c r="D66" s="350" t="s">
        <v>699</v>
      </c>
      <c r="E66" s="350"/>
      <c r="F66" s="350"/>
      <c r="G66" s="350"/>
      <c r="H66" s="350"/>
      <c r="I66" s="350"/>
      <c r="J66" s="350"/>
      <c r="K66" s="223"/>
    </row>
    <row r="67" spans="2:11" s="1" customFormat="1" ht="15" customHeight="1">
      <c r="B67" s="222"/>
      <c r="C67" s="227"/>
      <c r="D67" s="348" t="s">
        <v>700</v>
      </c>
      <c r="E67" s="348"/>
      <c r="F67" s="348"/>
      <c r="G67" s="348"/>
      <c r="H67" s="348"/>
      <c r="I67" s="348"/>
      <c r="J67" s="348"/>
      <c r="K67" s="223"/>
    </row>
    <row r="68" spans="2:11" s="1" customFormat="1" ht="15" customHeight="1">
      <c r="B68" s="222"/>
      <c r="C68" s="227"/>
      <c r="D68" s="348" t="s">
        <v>701</v>
      </c>
      <c r="E68" s="348"/>
      <c r="F68" s="348"/>
      <c r="G68" s="348"/>
      <c r="H68" s="348"/>
      <c r="I68" s="348"/>
      <c r="J68" s="348"/>
      <c r="K68" s="223"/>
    </row>
    <row r="69" spans="2:11" s="1" customFormat="1" ht="15" customHeight="1">
      <c r="B69" s="222"/>
      <c r="C69" s="227"/>
      <c r="D69" s="348" t="s">
        <v>702</v>
      </c>
      <c r="E69" s="348"/>
      <c r="F69" s="348"/>
      <c r="G69" s="348"/>
      <c r="H69" s="348"/>
      <c r="I69" s="348"/>
      <c r="J69" s="348"/>
      <c r="K69" s="223"/>
    </row>
    <row r="70" spans="2:11" s="1" customFormat="1" ht="15" customHeight="1">
      <c r="B70" s="222"/>
      <c r="C70" s="227"/>
      <c r="D70" s="348" t="s">
        <v>703</v>
      </c>
      <c r="E70" s="348"/>
      <c r="F70" s="348"/>
      <c r="G70" s="348"/>
      <c r="H70" s="348"/>
      <c r="I70" s="348"/>
      <c r="J70" s="348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43" t="s">
        <v>704</v>
      </c>
      <c r="D75" s="343"/>
      <c r="E75" s="343"/>
      <c r="F75" s="343"/>
      <c r="G75" s="343"/>
      <c r="H75" s="343"/>
      <c r="I75" s="343"/>
      <c r="J75" s="343"/>
      <c r="K75" s="240"/>
    </row>
    <row r="76" spans="2:11" s="1" customFormat="1" ht="17.25" customHeight="1">
      <c r="B76" s="239"/>
      <c r="C76" s="241" t="s">
        <v>705</v>
      </c>
      <c r="D76" s="241"/>
      <c r="E76" s="241"/>
      <c r="F76" s="241" t="s">
        <v>706</v>
      </c>
      <c r="G76" s="242"/>
      <c r="H76" s="241" t="s">
        <v>62</v>
      </c>
      <c r="I76" s="241" t="s">
        <v>65</v>
      </c>
      <c r="J76" s="241" t="s">
        <v>707</v>
      </c>
      <c r="K76" s="240"/>
    </row>
    <row r="77" spans="2:11" s="1" customFormat="1" ht="17.25" customHeight="1">
      <c r="B77" s="239"/>
      <c r="C77" s="243" t="s">
        <v>708</v>
      </c>
      <c r="D77" s="243"/>
      <c r="E77" s="243"/>
      <c r="F77" s="244" t="s">
        <v>709</v>
      </c>
      <c r="G77" s="245"/>
      <c r="H77" s="243"/>
      <c r="I77" s="243"/>
      <c r="J77" s="243" t="s">
        <v>710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61</v>
      </c>
      <c r="D79" s="248"/>
      <c r="E79" s="248"/>
      <c r="F79" s="249" t="s">
        <v>711</v>
      </c>
      <c r="G79" s="250"/>
      <c r="H79" s="228" t="s">
        <v>712</v>
      </c>
      <c r="I79" s="228" t="s">
        <v>713</v>
      </c>
      <c r="J79" s="228">
        <v>20</v>
      </c>
      <c r="K79" s="240"/>
    </row>
    <row r="80" spans="2:11" s="1" customFormat="1" ht="15" customHeight="1">
      <c r="B80" s="239"/>
      <c r="C80" s="228" t="s">
        <v>714</v>
      </c>
      <c r="D80" s="228"/>
      <c r="E80" s="228"/>
      <c r="F80" s="249" t="s">
        <v>711</v>
      </c>
      <c r="G80" s="250"/>
      <c r="H80" s="228" t="s">
        <v>715</v>
      </c>
      <c r="I80" s="228" t="s">
        <v>713</v>
      </c>
      <c r="J80" s="228">
        <v>120</v>
      </c>
      <c r="K80" s="240"/>
    </row>
    <row r="81" spans="2:11" s="1" customFormat="1" ht="15" customHeight="1">
      <c r="B81" s="251"/>
      <c r="C81" s="228" t="s">
        <v>716</v>
      </c>
      <c r="D81" s="228"/>
      <c r="E81" s="228"/>
      <c r="F81" s="249" t="s">
        <v>717</v>
      </c>
      <c r="G81" s="250"/>
      <c r="H81" s="228" t="s">
        <v>718</v>
      </c>
      <c r="I81" s="228" t="s">
        <v>713</v>
      </c>
      <c r="J81" s="228">
        <v>50</v>
      </c>
      <c r="K81" s="240"/>
    </row>
    <row r="82" spans="2:11" s="1" customFormat="1" ht="15" customHeight="1">
      <c r="B82" s="251"/>
      <c r="C82" s="228" t="s">
        <v>719</v>
      </c>
      <c r="D82" s="228"/>
      <c r="E82" s="228"/>
      <c r="F82" s="249" t="s">
        <v>711</v>
      </c>
      <c r="G82" s="250"/>
      <c r="H82" s="228" t="s">
        <v>720</v>
      </c>
      <c r="I82" s="228" t="s">
        <v>721</v>
      </c>
      <c r="J82" s="228"/>
      <c r="K82" s="240"/>
    </row>
    <row r="83" spans="2:11" s="1" customFormat="1" ht="15" customHeight="1">
      <c r="B83" s="251"/>
      <c r="C83" s="252" t="s">
        <v>722</v>
      </c>
      <c r="D83" s="252"/>
      <c r="E83" s="252"/>
      <c r="F83" s="253" t="s">
        <v>717</v>
      </c>
      <c r="G83" s="252"/>
      <c r="H83" s="252" t="s">
        <v>723</v>
      </c>
      <c r="I83" s="252" t="s">
        <v>713</v>
      </c>
      <c r="J83" s="252">
        <v>15</v>
      </c>
      <c r="K83" s="240"/>
    </row>
    <row r="84" spans="2:11" s="1" customFormat="1" ht="15" customHeight="1">
      <c r="B84" s="251"/>
      <c r="C84" s="252" t="s">
        <v>724</v>
      </c>
      <c r="D84" s="252"/>
      <c r="E84" s="252"/>
      <c r="F84" s="253" t="s">
        <v>717</v>
      </c>
      <c r="G84" s="252"/>
      <c r="H84" s="252" t="s">
        <v>725</v>
      </c>
      <c r="I84" s="252" t="s">
        <v>713</v>
      </c>
      <c r="J84" s="252">
        <v>15</v>
      </c>
      <c r="K84" s="240"/>
    </row>
    <row r="85" spans="2:11" s="1" customFormat="1" ht="15" customHeight="1">
      <c r="B85" s="251"/>
      <c r="C85" s="252" t="s">
        <v>726</v>
      </c>
      <c r="D85" s="252"/>
      <c r="E85" s="252"/>
      <c r="F85" s="253" t="s">
        <v>717</v>
      </c>
      <c r="G85" s="252"/>
      <c r="H85" s="252" t="s">
        <v>727</v>
      </c>
      <c r="I85" s="252" t="s">
        <v>713</v>
      </c>
      <c r="J85" s="252">
        <v>20</v>
      </c>
      <c r="K85" s="240"/>
    </row>
    <row r="86" spans="2:11" s="1" customFormat="1" ht="15" customHeight="1">
      <c r="B86" s="251"/>
      <c r="C86" s="252" t="s">
        <v>728</v>
      </c>
      <c r="D86" s="252"/>
      <c r="E86" s="252"/>
      <c r="F86" s="253" t="s">
        <v>717</v>
      </c>
      <c r="G86" s="252"/>
      <c r="H86" s="252" t="s">
        <v>729</v>
      </c>
      <c r="I86" s="252" t="s">
        <v>713</v>
      </c>
      <c r="J86" s="252">
        <v>20</v>
      </c>
      <c r="K86" s="240"/>
    </row>
    <row r="87" spans="2:11" s="1" customFormat="1" ht="15" customHeight="1">
      <c r="B87" s="251"/>
      <c r="C87" s="228" t="s">
        <v>730</v>
      </c>
      <c r="D87" s="228"/>
      <c r="E87" s="228"/>
      <c r="F87" s="249" t="s">
        <v>717</v>
      </c>
      <c r="G87" s="250"/>
      <c r="H87" s="228" t="s">
        <v>731</v>
      </c>
      <c r="I87" s="228" t="s">
        <v>713</v>
      </c>
      <c r="J87" s="228">
        <v>50</v>
      </c>
      <c r="K87" s="240"/>
    </row>
    <row r="88" spans="2:11" s="1" customFormat="1" ht="15" customHeight="1">
      <c r="B88" s="251"/>
      <c r="C88" s="228" t="s">
        <v>732</v>
      </c>
      <c r="D88" s="228"/>
      <c r="E88" s="228"/>
      <c r="F88" s="249" t="s">
        <v>717</v>
      </c>
      <c r="G88" s="250"/>
      <c r="H88" s="228" t="s">
        <v>733</v>
      </c>
      <c r="I88" s="228" t="s">
        <v>713</v>
      </c>
      <c r="J88" s="228">
        <v>20</v>
      </c>
      <c r="K88" s="240"/>
    </row>
    <row r="89" spans="2:11" s="1" customFormat="1" ht="15" customHeight="1">
      <c r="B89" s="251"/>
      <c r="C89" s="228" t="s">
        <v>734</v>
      </c>
      <c r="D89" s="228"/>
      <c r="E89" s="228"/>
      <c r="F89" s="249" t="s">
        <v>717</v>
      </c>
      <c r="G89" s="250"/>
      <c r="H89" s="228" t="s">
        <v>735</v>
      </c>
      <c r="I89" s="228" t="s">
        <v>713</v>
      </c>
      <c r="J89" s="228">
        <v>20</v>
      </c>
      <c r="K89" s="240"/>
    </row>
    <row r="90" spans="2:11" s="1" customFormat="1" ht="15" customHeight="1">
      <c r="B90" s="251"/>
      <c r="C90" s="228" t="s">
        <v>736</v>
      </c>
      <c r="D90" s="228"/>
      <c r="E90" s="228"/>
      <c r="F90" s="249" t="s">
        <v>717</v>
      </c>
      <c r="G90" s="250"/>
      <c r="H90" s="228" t="s">
        <v>737</v>
      </c>
      <c r="I90" s="228" t="s">
        <v>713</v>
      </c>
      <c r="J90" s="228">
        <v>50</v>
      </c>
      <c r="K90" s="240"/>
    </row>
    <row r="91" spans="2:11" s="1" customFormat="1" ht="15" customHeight="1">
      <c r="B91" s="251"/>
      <c r="C91" s="228" t="s">
        <v>738</v>
      </c>
      <c r="D91" s="228"/>
      <c r="E91" s="228"/>
      <c r="F91" s="249" t="s">
        <v>717</v>
      </c>
      <c r="G91" s="250"/>
      <c r="H91" s="228" t="s">
        <v>738</v>
      </c>
      <c r="I91" s="228" t="s">
        <v>713</v>
      </c>
      <c r="J91" s="228">
        <v>50</v>
      </c>
      <c r="K91" s="240"/>
    </row>
    <row r="92" spans="2:11" s="1" customFormat="1" ht="15" customHeight="1">
      <c r="B92" s="251"/>
      <c r="C92" s="228" t="s">
        <v>739</v>
      </c>
      <c r="D92" s="228"/>
      <c r="E92" s="228"/>
      <c r="F92" s="249" t="s">
        <v>717</v>
      </c>
      <c r="G92" s="250"/>
      <c r="H92" s="228" t="s">
        <v>740</v>
      </c>
      <c r="I92" s="228" t="s">
        <v>713</v>
      </c>
      <c r="J92" s="228">
        <v>255</v>
      </c>
      <c r="K92" s="240"/>
    </row>
    <row r="93" spans="2:11" s="1" customFormat="1" ht="15" customHeight="1">
      <c r="B93" s="251"/>
      <c r="C93" s="228" t="s">
        <v>741</v>
      </c>
      <c r="D93" s="228"/>
      <c r="E93" s="228"/>
      <c r="F93" s="249" t="s">
        <v>711</v>
      </c>
      <c r="G93" s="250"/>
      <c r="H93" s="228" t="s">
        <v>742</v>
      </c>
      <c r="I93" s="228" t="s">
        <v>743</v>
      </c>
      <c r="J93" s="228"/>
      <c r="K93" s="240"/>
    </row>
    <row r="94" spans="2:11" s="1" customFormat="1" ht="15" customHeight="1">
      <c r="B94" s="251"/>
      <c r="C94" s="228" t="s">
        <v>744</v>
      </c>
      <c r="D94" s="228"/>
      <c r="E94" s="228"/>
      <c r="F94" s="249" t="s">
        <v>711</v>
      </c>
      <c r="G94" s="250"/>
      <c r="H94" s="228" t="s">
        <v>745</v>
      </c>
      <c r="I94" s="228" t="s">
        <v>746</v>
      </c>
      <c r="J94" s="228"/>
      <c r="K94" s="240"/>
    </row>
    <row r="95" spans="2:11" s="1" customFormat="1" ht="15" customHeight="1">
      <c r="B95" s="251"/>
      <c r="C95" s="228" t="s">
        <v>747</v>
      </c>
      <c r="D95" s="228"/>
      <c r="E95" s="228"/>
      <c r="F95" s="249" t="s">
        <v>711</v>
      </c>
      <c r="G95" s="250"/>
      <c r="H95" s="228" t="s">
        <v>747</v>
      </c>
      <c r="I95" s="228" t="s">
        <v>746</v>
      </c>
      <c r="J95" s="228"/>
      <c r="K95" s="240"/>
    </row>
    <row r="96" spans="2:11" s="1" customFormat="1" ht="15" customHeight="1">
      <c r="B96" s="251"/>
      <c r="C96" s="228" t="s">
        <v>46</v>
      </c>
      <c r="D96" s="228"/>
      <c r="E96" s="228"/>
      <c r="F96" s="249" t="s">
        <v>711</v>
      </c>
      <c r="G96" s="250"/>
      <c r="H96" s="228" t="s">
        <v>748</v>
      </c>
      <c r="I96" s="228" t="s">
        <v>746</v>
      </c>
      <c r="J96" s="228"/>
      <c r="K96" s="240"/>
    </row>
    <row r="97" spans="2:11" s="1" customFormat="1" ht="15" customHeight="1">
      <c r="B97" s="251"/>
      <c r="C97" s="228" t="s">
        <v>56</v>
      </c>
      <c r="D97" s="228"/>
      <c r="E97" s="228"/>
      <c r="F97" s="249" t="s">
        <v>711</v>
      </c>
      <c r="G97" s="250"/>
      <c r="H97" s="228" t="s">
        <v>749</v>
      </c>
      <c r="I97" s="228" t="s">
        <v>746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43" t="s">
        <v>750</v>
      </c>
      <c r="D102" s="343"/>
      <c r="E102" s="343"/>
      <c r="F102" s="343"/>
      <c r="G102" s="343"/>
      <c r="H102" s="343"/>
      <c r="I102" s="343"/>
      <c r="J102" s="343"/>
      <c r="K102" s="240"/>
    </row>
    <row r="103" spans="2:11" s="1" customFormat="1" ht="17.25" customHeight="1">
      <c r="B103" s="239"/>
      <c r="C103" s="241" t="s">
        <v>705</v>
      </c>
      <c r="D103" s="241"/>
      <c r="E103" s="241"/>
      <c r="F103" s="241" t="s">
        <v>706</v>
      </c>
      <c r="G103" s="242"/>
      <c r="H103" s="241" t="s">
        <v>62</v>
      </c>
      <c r="I103" s="241" t="s">
        <v>65</v>
      </c>
      <c r="J103" s="241" t="s">
        <v>707</v>
      </c>
      <c r="K103" s="240"/>
    </row>
    <row r="104" spans="2:11" s="1" customFormat="1" ht="17.25" customHeight="1">
      <c r="B104" s="239"/>
      <c r="C104" s="243" t="s">
        <v>708</v>
      </c>
      <c r="D104" s="243"/>
      <c r="E104" s="243"/>
      <c r="F104" s="244" t="s">
        <v>709</v>
      </c>
      <c r="G104" s="245"/>
      <c r="H104" s="243"/>
      <c r="I104" s="243"/>
      <c r="J104" s="243" t="s">
        <v>710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61</v>
      </c>
      <c r="D106" s="248"/>
      <c r="E106" s="248"/>
      <c r="F106" s="249" t="s">
        <v>711</v>
      </c>
      <c r="G106" s="228"/>
      <c r="H106" s="228" t="s">
        <v>751</v>
      </c>
      <c r="I106" s="228" t="s">
        <v>713</v>
      </c>
      <c r="J106" s="228">
        <v>20</v>
      </c>
      <c r="K106" s="240"/>
    </row>
    <row r="107" spans="2:11" s="1" customFormat="1" ht="15" customHeight="1">
      <c r="B107" s="239"/>
      <c r="C107" s="228" t="s">
        <v>714</v>
      </c>
      <c r="D107" s="228"/>
      <c r="E107" s="228"/>
      <c r="F107" s="249" t="s">
        <v>711</v>
      </c>
      <c r="G107" s="228"/>
      <c r="H107" s="228" t="s">
        <v>751</v>
      </c>
      <c r="I107" s="228" t="s">
        <v>713</v>
      </c>
      <c r="J107" s="228">
        <v>120</v>
      </c>
      <c r="K107" s="240"/>
    </row>
    <row r="108" spans="2:11" s="1" customFormat="1" ht="15" customHeight="1">
      <c r="B108" s="251"/>
      <c r="C108" s="228" t="s">
        <v>716</v>
      </c>
      <c r="D108" s="228"/>
      <c r="E108" s="228"/>
      <c r="F108" s="249" t="s">
        <v>717</v>
      </c>
      <c r="G108" s="228"/>
      <c r="H108" s="228" t="s">
        <v>751</v>
      </c>
      <c r="I108" s="228" t="s">
        <v>713</v>
      </c>
      <c r="J108" s="228">
        <v>50</v>
      </c>
      <c r="K108" s="240"/>
    </row>
    <row r="109" spans="2:11" s="1" customFormat="1" ht="15" customHeight="1">
      <c r="B109" s="251"/>
      <c r="C109" s="228" t="s">
        <v>719</v>
      </c>
      <c r="D109" s="228"/>
      <c r="E109" s="228"/>
      <c r="F109" s="249" t="s">
        <v>711</v>
      </c>
      <c r="G109" s="228"/>
      <c r="H109" s="228" t="s">
        <v>751</v>
      </c>
      <c r="I109" s="228" t="s">
        <v>721</v>
      </c>
      <c r="J109" s="228"/>
      <c r="K109" s="240"/>
    </row>
    <row r="110" spans="2:11" s="1" customFormat="1" ht="15" customHeight="1">
      <c r="B110" s="251"/>
      <c r="C110" s="228" t="s">
        <v>730</v>
      </c>
      <c r="D110" s="228"/>
      <c r="E110" s="228"/>
      <c r="F110" s="249" t="s">
        <v>717</v>
      </c>
      <c r="G110" s="228"/>
      <c r="H110" s="228" t="s">
        <v>751</v>
      </c>
      <c r="I110" s="228" t="s">
        <v>713</v>
      </c>
      <c r="J110" s="228">
        <v>50</v>
      </c>
      <c r="K110" s="240"/>
    </row>
    <row r="111" spans="2:11" s="1" customFormat="1" ht="15" customHeight="1">
      <c r="B111" s="251"/>
      <c r="C111" s="228" t="s">
        <v>738</v>
      </c>
      <c r="D111" s="228"/>
      <c r="E111" s="228"/>
      <c r="F111" s="249" t="s">
        <v>717</v>
      </c>
      <c r="G111" s="228"/>
      <c r="H111" s="228" t="s">
        <v>751</v>
      </c>
      <c r="I111" s="228" t="s">
        <v>713</v>
      </c>
      <c r="J111" s="228">
        <v>50</v>
      </c>
      <c r="K111" s="240"/>
    </row>
    <row r="112" spans="2:11" s="1" customFormat="1" ht="15" customHeight="1">
      <c r="B112" s="251"/>
      <c r="C112" s="228" t="s">
        <v>736</v>
      </c>
      <c r="D112" s="228"/>
      <c r="E112" s="228"/>
      <c r="F112" s="249" t="s">
        <v>717</v>
      </c>
      <c r="G112" s="228"/>
      <c r="H112" s="228" t="s">
        <v>751</v>
      </c>
      <c r="I112" s="228" t="s">
        <v>713</v>
      </c>
      <c r="J112" s="228">
        <v>50</v>
      </c>
      <c r="K112" s="240"/>
    </row>
    <row r="113" spans="2:11" s="1" customFormat="1" ht="15" customHeight="1">
      <c r="B113" s="251"/>
      <c r="C113" s="228" t="s">
        <v>61</v>
      </c>
      <c r="D113" s="228"/>
      <c r="E113" s="228"/>
      <c r="F113" s="249" t="s">
        <v>711</v>
      </c>
      <c r="G113" s="228"/>
      <c r="H113" s="228" t="s">
        <v>752</v>
      </c>
      <c r="I113" s="228" t="s">
        <v>713</v>
      </c>
      <c r="J113" s="228">
        <v>20</v>
      </c>
      <c r="K113" s="240"/>
    </row>
    <row r="114" spans="2:11" s="1" customFormat="1" ht="15" customHeight="1">
      <c r="B114" s="251"/>
      <c r="C114" s="228" t="s">
        <v>753</v>
      </c>
      <c r="D114" s="228"/>
      <c r="E114" s="228"/>
      <c r="F114" s="249" t="s">
        <v>711</v>
      </c>
      <c r="G114" s="228"/>
      <c r="H114" s="228" t="s">
        <v>754</v>
      </c>
      <c r="I114" s="228" t="s">
        <v>713</v>
      </c>
      <c r="J114" s="228">
        <v>120</v>
      </c>
      <c r="K114" s="240"/>
    </row>
    <row r="115" spans="2:11" s="1" customFormat="1" ht="15" customHeight="1">
      <c r="B115" s="251"/>
      <c r="C115" s="228" t="s">
        <v>46</v>
      </c>
      <c r="D115" s="228"/>
      <c r="E115" s="228"/>
      <c r="F115" s="249" t="s">
        <v>711</v>
      </c>
      <c r="G115" s="228"/>
      <c r="H115" s="228" t="s">
        <v>755</v>
      </c>
      <c r="I115" s="228" t="s">
        <v>746</v>
      </c>
      <c r="J115" s="228"/>
      <c r="K115" s="240"/>
    </row>
    <row r="116" spans="2:11" s="1" customFormat="1" ht="15" customHeight="1">
      <c r="B116" s="251"/>
      <c r="C116" s="228" t="s">
        <v>56</v>
      </c>
      <c r="D116" s="228"/>
      <c r="E116" s="228"/>
      <c r="F116" s="249" t="s">
        <v>711</v>
      </c>
      <c r="G116" s="228"/>
      <c r="H116" s="228" t="s">
        <v>756</v>
      </c>
      <c r="I116" s="228" t="s">
        <v>746</v>
      </c>
      <c r="J116" s="228"/>
      <c r="K116" s="240"/>
    </row>
    <row r="117" spans="2:11" s="1" customFormat="1" ht="15" customHeight="1">
      <c r="B117" s="251"/>
      <c r="C117" s="228" t="s">
        <v>65</v>
      </c>
      <c r="D117" s="228"/>
      <c r="E117" s="228"/>
      <c r="F117" s="249" t="s">
        <v>711</v>
      </c>
      <c r="G117" s="228"/>
      <c r="H117" s="228" t="s">
        <v>757</v>
      </c>
      <c r="I117" s="228" t="s">
        <v>758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44" t="s">
        <v>759</v>
      </c>
      <c r="D122" s="344"/>
      <c r="E122" s="344"/>
      <c r="F122" s="344"/>
      <c r="G122" s="344"/>
      <c r="H122" s="344"/>
      <c r="I122" s="344"/>
      <c r="J122" s="344"/>
      <c r="K122" s="268"/>
    </row>
    <row r="123" spans="2:11" s="1" customFormat="1" ht="17.25" customHeight="1">
      <c r="B123" s="269"/>
      <c r="C123" s="241" t="s">
        <v>705</v>
      </c>
      <c r="D123" s="241"/>
      <c r="E123" s="241"/>
      <c r="F123" s="241" t="s">
        <v>706</v>
      </c>
      <c r="G123" s="242"/>
      <c r="H123" s="241" t="s">
        <v>62</v>
      </c>
      <c r="I123" s="241" t="s">
        <v>65</v>
      </c>
      <c r="J123" s="241" t="s">
        <v>707</v>
      </c>
      <c r="K123" s="270"/>
    </row>
    <row r="124" spans="2:11" s="1" customFormat="1" ht="17.25" customHeight="1">
      <c r="B124" s="269"/>
      <c r="C124" s="243" t="s">
        <v>708</v>
      </c>
      <c r="D124" s="243"/>
      <c r="E124" s="243"/>
      <c r="F124" s="244" t="s">
        <v>709</v>
      </c>
      <c r="G124" s="245"/>
      <c r="H124" s="243"/>
      <c r="I124" s="243"/>
      <c r="J124" s="243" t="s">
        <v>710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714</v>
      </c>
      <c r="D126" s="248"/>
      <c r="E126" s="248"/>
      <c r="F126" s="249" t="s">
        <v>711</v>
      </c>
      <c r="G126" s="228"/>
      <c r="H126" s="228" t="s">
        <v>751</v>
      </c>
      <c r="I126" s="228" t="s">
        <v>713</v>
      </c>
      <c r="J126" s="228">
        <v>120</v>
      </c>
      <c r="K126" s="274"/>
    </row>
    <row r="127" spans="2:11" s="1" customFormat="1" ht="15" customHeight="1">
      <c r="B127" s="271"/>
      <c r="C127" s="228" t="s">
        <v>760</v>
      </c>
      <c r="D127" s="228"/>
      <c r="E127" s="228"/>
      <c r="F127" s="249" t="s">
        <v>711</v>
      </c>
      <c r="G127" s="228"/>
      <c r="H127" s="228" t="s">
        <v>761</v>
      </c>
      <c r="I127" s="228" t="s">
        <v>713</v>
      </c>
      <c r="J127" s="228" t="s">
        <v>762</v>
      </c>
      <c r="K127" s="274"/>
    </row>
    <row r="128" spans="2:11" s="1" customFormat="1" ht="15" customHeight="1">
      <c r="B128" s="271"/>
      <c r="C128" s="228" t="s">
        <v>659</v>
      </c>
      <c r="D128" s="228"/>
      <c r="E128" s="228"/>
      <c r="F128" s="249" t="s">
        <v>711</v>
      </c>
      <c r="G128" s="228"/>
      <c r="H128" s="228" t="s">
        <v>763</v>
      </c>
      <c r="I128" s="228" t="s">
        <v>713</v>
      </c>
      <c r="J128" s="228" t="s">
        <v>762</v>
      </c>
      <c r="K128" s="274"/>
    </row>
    <row r="129" spans="2:11" s="1" customFormat="1" ht="15" customHeight="1">
      <c r="B129" s="271"/>
      <c r="C129" s="228" t="s">
        <v>722</v>
      </c>
      <c r="D129" s="228"/>
      <c r="E129" s="228"/>
      <c r="F129" s="249" t="s">
        <v>717</v>
      </c>
      <c r="G129" s="228"/>
      <c r="H129" s="228" t="s">
        <v>723</v>
      </c>
      <c r="I129" s="228" t="s">
        <v>713</v>
      </c>
      <c r="J129" s="228">
        <v>15</v>
      </c>
      <c r="K129" s="274"/>
    </row>
    <row r="130" spans="2:11" s="1" customFormat="1" ht="15" customHeight="1">
      <c r="B130" s="271"/>
      <c r="C130" s="252" t="s">
        <v>724</v>
      </c>
      <c r="D130" s="252"/>
      <c r="E130" s="252"/>
      <c r="F130" s="253" t="s">
        <v>717</v>
      </c>
      <c r="G130" s="252"/>
      <c r="H130" s="252" t="s">
        <v>725</v>
      </c>
      <c r="I130" s="252" t="s">
        <v>713</v>
      </c>
      <c r="J130" s="252">
        <v>15</v>
      </c>
      <c r="K130" s="274"/>
    </row>
    <row r="131" spans="2:11" s="1" customFormat="1" ht="15" customHeight="1">
      <c r="B131" s="271"/>
      <c r="C131" s="252" t="s">
        <v>726</v>
      </c>
      <c r="D131" s="252"/>
      <c r="E131" s="252"/>
      <c r="F131" s="253" t="s">
        <v>717</v>
      </c>
      <c r="G131" s="252"/>
      <c r="H131" s="252" t="s">
        <v>727</v>
      </c>
      <c r="I131" s="252" t="s">
        <v>713</v>
      </c>
      <c r="J131" s="252">
        <v>20</v>
      </c>
      <c r="K131" s="274"/>
    </row>
    <row r="132" spans="2:11" s="1" customFormat="1" ht="15" customHeight="1">
      <c r="B132" s="271"/>
      <c r="C132" s="252" t="s">
        <v>728</v>
      </c>
      <c r="D132" s="252"/>
      <c r="E132" s="252"/>
      <c r="F132" s="253" t="s">
        <v>717</v>
      </c>
      <c r="G132" s="252"/>
      <c r="H132" s="252" t="s">
        <v>729</v>
      </c>
      <c r="I132" s="252" t="s">
        <v>713</v>
      </c>
      <c r="J132" s="252">
        <v>20</v>
      </c>
      <c r="K132" s="274"/>
    </row>
    <row r="133" spans="2:11" s="1" customFormat="1" ht="15" customHeight="1">
      <c r="B133" s="271"/>
      <c r="C133" s="228" t="s">
        <v>716</v>
      </c>
      <c r="D133" s="228"/>
      <c r="E133" s="228"/>
      <c r="F133" s="249" t="s">
        <v>717</v>
      </c>
      <c r="G133" s="228"/>
      <c r="H133" s="228" t="s">
        <v>751</v>
      </c>
      <c r="I133" s="228" t="s">
        <v>713</v>
      </c>
      <c r="J133" s="228">
        <v>50</v>
      </c>
      <c r="K133" s="274"/>
    </row>
    <row r="134" spans="2:11" s="1" customFormat="1" ht="15" customHeight="1">
      <c r="B134" s="271"/>
      <c r="C134" s="228" t="s">
        <v>730</v>
      </c>
      <c r="D134" s="228"/>
      <c r="E134" s="228"/>
      <c r="F134" s="249" t="s">
        <v>717</v>
      </c>
      <c r="G134" s="228"/>
      <c r="H134" s="228" t="s">
        <v>751</v>
      </c>
      <c r="I134" s="228" t="s">
        <v>713</v>
      </c>
      <c r="J134" s="228">
        <v>50</v>
      </c>
      <c r="K134" s="274"/>
    </row>
    <row r="135" spans="2:11" s="1" customFormat="1" ht="15" customHeight="1">
      <c r="B135" s="271"/>
      <c r="C135" s="228" t="s">
        <v>736</v>
      </c>
      <c r="D135" s="228"/>
      <c r="E135" s="228"/>
      <c r="F135" s="249" t="s">
        <v>717</v>
      </c>
      <c r="G135" s="228"/>
      <c r="H135" s="228" t="s">
        <v>751</v>
      </c>
      <c r="I135" s="228" t="s">
        <v>713</v>
      </c>
      <c r="J135" s="228">
        <v>50</v>
      </c>
      <c r="K135" s="274"/>
    </row>
    <row r="136" spans="2:11" s="1" customFormat="1" ht="15" customHeight="1">
      <c r="B136" s="271"/>
      <c r="C136" s="228" t="s">
        <v>738</v>
      </c>
      <c r="D136" s="228"/>
      <c r="E136" s="228"/>
      <c r="F136" s="249" t="s">
        <v>717</v>
      </c>
      <c r="G136" s="228"/>
      <c r="H136" s="228" t="s">
        <v>751</v>
      </c>
      <c r="I136" s="228" t="s">
        <v>713</v>
      </c>
      <c r="J136" s="228">
        <v>50</v>
      </c>
      <c r="K136" s="274"/>
    </row>
    <row r="137" spans="2:11" s="1" customFormat="1" ht="15" customHeight="1">
      <c r="B137" s="271"/>
      <c r="C137" s="228" t="s">
        <v>739</v>
      </c>
      <c r="D137" s="228"/>
      <c r="E137" s="228"/>
      <c r="F137" s="249" t="s">
        <v>717</v>
      </c>
      <c r="G137" s="228"/>
      <c r="H137" s="228" t="s">
        <v>764</v>
      </c>
      <c r="I137" s="228" t="s">
        <v>713</v>
      </c>
      <c r="J137" s="228">
        <v>255</v>
      </c>
      <c r="K137" s="274"/>
    </row>
    <row r="138" spans="2:11" s="1" customFormat="1" ht="15" customHeight="1">
      <c r="B138" s="271"/>
      <c r="C138" s="228" t="s">
        <v>741</v>
      </c>
      <c r="D138" s="228"/>
      <c r="E138" s="228"/>
      <c r="F138" s="249" t="s">
        <v>711</v>
      </c>
      <c r="G138" s="228"/>
      <c r="H138" s="228" t="s">
        <v>765</v>
      </c>
      <c r="I138" s="228" t="s">
        <v>743</v>
      </c>
      <c r="J138" s="228"/>
      <c r="K138" s="274"/>
    </row>
    <row r="139" spans="2:11" s="1" customFormat="1" ht="15" customHeight="1">
      <c r="B139" s="271"/>
      <c r="C139" s="228" t="s">
        <v>744</v>
      </c>
      <c r="D139" s="228"/>
      <c r="E139" s="228"/>
      <c r="F139" s="249" t="s">
        <v>711</v>
      </c>
      <c r="G139" s="228"/>
      <c r="H139" s="228" t="s">
        <v>766</v>
      </c>
      <c r="I139" s="228" t="s">
        <v>746</v>
      </c>
      <c r="J139" s="228"/>
      <c r="K139" s="274"/>
    </row>
    <row r="140" spans="2:11" s="1" customFormat="1" ht="15" customHeight="1">
      <c r="B140" s="271"/>
      <c r="C140" s="228" t="s">
        <v>747</v>
      </c>
      <c r="D140" s="228"/>
      <c r="E140" s="228"/>
      <c r="F140" s="249" t="s">
        <v>711</v>
      </c>
      <c r="G140" s="228"/>
      <c r="H140" s="228" t="s">
        <v>747</v>
      </c>
      <c r="I140" s="228" t="s">
        <v>746</v>
      </c>
      <c r="J140" s="228"/>
      <c r="K140" s="274"/>
    </row>
    <row r="141" spans="2:11" s="1" customFormat="1" ht="15" customHeight="1">
      <c r="B141" s="271"/>
      <c r="C141" s="228" t="s">
        <v>46</v>
      </c>
      <c r="D141" s="228"/>
      <c r="E141" s="228"/>
      <c r="F141" s="249" t="s">
        <v>711</v>
      </c>
      <c r="G141" s="228"/>
      <c r="H141" s="228" t="s">
        <v>767</v>
      </c>
      <c r="I141" s="228" t="s">
        <v>746</v>
      </c>
      <c r="J141" s="228"/>
      <c r="K141" s="274"/>
    </row>
    <row r="142" spans="2:11" s="1" customFormat="1" ht="15" customHeight="1">
      <c r="B142" s="271"/>
      <c r="C142" s="228" t="s">
        <v>768</v>
      </c>
      <c r="D142" s="228"/>
      <c r="E142" s="228"/>
      <c r="F142" s="249" t="s">
        <v>711</v>
      </c>
      <c r="G142" s="228"/>
      <c r="H142" s="228" t="s">
        <v>769</v>
      </c>
      <c r="I142" s="228" t="s">
        <v>746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43" t="s">
        <v>770</v>
      </c>
      <c r="D147" s="343"/>
      <c r="E147" s="343"/>
      <c r="F147" s="343"/>
      <c r="G147" s="343"/>
      <c r="H147" s="343"/>
      <c r="I147" s="343"/>
      <c r="J147" s="343"/>
      <c r="K147" s="240"/>
    </row>
    <row r="148" spans="2:11" s="1" customFormat="1" ht="17.25" customHeight="1">
      <c r="B148" s="239"/>
      <c r="C148" s="241" t="s">
        <v>705</v>
      </c>
      <c r="D148" s="241"/>
      <c r="E148" s="241"/>
      <c r="F148" s="241" t="s">
        <v>706</v>
      </c>
      <c r="G148" s="242"/>
      <c r="H148" s="241" t="s">
        <v>62</v>
      </c>
      <c r="I148" s="241" t="s">
        <v>65</v>
      </c>
      <c r="J148" s="241" t="s">
        <v>707</v>
      </c>
      <c r="K148" s="240"/>
    </row>
    <row r="149" spans="2:11" s="1" customFormat="1" ht="17.25" customHeight="1">
      <c r="B149" s="239"/>
      <c r="C149" s="243" t="s">
        <v>708</v>
      </c>
      <c r="D149" s="243"/>
      <c r="E149" s="243"/>
      <c r="F149" s="244" t="s">
        <v>709</v>
      </c>
      <c r="G149" s="245"/>
      <c r="H149" s="243"/>
      <c r="I149" s="243"/>
      <c r="J149" s="243" t="s">
        <v>710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714</v>
      </c>
      <c r="D151" s="228"/>
      <c r="E151" s="228"/>
      <c r="F151" s="279" t="s">
        <v>711</v>
      </c>
      <c r="G151" s="228"/>
      <c r="H151" s="278" t="s">
        <v>751</v>
      </c>
      <c r="I151" s="278" t="s">
        <v>713</v>
      </c>
      <c r="J151" s="278">
        <v>120</v>
      </c>
      <c r="K151" s="274"/>
    </row>
    <row r="152" spans="2:11" s="1" customFormat="1" ht="15" customHeight="1">
      <c r="B152" s="251"/>
      <c r="C152" s="278" t="s">
        <v>760</v>
      </c>
      <c r="D152" s="228"/>
      <c r="E152" s="228"/>
      <c r="F152" s="279" t="s">
        <v>711</v>
      </c>
      <c r="G152" s="228"/>
      <c r="H152" s="278" t="s">
        <v>771</v>
      </c>
      <c r="I152" s="278" t="s">
        <v>713</v>
      </c>
      <c r="J152" s="278" t="s">
        <v>762</v>
      </c>
      <c r="K152" s="274"/>
    </row>
    <row r="153" spans="2:11" s="1" customFormat="1" ht="15" customHeight="1">
      <c r="B153" s="251"/>
      <c r="C153" s="278" t="s">
        <v>659</v>
      </c>
      <c r="D153" s="228"/>
      <c r="E153" s="228"/>
      <c r="F153" s="279" t="s">
        <v>711</v>
      </c>
      <c r="G153" s="228"/>
      <c r="H153" s="278" t="s">
        <v>772</v>
      </c>
      <c r="I153" s="278" t="s">
        <v>713</v>
      </c>
      <c r="J153" s="278" t="s">
        <v>762</v>
      </c>
      <c r="K153" s="274"/>
    </row>
    <row r="154" spans="2:11" s="1" customFormat="1" ht="15" customHeight="1">
      <c r="B154" s="251"/>
      <c r="C154" s="278" t="s">
        <v>716</v>
      </c>
      <c r="D154" s="228"/>
      <c r="E154" s="228"/>
      <c r="F154" s="279" t="s">
        <v>717</v>
      </c>
      <c r="G154" s="228"/>
      <c r="H154" s="278" t="s">
        <v>751</v>
      </c>
      <c r="I154" s="278" t="s">
        <v>713</v>
      </c>
      <c r="J154" s="278">
        <v>50</v>
      </c>
      <c r="K154" s="274"/>
    </row>
    <row r="155" spans="2:11" s="1" customFormat="1" ht="15" customHeight="1">
      <c r="B155" s="251"/>
      <c r="C155" s="278" t="s">
        <v>719</v>
      </c>
      <c r="D155" s="228"/>
      <c r="E155" s="228"/>
      <c r="F155" s="279" t="s">
        <v>711</v>
      </c>
      <c r="G155" s="228"/>
      <c r="H155" s="278" t="s">
        <v>751</v>
      </c>
      <c r="I155" s="278" t="s">
        <v>721</v>
      </c>
      <c r="J155" s="278"/>
      <c r="K155" s="274"/>
    </row>
    <row r="156" spans="2:11" s="1" customFormat="1" ht="15" customHeight="1">
      <c r="B156" s="251"/>
      <c r="C156" s="278" t="s">
        <v>730</v>
      </c>
      <c r="D156" s="228"/>
      <c r="E156" s="228"/>
      <c r="F156" s="279" t="s">
        <v>717</v>
      </c>
      <c r="G156" s="228"/>
      <c r="H156" s="278" t="s">
        <v>751</v>
      </c>
      <c r="I156" s="278" t="s">
        <v>713</v>
      </c>
      <c r="J156" s="278">
        <v>50</v>
      </c>
      <c r="K156" s="274"/>
    </row>
    <row r="157" spans="2:11" s="1" customFormat="1" ht="15" customHeight="1">
      <c r="B157" s="251"/>
      <c r="C157" s="278" t="s">
        <v>738</v>
      </c>
      <c r="D157" s="228"/>
      <c r="E157" s="228"/>
      <c r="F157" s="279" t="s">
        <v>717</v>
      </c>
      <c r="G157" s="228"/>
      <c r="H157" s="278" t="s">
        <v>751</v>
      </c>
      <c r="I157" s="278" t="s">
        <v>713</v>
      </c>
      <c r="J157" s="278">
        <v>50</v>
      </c>
      <c r="K157" s="274"/>
    </row>
    <row r="158" spans="2:11" s="1" customFormat="1" ht="15" customHeight="1">
      <c r="B158" s="251"/>
      <c r="C158" s="278" t="s">
        <v>736</v>
      </c>
      <c r="D158" s="228"/>
      <c r="E158" s="228"/>
      <c r="F158" s="279" t="s">
        <v>717</v>
      </c>
      <c r="G158" s="228"/>
      <c r="H158" s="278" t="s">
        <v>751</v>
      </c>
      <c r="I158" s="278" t="s">
        <v>713</v>
      </c>
      <c r="J158" s="278">
        <v>50</v>
      </c>
      <c r="K158" s="274"/>
    </row>
    <row r="159" spans="2:11" s="1" customFormat="1" ht="15" customHeight="1">
      <c r="B159" s="251"/>
      <c r="C159" s="278" t="s">
        <v>91</v>
      </c>
      <c r="D159" s="228"/>
      <c r="E159" s="228"/>
      <c r="F159" s="279" t="s">
        <v>711</v>
      </c>
      <c r="G159" s="228"/>
      <c r="H159" s="278" t="s">
        <v>773</v>
      </c>
      <c r="I159" s="278" t="s">
        <v>713</v>
      </c>
      <c r="J159" s="278" t="s">
        <v>774</v>
      </c>
      <c r="K159" s="274"/>
    </row>
    <row r="160" spans="2:11" s="1" customFormat="1" ht="15" customHeight="1">
      <c r="B160" s="251"/>
      <c r="C160" s="278" t="s">
        <v>775</v>
      </c>
      <c r="D160" s="228"/>
      <c r="E160" s="228"/>
      <c r="F160" s="279" t="s">
        <v>711</v>
      </c>
      <c r="G160" s="228"/>
      <c r="H160" s="278" t="s">
        <v>776</v>
      </c>
      <c r="I160" s="278" t="s">
        <v>746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44" t="s">
        <v>777</v>
      </c>
      <c r="D165" s="344"/>
      <c r="E165" s="344"/>
      <c r="F165" s="344"/>
      <c r="G165" s="344"/>
      <c r="H165" s="344"/>
      <c r="I165" s="344"/>
      <c r="J165" s="344"/>
      <c r="K165" s="221"/>
    </row>
    <row r="166" spans="2:11" s="1" customFormat="1" ht="17.25" customHeight="1">
      <c r="B166" s="220"/>
      <c r="C166" s="241" t="s">
        <v>705</v>
      </c>
      <c r="D166" s="241"/>
      <c r="E166" s="241"/>
      <c r="F166" s="241" t="s">
        <v>706</v>
      </c>
      <c r="G166" s="283"/>
      <c r="H166" s="284" t="s">
        <v>62</v>
      </c>
      <c r="I166" s="284" t="s">
        <v>65</v>
      </c>
      <c r="J166" s="241" t="s">
        <v>707</v>
      </c>
      <c r="K166" s="221"/>
    </row>
    <row r="167" spans="2:11" s="1" customFormat="1" ht="17.25" customHeight="1">
      <c r="B167" s="222"/>
      <c r="C167" s="243" t="s">
        <v>708</v>
      </c>
      <c r="D167" s="243"/>
      <c r="E167" s="243"/>
      <c r="F167" s="244" t="s">
        <v>709</v>
      </c>
      <c r="G167" s="285"/>
      <c r="H167" s="286"/>
      <c r="I167" s="286"/>
      <c r="J167" s="243" t="s">
        <v>710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714</v>
      </c>
      <c r="D169" s="228"/>
      <c r="E169" s="228"/>
      <c r="F169" s="249" t="s">
        <v>711</v>
      </c>
      <c r="G169" s="228"/>
      <c r="H169" s="228" t="s">
        <v>751</v>
      </c>
      <c r="I169" s="228" t="s">
        <v>713</v>
      </c>
      <c r="J169" s="228">
        <v>120</v>
      </c>
      <c r="K169" s="274"/>
    </row>
    <row r="170" spans="2:11" s="1" customFormat="1" ht="15" customHeight="1">
      <c r="B170" s="251"/>
      <c r="C170" s="228" t="s">
        <v>760</v>
      </c>
      <c r="D170" s="228"/>
      <c r="E170" s="228"/>
      <c r="F170" s="249" t="s">
        <v>711</v>
      </c>
      <c r="G170" s="228"/>
      <c r="H170" s="228" t="s">
        <v>761</v>
      </c>
      <c r="I170" s="228" t="s">
        <v>713</v>
      </c>
      <c r="J170" s="228" t="s">
        <v>762</v>
      </c>
      <c r="K170" s="274"/>
    </row>
    <row r="171" spans="2:11" s="1" customFormat="1" ht="15" customHeight="1">
      <c r="B171" s="251"/>
      <c r="C171" s="228" t="s">
        <v>659</v>
      </c>
      <c r="D171" s="228"/>
      <c r="E171" s="228"/>
      <c r="F171" s="249" t="s">
        <v>711</v>
      </c>
      <c r="G171" s="228"/>
      <c r="H171" s="228" t="s">
        <v>778</v>
      </c>
      <c r="I171" s="228" t="s">
        <v>713</v>
      </c>
      <c r="J171" s="228" t="s">
        <v>762</v>
      </c>
      <c r="K171" s="274"/>
    </row>
    <row r="172" spans="2:11" s="1" customFormat="1" ht="15" customHeight="1">
      <c r="B172" s="251"/>
      <c r="C172" s="228" t="s">
        <v>716</v>
      </c>
      <c r="D172" s="228"/>
      <c r="E172" s="228"/>
      <c r="F172" s="249" t="s">
        <v>717</v>
      </c>
      <c r="G172" s="228"/>
      <c r="H172" s="228" t="s">
        <v>778</v>
      </c>
      <c r="I172" s="228" t="s">
        <v>713</v>
      </c>
      <c r="J172" s="228">
        <v>50</v>
      </c>
      <c r="K172" s="274"/>
    </row>
    <row r="173" spans="2:11" s="1" customFormat="1" ht="15" customHeight="1">
      <c r="B173" s="251"/>
      <c r="C173" s="228" t="s">
        <v>719</v>
      </c>
      <c r="D173" s="228"/>
      <c r="E173" s="228"/>
      <c r="F173" s="249" t="s">
        <v>711</v>
      </c>
      <c r="G173" s="228"/>
      <c r="H173" s="228" t="s">
        <v>778</v>
      </c>
      <c r="I173" s="228" t="s">
        <v>721</v>
      </c>
      <c r="J173" s="228"/>
      <c r="K173" s="274"/>
    </row>
    <row r="174" spans="2:11" s="1" customFormat="1" ht="15" customHeight="1">
      <c r="B174" s="251"/>
      <c r="C174" s="228" t="s">
        <v>730</v>
      </c>
      <c r="D174" s="228"/>
      <c r="E174" s="228"/>
      <c r="F174" s="249" t="s">
        <v>717</v>
      </c>
      <c r="G174" s="228"/>
      <c r="H174" s="228" t="s">
        <v>778</v>
      </c>
      <c r="I174" s="228" t="s">
        <v>713</v>
      </c>
      <c r="J174" s="228">
        <v>50</v>
      </c>
      <c r="K174" s="274"/>
    </row>
    <row r="175" spans="2:11" s="1" customFormat="1" ht="15" customHeight="1">
      <c r="B175" s="251"/>
      <c r="C175" s="228" t="s">
        <v>738</v>
      </c>
      <c r="D175" s="228"/>
      <c r="E175" s="228"/>
      <c r="F175" s="249" t="s">
        <v>717</v>
      </c>
      <c r="G175" s="228"/>
      <c r="H175" s="228" t="s">
        <v>778</v>
      </c>
      <c r="I175" s="228" t="s">
        <v>713</v>
      </c>
      <c r="J175" s="228">
        <v>50</v>
      </c>
      <c r="K175" s="274"/>
    </row>
    <row r="176" spans="2:11" s="1" customFormat="1" ht="15" customHeight="1">
      <c r="B176" s="251"/>
      <c r="C176" s="228" t="s">
        <v>736</v>
      </c>
      <c r="D176" s="228"/>
      <c r="E176" s="228"/>
      <c r="F176" s="249" t="s">
        <v>717</v>
      </c>
      <c r="G176" s="228"/>
      <c r="H176" s="228" t="s">
        <v>778</v>
      </c>
      <c r="I176" s="228" t="s">
        <v>713</v>
      </c>
      <c r="J176" s="228">
        <v>50</v>
      </c>
      <c r="K176" s="274"/>
    </row>
    <row r="177" spans="2:11" s="1" customFormat="1" ht="15" customHeight="1">
      <c r="B177" s="251"/>
      <c r="C177" s="228" t="s">
        <v>115</v>
      </c>
      <c r="D177" s="228"/>
      <c r="E177" s="228"/>
      <c r="F177" s="249" t="s">
        <v>711</v>
      </c>
      <c r="G177" s="228"/>
      <c r="H177" s="228" t="s">
        <v>779</v>
      </c>
      <c r="I177" s="228" t="s">
        <v>780</v>
      </c>
      <c r="J177" s="228"/>
      <c r="K177" s="274"/>
    </row>
    <row r="178" spans="2:11" s="1" customFormat="1" ht="15" customHeight="1">
      <c r="B178" s="251"/>
      <c r="C178" s="228" t="s">
        <v>65</v>
      </c>
      <c r="D178" s="228"/>
      <c r="E178" s="228"/>
      <c r="F178" s="249" t="s">
        <v>711</v>
      </c>
      <c r="G178" s="228"/>
      <c r="H178" s="228" t="s">
        <v>781</v>
      </c>
      <c r="I178" s="228" t="s">
        <v>782</v>
      </c>
      <c r="J178" s="228">
        <v>1</v>
      </c>
      <c r="K178" s="274"/>
    </row>
    <row r="179" spans="2:11" s="1" customFormat="1" ht="15" customHeight="1">
      <c r="B179" s="251"/>
      <c r="C179" s="228" t="s">
        <v>61</v>
      </c>
      <c r="D179" s="228"/>
      <c r="E179" s="228"/>
      <c r="F179" s="249" t="s">
        <v>711</v>
      </c>
      <c r="G179" s="228"/>
      <c r="H179" s="228" t="s">
        <v>783</v>
      </c>
      <c r="I179" s="228" t="s">
        <v>713</v>
      </c>
      <c r="J179" s="228">
        <v>20</v>
      </c>
      <c r="K179" s="274"/>
    </row>
    <row r="180" spans="2:11" s="1" customFormat="1" ht="15" customHeight="1">
      <c r="B180" s="251"/>
      <c r="C180" s="228" t="s">
        <v>62</v>
      </c>
      <c r="D180" s="228"/>
      <c r="E180" s="228"/>
      <c r="F180" s="249" t="s">
        <v>711</v>
      </c>
      <c r="G180" s="228"/>
      <c r="H180" s="228" t="s">
        <v>784</v>
      </c>
      <c r="I180" s="228" t="s">
        <v>713</v>
      </c>
      <c r="J180" s="228">
        <v>255</v>
      </c>
      <c r="K180" s="274"/>
    </row>
    <row r="181" spans="2:11" s="1" customFormat="1" ht="15" customHeight="1">
      <c r="B181" s="251"/>
      <c r="C181" s="228" t="s">
        <v>116</v>
      </c>
      <c r="D181" s="228"/>
      <c r="E181" s="228"/>
      <c r="F181" s="249" t="s">
        <v>711</v>
      </c>
      <c r="G181" s="228"/>
      <c r="H181" s="228" t="s">
        <v>675</v>
      </c>
      <c r="I181" s="228" t="s">
        <v>713</v>
      </c>
      <c r="J181" s="228">
        <v>10</v>
      </c>
      <c r="K181" s="274"/>
    </row>
    <row r="182" spans="2:11" s="1" customFormat="1" ht="15" customHeight="1">
      <c r="B182" s="251"/>
      <c r="C182" s="228" t="s">
        <v>117</v>
      </c>
      <c r="D182" s="228"/>
      <c r="E182" s="228"/>
      <c r="F182" s="249" t="s">
        <v>711</v>
      </c>
      <c r="G182" s="228"/>
      <c r="H182" s="228" t="s">
        <v>785</v>
      </c>
      <c r="I182" s="228" t="s">
        <v>746</v>
      </c>
      <c r="J182" s="228"/>
      <c r="K182" s="274"/>
    </row>
    <row r="183" spans="2:11" s="1" customFormat="1" ht="15" customHeight="1">
      <c r="B183" s="251"/>
      <c r="C183" s="228" t="s">
        <v>786</v>
      </c>
      <c r="D183" s="228"/>
      <c r="E183" s="228"/>
      <c r="F183" s="249" t="s">
        <v>711</v>
      </c>
      <c r="G183" s="228"/>
      <c r="H183" s="228" t="s">
        <v>787</v>
      </c>
      <c r="I183" s="228" t="s">
        <v>746</v>
      </c>
      <c r="J183" s="228"/>
      <c r="K183" s="274"/>
    </row>
    <row r="184" spans="2:11" s="1" customFormat="1" ht="15" customHeight="1">
      <c r="B184" s="251"/>
      <c r="C184" s="228" t="s">
        <v>775</v>
      </c>
      <c r="D184" s="228"/>
      <c r="E184" s="228"/>
      <c r="F184" s="249" t="s">
        <v>711</v>
      </c>
      <c r="G184" s="228"/>
      <c r="H184" s="228" t="s">
        <v>788</v>
      </c>
      <c r="I184" s="228" t="s">
        <v>746</v>
      </c>
      <c r="J184" s="228"/>
      <c r="K184" s="274"/>
    </row>
    <row r="185" spans="2:11" s="1" customFormat="1" ht="15" customHeight="1">
      <c r="B185" s="251"/>
      <c r="C185" s="228" t="s">
        <v>119</v>
      </c>
      <c r="D185" s="228"/>
      <c r="E185" s="228"/>
      <c r="F185" s="249" t="s">
        <v>717</v>
      </c>
      <c r="G185" s="228"/>
      <c r="H185" s="228" t="s">
        <v>789</v>
      </c>
      <c r="I185" s="228" t="s">
        <v>713</v>
      </c>
      <c r="J185" s="228">
        <v>50</v>
      </c>
      <c r="K185" s="274"/>
    </row>
    <row r="186" spans="2:11" s="1" customFormat="1" ht="15" customHeight="1">
      <c r="B186" s="251"/>
      <c r="C186" s="228" t="s">
        <v>790</v>
      </c>
      <c r="D186" s="228"/>
      <c r="E186" s="228"/>
      <c r="F186" s="249" t="s">
        <v>717</v>
      </c>
      <c r="G186" s="228"/>
      <c r="H186" s="228" t="s">
        <v>791</v>
      </c>
      <c r="I186" s="228" t="s">
        <v>792</v>
      </c>
      <c r="J186" s="228"/>
      <c r="K186" s="274"/>
    </row>
    <row r="187" spans="2:11" s="1" customFormat="1" ht="15" customHeight="1">
      <c r="B187" s="251"/>
      <c r="C187" s="228" t="s">
        <v>793</v>
      </c>
      <c r="D187" s="228"/>
      <c r="E187" s="228"/>
      <c r="F187" s="249" t="s">
        <v>717</v>
      </c>
      <c r="G187" s="228"/>
      <c r="H187" s="228" t="s">
        <v>794</v>
      </c>
      <c r="I187" s="228" t="s">
        <v>792</v>
      </c>
      <c r="J187" s="228"/>
      <c r="K187" s="274"/>
    </row>
    <row r="188" spans="2:11" s="1" customFormat="1" ht="15" customHeight="1">
      <c r="B188" s="251"/>
      <c r="C188" s="228" t="s">
        <v>795</v>
      </c>
      <c r="D188" s="228"/>
      <c r="E188" s="228"/>
      <c r="F188" s="249" t="s">
        <v>717</v>
      </c>
      <c r="G188" s="228"/>
      <c r="H188" s="228" t="s">
        <v>796</v>
      </c>
      <c r="I188" s="228" t="s">
        <v>792</v>
      </c>
      <c r="J188" s="228"/>
      <c r="K188" s="274"/>
    </row>
    <row r="189" spans="2:11" s="1" customFormat="1" ht="15" customHeight="1">
      <c r="B189" s="251"/>
      <c r="C189" s="287" t="s">
        <v>797</v>
      </c>
      <c r="D189" s="228"/>
      <c r="E189" s="228"/>
      <c r="F189" s="249" t="s">
        <v>717</v>
      </c>
      <c r="G189" s="228"/>
      <c r="H189" s="228" t="s">
        <v>798</v>
      </c>
      <c r="I189" s="228" t="s">
        <v>799</v>
      </c>
      <c r="J189" s="288" t="s">
        <v>800</v>
      </c>
      <c r="K189" s="274"/>
    </row>
    <row r="190" spans="2:11" s="1" customFormat="1" ht="15" customHeight="1">
      <c r="B190" s="251"/>
      <c r="C190" s="287" t="s">
        <v>50</v>
      </c>
      <c r="D190" s="228"/>
      <c r="E190" s="228"/>
      <c r="F190" s="249" t="s">
        <v>711</v>
      </c>
      <c r="G190" s="228"/>
      <c r="H190" s="225" t="s">
        <v>801</v>
      </c>
      <c r="I190" s="228" t="s">
        <v>802</v>
      </c>
      <c r="J190" s="228"/>
      <c r="K190" s="274"/>
    </row>
    <row r="191" spans="2:11" s="1" customFormat="1" ht="15" customHeight="1">
      <c r="B191" s="251"/>
      <c r="C191" s="287" t="s">
        <v>803</v>
      </c>
      <c r="D191" s="228"/>
      <c r="E191" s="228"/>
      <c r="F191" s="249" t="s">
        <v>711</v>
      </c>
      <c r="G191" s="228"/>
      <c r="H191" s="228" t="s">
        <v>804</v>
      </c>
      <c r="I191" s="228" t="s">
        <v>746</v>
      </c>
      <c r="J191" s="228"/>
      <c r="K191" s="274"/>
    </row>
    <row r="192" spans="2:11" s="1" customFormat="1" ht="15" customHeight="1">
      <c r="B192" s="251"/>
      <c r="C192" s="287" t="s">
        <v>805</v>
      </c>
      <c r="D192" s="228"/>
      <c r="E192" s="228"/>
      <c r="F192" s="249" t="s">
        <v>711</v>
      </c>
      <c r="G192" s="228"/>
      <c r="H192" s="228" t="s">
        <v>806</v>
      </c>
      <c r="I192" s="228" t="s">
        <v>746</v>
      </c>
      <c r="J192" s="228"/>
      <c r="K192" s="274"/>
    </row>
    <row r="193" spans="2:11" s="1" customFormat="1" ht="15" customHeight="1">
      <c r="B193" s="251"/>
      <c r="C193" s="287" t="s">
        <v>807</v>
      </c>
      <c r="D193" s="228"/>
      <c r="E193" s="228"/>
      <c r="F193" s="249" t="s">
        <v>717</v>
      </c>
      <c r="G193" s="228"/>
      <c r="H193" s="228" t="s">
        <v>808</v>
      </c>
      <c r="I193" s="228" t="s">
        <v>746</v>
      </c>
      <c r="J193" s="228"/>
      <c r="K193" s="274"/>
    </row>
    <row r="194" spans="2:11" s="1" customFormat="1" ht="15" customHeight="1">
      <c r="B194" s="280"/>
      <c r="C194" s="289"/>
      <c r="D194" s="260"/>
      <c r="E194" s="260"/>
      <c r="F194" s="260"/>
      <c r="G194" s="260"/>
      <c r="H194" s="260"/>
      <c r="I194" s="260"/>
      <c r="J194" s="260"/>
      <c r="K194" s="281"/>
    </row>
    <row r="195" spans="2:11" s="1" customFormat="1" ht="18.75" customHeight="1">
      <c r="B195" s="262"/>
      <c r="C195" s="272"/>
      <c r="D195" s="272"/>
      <c r="E195" s="272"/>
      <c r="F195" s="282"/>
      <c r="G195" s="272"/>
      <c r="H195" s="272"/>
      <c r="I195" s="272"/>
      <c r="J195" s="272"/>
      <c r="K195" s="262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</row>
    <row r="198" spans="2:11" s="1" customFormat="1" ht="13.5">
      <c r="B198" s="217"/>
      <c r="C198" s="218"/>
      <c r="D198" s="218"/>
      <c r="E198" s="218"/>
      <c r="F198" s="218"/>
      <c r="G198" s="218"/>
      <c r="H198" s="218"/>
      <c r="I198" s="218"/>
      <c r="J198" s="218"/>
      <c r="K198" s="219"/>
    </row>
    <row r="199" spans="2:11" s="1" customFormat="1" ht="21">
      <c r="B199" s="220"/>
      <c r="C199" s="344" t="s">
        <v>809</v>
      </c>
      <c r="D199" s="344"/>
      <c r="E199" s="344"/>
      <c r="F199" s="344"/>
      <c r="G199" s="344"/>
      <c r="H199" s="344"/>
      <c r="I199" s="344"/>
      <c r="J199" s="344"/>
      <c r="K199" s="221"/>
    </row>
    <row r="200" spans="2:11" s="1" customFormat="1" ht="25.5" customHeight="1">
      <c r="B200" s="220"/>
      <c r="C200" s="290" t="s">
        <v>810</v>
      </c>
      <c r="D200" s="290"/>
      <c r="E200" s="290"/>
      <c r="F200" s="290" t="s">
        <v>811</v>
      </c>
      <c r="G200" s="291"/>
      <c r="H200" s="345" t="s">
        <v>812</v>
      </c>
      <c r="I200" s="345"/>
      <c r="J200" s="345"/>
      <c r="K200" s="221"/>
    </row>
    <row r="201" spans="2:11" s="1" customFormat="1" ht="5.25" customHeight="1">
      <c r="B201" s="251"/>
      <c r="C201" s="246"/>
      <c r="D201" s="246"/>
      <c r="E201" s="246"/>
      <c r="F201" s="246"/>
      <c r="G201" s="272"/>
      <c r="H201" s="246"/>
      <c r="I201" s="246"/>
      <c r="J201" s="246"/>
      <c r="K201" s="274"/>
    </row>
    <row r="202" spans="2:11" s="1" customFormat="1" ht="15" customHeight="1">
      <c r="B202" s="251"/>
      <c r="C202" s="228" t="s">
        <v>802</v>
      </c>
      <c r="D202" s="228"/>
      <c r="E202" s="228"/>
      <c r="F202" s="249" t="s">
        <v>51</v>
      </c>
      <c r="G202" s="228"/>
      <c r="H202" s="346" t="s">
        <v>813</v>
      </c>
      <c r="I202" s="346"/>
      <c r="J202" s="346"/>
      <c r="K202" s="274"/>
    </row>
    <row r="203" spans="2:11" s="1" customFormat="1" ht="15" customHeight="1">
      <c r="B203" s="251"/>
      <c r="C203" s="228"/>
      <c r="D203" s="228"/>
      <c r="E203" s="228"/>
      <c r="F203" s="249" t="s">
        <v>52</v>
      </c>
      <c r="G203" s="228"/>
      <c r="H203" s="346" t="s">
        <v>814</v>
      </c>
      <c r="I203" s="346"/>
      <c r="J203" s="346"/>
      <c r="K203" s="274"/>
    </row>
    <row r="204" spans="2:11" s="1" customFormat="1" ht="15" customHeight="1">
      <c r="B204" s="251"/>
      <c r="C204" s="228"/>
      <c r="D204" s="228"/>
      <c r="E204" s="228"/>
      <c r="F204" s="249" t="s">
        <v>55</v>
      </c>
      <c r="G204" s="228"/>
      <c r="H204" s="346" t="s">
        <v>815</v>
      </c>
      <c r="I204" s="346"/>
      <c r="J204" s="346"/>
      <c r="K204" s="274"/>
    </row>
    <row r="205" spans="2:11" s="1" customFormat="1" ht="15" customHeight="1">
      <c r="B205" s="251"/>
      <c r="C205" s="228"/>
      <c r="D205" s="228"/>
      <c r="E205" s="228"/>
      <c r="F205" s="249" t="s">
        <v>53</v>
      </c>
      <c r="G205" s="228"/>
      <c r="H205" s="346" t="s">
        <v>816</v>
      </c>
      <c r="I205" s="346"/>
      <c r="J205" s="346"/>
      <c r="K205" s="274"/>
    </row>
    <row r="206" spans="2:11" s="1" customFormat="1" ht="15" customHeight="1">
      <c r="B206" s="251"/>
      <c r="C206" s="228"/>
      <c r="D206" s="228"/>
      <c r="E206" s="228"/>
      <c r="F206" s="249" t="s">
        <v>54</v>
      </c>
      <c r="G206" s="228"/>
      <c r="H206" s="346" t="s">
        <v>817</v>
      </c>
      <c r="I206" s="346"/>
      <c r="J206" s="346"/>
      <c r="K206" s="274"/>
    </row>
    <row r="207" spans="2:11" s="1" customFormat="1" ht="15" customHeight="1">
      <c r="B207" s="251"/>
      <c r="C207" s="228"/>
      <c r="D207" s="228"/>
      <c r="E207" s="228"/>
      <c r="F207" s="249"/>
      <c r="G207" s="228"/>
      <c r="H207" s="228"/>
      <c r="I207" s="228"/>
      <c r="J207" s="228"/>
      <c r="K207" s="274"/>
    </row>
    <row r="208" spans="2:11" s="1" customFormat="1" ht="15" customHeight="1">
      <c r="B208" s="251"/>
      <c r="C208" s="228" t="s">
        <v>758</v>
      </c>
      <c r="D208" s="228"/>
      <c r="E208" s="228"/>
      <c r="F208" s="249" t="s">
        <v>85</v>
      </c>
      <c r="G208" s="228"/>
      <c r="H208" s="346" t="s">
        <v>818</v>
      </c>
      <c r="I208" s="346"/>
      <c r="J208" s="346"/>
      <c r="K208" s="274"/>
    </row>
    <row r="209" spans="2:11" s="1" customFormat="1" ht="15" customHeight="1">
      <c r="B209" s="251"/>
      <c r="C209" s="228"/>
      <c r="D209" s="228"/>
      <c r="E209" s="228"/>
      <c r="F209" s="249" t="s">
        <v>653</v>
      </c>
      <c r="G209" s="228"/>
      <c r="H209" s="346" t="s">
        <v>654</v>
      </c>
      <c r="I209" s="346"/>
      <c r="J209" s="346"/>
      <c r="K209" s="274"/>
    </row>
    <row r="210" spans="2:11" s="1" customFormat="1" ht="15" customHeight="1">
      <c r="B210" s="251"/>
      <c r="C210" s="228"/>
      <c r="D210" s="228"/>
      <c r="E210" s="228"/>
      <c r="F210" s="249" t="s">
        <v>651</v>
      </c>
      <c r="G210" s="228"/>
      <c r="H210" s="346" t="s">
        <v>819</v>
      </c>
      <c r="I210" s="346"/>
      <c r="J210" s="346"/>
      <c r="K210" s="274"/>
    </row>
    <row r="211" spans="2:11" s="1" customFormat="1" ht="15" customHeight="1">
      <c r="B211" s="292"/>
      <c r="C211" s="228"/>
      <c r="D211" s="228"/>
      <c r="E211" s="228"/>
      <c r="F211" s="249" t="s">
        <v>655</v>
      </c>
      <c r="G211" s="287"/>
      <c r="H211" s="347" t="s">
        <v>656</v>
      </c>
      <c r="I211" s="347"/>
      <c r="J211" s="347"/>
      <c r="K211" s="293"/>
    </row>
    <row r="212" spans="2:11" s="1" customFormat="1" ht="15" customHeight="1">
      <c r="B212" s="292"/>
      <c r="C212" s="228"/>
      <c r="D212" s="228"/>
      <c r="E212" s="228"/>
      <c r="F212" s="249" t="s">
        <v>657</v>
      </c>
      <c r="G212" s="287"/>
      <c r="H212" s="347" t="s">
        <v>820</v>
      </c>
      <c r="I212" s="347"/>
      <c r="J212" s="347"/>
      <c r="K212" s="293"/>
    </row>
    <row r="213" spans="2:11" s="1" customFormat="1" ht="15" customHeight="1">
      <c r="B213" s="292"/>
      <c r="C213" s="228"/>
      <c r="D213" s="228"/>
      <c r="E213" s="228"/>
      <c r="F213" s="249"/>
      <c r="G213" s="287"/>
      <c r="H213" s="278"/>
      <c r="I213" s="278"/>
      <c r="J213" s="278"/>
      <c r="K213" s="293"/>
    </row>
    <row r="214" spans="2:11" s="1" customFormat="1" ht="15" customHeight="1">
      <c r="B214" s="292"/>
      <c r="C214" s="228" t="s">
        <v>782</v>
      </c>
      <c r="D214" s="228"/>
      <c r="E214" s="228"/>
      <c r="F214" s="249">
        <v>1</v>
      </c>
      <c r="G214" s="287"/>
      <c r="H214" s="347" t="s">
        <v>821</v>
      </c>
      <c r="I214" s="347"/>
      <c r="J214" s="347"/>
      <c r="K214" s="293"/>
    </row>
    <row r="215" spans="2:11" s="1" customFormat="1" ht="15" customHeight="1">
      <c r="B215" s="292"/>
      <c r="C215" s="228"/>
      <c r="D215" s="228"/>
      <c r="E215" s="228"/>
      <c r="F215" s="249">
        <v>2</v>
      </c>
      <c r="G215" s="287"/>
      <c r="H215" s="347" t="s">
        <v>822</v>
      </c>
      <c r="I215" s="347"/>
      <c r="J215" s="347"/>
      <c r="K215" s="293"/>
    </row>
    <row r="216" spans="2:11" s="1" customFormat="1" ht="15" customHeight="1">
      <c r="B216" s="292"/>
      <c r="C216" s="228"/>
      <c r="D216" s="228"/>
      <c r="E216" s="228"/>
      <c r="F216" s="249">
        <v>3</v>
      </c>
      <c r="G216" s="287"/>
      <c r="H216" s="347" t="s">
        <v>823</v>
      </c>
      <c r="I216" s="347"/>
      <c r="J216" s="347"/>
      <c r="K216" s="293"/>
    </row>
    <row r="217" spans="2:11" s="1" customFormat="1" ht="15" customHeight="1">
      <c r="B217" s="292"/>
      <c r="C217" s="228"/>
      <c r="D217" s="228"/>
      <c r="E217" s="228"/>
      <c r="F217" s="249">
        <v>4</v>
      </c>
      <c r="G217" s="287"/>
      <c r="H217" s="347" t="s">
        <v>824</v>
      </c>
      <c r="I217" s="347"/>
      <c r="J217" s="347"/>
      <c r="K217" s="293"/>
    </row>
    <row r="218" spans="2:11" s="1" customFormat="1" ht="12.75" customHeight="1">
      <c r="B218" s="294"/>
      <c r="C218" s="295"/>
      <c r="D218" s="295"/>
      <c r="E218" s="295"/>
      <c r="F218" s="295"/>
      <c r="G218" s="295"/>
      <c r="H218" s="295"/>
      <c r="I218" s="295"/>
      <c r="J218" s="295"/>
      <c r="K218" s="29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EKS-065-2022 - Kolumbáriu...</vt:lpstr>
      <vt:lpstr>Pokyny pro vyplnění</vt:lpstr>
      <vt:lpstr>'EKS-065-2022 - Kolumbáriu...'!Názvy_tisku</vt:lpstr>
      <vt:lpstr>'Rekapitulace stavby'!Názvy_tisku</vt:lpstr>
      <vt:lpstr>'EKS-065-2022 - Kolumbáriu...'!Oblast_tisku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Jarolím</dc:creator>
  <cp:lastModifiedBy>Dušková Jaroslava Ing.</cp:lastModifiedBy>
  <dcterms:created xsi:type="dcterms:W3CDTF">2022-11-07T16:06:33Z</dcterms:created>
  <dcterms:modified xsi:type="dcterms:W3CDTF">2023-02-02T08:25:20Z</dcterms:modified>
</cp:coreProperties>
</file>