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arian\Statum\"/>
    </mc:Choice>
  </mc:AlternateContent>
  <bookViews>
    <workbookView xWindow="14400" yWindow="0" windowWidth="14400" windowHeight="15750"/>
  </bookViews>
  <sheets>
    <sheet name="Rekapitulace stavby" sheetId="1" r:id="rId1"/>
    <sheet name="SO 01 - Oprava střechy" sheetId="2" r:id="rId2"/>
    <sheet name="SO 02 - Oprava fasády" sheetId="3" r:id="rId3"/>
    <sheet name="SO 03 - Oprava dřevěné vě..." sheetId="4" r:id="rId4"/>
    <sheet name="SO 04 - Hromosvod" sheetId="5" r:id="rId5"/>
    <sheet name="VON - Vedlejší a ostatní ..." sheetId="6" r:id="rId6"/>
  </sheets>
  <definedNames>
    <definedName name="_xlnm.Print_Titles" localSheetId="0">'Rekapitulace stavby'!$85:$85</definedName>
    <definedName name="_xlnm.Print_Titles" localSheetId="1">'SO 01 - Oprava střechy'!$125:$125</definedName>
    <definedName name="_xlnm.Print_Titles" localSheetId="2">'SO 02 - Oprava fasády'!$125:$125</definedName>
    <definedName name="_xlnm.Print_Titles" localSheetId="3">'SO 03 - Oprava dřevěné vě...'!$123:$123</definedName>
    <definedName name="_xlnm.Print_Titles" localSheetId="4">'SO 04 - Hromosvod'!$120:$120</definedName>
    <definedName name="_xlnm.Print_Titles" localSheetId="5">'VON - Vedlejší a ostatní ...'!$120:$120</definedName>
    <definedName name="_xlnm.Print_Area" localSheetId="0">'Rekapitulace stavby'!$C$4:$AP$70,'Rekapitulace stavby'!$C$76:$AP$100</definedName>
    <definedName name="_xlnm.Print_Area" localSheetId="1">'SO 01 - Oprava střechy'!$C$4:$Q$70,'SO 01 - Oprava střechy'!$C$76:$Q$109,'SO 01 - Oprava střechy'!$C$115:$Q$324</definedName>
    <definedName name="_xlnm.Print_Area" localSheetId="2">'SO 02 - Oprava fasády'!$C$4:$Q$70,'SO 02 - Oprava fasády'!$C$76:$Q$109,'SO 02 - Oprava fasády'!$C$115:$Q$350</definedName>
    <definedName name="_xlnm.Print_Area" localSheetId="3">'SO 03 - Oprava dřevěné vě...'!$C$4:$Q$70,'SO 03 - Oprava dřevěné vě...'!$C$76:$Q$107,'SO 03 - Oprava dřevěné vě...'!$C$113:$Q$216</definedName>
    <definedName name="_xlnm.Print_Area" localSheetId="4">'SO 04 - Hromosvod'!$C$4:$Q$70,'SO 04 - Hromosvod'!$C$76:$Q$104,'SO 04 - Hromosvod'!$C$110:$Q$178</definedName>
    <definedName name="_xlnm.Print_Area" localSheetId="5">'VON - Vedlejší a ostatní ...'!$C$4:$Q$70,'VON - Vedlejší a ostatní ...'!$C$76:$Q$104,'VON - Vedlejší a ostatní ...'!$C$110:$Q$161</definedName>
  </definedNames>
  <calcPr calcId="181029"/>
</workbook>
</file>

<file path=xl/calcChain.xml><?xml version="1.0" encoding="utf-8"?>
<calcChain xmlns="http://schemas.openxmlformats.org/spreadsheetml/2006/main">
  <c r="N161" i="6" l="1"/>
  <c r="AY92" i="1"/>
  <c r="AX92" i="1"/>
  <c r="BI158" i="6"/>
  <c r="BH158" i="6"/>
  <c r="BG158" i="6"/>
  <c r="BF158" i="6"/>
  <c r="AA158" i="6"/>
  <c r="AA154" i="6" s="1"/>
  <c r="Y158" i="6"/>
  <c r="W158" i="6"/>
  <c r="BK158" i="6"/>
  <c r="N158" i="6"/>
  <c r="BE158" i="6" s="1"/>
  <c r="BI155" i="6"/>
  <c r="BH155" i="6"/>
  <c r="BG155" i="6"/>
  <c r="BF155" i="6"/>
  <c r="AA155" i="6"/>
  <c r="Y155" i="6"/>
  <c r="Y154" i="6" s="1"/>
  <c r="W155" i="6"/>
  <c r="W154" i="6"/>
  <c r="BK155" i="6"/>
  <c r="N155" i="6"/>
  <c r="BE155" i="6" s="1"/>
  <c r="BI151" i="6"/>
  <c r="BH151" i="6"/>
  <c r="BG151" i="6"/>
  <c r="BF151" i="6"/>
  <c r="AA151" i="6"/>
  <c r="AA150" i="6"/>
  <c r="Y151" i="6"/>
  <c r="Y150" i="6" s="1"/>
  <c r="W151" i="6"/>
  <c r="W150" i="6"/>
  <c r="BK151" i="6"/>
  <c r="BK150" i="6" s="1"/>
  <c r="N150" i="6" s="1"/>
  <c r="N93" i="6" s="1"/>
  <c r="N151" i="6"/>
  <c r="BE151" i="6" s="1"/>
  <c r="BI147" i="6"/>
  <c r="BH147" i="6"/>
  <c r="BG147" i="6"/>
  <c r="BF147" i="6"/>
  <c r="AA147" i="6"/>
  <c r="AA146" i="6" s="1"/>
  <c r="Y147" i="6"/>
  <c r="Y146" i="6"/>
  <c r="W147" i="6"/>
  <c r="W146" i="6" s="1"/>
  <c r="BK147" i="6"/>
  <c r="BK146" i="6" s="1"/>
  <c r="N146" i="6" s="1"/>
  <c r="N92" i="6" s="1"/>
  <c r="N147" i="6"/>
  <c r="BE147" i="6" s="1"/>
  <c r="BI143" i="6"/>
  <c r="BH143" i="6"/>
  <c r="BG143" i="6"/>
  <c r="BF143" i="6"/>
  <c r="AA143" i="6"/>
  <c r="AA142" i="6"/>
  <c r="Y143" i="6"/>
  <c r="Y142" i="6"/>
  <c r="W143" i="6"/>
  <c r="W142" i="6" s="1"/>
  <c r="BK143" i="6"/>
  <c r="BK142" i="6"/>
  <c r="N142" i="6" s="1"/>
  <c r="N91" i="6" s="1"/>
  <c r="N143" i="6"/>
  <c r="BE143" i="6"/>
  <c r="BI139" i="6"/>
  <c r="BH139" i="6"/>
  <c r="BG139" i="6"/>
  <c r="BF139" i="6"/>
  <c r="AA139" i="6"/>
  <c r="AA123" i="6" s="1"/>
  <c r="Y139" i="6"/>
  <c r="Y123" i="6" s="1"/>
  <c r="Y122" i="6" s="1"/>
  <c r="Y121" i="6" s="1"/>
  <c r="W139" i="6"/>
  <c r="BK139" i="6"/>
  <c r="N139" i="6"/>
  <c r="BE139" i="6"/>
  <c r="BI136" i="6"/>
  <c r="BH136" i="6"/>
  <c r="BG136" i="6"/>
  <c r="BF136" i="6"/>
  <c r="AA136" i="6"/>
  <c r="Y136" i="6"/>
  <c r="W136" i="6"/>
  <c r="BK136" i="6"/>
  <c r="N136" i="6"/>
  <c r="BE136" i="6"/>
  <c r="BI133" i="6"/>
  <c r="BH133" i="6"/>
  <c r="BG133" i="6"/>
  <c r="BF133" i="6"/>
  <c r="AA133" i="6"/>
  <c r="Y133" i="6"/>
  <c r="W133" i="6"/>
  <c r="BK133" i="6"/>
  <c r="N133" i="6"/>
  <c r="BE133" i="6"/>
  <c r="BI130" i="6"/>
  <c r="BH130" i="6"/>
  <c r="BG130" i="6"/>
  <c r="BF130" i="6"/>
  <c r="AA130" i="6"/>
  <c r="Y130" i="6"/>
  <c r="W130" i="6"/>
  <c r="BK130" i="6"/>
  <c r="N130" i="6"/>
  <c r="BE130" i="6"/>
  <c r="BI127" i="6"/>
  <c r="BH127" i="6"/>
  <c r="BG127" i="6"/>
  <c r="BF127" i="6"/>
  <c r="AA127" i="6"/>
  <c r="Y127" i="6"/>
  <c r="W127" i="6"/>
  <c r="BK127" i="6"/>
  <c r="N127" i="6"/>
  <c r="BE127" i="6"/>
  <c r="BI124" i="6"/>
  <c r="BH124" i="6"/>
  <c r="BG124" i="6"/>
  <c r="BF124" i="6"/>
  <c r="AA124" i="6"/>
  <c r="Y124" i="6"/>
  <c r="W124" i="6"/>
  <c r="W123" i="6" s="1"/>
  <c r="BK124" i="6"/>
  <c r="N124" i="6"/>
  <c r="BE124" i="6" s="1"/>
  <c r="M118" i="6"/>
  <c r="F118" i="6"/>
  <c r="M117" i="6"/>
  <c r="F117" i="6"/>
  <c r="F115" i="6"/>
  <c r="F113" i="6"/>
  <c r="BI102" i="6"/>
  <c r="BH102" i="6"/>
  <c r="BG102" i="6"/>
  <c r="BF102" i="6"/>
  <c r="BI101" i="6"/>
  <c r="BH101" i="6"/>
  <c r="BG101" i="6"/>
  <c r="BF101" i="6"/>
  <c r="BI100" i="6"/>
  <c r="BH100" i="6"/>
  <c r="BG100" i="6"/>
  <c r="BF100" i="6"/>
  <c r="BI99" i="6"/>
  <c r="BH99" i="6"/>
  <c r="BG99" i="6"/>
  <c r="BF99" i="6"/>
  <c r="BI98" i="6"/>
  <c r="BH98" i="6"/>
  <c r="BG98" i="6"/>
  <c r="BF98" i="6"/>
  <c r="BI97" i="6"/>
  <c r="H36" i="6"/>
  <c r="BD92" i="1" s="1"/>
  <c r="BH97" i="6"/>
  <c r="BG97" i="6"/>
  <c r="BF97" i="6"/>
  <c r="M84" i="6"/>
  <c r="F84" i="6"/>
  <c r="M83" i="6"/>
  <c r="F83" i="6"/>
  <c r="F81" i="6"/>
  <c r="F79" i="6"/>
  <c r="O9" i="6"/>
  <c r="M81" i="6" s="1"/>
  <c r="F6" i="6"/>
  <c r="F112" i="6" s="1"/>
  <c r="N178" i="5"/>
  <c r="AY91" i="1"/>
  <c r="AX91" i="1"/>
  <c r="BI177" i="5"/>
  <c r="BH177" i="5"/>
  <c r="BG177" i="5"/>
  <c r="BF177" i="5"/>
  <c r="AA177" i="5"/>
  <c r="Y177" i="5"/>
  <c r="W177" i="5"/>
  <c r="BK177" i="5"/>
  <c r="N177" i="5"/>
  <c r="BE177" i="5" s="1"/>
  <c r="BI176" i="5"/>
  <c r="BH176" i="5"/>
  <c r="BG176" i="5"/>
  <c r="BF176" i="5"/>
  <c r="AA176" i="5"/>
  <c r="Y176" i="5"/>
  <c r="W176" i="5"/>
  <c r="BK176" i="5"/>
  <c r="N176" i="5"/>
  <c r="BE176" i="5" s="1"/>
  <c r="BI175" i="5"/>
  <c r="BH175" i="5"/>
  <c r="BG175" i="5"/>
  <c r="BF175" i="5"/>
  <c r="AA175" i="5"/>
  <c r="Y175" i="5"/>
  <c r="W175" i="5"/>
  <c r="BK175" i="5"/>
  <c r="N175" i="5"/>
  <c r="BE175" i="5" s="1"/>
  <c r="BI174" i="5"/>
  <c r="BH174" i="5"/>
  <c r="BG174" i="5"/>
  <c r="BF174" i="5"/>
  <c r="AA174" i="5"/>
  <c r="Y174" i="5"/>
  <c r="W174" i="5"/>
  <c r="BK174" i="5"/>
  <c r="N174" i="5"/>
  <c r="BE174" i="5" s="1"/>
  <c r="BI173" i="5"/>
  <c r="BH173" i="5"/>
  <c r="BG173" i="5"/>
  <c r="BF173" i="5"/>
  <c r="AA173" i="5"/>
  <c r="Y173" i="5"/>
  <c r="Y163" i="5" s="1"/>
  <c r="W173" i="5"/>
  <c r="BK173" i="5"/>
  <c r="N173" i="5"/>
  <c r="BE173" i="5" s="1"/>
  <c r="BI172" i="5"/>
  <c r="BH172" i="5"/>
  <c r="BG172" i="5"/>
  <c r="BF172" i="5"/>
  <c r="AA172" i="5"/>
  <c r="Y172" i="5"/>
  <c r="W172" i="5"/>
  <c r="BK172" i="5"/>
  <c r="N172" i="5"/>
  <c r="BE172" i="5" s="1"/>
  <c r="BI171" i="5"/>
  <c r="BH171" i="5"/>
  <c r="BG171" i="5"/>
  <c r="BF171" i="5"/>
  <c r="AA171" i="5"/>
  <c r="Y171" i="5"/>
  <c r="W171" i="5"/>
  <c r="BK171" i="5"/>
  <c r="N171" i="5"/>
  <c r="BE171" i="5"/>
  <c r="BI170" i="5"/>
  <c r="BH170" i="5"/>
  <c r="BG170" i="5"/>
  <c r="BF170" i="5"/>
  <c r="AA170" i="5"/>
  <c r="Y170" i="5"/>
  <c r="W170" i="5"/>
  <c r="BK170" i="5"/>
  <c r="N170" i="5"/>
  <c r="BE170" i="5" s="1"/>
  <c r="BI167" i="5"/>
  <c r="BH167" i="5"/>
  <c r="BG167" i="5"/>
  <c r="BF167" i="5"/>
  <c r="AA167" i="5"/>
  <c r="Y167" i="5"/>
  <c r="W167" i="5"/>
  <c r="BK167" i="5"/>
  <c r="N167" i="5"/>
  <c r="BE167" i="5" s="1"/>
  <c r="BI164" i="5"/>
  <c r="BH164" i="5"/>
  <c r="BG164" i="5"/>
  <c r="BF164" i="5"/>
  <c r="AA164" i="5"/>
  <c r="Y164" i="5"/>
  <c r="W164" i="5"/>
  <c r="BK164" i="5"/>
  <c r="N164" i="5"/>
  <c r="BE164" i="5" s="1"/>
  <c r="BI160" i="5"/>
  <c r="BH160" i="5"/>
  <c r="BG160" i="5"/>
  <c r="BF160" i="5"/>
  <c r="AA160" i="5"/>
  <c r="Y160" i="5"/>
  <c r="W160" i="5"/>
  <c r="BK160" i="5"/>
  <c r="N160" i="5"/>
  <c r="BE160" i="5"/>
  <c r="BI157" i="5"/>
  <c r="BH157" i="5"/>
  <c r="BG157" i="5"/>
  <c r="BF157" i="5"/>
  <c r="AA157" i="5"/>
  <c r="Y157" i="5"/>
  <c r="W157" i="5"/>
  <c r="BK157" i="5"/>
  <c r="N157" i="5"/>
  <c r="BE157" i="5"/>
  <c r="BI154" i="5"/>
  <c r="BH154" i="5"/>
  <c r="BG154" i="5"/>
  <c r="BF154" i="5"/>
  <c r="AA154" i="5"/>
  <c r="Y154" i="5"/>
  <c r="W154" i="5"/>
  <c r="BK154" i="5"/>
  <c r="N154" i="5"/>
  <c r="BE154" i="5"/>
  <c r="BI151" i="5"/>
  <c r="BH151" i="5"/>
  <c r="BG151" i="5"/>
  <c r="BF151" i="5"/>
  <c r="AA151" i="5"/>
  <c r="Y151" i="5"/>
  <c r="W151" i="5"/>
  <c r="BK151" i="5"/>
  <c r="N151" i="5"/>
  <c r="BE151" i="5" s="1"/>
  <c r="BI148" i="5"/>
  <c r="BH148" i="5"/>
  <c r="BG148" i="5"/>
  <c r="BF148" i="5"/>
  <c r="AA148" i="5"/>
  <c r="Y148" i="5"/>
  <c r="W148" i="5"/>
  <c r="BK148" i="5"/>
  <c r="N148" i="5"/>
  <c r="BE148" i="5"/>
  <c r="BI145" i="5"/>
  <c r="BH145" i="5"/>
  <c r="BG145" i="5"/>
  <c r="BF145" i="5"/>
  <c r="AA145" i="5"/>
  <c r="Y145" i="5"/>
  <c r="W145" i="5"/>
  <c r="BK145" i="5"/>
  <c r="N145" i="5"/>
  <c r="BE145" i="5"/>
  <c r="BI142" i="5"/>
  <c r="BH142" i="5"/>
  <c r="BG142" i="5"/>
  <c r="BF142" i="5"/>
  <c r="AA142" i="5"/>
  <c r="Y142" i="5"/>
  <c r="W142" i="5"/>
  <c r="BK142" i="5"/>
  <c r="N142" i="5"/>
  <c r="BE142" i="5"/>
  <c r="BI139" i="5"/>
  <c r="BH139" i="5"/>
  <c r="BG139" i="5"/>
  <c r="BF139" i="5"/>
  <c r="AA139" i="5"/>
  <c r="Y139" i="5"/>
  <c r="W139" i="5"/>
  <c r="BK139" i="5"/>
  <c r="N139" i="5"/>
  <c r="BE139" i="5"/>
  <c r="BI136" i="5"/>
  <c r="BH136" i="5"/>
  <c r="BG136" i="5"/>
  <c r="BF136" i="5"/>
  <c r="AA136" i="5"/>
  <c r="AA135" i="5"/>
  <c r="Y136" i="5"/>
  <c r="W136" i="5"/>
  <c r="BK136" i="5"/>
  <c r="N136" i="5"/>
  <c r="BE136" i="5" s="1"/>
  <c r="BI131" i="5"/>
  <c r="BH131" i="5"/>
  <c r="BG131" i="5"/>
  <c r="BF131" i="5"/>
  <c r="AA131" i="5"/>
  <c r="AA130" i="5"/>
  <c r="Y131" i="5"/>
  <c r="Y130" i="5" s="1"/>
  <c r="W131" i="5"/>
  <c r="W130" i="5" s="1"/>
  <c r="BK131" i="5"/>
  <c r="BK130" i="5" s="1"/>
  <c r="N130" i="5" s="1"/>
  <c r="N91" i="5" s="1"/>
  <c r="N131" i="5"/>
  <c r="BE131" i="5" s="1"/>
  <c r="BI127" i="5"/>
  <c r="BH127" i="5"/>
  <c r="BG127" i="5"/>
  <c r="BF127" i="5"/>
  <c r="AA127" i="5"/>
  <c r="Y127" i="5"/>
  <c r="W127" i="5"/>
  <c r="BK127" i="5"/>
  <c r="N127" i="5"/>
  <c r="BE127" i="5" s="1"/>
  <c r="BI124" i="5"/>
  <c r="BH124" i="5"/>
  <c r="BG124" i="5"/>
  <c r="BF124" i="5"/>
  <c r="AA124" i="5"/>
  <c r="AA123" i="5" s="1"/>
  <c r="AA122" i="5" s="1"/>
  <c r="Y124" i="5"/>
  <c r="W124" i="5"/>
  <c r="BK124" i="5"/>
  <c r="N124" i="5"/>
  <c r="BE124" i="5" s="1"/>
  <c r="M118" i="5"/>
  <c r="F118" i="5"/>
  <c r="M117" i="5"/>
  <c r="F117" i="5"/>
  <c r="F115" i="5"/>
  <c r="F113" i="5"/>
  <c r="BI102" i="5"/>
  <c r="BH102" i="5"/>
  <c r="BG102" i="5"/>
  <c r="BF102" i="5"/>
  <c r="BI101" i="5"/>
  <c r="BH101" i="5"/>
  <c r="BG101" i="5"/>
  <c r="BF101" i="5"/>
  <c r="BI100" i="5"/>
  <c r="BH100" i="5"/>
  <c r="BG100" i="5"/>
  <c r="BF10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M84" i="5"/>
  <c r="F84" i="5"/>
  <c r="M83" i="5"/>
  <c r="F83" i="5"/>
  <c r="F81" i="5"/>
  <c r="F79" i="5"/>
  <c r="O9" i="5"/>
  <c r="M115" i="5" s="1"/>
  <c r="F6" i="5"/>
  <c r="F112" i="5" s="1"/>
  <c r="N216" i="4"/>
  <c r="AY90" i="1"/>
  <c r="AX90" i="1"/>
  <c r="BI215" i="4"/>
  <c r="BH215" i="4"/>
  <c r="BG215" i="4"/>
  <c r="BF215" i="4"/>
  <c r="AA215" i="4"/>
  <c r="Y215" i="4"/>
  <c r="W215" i="4"/>
  <c r="BK215" i="4"/>
  <c r="N215" i="4"/>
  <c r="BE215" i="4" s="1"/>
  <c r="BI214" i="4"/>
  <c r="BH214" i="4"/>
  <c r="BG214" i="4"/>
  <c r="BF214" i="4"/>
  <c r="AA214" i="4"/>
  <c r="Y214" i="4"/>
  <c r="W214" i="4"/>
  <c r="BK214" i="4"/>
  <c r="N214" i="4"/>
  <c r="BE214" i="4" s="1"/>
  <c r="BI213" i="4"/>
  <c r="BH213" i="4"/>
  <c r="BG213" i="4"/>
  <c r="BF213" i="4"/>
  <c r="AA213" i="4"/>
  <c r="Y213" i="4"/>
  <c r="W213" i="4"/>
  <c r="BK213" i="4"/>
  <c r="N213" i="4"/>
  <c r="BE213" i="4"/>
  <c r="BI212" i="4"/>
  <c r="BH212" i="4"/>
  <c r="BG212" i="4"/>
  <c r="BF212" i="4"/>
  <c r="AA212" i="4"/>
  <c r="Y212" i="4"/>
  <c r="W212" i="4"/>
  <c r="BK212" i="4"/>
  <c r="N212" i="4"/>
  <c r="BE212" i="4" s="1"/>
  <c r="BI211" i="4"/>
  <c r="BH211" i="4"/>
  <c r="BG211" i="4"/>
  <c r="BF211" i="4"/>
  <c r="AA211" i="4"/>
  <c r="Y211" i="4"/>
  <c r="W211" i="4"/>
  <c r="BK211" i="4"/>
  <c r="N211" i="4"/>
  <c r="BE211" i="4" s="1"/>
  <c r="BI210" i="4"/>
  <c r="BH210" i="4"/>
  <c r="BG210" i="4"/>
  <c r="BF210" i="4"/>
  <c r="AA210" i="4"/>
  <c r="Y210" i="4"/>
  <c r="W210" i="4"/>
  <c r="BK210" i="4"/>
  <c r="N210" i="4"/>
  <c r="BE210" i="4" s="1"/>
  <c r="BI208" i="4"/>
  <c r="BH208" i="4"/>
  <c r="BG208" i="4"/>
  <c r="BF208" i="4"/>
  <c r="AA208" i="4"/>
  <c r="Y208" i="4"/>
  <c r="W208" i="4"/>
  <c r="BK208" i="4"/>
  <c r="N208" i="4"/>
  <c r="BE208" i="4" s="1"/>
  <c r="BI205" i="4"/>
  <c r="BH205" i="4"/>
  <c r="BG205" i="4"/>
  <c r="BF205" i="4"/>
  <c r="AA205" i="4"/>
  <c r="Y205" i="4"/>
  <c r="W205" i="4"/>
  <c r="BK205" i="4"/>
  <c r="N205" i="4"/>
  <c r="BE205" i="4" s="1"/>
  <c r="BI202" i="4"/>
  <c r="BH202" i="4"/>
  <c r="BG202" i="4"/>
  <c r="BF202" i="4"/>
  <c r="AA202" i="4"/>
  <c r="Y202" i="4"/>
  <c r="W202" i="4"/>
  <c r="BK202" i="4"/>
  <c r="N202" i="4"/>
  <c r="BE202" i="4" s="1"/>
  <c r="BI199" i="4"/>
  <c r="BH199" i="4"/>
  <c r="BG199" i="4"/>
  <c r="BF199" i="4"/>
  <c r="AA199" i="4"/>
  <c r="Y199" i="4"/>
  <c r="W199" i="4"/>
  <c r="W195" i="4" s="1"/>
  <c r="BK199" i="4"/>
  <c r="N199" i="4"/>
  <c r="BE199" i="4" s="1"/>
  <c r="BI196" i="4"/>
  <c r="BH196" i="4"/>
  <c r="BG196" i="4"/>
  <c r="BF196" i="4"/>
  <c r="AA196" i="4"/>
  <c r="AA195" i="4" s="1"/>
  <c r="Y196" i="4"/>
  <c r="W196" i="4"/>
  <c r="BK196" i="4"/>
  <c r="N196" i="4"/>
  <c r="BE196" i="4" s="1"/>
  <c r="BI194" i="4"/>
  <c r="BH194" i="4"/>
  <c r="BG194" i="4"/>
  <c r="BF194" i="4"/>
  <c r="AA194" i="4"/>
  <c r="Y194" i="4"/>
  <c r="W194" i="4"/>
  <c r="BK194" i="4"/>
  <c r="N194" i="4"/>
  <c r="BE194" i="4" s="1"/>
  <c r="BI193" i="4"/>
  <c r="BH193" i="4"/>
  <c r="BG193" i="4"/>
  <c r="BF193" i="4"/>
  <c r="AA193" i="4"/>
  <c r="Y193" i="4"/>
  <c r="W193" i="4"/>
  <c r="BK193" i="4"/>
  <c r="N193" i="4"/>
  <c r="BE193" i="4" s="1"/>
  <c r="BI192" i="4"/>
  <c r="BH192" i="4"/>
  <c r="BG192" i="4"/>
  <c r="BF192" i="4"/>
  <c r="AA192" i="4"/>
  <c r="Y192" i="4"/>
  <c r="W192" i="4"/>
  <c r="BK192" i="4"/>
  <c r="N192" i="4"/>
  <c r="BE192" i="4" s="1"/>
  <c r="BI191" i="4"/>
  <c r="BH191" i="4"/>
  <c r="BG191" i="4"/>
  <c r="BF191" i="4"/>
  <c r="AA191" i="4"/>
  <c r="Y191" i="4"/>
  <c r="W191" i="4"/>
  <c r="BK191" i="4"/>
  <c r="N191" i="4"/>
  <c r="BE191" i="4"/>
  <c r="BI190" i="4"/>
  <c r="BH190" i="4"/>
  <c r="BG190" i="4"/>
  <c r="BF190" i="4"/>
  <c r="AA190" i="4"/>
  <c r="Y190" i="4"/>
  <c r="W190" i="4"/>
  <c r="BK190" i="4"/>
  <c r="N190" i="4"/>
  <c r="BE190" i="4" s="1"/>
  <c r="BI189" i="4"/>
  <c r="BH189" i="4"/>
  <c r="BG189" i="4"/>
  <c r="BF189" i="4"/>
  <c r="AA189" i="4"/>
  <c r="Y189" i="4"/>
  <c r="W189" i="4"/>
  <c r="BK189" i="4"/>
  <c r="N189" i="4"/>
  <c r="BE189" i="4" s="1"/>
  <c r="BI188" i="4"/>
  <c r="BH188" i="4"/>
  <c r="BG188" i="4"/>
  <c r="BF188" i="4"/>
  <c r="AA188" i="4"/>
  <c r="Y188" i="4"/>
  <c r="W188" i="4"/>
  <c r="BK188" i="4"/>
  <c r="N188" i="4"/>
  <c r="BE188" i="4" s="1"/>
  <c r="BI187" i="4"/>
  <c r="BH187" i="4"/>
  <c r="BG187" i="4"/>
  <c r="BF187" i="4"/>
  <c r="AA187" i="4"/>
  <c r="Y187" i="4"/>
  <c r="W187" i="4"/>
  <c r="BK187" i="4"/>
  <c r="N187" i="4"/>
  <c r="BE187" i="4"/>
  <c r="BI186" i="4"/>
  <c r="BH186" i="4"/>
  <c r="BG186" i="4"/>
  <c r="BF186" i="4"/>
  <c r="AA186" i="4"/>
  <c r="Y186" i="4"/>
  <c r="W186" i="4"/>
  <c r="BK186" i="4"/>
  <c r="N186" i="4"/>
  <c r="BE186" i="4" s="1"/>
  <c r="BI185" i="4"/>
  <c r="BH185" i="4"/>
  <c r="BG185" i="4"/>
  <c r="BF185" i="4"/>
  <c r="AA185" i="4"/>
  <c r="Y185" i="4"/>
  <c r="W185" i="4"/>
  <c r="BK185" i="4"/>
  <c r="N185" i="4"/>
  <c r="BE185" i="4"/>
  <c r="BI184" i="4"/>
  <c r="BH184" i="4"/>
  <c r="BG184" i="4"/>
  <c r="BF184" i="4"/>
  <c r="AA184" i="4"/>
  <c r="Y184" i="4"/>
  <c r="W184" i="4"/>
  <c r="BK184" i="4"/>
  <c r="N184" i="4"/>
  <c r="BE184" i="4" s="1"/>
  <c r="BI183" i="4"/>
  <c r="BH183" i="4"/>
  <c r="BG183" i="4"/>
  <c r="BF183" i="4"/>
  <c r="AA183" i="4"/>
  <c r="Y183" i="4"/>
  <c r="W183" i="4"/>
  <c r="BK183" i="4"/>
  <c r="N183" i="4"/>
  <c r="BE183" i="4"/>
  <c r="BI182" i="4"/>
  <c r="BH182" i="4"/>
  <c r="BG182" i="4"/>
  <c r="BF182" i="4"/>
  <c r="AA182" i="4"/>
  <c r="Y182" i="4"/>
  <c r="W182" i="4"/>
  <c r="BK182" i="4"/>
  <c r="N182" i="4"/>
  <c r="BE182" i="4" s="1"/>
  <c r="BI181" i="4"/>
  <c r="BH181" i="4"/>
  <c r="BG181" i="4"/>
  <c r="BF181" i="4"/>
  <c r="AA181" i="4"/>
  <c r="Y181" i="4"/>
  <c r="W181" i="4"/>
  <c r="BK181" i="4"/>
  <c r="N181" i="4"/>
  <c r="BE181" i="4" s="1"/>
  <c r="BI180" i="4"/>
  <c r="BH180" i="4"/>
  <c r="BG180" i="4"/>
  <c r="BF180" i="4"/>
  <c r="AA180" i="4"/>
  <c r="Y180" i="4"/>
  <c r="W180" i="4"/>
  <c r="BK180" i="4"/>
  <c r="N180" i="4"/>
  <c r="BE180" i="4" s="1"/>
  <c r="BI179" i="4"/>
  <c r="BH179" i="4"/>
  <c r="BG179" i="4"/>
  <c r="BF179" i="4"/>
  <c r="AA179" i="4"/>
  <c r="Y179" i="4"/>
  <c r="W179" i="4"/>
  <c r="BK179" i="4"/>
  <c r="N179" i="4"/>
  <c r="BE179" i="4"/>
  <c r="BI178" i="4"/>
  <c r="BH178" i="4"/>
  <c r="BG178" i="4"/>
  <c r="BF178" i="4"/>
  <c r="AA178" i="4"/>
  <c r="Y178" i="4"/>
  <c r="W178" i="4"/>
  <c r="BK178" i="4"/>
  <c r="N178" i="4"/>
  <c r="BE178" i="4" s="1"/>
  <c r="BI177" i="4"/>
  <c r="BH177" i="4"/>
  <c r="BG177" i="4"/>
  <c r="BF177" i="4"/>
  <c r="AA177" i="4"/>
  <c r="Y177" i="4"/>
  <c r="W177" i="4"/>
  <c r="BK177" i="4"/>
  <c r="N177" i="4"/>
  <c r="BE177" i="4" s="1"/>
  <c r="BI176" i="4"/>
  <c r="BH176" i="4"/>
  <c r="BG176" i="4"/>
  <c r="BF176" i="4"/>
  <c r="AA176" i="4"/>
  <c r="AA172" i="4" s="1"/>
  <c r="Y176" i="4"/>
  <c r="W176" i="4"/>
  <c r="BK176" i="4"/>
  <c r="N176" i="4"/>
  <c r="BE176" i="4" s="1"/>
  <c r="BI173" i="4"/>
  <c r="BH173" i="4"/>
  <c r="BG173" i="4"/>
  <c r="BF173" i="4"/>
  <c r="AA173" i="4"/>
  <c r="Y173" i="4"/>
  <c r="W173" i="4"/>
  <c r="BK173" i="4"/>
  <c r="N173" i="4"/>
  <c r="BE173" i="4" s="1"/>
  <c r="BI171" i="4"/>
  <c r="BH171" i="4"/>
  <c r="BG171" i="4"/>
  <c r="BF171" i="4"/>
  <c r="AA171" i="4"/>
  <c r="Y171" i="4"/>
  <c r="W171" i="4"/>
  <c r="BK171" i="4"/>
  <c r="N171" i="4"/>
  <c r="BE171" i="4"/>
  <c r="BI170" i="4"/>
  <c r="BH170" i="4"/>
  <c r="BG170" i="4"/>
  <c r="BF170" i="4"/>
  <c r="AA170" i="4"/>
  <c r="AA166" i="4" s="1"/>
  <c r="Y170" i="4"/>
  <c r="W170" i="4"/>
  <c r="BK170" i="4"/>
  <c r="N170" i="4"/>
  <c r="BE170" i="4" s="1"/>
  <c r="BI167" i="4"/>
  <c r="BH167" i="4"/>
  <c r="BG167" i="4"/>
  <c r="BF167" i="4"/>
  <c r="AA167" i="4"/>
  <c r="Y167" i="4"/>
  <c r="W167" i="4"/>
  <c r="BK167" i="4"/>
  <c r="N167" i="4"/>
  <c r="BE167" i="4"/>
  <c r="BI164" i="4"/>
  <c r="BH164" i="4"/>
  <c r="BG164" i="4"/>
  <c r="BF164" i="4"/>
  <c r="AA164" i="4"/>
  <c r="AA163" i="4"/>
  <c r="Y164" i="4"/>
  <c r="Y163" i="4" s="1"/>
  <c r="W164" i="4"/>
  <c r="W163" i="4" s="1"/>
  <c r="BK164" i="4"/>
  <c r="BK163" i="4" s="1"/>
  <c r="N163" i="4" s="1"/>
  <c r="N93" i="4" s="1"/>
  <c r="N164" i="4"/>
  <c r="BE164" i="4" s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W161" i="4"/>
  <c r="BK161" i="4"/>
  <c r="N161" i="4"/>
  <c r="BE161" i="4"/>
  <c r="BI160" i="4"/>
  <c r="BH160" i="4"/>
  <c r="BG160" i="4"/>
  <c r="BF160" i="4"/>
  <c r="AA160" i="4"/>
  <c r="Y160" i="4"/>
  <c r="W160" i="4"/>
  <c r="BK160" i="4"/>
  <c r="N160" i="4"/>
  <c r="BE160" i="4" s="1"/>
  <c r="BI159" i="4"/>
  <c r="BH159" i="4"/>
  <c r="BG159" i="4"/>
  <c r="BF159" i="4"/>
  <c r="AA159" i="4"/>
  <c r="Y159" i="4"/>
  <c r="W159" i="4"/>
  <c r="BK159" i="4"/>
  <c r="N159" i="4"/>
  <c r="BE159" i="4" s="1"/>
  <c r="BI155" i="4"/>
  <c r="BH155" i="4"/>
  <c r="BG155" i="4"/>
  <c r="BF155" i="4"/>
  <c r="AA155" i="4"/>
  <c r="Y155" i="4"/>
  <c r="W155" i="4"/>
  <c r="BK155" i="4"/>
  <c r="N155" i="4"/>
  <c r="BE155" i="4"/>
  <c r="BI152" i="4"/>
  <c r="BH152" i="4"/>
  <c r="BG152" i="4"/>
  <c r="BF152" i="4"/>
  <c r="AA152" i="4"/>
  <c r="Y152" i="4"/>
  <c r="W152" i="4"/>
  <c r="BK152" i="4"/>
  <c r="N152" i="4"/>
  <c r="BE152" i="4"/>
  <c r="BI149" i="4"/>
  <c r="BH149" i="4"/>
  <c r="BG149" i="4"/>
  <c r="BF149" i="4"/>
  <c r="AA149" i="4"/>
  <c r="Y149" i="4"/>
  <c r="W149" i="4"/>
  <c r="BK149" i="4"/>
  <c r="N149" i="4"/>
  <c r="BE149" i="4"/>
  <c r="BI146" i="4"/>
  <c r="BH146" i="4"/>
  <c r="BG146" i="4"/>
  <c r="BF146" i="4"/>
  <c r="AA146" i="4"/>
  <c r="AA130" i="4" s="1"/>
  <c r="Y146" i="4"/>
  <c r="W146" i="4"/>
  <c r="BK146" i="4"/>
  <c r="N146" i="4"/>
  <c r="BE146" i="4"/>
  <c r="BI143" i="4"/>
  <c r="BH143" i="4"/>
  <c r="BG143" i="4"/>
  <c r="BF143" i="4"/>
  <c r="AA143" i="4"/>
  <c r="Y143" i="4"/>
  <c r="W143" i="4"/>
  <c r="BK143" i="4"/>
  <c r="N143" i="4"/>
  <c r="BE143" i="4"/>
  <c r="BI140" i="4"/>
  <c r="BH140" i="4"/>
  <c r="BG140" i="4"/>
  <c r="BF140" i="4"/>
  <c r="AA140" i="4"/>
  <c r="Y140" i="4"/>
  <c r="W140" i="4"/>
  <c r="BK140" i="4"/>
  <c r="N140" i="4"/>
  <c r="BE140" i="4"/>
  <c r="BI137" i="4"/>
  <c r="BH137" i="4"/>
  <c r="BG137" i="4"/>
  <c r="BF137" i="4"/>
  <c r="AA137" i="4"/>
  <c r="Y137" i="4"/>
  <c r="W137" i="4"/>
  <c r="BK137" i="4"/>
  <c r="N137" i="4"/>
  <c r="BE137" i="4"/>
  <c r="BI134" i="4"/>
  <c r="BH134" i="4"/>
  <c r="BG134" i="4"/>
  <c r="BF134" i="4"/>
  <c r="AA134" i="4"/>
  <c r="Y134" i="4"/>
  <c r="W134" i="4"/>
  <c r="BK134" i="4"/>
  <c r="N134" i="4"/>
  <c r="BE134" i="4"/>
  <c r="BI131" i="4"/>
  <c r="BH131" i="4"/>
  <c r="BG131" i="4"/>
  <c r="BF131" i="4"/>
  <c r="H33" i="4" s="1"/>
  <c r="BA90" i="1" s="1"/>
  <c r="AA131" i="4"/>
  <c r="Y131" i="4"/>
  <c r="W131" i="4"/>
  <c r="W130" i="4" s="1"/>
  <c r="BK131" i="4"/>
  <c r="N131" i="4"/>
  <c r="BE131" i="4" s="1"/>
  <c r="BI127" i="4"/>
  <c r="BH127" i="4"/>
  <c r="BG127" i="4"/>
  <c r="BF127" i="4"/>
  <c r="AA127" i="4"/>
  <c r="AA126" i="4" s="1"/>
  <c r="Y127" i="4"/>
  <c r="Y126" i="4" s="1"/>
  <c r="W127" i="4"/>
  <c r="W126" i="4" s="1"/>
  <c r="BK127" i="4"/>
  <c r="BK126" i="4" s="1"/>
  <c r="N127" i="4"/>
  <c r="BE127" i="4" s="1"/>
  <c r="M121" i="4"/>
  <c r="F121" i="4"/>
  <c r="M120" i="4"/>
  <c r="F120" i="4"/>
  <c r="F118" i="4"/>
  <c r="F116" i="4"/>
  <c r="BI105" i="4"/>
  <c r="BH105" i="4"/>
  <c r="BG105" i="4"/>
  <c r="BF105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BI101" i="4"/>
  <c r="BH101" i="4"/>
  <c r="BG101" i="4"/>
  <c r="BF101" i="4"/>
  <c r="BI100" i="4"/>
  <c r="BH100" i="4"/>
  <c r="BG100" i="4"/>
  <c r="BF100" i="4"/>
  <c r="M84" i="4"/>
  <c r="F84" i="4"/>
  <c r="M83" i="4"/>
  <c r="F83" i="4"/>
  <c r="F81" i="4"/>
  <c r="F79" i="4"/>
  <c r="O9" i="4"/>
  <c r="M118" i="4" s="1"/>
  <c r="F6" i="4"/>
  <c r="F115" i="4" s="1"/>
  <c r="N350" i="3"/>
  <c r="AY89" i="1"/>
  <c r="AX89" i="1"/>
  <c r="BI349" i="3"/>
  <c r="BH349" i="3"/>
  <c r="BG349" i="3"/>
  <c r="BF349" i="3"/>
  <c r="AA349" i="3"/>
  <c r="AA344" i="3" s="1"/>
  <c r="Y349" i="3"/>
  <c r="Y344" i="3" s="1"/>
  <c r="W349" i="3"/>
  <c r="BK349" i="3"/>
  <c r="N349" i="3"/>
  <c r="BE349" i="3"/>
  <c r="BI345" i="3"/>
  <c r="BH345" i="3"/>
  <c r="BG345" i="3"/>
  <c r="BF345" i="3"/>
  <c r="AA345" i="3"/>
  <c r="Y345" i="3"/>
  <c r="W345" i="3"/>
  <c r="W344" i="3"/>
  <c r="BK345" i="3"/>
  <c r="BK344" i="3"/>
  <c r="N344" i="3" s="1"/>
  <c r="N99" i="3" s="1"/>
  <c r="N345" i="3"/>
  <c r="BE345" i="3" s="1"/>
  <c r="BI341" i="3"/>
  <c r="BH341" i="3"/>
  <c r="BG341" i="3"/>
  <c r="BF341" i="3"/>
  <c r="AA341" i="3"/>
  <c r="Y341" i="3"/>
  <c r="W341" i="3"/>
  <c r="BK341" i="3"/>
  <c r="N341" i="3"/>
  <c r="BE341" i="3" s="1"/>
  <c r="BI338" i="3"/>
  <c r="BH338" i="3"/>
  <c r="BG338" i="3"/>
  <c r="BF338" i="3"/>
  <c r="AA338" i="3"/>
  <c r="Y338" i="3"/>
  <c r="W338" i="3"/>
  <c r="BK338" i="3"/>
  <c r="N338" i="3"/>
  <c r="BE338" i="3" s="1"/>
  <c r="BI335" i="3"/>
  <c r="BH335" i="3"/>
  <c r="BG335" i="3"/>
  <c r="BF335" i="3"/>
  <c r="AA335" i="3"/>
  <c r="Y335" i="3"/>
  <c r="W335" i="3"/>
  <c r="BK335" i="3"/>
  <c r="N335" i="3"/>
  <c r="BE335" i="3"/>
  <c r="BI332" i="3"/>
  <c r="BH332" i="3"/>
  <c r="BG332" i="3"/>
  <c r="BF332" i="3"/>
  <c r="AA332" i="3"/>
  <c r="Y332" i="3"/>
  <c r="W332" i="3"/>
  <c r="BK332" i="3"/>
  <c r="N332" i="3"/>
  <c r="BE332" i="3" s="1"/>
  <c r="BI329" i="3"/>
  <c r="BH329" i="3"/>
  <c r="BG329" i="3"/>
  <c r="BF329" i="3"/>
  <c r="AA329" i="3"/>
  <c r="Y329" i="3"/>
  <c r="W329" i="3"/>
  <c r="BK329" i="3"/>
  <c r="N329" i="3"/>
  <c r="BE329" i="3" s="1"/>
  <c r="BI325" i="3"/>
  <c r="BH325" i="3"/>
  <c r="BG325" i="3"/>
  <c r="BF325" i="3"/>
  <c r="AA325" i="3"/>
  <c r="Y325" i="3"/>
  <c r="W325" i="3"/>
  <c r="BK325" i="3"/>
  <c r="N325" i="3"/>
  <c r="BE325" i="3" s="1"/>
  <c r="BI322" i="3"/>
  <c r="BH322" i="3"/>
  <c r="BG322" i="3"/>
  <c r="BF322" i="3"/>
  <c r="AA322" i="3"/>
  <c r="Y322" i="3"/>
  <c r="W322" i="3"/>
  <c r="BK322" i="3"/>
  <c r="N322" i="3"/>
  <c r="BE322" i="3"/>
  <c r="BI319" i="3"/>
  <c r="BH319" i="3"/>
  <c r="BG319" i="3"/>
  <c r="BF319" i="3"/>
  <c r="AA319" i="3"/>
  <c r="Y319" i="3"/>
  <c r="W319" i="3"/>
  <c r="BK319" i="3"/>
  <c r="N319" i="3"/>
  <c r="BE319" i="3" s="1"/>
  <c r="BI316" i="3"/>
  <c r="BH316" i="3"/>
  <c r="BG316" i="3"/>
  <c r="BF316" i="3"/>
  <c r="AA316" i="3"/>
  <c r="Y316" i="3"/>
  <c r="W316" i="3"/>
  <c r="BK316" i="3"/>
  <c r="N316" i="3"/>
  <c r="BE316" i="3" s="1"/>
  <c r="BI314" i="3"/>
  <c r="BH314" i="3"/>
  <c r="BG314" i="3"/>
  <c r="BF314" i="3"/>
  <c r="AA314" i="3"/>
  <c r="Y314" i="3"/>
  <c r="Y307" i="3" s="1"/>
  <c r="W314" i="3"/>
  <c r="BK314" i="3"/>
  <c r="N314" i="3"/>
  <c r="BE314" i="3"/>
  <c r="BI313" i="3"/>
  <c r="BH313" i="3"/>
  <c r="BG313" i="3"/>
  <c r="BF313" i="3"/>
  <c r="AA313" i="3"/>
  <c r="Y313" i="3"/>
  <c r="W313" i="3"/>
  <c r="BK313" i="3"/>
  <c r="N313" i="3"/>
  <c r="BE313" i="3"/>
  <c r="BI308" i="3"/>
  <c r="BH308" i="3"/>
  <c r="BG308" i="3"/>
  <c r="BF308" i="3"/>
  <c r="AA308" i="3"/>
  <c r="AA307" i="3"/>
  <c r="Y308" i="3"/>
  <c r="W308" i="3"/>
  <c r="W307" i="3" s="1"/>
  <c r="BK308" i="3"/>
  <c r="N308" i="3"/>
  <c r="BE308" i="3" s="1"/>
  <c r="BI306" i="3"/>
  <c r="BH306" i="3"/>
  <c r="BG306" i="3"/>
  <c r="BF306" i="3"/>
  <c r="AA306" i="3"/>
  <c r="Y306" i="3"/>
  <c r="W306" i="3"/>
  <c r="BK306" i="3"/>
  <c r="N306" i="3"/>
  <c r="BE306" i="3" s="1"/>
  <c r="BI303" i="3"/>
  <c r="BH303" i="3"/>
  <c r="BG303" i="3"/>
  <c r="BF303" i="3"/>
  <c r="AA303" i="3"/>
  <c r="Y303" i="3"/>
  <c r="W303" i="3"/>
  <c r="BK303" i="3"/>
  <c r="N303" i="3"/>
  <c r="BE303" i="3"/>
  <c r="BI300" i="3"/>
  <c r="BH300" i="3"/>
  <c r="BG300" i="3"/>
  <c r="BF300" i="3"/>
  <c r="AA300" i="3"/>
  <c r="Y300" i="3"/>
  <c r="W300" i="3"/>
  <c r="BK300" i="3"/>
  <c r="N300" i="3"/>
  <c r="BE300" i="3" s="1"/>
  <c r="BI297" i="3"/>
  <c r="BH297" i="3"/>
  <c r="BG297" i="3"/>
  <c r="BF297" i="3"/>
  <c r="AA297" i="3"/>
  <c r="Y297" i="3"/>
  <c r="W297" i="3"/>
  <c r="BK297" i="3"/>
  <c r="N297" i="3"/>
  <c r="BE297" i="3" s="1"/>
  <c r="BI292" i="3"/>
  <c r="BH292" i="3"/>
  <c r="BG292" i="3"/>
  <c r="BF292" i="3"/>
  <c r="AA292" i="3"/>
  <c r="Y292" i="3"/>
  <c r="W292" i="3"/>
  <c r="BK292" i="3"/>
  <c r="N292" i="3"/>
  <c r="BE292" i="3" s="1"/>
  <c r="BI288" i="3"/>
  <c r="BH288" i="3"/>
  <c r="BG288" i="3"/>
  <c r="BF288" i="3"/>
  <c r="AA288" i="3"/>
  <c r="Y288" i="3"/>
  <c r="W288" i="3"/>
  <c r="BK288" i="3"/>
  <c r="N288" i="3"/>
  <c r="BE288" i="3"/>
  <c r="BI287" i="3"/>
  <c r="BH287" i="3"/>
  <c r="BG287" i="3"/>
  <c r="BF287" i="3"/>
  <c r="AA287" i="3"/>
  <c r="Y287" i="3"/>
  <c r="W287" i="3"/>
  <c r="BK287" i="3"/>
  <c r="N287" i="3"/>
  <c r="BE287" i="3" s="1"/>
  <c r="BI286" i="3"/>
  <c r="BH286" i="3"/>
  <c r="BG286" i="3"/>
  <c r="BF286" i="3"/>
  <c r="AA286" i="3"/>
  <c r="Y286" i="3"/>
  <c r="W286" i="3"/>
  <c r="BK286" i="3"/>
  <c r="N286" i="3"/>
  <c r="BE286" i="3" s="1"/>
  <c r="BI285" i="3"/>
  <c r="BH285" i="3"/>
  <c r="BG285" i="3"/>
  <c r="BF285" i="3"/>
  <c r="AA285" i="3"/>
  <c r="Y285" i="3"/>
  <c r="W285" i="3"/>
  <c r="BK285" i="3"/>
  <c r="N285" i="3"/>
  <c r="BE285" i="3" s="1"/>
  <c r="BI284" i="3"/>
  <c r="BH284" i="3"/>
  <c r="BG284" i="3"/>
  <c r="BF284" i="3"/>
  <c r="AA284" i="3"/>
  <c r="Y284" i="3"/>
  <c r="W284" i="3"/>
  <c r="BK284" i="3"/>
  <c r="N284" i="3"/>
  <c r="BE284" i="3"/>
  <c r="BI283" i="3"/>
  <c r="BH283" i="3"/>
  <c r="BG283" i="3"/>
  <c r="BF283" i="3"/>
  <c r="AA283" i="3"/>
  <c r="Y283" i="3"/>
  <c r="W283" i="3"/>
  <c r="BK283" i="3"/>
  <c r="N283" i="3"/>
  <c r="BE283" i="3" s="1"/>
  <c r="BI282" i="3"/>
  <c r="BH282" i="3"/>
  <c r="BG282" i="3"/>
  <c r="BF282" i="3"/>
  <c r="AA282" i="3"/>
  <c r="Y282" i="3"/>
  <c r="W282" i="3"/>
  <c r="BK282" i="3"/>
  <c r="N282" i="3"/>
  <c r="BE282" i="3"/>
  <c r="BI281" i="3"/>
  <c r="BH281" i="3"/>
  <c r="BG281" i="3"/>
  <c r="BF281" i="3"/>
  <c r="AA281" i="3"/>
  <c r="Y281" i="3"/>
  <c r="W281" i="3"/>
  <c r="BK281" i="3"/>
  <c r="N281" i="3"/>
  <c r="BE281" i="3" s="1"/>
  <c r="BI280" i="3"/>
  <c r="BH280" i="3"/>
  <c r="BG280" i="3"/>
  <c r="BF280" i="3"/>
  <c r="AA280" i="3"/>
  <c r="Y280" i="3"/>
  <c r="W280" i="3"/>
  <c r="BK280" i="3"/>
  <c r="N280" i="3"/>
  <c r="BE280" i="3"/>
  <c r="BI276" i="3"/>
  <c r="BH276" i="3"/>
  <c r="BG276" i="3"/>
  <c r="BF276" i="3"/>
  <c r="AA276" i="3"/>
  <c r="Y276" i="3"/>
  <c r="W276" i="3"/>
  <c r="BK276" i="3"/>
  <c r="N276" i="3"/>
  <c r="BE276" i="3" s="1"/>
  <c r="BI266" i="3"/>
  <c r="BH266" i="3"/>
  <c r="BG266" i="3"/>
  <c r="BF266" i="3"/>
  <c r="AA266" i="3"/>
  <c r="Y266" i="3"/>
  <c r="W266" i="3"/>
  <c r="BK266" i="3"/>
  <c r="N266" i="3"/>
  <c r="BE266" i="3" s="1"/>
  <c r="BI264" i="3"/>
  <c r="BH264" i="3"/>
  <c r="BG264" i="3"/>
  <c r="BF264" i="3"/>
  <c r="AA264" i="3"/>
  <c r="Y264" i="3"/>
  <c r="W264" i="3"/>
  <c r="BK264" i="3"/>
  <c r="N264" i="3"/>
  <c r="BE264" i="3"/>
  <c r="BI263" i="3"/>
  <c r="BH263" i="3"/>
  <c r="BG263" i="3"/>
  <c r="BF263" i="3"/>
  <c r="AA263" i="3"/>
  <c r="Y263" i="3"/>
  <c r="W263" i="3"/>
  <c r="BK263" i="3"/>
  <c r="N263" i="3"/>
  <c r="BE263" i="3"/>
  <c r="BI262" i="3"/>
  <c r="BH262" i="3"/>
  <c r="BG262" i="3"/>
  <c r="BF262" i="3"/>
  <c r="AA262" i="3"/>
  <c r="Y262" i="3"/>
  <c r="W262" i="3"/>
  <c r="BK262" i="3"/>
  <c r="N262" i="3"/>
  <c r="BE262" i="3"/>
  <c r="BI259" i="3"/>
  <c r="BH259" i="3"/>
  <c r="BG259" i="3"/>
  <c r="BF259" i="3"/>
  <c r="AA259" i="3"/>
  <c r="AA258" i="3"/>
  <c r="Y259" i="3"/>
  <c r="W259" i="3"/>
  <c r="W258" i="3" s="1"/>
  <c r="BK259" i="3"/>
  <c r="N259" i="3"/>
  <c r="BE259" i="3" s="1"/>
  <c r="BI256" i="3"/>
  <c r="BH256" i="3"/>
  <c r="BG256" i="3"/>
  <c r="BF256" i="3"/>
  <c r="AA256" i="3"/>
  <c r="AA255" i="3" s="1"/>
  <c r="Y256" i="3"/>
  <c r="Y255" i="3" s="1"/>
  <c r="W256" i="3"/>
  <c r="W255" i="3"/>
  <c r="BK256" i="3"/>
  <c r="BK255" i="3" s="1"/>
  <c r="N255" i="3" s="1"/>
  <c r="N93" i="3" s="1"/>
  <c r="N256" i="3"/>
  <c r="BE256" i="3" s="1"/>
  <c r="BI254" i="3"/>
  <c r="BH254" i="3"/>
  <c r="BG254" i="3"/>
  <c r="BF254" i="3"/>
  <c r="AA254" i="3"/>
  <c r="Y254" i="3"/>
  <c r="W254" i="3"/>
  <c r="BK254" i="3"/>
  <c r="N254" i="3"/>
  <c r="BE254" i="3"/>
  <c r="BI253" i="3"/>
  <c r="BH253" i="3"/>
  <c r="BG253" i="3"/>
  <c r="BF253" i="3"/>
  <c r="AA253" i="3"/>
  <c r="Y253" i="3"/>
  <c r="W253" i="3"/>
  <c r="BK253" i="3"/>
  <c r="N253" i="3"/>
  <c r="BE253" i="3" s="1"/>
  <c r="BI252" i="3"/>
  <c r="BH252" i="3"/>
  <c r="BG252" i="3"/>
  <c r="BF252" i="3"/>
  <c r="AA252" i="3"/>
  <c r="Y252" i="3"/>
  <c r="W252" i="3"/>
  <c r="BK252" i="3"/>
  <c r="N252" i="3"/>
  <c r="BE252" i="3"/>
  <c r="BI251" i="3"/>
  <c r="BH251" i="3"/>
  <c r="BG251" i="3"/>
  <c r="BF251" i="3"/>
  <c r="AA251" i="3"/>
  <c r="Y251" i="3"/>
  <c r="Y250" i="3" s="1"/>
  <c r="W251" i="3"/>
  <c r="BK251" i="3"/>
  <c r="BK250" i="3" s="1"/>
  <c r="N250" i="3" s="1"/>
  <c r="N92" i="3" s="1"/>
  <c r="N251" i="3"/>
  <c r="BE251" i="3" s="1"/>
  <c r="BI249" i="3"/>
  <c r="BH249" i="3"/>
  <c r="BG249" i="3"/>
  <c r="BF249" i="3"/>
  <c r="AA249" i="3"/>
  <c r="Y249" i="3"/>
  <c r="W249" i="3"/>
  <c r="BK249" i="3"/>
  <c r="N249" i="3"/>
  <c r="BE249" i="3"/>
  <c r="BI248" i="3"/>
  <c r="BH248" i="3"/>
  <c r="BG248" i="3"/>
  <c r="BF248" i="3"/>
  <c r="AA248" i="3"/>
  <c r="Y248" i="3"/>
  <c r="W248" i="3"/>
  <c r="BK248" i="3"/>
  <c r="N248" i="3"/>
  <c r="BE248" i="3"/>
  <c r="BI247" i="3"/>
  <c r="BH247" i="3"/>
  <c r="BG247" i="3"/>
  <c r="BF247" i="3"/>
  <c r="AA247" i="3"/>
  <c r="Y247" i="3"/>
  <c r="W247" i="3"/>
  <c r="BK247" i="3"/>
  <c r="N247" i="3"/>
  <c r="BE247" i="3"/>
  <c r="BI246" i="3"/>
  <c r="BH246" i="3"/>
  <c r="BG246" i="3"/>
  <c r="BF246" i="3"/>
  <c r="AA246" i="3"/>
  <c r="Y246" i="3"/>
  <c r="W246" i="3"/>
  <c r="BK246" i="3"/>
  <c r="N246" i="3"/>
  <c r="BE246" i="3"/>
  <c r="BI245" i="3"/>
  <c r="BH245" i="3"/>
  <c r="BG245" i="3"/>
  <c r="BF245" i="3"/>
  <c r="AA245" i="3"/>
  <c r="Y245" i="3"/>
  <c r="W245" i="3"/>
  <c r="BK245" i="3"/>
  <c r="N245" i="3"/>
  <c r="BE245" i="3"/>
  <c r="BI244" i="3"/>
  <c r="BH244" i="3"/>
  <c r="BG244" i="3"/>
  <c r="BF244" i="3"/>
  <c r="AA244" i="3"/>
  <c r="Y244" i="3"/>
  <c r="W244" i="3"/>
  <c r="BK244" i="3"/>
  <c r="N244" i="3"/>
  <c r="BE244" i="3"/>
  <c r="BI241" i="3"/>
  <c r="BH241" i="3"/>
  <c r="BG241" i="3"/>
  <c r="BF241" i="3"/>
  <c r="AA241" i="3"/>
  <c r="Y241" i="3"/>
  <c r="W241" i="3"/>
  <c r="BK241" i="3"/>
  <c r="N241" i="3"/>
  <c r="BE241" i="3"/>
  <c r="BI238" i="3"/>
  <c r="BH238" i="3"/>
  <c r="BG238" i="3"/>
  <c r="BF238" i="3"/>
  <c r="AA238" i="3"/>
  <c r="Y238" i="3"/>
  <c r="W238" i="3"/>
  <c r="BK238" i="3"/>
  <c r="N238" i="3"/>
  <c r="BE238" i="3"/>
  <c r="BI235" i="3"/>
  <c r="BH235" i="3"/>
  <c r="BG235" i="3"/>
  <c r="BF235" i="3"/>
  <c r="AA235" i="3"/>
  <c r="AA183" i="3" s="1"/>
  <c r="Y235" i="3"/>
  <c r="W235" i="3"/>
  <c r="BK235" i="3"/>
  <c r="N235" i="3"/>
  <c r="BE235" i="3"/>
  <c r="BI232" i="3"/>
  <c r="BH232" i="3"/>
  <c r="BG232" i="3"/>
  <c r="BF232" i="3"/>
  <c r="AA232" i="3"/>
  <c r="Y232" i="3"/>
  <c r="W232" i="3"/>
  <c r="BK232" i="3"/>
  <c r="N232" i="3"/>
  <c r="BE232" i="3"/>
  <c r="BI229" i="3"/>
  <c r="BH229" i="3"/>
  <c r="BG229" i="3"/>
  <c r="BF229" i="3"/>
  <c r="AA229" i="3"/>
  <c r="Y229" i="3"/>
  <c r="W229" i="3"/>
  <c r="BK229" i="3"/>
  <c r="N229" i="3"/>
  <c r="BE229" i="3"/>
  <c r="BI226" i="3"/>
  <c r="BH226" i="3"/>
  <c r="BG226" i="3"/>
  <c r="BF226" i="3"/>
  <c r="AA226" i="3"/>
  <c r="Y226" i="3"/>
  <c r="W226" i="3"/>
  <c r="BK226" i="3"/>
  <c r="N226" i="3"/>
  <c r="BE226" i="3"/>
  <c r="BI213" i="3"/>
  <c r="BH213" i="3"/>
  <c r="BG213" i="3"/>
  <c r="BF213" i="3"/>
  <c r="AA213" i="3"/>
  <c r="Y213" i="3"/>
  <c r="W213" i="3"/>
  <c r="BK213" i="3"/>
  <c r="N213" i="3"/>
  <c r="BE213" i="3"/>
  <c r="BI200" i="3"/>
  <c r="BH200" i="3"/>
  <c r="BG200" i="3"/>
  <c r="BF200" i="3"/>
  <c r="AA200" i="3"/>
  <c r="Y200" i="3"/>
  <c r="W200" i="3"/>
  <c r="BK200" i="3"/>
  <c r="N200" i="3"/>
  <c r="BE200" i="3"/>
  <c r="BI197" i="3"/>
  <c r="BH197" i="3"/>
  <c r="BG197" i="3"/>
  <c r="BF197" i="3"/>
  <c r="AA197" i="3"/>
  <c r="Y197" i="3"/>
  <c r="W197" i="3"/>
  <c r="BK197" i="3"/>
  <c r="N197" i="3"/>
  <c r="BE197" i="3"/>
  <c r="BI184" i="3"/>
  <c r="BH184" i="3"/>
  <c r="BG184" i="3"/>
  <c r="BF184" i="3"/>
  <c r="AA184" i="3"/>
  <c r="Y184" i="3"/>
  <c r="W184" i="3"/>
  <c r="W183" i="3" s="1"/>
  <c r="BK184" i="3"/>
  <c r="N184" i="3"/>
  <c r="BE184" i="3" s="1"/>
  <c r="BI180" i="3"/>
  <c r="BH180" i="3"/>
  <c r="BG180" i="3"/>
  <c r="BF180" i="3"/>
  <c r="AA180" i="3"/>
  <c r="Y180" i="3"/>
  <c r="W180" i="3"/>
  <c r="BK180" i="3"/>
  <c r="N180" i="3"/>
  <c r="BE180" i="3" s="1"/>
  <c r="BI169" i="3"/>
  <c r="BH169" i="3"/>
  <c r="BG169" i="3"/>
  <c r="BF169" i="3"/>
  <c r="AA169" i="3"/>
  <c r="Y169" i="3"/>
  <c r="W169" i="3"/>
  <c r="BK169" i="3"/>
  <c r="N169" i="3"/>
  <c r="BE169" i="3" s="1"/>
  <c r="BI166" i="3"/>
  <c r="BH166" i="3"/>
  <c r="BG166" i="3"/>
  <c r="BF166" i="3"/>
  <c r="AA166" i="3"/>
  <c r="Y166" i="3"/>
  <c r="W166" i="3"/>
  <c r="BK166" i="3"/>
  <c r="N166" i="3"/>
  <c r="BE166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AA161" i="3"/>
  <c r="Y161" i="3"/>
  <c r="W161" i="3"/>
  <c r="BK161" i="3"/>
  <c r="N161" i="3"/>
  <c r="BE161" i="3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Y159" i="3"/>
  <c r="W159" i="3"/>
  <c r="BK159" i="3"/>
  <c r="N159" i="3"/>
  <c r="BE159" i="3" s="1"/>
  <c r="BI156" i="3"/>
  <c r="BH156" i="3"/>
  <c r="BG156" i="3"/>
  <c r="BF156" i="3"/>
  <c r="AA156" i="3"/>
  <c r="Y156" i="3"/>
  <c r="W156" i="3"/>
  <c r="BK156" i="3"/>
  <c r="N156" i="3"/>
  <c r="BE156" i="3" s="1"/>
  <c r="BI155" i="3"/>
  <c r="BH155" i="3"/>
  <c r="BG155" i="3"/>
  <c r="BF155" i="3"/>
  <c r="AA155" i="3"/>
  <c r="Y155" i="3"/>
  <c r="W155" i="3"/>
  <c r="BK155" i="3"/>
  <c r="N155" i="3"/>
  <c r="BE155" i="3"/>
  <c r="BI152" i="3"/>
  <c r="BH152" i="3"/>
  <c r="BG152" i="3"/>
  <c r="BF152" i="3"/>
  <c r="AA152" i="3"/>
  <c r="Y152" i="3"/>
  <c r="W152" i="3"/>
  <c r="BK152" i="3"/>
  <c r="N152" i="3"/>
  <c r="BE152" i="3" s="1"/>
  <c r="BI149" i="3"/>
  <c r="BH149" i="3"/>
  <c r="BG149" i="3"/>
  <c r="BF149" i="3"/>
  <c r="AA149" i="3"/>
  <c r="Y149" i="3"/>
  <c r="W149" i="3"/>
  <c r="BK149" i="3"/>
  <c r="N149" i="3"/>
  <c r="BE149" i="3" s="1"/>
  <c r="BI142" i="3"/>
  <c r="BH142" i="3"/>
  <c r="BG142" i="3"/>
  <c r="BF142" i="3"/>
  <c r="AA142" i="3"/>
  <c r="Y142" i="3"/>
  <c r="W142" i="3"/>
  <c r="BK142" i="3"/>
  <c r="N142" i="3"/>
  <c r="BE142" i="3" s="1"/>
  <c r="BI139" i="3"/>
  <c r="BH139" i="3"/>
  <c r="BG139" i="3"/>
  <c r="BF139" i="3"/>
  <c r="AA139" i="3"/>
  <c r="Y139" i="3"/>
  <c r="W139" i="3"/>
  <c r="BK139" i="3"/>
  <c r="N139" i="3"/>
  <c r="BE139" i="3" s="1"/>
  <c r="BI129" i="3"/>
  <c r="BH129" i="3"/>
  <c r="BG129" i="3"/>
  <c r="BF129" i="3"/>
  <c r="AA129" i="3"/>
  <c r="Y129" i="3"/>
  <c r="Y128" i="3" s="1"/>
  <c r="W129" i="3"/>
  <c r="BK129" i="3"/>
  <c r="N129" i="3"/>
  <c r="BE129" i="3" s="1"/>
  <c r="M123" i="3"/>
  <c r="F123" i="3"/>
  <c r="M122" i="3"/>
  <c r="F122" i="3"/>
  <c r="F120" i="3"/>
  <c r="F118" i="3"/>
  <c r="BI107" i="3"/>
  <c r="BH107" i="3"/>
  <c r="BG107" i="3"/>
  <c r="BF107" i="3"/>
  <c r="BI106" i="3"/>
  <c r="BH106" i="3"/>
  <c r="BG106" i="3"/>
  <c r="BF106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BI102" i="3"/>
  <c r="BH102" i="3"/>
  <c r="BG102" i="3"/>
  <c r="BF102" i="3"/>
  <c r="M84" i="3"/>
  <c r="F84" i="3"/>
  <c r="M83" i="3"/>
  <c r="F83" i="3"/>
  <c r="F81" i="3"/>
  <c r="F79" i="3"/>
  <c r="O9" i="3"/>
  <c r="M120" i="3" s="1"/>
  <c r="F6" i="3"/>
  <c r="F117" i="3" s="1"/>
  <c r="N324" i="2"/>
  <c r="AY88" i="1"/>
  <c r="AX88" i="1"/>
  <c r="BI323" i="2"/>
  <c r="BH323" i="2"/>
  <c r="BG323" i="2"/>
  <c r="BF323" i="2"/>
  <c r="AA323" i="2"/>
  <c r="Y323" i="2"/>
  <c r="W323" i="2"/>
  <c r="BK323" i="2"/>
  <c r="N323" i="2"/>
  <c r="BE323" i="2"/>
  <c r="BI322" i="2"/>
  <c r="BH322" i="2"/>
  <c r="BG322" i="2"/>
  <c r="BF322" i="2"/>
  <c r="AA322" i="2"/>
  <c r="AA308" i="2" s="1"/>
  <c r="Y322" i="2"/>
  <c r="W322" i="2"/>
  <c r="BK322" i="2"/>
  <c r="N322" i="2"/>
  <c r="BE322" i="2" s="1"/>
  <c r="BI321" i="2"/>
  <c r="BH321" i="2"/>
  <c r="BG321" i="2"/>
  <c r="BF321" i="2"/>
  <c r="AA321" i="2"/>
  <c r="Y321" i="2"/>
  <c r="W321" i="2"/>
  <c r="BK321" i="2"/>
  <c r="BK308" i="2" s="1"/>
  <c r="N308" i="2" s="1"/>
  <c r="N99" i="2" s="1"/>
  <c r="N321" i="2"/>
  <c r="BE321" i="2"/>
  <c r="BI318" i="2"/>
  <c r="BH318" i="2"/>
  <c r="BG318" i="2"/>
  <c r="BF318" i="2"/>
  <c r="AA318" i="2"/>
  <c r="Y318" i="2"/>
  <c r="W318" i="2"/>
  <c r="BK318" i="2"/>
  <c r="N318" i="2"/>
  <c r="BE318" i="2" s="1"/>
  <c r="BI316" i="2"/>
  <c r="BH316" i="2"/>
  <c r="BG316" i="2"/>
  <c r="BF316" i="2"/>
  <c r="AA316" i="2"/>
  <c r="Y316" i="2"/>
  <c r="W316" i="2"/>
  <c r="BK316" i="2"/>
  <c r="N316" i="2"/>
  <c r="BE316" i="2"/>
  <c r="BI313" i="2"/>
  <c r="BH313" i="2"/>
  <c r="BG313" i="2"/>
  <c r="BF313" i="2"/>
  <c r="AA313" i="2"/>
  <c r="Y313" i="2"/>
  <c r="W313" i="2"/>
  <c r="BK313" i="2"/>
  <c r="N313" i="2"/>
  <c r="BE313" i="2"/>
  <c r="BI312" i="2"/>
  <c r="BH312" i="2"/>
  <c r="BG312" i="2"/>
  <c r="BF312" i="2"/>
  <c r="AA312" i="2"/>
  <c r="Y312" i="2"/>
  <c r="W312" i="2"/>
  <c r="BK312" i="2"/>
  <c r="N312" i="2"/>
  <c r="BE312" i="2"/>
  <c r="BI309" i="2"/>
  <c r="BH309" i="2"/>
  <c r="BG309" i="2"/>
  <c r="BF309" i="2"/>
  <c r="AA309" i="2"/>
  <c r="Y309" i="2"/>
  <c r="Y308" i="2"/>
  <c r="W309" i="2"/>
  <c r="W308" i="2" s="1"/>
  <c r="BK309" i="2"/>
  <c r="N309" i="2"/>
  <c r="BE309" i="2" s="1"/>
  <c r="BI307" i="2"/>
  <c r="BH307" i="2"/>
  <c r="BG307" i="2"/>
  <c r="BF307" i="2"/>
  <c r="AA307" i="2"/>
  <c r="Y307" i="2"/>
  <c r="W307" i="2"/>
  <c r="BK307" i="2"/>
  <c r="N307" i="2"/>
  <c r="BE307" i="2" s="1"/>
  <c r="BI306" i="2"/>
  <c r="BH306" i="2"/>
  <c r="BG306" i="2"/>
  <c r="BF306" i="2"/>
  <c r="AA306" i="2"/>
  <c r="Y306" i="2"/>
  <c r="W306" i="2"/>
  <c r="BK306" i="2"/>
  <c r="N306" i="2"/>
  <c r="BE306" i="2" s="1"/>
  <c r="BI303" i="2"/>
  <c r="BH303" i="2"/>
  <c r="BG303" i="2"/>
  <c r="BF303" i="2"/>
  <c r="AA303" i="2"/>
  <c r="Y303" i="2"/>
  <c r="W303" i="2"/>
  <c r="BK303" i="2"/>
  <c r="N303" i="2"/>
  <c r="BE303" i="2" s="1"/>
  <c r="BI302" i="2"/>
  <c r="BH302" i="2"/>
  <c r="BG302" i="2"/>
  <c r="BF302" i="2"/>
  <c r="AA302" i="2"/>
  <c r="Y302" i="2"/>
  <c r="W302" i="2"/>
  <c r="BK302" i="2"/>
  <c r="N302" i="2"/>
  <c r="BE302" i="2" s="1"/>
  <c r="BI301" i="2"/>
  <c r="BH301" i="2"/>
  <c r="BG301" i="2"/>
  <c r="BF301" i="2"/>
  <c r="AA301" i="2"/>
  <c r="Y301" i="2"/>
  <c r="W301" i="2"/>
  <c r="BK301" i="2"/>
  <c r="N301" i="2"/>
  <c r="BE301" i="2"/>
  <c r="BI300" i="2"/>
  <c r="BH300" i="2"/>
  <c r="BG300" i="2"/>
  <c r="BF300" i="2"/>
  <c r="AA300" i="2"/>
  <c r="Y300" i="2"/>
  <c r="W300" i="2"/>
  <c r="BK300" i="2"/>
  <c r="N300" i="2"/>
  <c r="BE300" i="2" s="1"/>
  <c r="BI299" i="2"/>
  <c r="BH299" i="2"/>
  <c r="BG299" i="2"/>
  <c r="BF299" i="2"/>
  <c r="AA299" i="2"/>
  <c r="Y299" i="2"/>
  <c r="W299" i="2"/>
  <c r="BK299" i="2"/>
  <c r="N299" i="2"/>
  <c r="BE299" i="2"/>
  <c r="BI298" i="2"/>
  <c r="BH298" i="2"/>
  <c r="BG298" i="2"/>
  <c r="BF298" i="2"/>
  <c r="AA298" i="2"/>
  <c r="Y298" i="2"/>
  <c r="W298" i="2"/>
  <c r="BK298" i="2"/>
  <c r="N298" i="2"/>
  <c r="BE298" i="2" s="1"/>
  <c r="BI297" i="2"/>
  <c r="BH297" i="2"/>
  <c r="BG297" i="2"/>
  <c r="BF297" i="2"/>
  <c r="AA297" i="2"/>
  <c r="Y297" i="2"/>
  <c r="W297" i="2"/>
  <c r="BK297" i="2"/>
  <c r="N297" i="2"/>
  <c r="BE297" i="2"/>
  <c r="BI296" i="2"/>
  <c r="BH296" i="2"/>
  <c r="BG296" i="2"/>
  <c r="BF296" i="2"/>
  <c r="AA296" i="2"/>
  <c r="Y296" i="2"/>
  <c r="W296" i="2"/>
  <c r="BK296" i="2"/>
  <c r="N296" i="2"/>
  <c r="BE296" i="2" s="1"/>
  <c r="BI295" i="2"/>
  <c r="BH295" i="2"/>
  <c r="BG295" i="2"/>
  <c r="BF295" i="2"/>
  <c r="AA295" i="2"/>
  <c r="Y295" i="2"/>
  <c r="W295" i="2"/>
  <c r="BK295" i="2"/>
  <c r="N295" i="2"/>
  <c r="BE295" i="2"/>
  <c r="BI294" i="2"/>
  <c r="BH294" i="2"/>
  <c r="BG294" i="2"/>
  <c r="BF294" i="2"/>
  <c r="AA294" i="2"/>
  <c r="Y294" i="2"/>
  <c r="W294" i="2"/>
  <c r="BK294" i="2"/>
  <c r="N294" i="2"/>
  <c r="BE294" i="2" s="1"/>
  <c r="BI293" i="2"/>
  <c r="BH293" i="2"/>
  <c r="BG293" i="2"/>
  <c r="BF293" i="2"/>
  <c r="AA293" i="2"/>
  <c r="Y293" i="2"/>
  <c r="W293" i="2"/>
  <c r="BK293" i="2"/>
  <c r="N293" i="2"/>
  <c r="BE293" i="2"/>
  <c r="BI292" i="2"/>
  <c r="BH292" i="2"/>
  <c r="BG292" i="2"/>
  <c r="BF292" i="2"/>
  <c r="AA292" i="2"/>
  <c r="Y292" i="2"/>
  <c r="W292" i="2"/>
  <c r="BK292" i="2"/>
  <c r="N292" i="2"/>
  <c r="BE292" i="2" s="1"/>
  <c r="BI291" i="2"/>
  <c r="BH291" i="2"/>
  <c r="BG291" i="2"/>
  <c r="BF291" i="2"/>
  <c r="AA291" i="2"/>
  <c r="Y291" i="2"/>
  <c r="W291" i="2"/>
  <c r="BK291" i="2"/>
  <c r="N291" i="2"/>
  <c r="BE291" i="2"/>
  <c r="BI290" i="2"/>
  <c r="BH290" i="2"/>
  <c r="BG290" i="2"/>
  <c r="BF290" i="2"/>
  <c r="AA290" i="2"/>
  <c r="Y290" i="2"/>
  <c r="W290" i="2"/>
  <c r="BK290" i="2"/>
  <c r="N290" i="2"/>
  <c r="BE290" i="2" s="1"/>
  <c r="BI289" i="2"/>
  <c r="BH289" i="2"/>
  <c r="BG289" i="2"/>
  <c r="BF289" i="2"/>
  <c r="AA289" i="2"/>
  <c r="Y289" i="2"/>
  <c r="W289" i="2"/>
  <c r="BK289" i="2"/>
  <c r="N289" i="2"/>
  <c r="BE289" i="2"/>
  <c r="BI288" i="2"/>
  <c r="BH288" i="2"/>
  <c r="BG288" i="2"/>
  <c r="BF288" i="2"/>
  <c r="AA288" i="2"/>
  <c r="Y288" i="2"/>
  <c r="W288" i="2"/>
  <c r="BK288" i="2"/>
  <c r="N288" i="2"/>
  <c r="BE288" i="2" s="1"/>
  <c r="BI287" i="2"/>
  <c r="BH287" i="2"/>
  <c r="BG287" i="2"/>
  <c r="BF287" i="2"/>
  <c r="AA287" i="2"/>
  <c r="Y287" i="2"/>
  <c r="W287" i="2"/>
  <c r="BK287" i="2"/>
  <c r="N287" i="2"/>
  <c r="BE287" i="2"/>
  <c r="BI286" i="2"/>
  <c r="BH286" i="2"/>
  <c r="BG286" i="2"/>
  <c r="BF286" i="2"/>
  <c r="AA286" i="2"/>
  <c r="Y286" i="2"/>
  <c r="W286" i="2"/>
  <c r="BK286" i="2"/>
  <c r="N286" i="2"/>
  <c r="BE286" i="2" s="1"/>
  <c r="BI285" i="2"/>
  <c r="BH285" i="2"/>
  <c r="BG285" i="2"/>
  <c r="BF285" i="2"/>
  <c r="AA285" i="2"/>
  <c r="Y285" i="2"/>
  <c r="W285" i="2"/>
  <c r="BK285" i="2"/>
  <c r="N285" i="2"/>
  <c r="BE285" i="2"/>
  <c r="BI284" i="2"/>
  <c r="BH284" i="2"/>
  <c r="BG284" i="2"/>
  <c r="BF284" i="2"/>
  <c r="AA284" i="2"/>
  <c r="Y284" i="2"/>
  <c r="W284" i="2"/>
  <c r="BK284" i="2"/>
  <c r="N284" i="2"/>
  <c r="BE284" i="2" s="1"/>
  <c r="BI283" i="2"/>
  <c r="BH283" i="2"/>
  <c r="BG283" i="2"/>
  <c r="BF283" i="2"/>
  <c r="AA283" i="2"/>
  <c r="Y283" i="2"/>
  <c r="W283" i="2"/>
  <c r="BK283" i="2"/>
  <c r="N283" i="2"/>
  <c r="BE283" i="2"/>
  <c r="BI282" i="2"/>
  <c r="BH282" i="2"/>
  <c r="BG282" i="2"/>
  <c r="BF282" i="2"/>
  <c r="AA282" i="2"/>
  <c r="Y282" i="2"/>
  <c r="W282" i="2"/>
  <c r="BK282" i="2"/>
  <c r="N282" i="2"/>
  <c r="BE282" i="2" s="1"/>
  <c r="BI281" i="2"/>
  <c r="BH281" i="2"/>
  <c r="BG281" i="2"/>
  <c r="BF281" i="2"/>
  <c r="AA281" i="2"/>
  <c r="Y281" i="2"/>
  <c r="W281" i="2"/>
  <c r="BK281" i="2"/>
  <c r="N281" i="2"/>
  <c r="BE281" i="2"/>
  <c r="BI280" i="2"/>
  <c r="BH280" i="2"/>
  <c r="BG280" i="2"/>
  <c r="BF280" i="2"/>
  <c r="AA280" i="2"/>
  <c r="Y280" i="2"/>
  <c r="W280" i="2"/>
  <c r="BK280" i="2"/>
  <c r="N280" i="2"/>
  <c r="BE280" i="2" s="1"/>
  <c r="BI279" i="2"/>
  <c r="BH279" i="2"/>
  <c r="BG279" i="2"/>
  <c r="BF279" i="2"/>
  <c r="AA279" i="2"/>
  <c r="Y279" i="2"/>
  <c r="W279" i="2"/>
  <c r="BK279" i="2"/>
  <c r="N279" i="2"/>
  <c r="BE279" i="2" s="1"/>
  <c r="BI278" i="2"/>
  <c r="BH278" i="2"/>
  <c r="BG278" i="2"/>
  <c r="BF278" i="2"/>
  <c r="AA278" i="2"/>
  <c r="Y278" i="2"/>
  <c r="W278" i="2"/>
  <c r="BK278" i="2"/>
  <c r="N278" i="2"/>
  <c r="BE278" i="2" s="1"/>
  <c r="BI277" i="2"/>
  <c r="BH277" i="2"/>
  <c r="BG277" i="2"/>
  <c r="BF277" i="2"/>
  <c r="AA277" i="2"/>
  <c r="Y277" i="2"/>
  <c r="W277" i="2"/>
  <c r="BK277" i="2"/>
  <c r="N277" i="2"/>
  <c r="BE277" i="2"/>
  <c r="BI276" i="2"/>
  <c r="BH276" i="2"/>
  <c r="BG276" i="2"/>
  <c r="BF276" i="2"/>
  <c r="AA276" i="2"/>
  <c r="Y276" i="2"/>
  <c r="W276" i="2"/>
  <c r="BK276" i="2"/>
  <c r="N276" i="2"/>
  <c r="BE276" i="2" s="1"/>
  <c r="BI273" i="2"/>
  <c r="BH273" i="2"/>
  <c r="BG273" i="2"/>
  <c r="BF273" i="2"/>
  <c r="AA273" i="2"/>
  <c r="Y273" i="2"/>
  <c r="W273" i="2"/>
  <c r="BK273" i="2"/>
  <c r="N273" i="2"/>
  <c r="BE273" i="2"/>
  <c r="BI268" i="2"/>
  <c r="BH268" i="2"/>
  <c r="BG268" i="2"/>
  <c r="BF268" i="2"/>
  <c r="AA268" i="2"/>
  <c r="Y268" i="2"/>
  <c r="W268" i="2"/>
  <c r="BK268" i="2"/>
  <c r="N268" i="2"/>
  <c r="BE268" i="2" s="1"/>
  <c r="BI264" i="2"/>
  <c r="BH264" i="2"/>
  <c r="BG264" i="2"/>
  <c r="BF264" i="2"/>
  <c r="AA264" i="2"/>
  <c r="Y264" i="2"/>
  <c r="W264" i="2"/>
  <c r="BK264" i="2"/>
  <c r="N264" i="2"/>
  <c r="BE264" i="2" s="1"/>
  <c r="BI260" i="2"/>
  <c r="BH260" i="2"/>
  <c r="BG260" i="2"/>
  <c r="BF260" i="2"/>
  <c r="AA260" i="2"/>
  <c r="Y260" i="2"/>
  <c r="W260" i="2"/>
  <c r="BK260" i="2"/>
  <c r="N260" i="2"/>
  <c r="BE260" i="2" s="1"/>
  <c r="BI255" i="2"/>
  <c r="BH255" i="2"/>
  <c r="BG255" i="2"/>
  <c r="BF255" i="2"/>
  <c r="AA255" i="2"/>
  <c r="Y255" i="2"/>
  <c r="W255" i="2"/>
  <c r="BK255" i="2"/>
  <c r="N255" i="2"/>
  <c r="BE255" i="2" s="1"/>
  <c r="BI252" i="2"/>
  <c r="BH252" i="2"/>
  <c r="BG252" i="2"/>
  <c r="BF252" i="2"/>
  <c r="AA252" i="2"/>
  <c r="Y252" i="2"/>
  <c r="W252" i="2"/>
  <c r="BK252" i="2"/>
  <c r="N252" i="2"/>
  <c r="BE252" i="2" s="1"/>
  <c r="BI249" i="2"/>
  <c r="BH249" i="2"/>
  <c r="BG249" i="2"/>
  <c r="BF249" i="2"/>
  <c r="AA249" i="2"/>
  <c r="Y249" i="2"/>
  <c r="W249" i="2"/>
  <c r="BK249" i="2"/>
  <c r="N249" i="2"/>
  <c r="BE249" i="2"/>
  <c r="BI242" i="2"/>
  <c r="BH242" i="2"/>
  <c r="BG242" i="2"/>
  <c r="BF242" i="2"/>
  <c r="AA242" i="2"/>
  <c r="Y242" i="2"/>
  <c r="W242" i="2"/>
  <c r="BK242" i="2"/>
  <c r="N242" i="2"/>
  <c r="BE242" i="2" s="1"/>
  <c r="BI239" i="2"/>
  <c r="BH239" i="2"/>
  <c r="BG239" i="2"/>
  <c r="BF239" i="2"/>
  <c r="AA239" i="2"/>
  <c r="Y239" i="2"/>
  <c r="W239" i="2"/>
  <c r="BK239" i="2"/>
  <c r="N239" i="2"/>
  <c r="BE239" i="2"/>
  <c r="BI233" i="2"/>
  <c r="BH233" i="2"/>
  <c r="BG233" i="2"/>
  <c r="BF233" i="2"/>
  <c r="AA233" i="2"/>
  <c r="Y233" i="2"/>
  <c r="W233" i="2"/>
  <c r="BK233" i="2"/>
  <c r="N233" i="2"/>
  <c r="BE233" i="2" s="1"/>
  <c r="BI228" i="2"/>
  <c r="BH228" i="2"/>
  <c r="BG228" i="2"/>
  <c r="BF228" i="2"/>
  <c r="AA228" i="2"/>
  <c r="Y228" i="2"/>
  <c r="W228" i="2"/>
  <c r="BK228" i="2"/>
  <c r="N228" i="2"/>
  <c r="BE228" i="2"/>
  <c r="BI225" i="2"/>
  <c r="BH225" i="2"/>
  <c r="BG225" i="2"/>
  <c r="BF225" i="2"/>
  <c r="AA225" i="2"/>
  <c r="Y225" i="2"/>
  <c r="W225" i="2"/>
  <c r="BK225" i="2"/>
  <c r="N225" i="2"/>
  <c r="BE225" i="2" s="1"/>
  <c r="BI222" i="2"/>
  <c r="BH222" i="2"/>
  <c r="BG222" i="2"/>
  <c r="BF222" i="2"/>
  <c r="AA222" i="2"/>
  <c r="Y222" i="2"/>
  <c r="W222" i="2"/>
  <c r="BK222" i="2"/>
  <c r="N222" i="2"/>
  <c r="BE222" i="2" s="1"/>
  <c r="BI220" i="2"/>
  <c r="BH220" i="2"/>
  <c r="BG220" i="2"/>
  <c r="BF220" i="2"/>
  <c r="AA220" i="2"/>
  <c r="Y220" i="2"/>
  <c r="W220" i="2"/>
  <c r="BK220" i="2"/>
  <c r="N220" i="2"/>
  <c r="BE220" i="2"/>
  <c r="BI217" i="2"/>
  <c r="BH217" i="2"/>
  <c r="BG217" i="2"/>
  <c r="BF217" i="2"/>
  <c r="AA217" i="2"/>
  <c r="Y217" i="2"/>
  <c r="W217" i="2"/>
  <c r="BK217" i="2"/>
  <c r="N217" i="2"/>
  <c r="BE217" i="2"/>
  <c r="BI214" i="2"/>
  <c r="BH214" i="2"/>
  <c r="BG214" i="2"/>
  <c r="BF214" i="2"/>
  <c r="AA214" i="2"/>
  <c r="Y214" i="2"/>
  <c r="W214" i="2"/>
  <c r="BK214" i="2"/>
  <c r="N214" i="2"/>
  <c r="BE214" i="2"/>
  <c r="BI211" i="2"/>
  <c r="BH211" i="2"/>
  <c r="BG211" i="2"/>
  <c r="BF211" i="2"/>
  <c r="AA211" i="2"/>
  <c r="Y211" i="2"/>
  <c r="W211" i="2"/>
  <c r="BK211" i="2"/>
  <c r="N211" i="2"/>
  <c r="BE211" i="2"/>
  <c r="BI208" i="2"/>
  <c r="BH208" i="2"/>
  <c r="BG208" i="2"/>
  <c r="BF208" i="2"/>
  <c r="AA208" i="2"/>
  <c r="Y208" i="2"/>
  <c r="W208" i="2"/>
  <c r="BK208" i="2"/>
  <c r="N208" i="2"/>
  <c r="BE208" i="2" s="1"/>
  <c r="BI205" i="2"/>
  <c r="BH205" i="2"/>
  <c r="BG205" i="2"/>
  <c r="BF205" i="2"/>
  <c r="AA205" i="2"/>
  <c r="Y205" i="2"/>
  <c r="Y204" i="2" s="1"/>
  <c r="W205" i="2"/>
  <c r="BK205" i="2"/>
  <c r="BK204" i="2" s="1"/>
  <c r="N204" i="2" s="1"/>
  <c r="N97" i="2" s="1"/>
  <c r="N205" i="2"/>
  <c r="BE205" i="2" s="1"/>
  <c r="BI203" i="2"/>
  <c r="BH203" i="2"/>
  <c r="BG203" i="2"/>
  <c r="BF203" i="2"/>
  <c r="AA203" i="2"/>
  <c r="Y203" i="2"/>
  <c r="W203" i="2"/>
  <c r="BK203" i="2"/>
  <c r="N203" i="2"/>
  <c r="BE203" i="2"/>
  <c r="BI202" i="2"/>
  <c r="BH202" i="2"/>
  <c r="BG202" i="2"/>
  <c r="BF202" i="2"/>
  <c r="AA202" i="2"/>
  <c r="Y202" i="2"/>
  <c r="W202" i="2"/>
  <c r="BK202" i="2"/>
  <c r="N202" i="2"/>
  <c r="BE202" i="2" s="1"/>
  <c r="BI199" i="2"/>
  <c r="BH199" i="2"/>
  <c r="BG199" i="2"/>
  <c r="BF199" i="2"/>
  <c r="AA199" i="2"/>
  <c r="Y199" i="2"/>
  <c r="W199" i="2"/>
  <c r="BK199" i="2"/>
  <c r="N199" i="2"/>
  <c r="BE199" i="2"/>
  <c r="BI196" i="2"/>
  <c r="BH196" i="2"/>
  <c r="BG196" i="2"/>
  <c r="BF196" i="2"/>
  <c r="AA196" i="2"/>
  <c r="Y196" i="2"/>
  <c r="W196" i="2"/>
  <c r="BK196" i="2"/>
  <c r="N196" i="2"/>
  <c r="BE196" i="2" s="1"/>
  <c r="BI193" i="2"/>
  <c r="BH193" i="2"/>
  <c r="BG193" i="2"/>
  <c r="BF193" i="2"/>
  <c r="AA193" i="2"/>
  <c r="Y193" i="2"/>
  <c r="W193" i="2"/>
  <c r="BK193" i="2"/>
  <c r="N193" i="2"/>
  <c r="BE193" i="2"/>
  <c r="BI191" i="2"/>
  <c r="BH191" i="2"/>
  <c r="BG191" i="2"/>
  <c r="BF191" i="2"/>
  <c r="AA191" i="2"/>
  <c r="Y191" i="2"/>
  <c r="W191" i="2"/>
  <c r="BK191" i="2"/>
  <c r="N191" i="2"/>
  <c r="BE191" i="2" s="1"/>
  <c r="BI188" i="2"/>
  <c r="BH188" i="2"/>
  <c r="BG188" i="2"/>
  <c r="BF188" i="2"/>
  <c r="AA188" i="2"/>
  <c r="Y188" i="2"/>
  <c r="W188" i="2"/>
  <c r="BK188" i="2"/>
  <c r="N188" i="2"/>
  <c r="BE188" i="2"/>
  <c r="BI185" i="2"/>
  <c r="BH185" i="2"/>
  <c r="BG185" i="2"/>
  <c r="BF185" i="2"/>
  <c r="AA185" i="2"/>
  <c r="Y185" i="2"/>
  <c r="W185" i="2"/>
  <c r="BK185" i="2"/>
  <c r="N185" i="2"/>
  <c r="BE185" i="2" s="1"/>
  <c r="BI182" i="2"/>
  <c r="BH182" i="2"/>
  <c r="BG182" i="2"/>
  <c r="BF182" i="2"/>
  <c r="AA182" i="2"/>
  <c r="Y182" i="2"/>
  <c r="W182" i="2"/>
  <c r="BK182" i="2"/>
  <c r="N182" i="2"/>
  <c r="BE182" i="2"/>
  <c r="BI179" i="2"/>
  <c r="BH179" i="2"/>
  <c r="BG179" i="2"/>
  <c r="BF179" i="2"/>
  <c r="AA179" i="2"/>
  <c r="Y179" i="2"/>
  <c r="W179" i="2"/>
  <c r="BK179" i="2"/>
  <c r="N179" i="2"/>
  <c r="BE179" i="2" s="1"/>
  <c r="BI176" i="2"/>
  <c r="BH176" i="2"/>
  <c r="BG176" i="2"/>
  <c r="BF176" i="2"/>
  <c r="AA176" i="2"/>
  <c r="Y176" i="2"/>
  <c r="W176" i="2"/>
  <c r="BK176" i="2"/>
  <c r="BK175" i="2" s="1"/>
  <c r="N176" i="2"/>
  <c r="BE176" i="2" s="1"/>
  <c r="BI173" i="2"/>
  <c r="BH173" i="2"/>
  <c r="BG173" i="2"/>
  <c r="BF173" i="2"/>
  <c r="AA173" i="2"/>
  <c r="AA172" i="2" s="1"/>
  <c r="Y173" i="2"/>
  <c r="Y172" i="2" s="1"/>
  <c r="W173" i="2"/>
  <c r="W172" i="2" s="1"/>
  <c r="BK173" i="2"/>
  <c r="BK172" i="2" s="1"/>
  <c r="N172" i="2" s="1"/>
  <c r="N94" i="2" s="1"/>
  <c r="N173" i="2"/>
  <c r="BE173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W167" i="2" s="1"/>
  <c r="BK170" i="2"/>
  <c r="N170" i="2"/>
  <c r="BE170" i="2" s="1"/>
  <c r="BI169" i="2"/>
  <c r="BH169" i="2"/>
  <c r="BG169" i="2"/>
  <c r="BF169" i="2"/>
  <c r="AA169" i="2"/>
  <c r="AA167" i="2" s="1"/>
  <c r="Y169" i="2"/>
  <c r="W169" i="2"/>
  <c r="BK169" i="2"/>
  <c r="N169" i="2"/>
  <c r="BE169" i="2"/>
  <c r="BI168" i="2"/>
  <c r="BH168" i="2"/>
  <c r="BG168" i="2"/>
  <c r="BF168" i="2"/>
  <c r="AA168" i="2"/>
  <c r="Y168" i="2"/>
  <c r="Y167" i="2"/>
  <c r="W168" i="2"/>
  <c r="BK168" i="2"/>
  <c r="BK167" i="2" s="1"/>
  <c r="N167" i="2" s="1"/>
  <c r="N93" i="2" s="1"/>
  <c r="N168" i="2"/>
  <c r="BE168" i="2" s="1"/>
  <c r="BI166" i="2"/>
  <c r="BH166" i="2"/>
  <c r="BG166" i="2"/>
  <c r="BF166" i="2"/>
  <c r="AA166" i="2"/>
  <c r="Y166" i="2"/>
  <c r="W166" i="2"/>
  <c r="BK166" i="2"/>
  <c r="N166" i="2"/>
  <c r="BE166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59" i="2"/>
  <c r="BH159" i="2"/>
  <c r="BG159" i="2"/>
  <c r="BF159" i="2"/>
  <c r="AA159" i="2"/>
  <c r="Y159" i="2"/>
  <c r="W159" i="2"/>
  <c r="BK159" i="2"/>
  <c r="N159" i="2"/>
  <c r="BE159" i="2" s="1"/>
  <c r="BI153" i="2"/>
  <c r="BH153" i="2"/>
  <c r="BG153" i="2"/>
  <c r="BF153" i="2"/>
  <c r="AA153" i="2"/>
  <c r="Y153" i="2"/>
  <c r="W153" i="2"/>
  <c r="BK153" i="2"/>
  <c r="N153" i="2"/>
  <c r="BE153" i="2"/>
  <c r="BI150" i="2"/>
  <c r="BH150" i="2"/>
  <c r="BG150" i="2"/>
  <c r="BF150" i="2"/>
  <c r="AA150" i="2"/>
  <c r="Y150" i="2"/>
  <c r="W150" i="2"/>
  <c r="BK150" i="2"/>
  <c r="N150" i="2"/>
  <c r="BE150" i="2" s="1"/>
  <c r="BI147" i="2"/>
  <c r="BH147" i="2"/>
  <c r="BG147" i="2"/>
  <c r="BF147" i="2"/>
  <c r="AA147" i="2"/>
  <c r="Y147" i="2"/>
  <c r="W147" i="2"/>
  <c r="W139" i="2" s="1"/>
  <c r="BK147" i="2"/>
  <c r="N147" i="2"/>
  <c r="BE147" i="2"/>
  <c r="BI143" i="2"/>
  <c r="BH143" i="2"/>
  <c r="BG143" i="2"/>
  <c r="BF143" i="2"/>
  <c r="AA143" i="2"/>
  <c r="AA139" i="2" s="1"/>
  <c r="Y143" i="2"/>
  <c r="W143" i="2"/>
  <c r="BK143" i="2"/>
  <c r="N143" i="2"/>
  <c r="BE143" i="2" s="1"/>
  <c r="BI140" i="2"/>
  <c r="BH140" i="2"/>
  <c r="BG140" i="2"/>
  <c r="BF140" i="2"/>
  <c r="AA140" i="2"/>
  <c r="Y140" i="2"/>
  <c r="W140" i="2"/>
  <c r="BK140" i="2"/>
  <c r="N140" i="2"/>
  <c r="BE140" i="2" s="1"/>
  <c r="BI136" i="2"/>
  <c r="BH136" i="2"/>
  <c r="BG136" i="2"/>
  <c r="BF136" i="2"/>
  <c r="AA136" i="2"/>
  <c r="Y136" i="2"/>
  <c r="W136" i="2"/>
  <c r="BK136" i="2"/>
  <c r="N136" i="2"/>
  <c r="BE136" i="2" s="1"/>
  <c r="BI133" i="2"/>
  <c r="BH133" i="2"/>
  <c r="BG133" i="2"/>
  <c r="BF133" i="2"/>
  <c r="AA133" i="2"/>
  <c r="AA132" i="2" s="1"/>
  <c r="Y133" i="2"/>
  <c r="Y132" i="2" s="1"/>
  <c r="W133" i="2"/>
  <c r="BK133" i="2"/>
  <c r="BK132" i="2"/>
  <c r="N132" i="2" s="1"/>
  <c r="N91" i="2" s="1"/>
  <c r="N133" i="2"/>
  <c r="BE133" i="2" s="1"/>
  <c r="BI129" i="2"/>
  <c r="BH129" i="2"/>
  <c r="BG129" i="2"/>
  <c r="BF129" i="2"/>
  <c r="AA129" i="2"/>
  <c r="AA128" i="2"/>
  <c r="Y129" i="2"/>
  <c r="Y128" i="2" s="1"/>
  <c r="W129" i="2"/>
  <c r="W128" i="2"/>
  <c r="BK129" i="2"/>
  <c r="BK128" i="2" s="1"/>
  <c r="N129" i="2"/>
  <c r="BE129" i="2" s="1"/>
  <c r="M123" i="2"/>
  <c r="F123" i="2"/>
  <c r="M122" i="2"/>
  <c r="F122" i="2"/>
  <c r="F120" i="2"/>
  <c r="F11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M84" i="2"/>
  <c r="F84" i="2"/>
  <c r="M83" i="2"/>
  <c r="F83" i="2"/>
  <c r="F81" i="2"/>
  <c r="F79" i="2"/>
  <c r="O9" i="2"/>
  <c r="M120" i="2" s="1"/>
  <c r="F6" i="2"/>
  <c r="F78" i="2" s="1"/>
  <c r="F117" i="2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H95" i="1"/>
  <c r="CG95" i="1"/>
  <c r="CF95" i="1"/>
  <c r="BZ95" i="1"/>
  <c r="CE95" i="1"/>
  <c r="AM83" i="1"/>
  <c r="L83" i="1"/>
  <c r="AM82" i="1"/>
  <c r="L82" i="1"/>
  <c r="AM80" i="1"/>
  <c r="L80" i="1"/>
  <c r="L78" i="1"/>
  <c r="L77" i="1"/>
  <c r="H35" i="2" l="1"/>
  <c r="BC88" i="1" s="1"/>
  <c r="W175" i="2"/>
  <c r="AA221" i="2"/>
  <c r="Y175" i="2"/>
  <c r="BK183" i="3"/>
  <c r="N183" i="3" s="1"/>
  <c r="N91" i="3" s="1"/>
  <c r="M33" i="4"/>
  <c r="AW90" i="1" s="1"/>
  <c r="H35" i="4"/>
  <c r="BC90" i="1" s="1"/>
  <c r="Y130" i="4"/>
  <c r="BK172" i="4"/>
  <c r="N172" i="4" s="1"/>
  <c r="N96" i="4" s="1"/>
  <c r="BK163" i="5"/>
  <c r="N163" i="5" s="1"/>
  <c r="N94" i="5" s="1"/>
  <c r="W132" i="2"/>
  <c r="BK221" i="2"/>
  <c r="N221" i="2" s="1"/>
  <c r="N98" i="2" s="1"/>
  <c r="BK265" i="3"/>
  <c r="N265" i="3" s="1"/>
  <c r="N96" i="3" s="1"/>
  <c r="BK158" i="4"/>
  <c r="N158" i="4" s="1"/>
  <c r="N92" i="4" s="1"/>
  <c r="H33" i="3"/>
  <c r="BA89" i="1" s="1"/>
  <c r="BK130" i="4"/>
  <c r="N130" i="4" s="1"/>
  <c r="N91" i="4" s="1"/>
  <c r="Y172" i="4"/>
  <c r="AA204" i="2"/>
  <c r="Y221" i="2"/>
  <c r="Y265" i="3"/>
  <c r="Y158" i="4"/>
  <c r="W166" i="4"/>
  <c r="BK139" i="2"/>
  <c r="N139" i="2" s="1"/>
  <c r="N92" i="2" s="1"/>
  <c r="BK307" i="3"/>
  <c r="N307" i="3" s="1"/>
  <c r="N97" i="3" s="1"/>
  <c r="W172" i="4"/>
  <c r="M33" i="2"/>
  <c r="AW88" i="1" s="1"/>
  <c r="W221" i="2"/>
  <c r="BK128" i="3"/>
  <c r="W158" i="4"/>
  <c r="W125" i="4" s="1"/>
  <c r="Y195" i="4"/>
  <c r="BK123" i="5"/>
  <c r="BK122" i="5" s="1"/>
  <c r="Y139" i="2"/>
  <c r="Y127" i="2" s="1"/>
  <c r="Y126" i="2" s="1"/>
  <c r="W128" i="3"/>
  <c r="M33" i="5"/>
  <c r="AW91" i="1" s="1"/>
  <c r="W123" i="5"/>
  <c r="W122" i="5" s="1"/>
  <c r="W135" i="5"/>
  <c r="H35" i="5"/>
  <c r="BC91" i="1" s="1"/>
  <c r="H34" i="6"/>
  <c r="BB92" i="1" s="1"/>
  <c r="BK315" i="3"/>
  <c r="N315" i="3" s="1"/>
  <c r="N98" i="3" s="1"/>
  <c r="Y123" i="5"/>
  <c r="Y122" i="5" s="1"/>
  <c r="BK154" i="6"/>
  <c r="N154" i="6" s="1"/>
  <c r="N94" i="6" s="1"/>
  <c r="AA175" i="2"/>
  <c r="Y315" i="3"/>
  <c r="BK195" i="4"/>
  <c r="N195" i="4" s="1"/>
  <c r="N97" i="4" s="1"/>
  <c r="H36" i="2"/>
  <c r="BD88" i="1" s="1"/>
  <c r="H35" i="3"/>
  <c r="BC89" i="1" s="1"/>
  <c r="Y183" i="3"/>
  <c r="Y127" i="3" s="1"/>
  <c r="Y126" i="3" s="1"/>
  <c r="H33" i="5"/>
  <c r="BA91" i="1" s="1"/>
  <c r="W204" i="2"/>
  <c r="M81" i="5"/>
  <c r="M115" i="6"/>
  <c r="M81" i="3"/>
  <c r="M81" i="4"/>
  <c r="AA174" i="2"/>
  <c r="Y174" i="2"/>
  <c r="H34" i="2"/>
  <c r="BB88" i="1" s="1"/>
  <c r="W127" i="2"/>
  <c r="AA127" i="2"/>
  <c r="AA126" i="2" s="1"/>
  <c r="AA315" i="3"/>
  <c r="W315" i="3"/>
  <c r="AA158" i="4"/>
  <c r="AA125" i="4" s="1"/>
  <c r="AA165" i="4"/>
  <c r="AA163" i="5"/>
  <c r="AA134" i="5" s="1"/>
  <c r="AA121" i="5" s="1"/>
  <c r="M33" i="6"/>
  <c r="AW92" i="1" s="1"/>
  <c r="H33" i="2"/>
  <c r="BA88" i="1" s="1"/>
  <c r="AA250" i="3"/>
  <c r="BK166" i="4"/>
  <c r="M33" i="3"/>
  <c r="AW89" i="1" s="1"/>
  <c r="AA128" i="3"/>
  <c r="AA127" i="3" s="1"/>
  <c r="W250" i="3"/>
  <c r="AA265" i="3"/>
  <c r="W265" i="3"/>
  <c r="Y125" i="4"/>
  <c r="W165" i="4"/>
  <c r="W163" i="5"/>
  <c r="W134" i="5" s="1"/>
  <c r="W121" i="5" s="1"/>
  <c r="AU91" i="1" s="1"/>
  <c r="F78" i="3"/>
  <c r="Y258" i="3"/>
  <c r="Y257" i="3" s="1"/>
  <c r="F78" i="4"/>
  <c r="F78" i="5"/>
  <c r="Y135" i="5"/>
  <c r="Y134" i="5" s="1"/>
  <c r="Y121" i="5" s="1"/>
  <c r="F78" i="6"/>
  <c r="BK123" i="6"/>
  <c r="H36" i="3"/>
  <c r="BD89" i="1" s="1"/>
  <c r="BK258" i="3"/>
  <c r="H36" i="4"/>
  <c r="BD90" i="1" s="1"/>
  <c r="H36" i="5"/>
  <c r="BD91" i="1" s="1"/>
  <c r="BK135" i="5"/>
  <c r="BK134" i="5" s="1"/>
  <c r="N134" i="5" s="1"/>
  <c r="N92" i="5" s="1"/>
  <c r="W122" i="6"/>
  <c r="W121" i="6" s="1"/>
  <c r="AU92" i="1" s="1"/>
  <c r="AA122" i="6"/>
  <c r="AA121" i="6" s="1"/>
  <c r="H34" i="3"/>
  <c r="BB89" i="1" s="1"/>
  <c r="H34" i="4"/>
  <c r="BB90" i="1" s="1"/>
  <c r="Y166" i="4"/>
  <c r="Y165" i="4" s="1"/>
  <c r="H34" i="5"/>
  <c r="BB91" i="1" s="1"/>
  <c r="H35" i="6"/>
  <c r="BC92" i="1" s="1"/>
  <c r="BK174" i="2"/>
  <c r="N174" i="2" s="1"/>
  <c r="N95" i="2" s="1"/>
  <c r="N175" i="2"/>
  <c r="N96" i="2" s="1"/>
  <c r="N123" i="6"/>
  <c r="N90" i="6" s="1"/>
  <c r="BK127" i="2"/>
  <c r="N128" i="2"/>
  <c r="N90" i="2" s="1"/>
  <c r="BK127" i="3"/>
  <c r="N128" i="3"/>
  <c r="N90" i="3" s="1"/>
  <c r="N258" i="3"/>
  <c r="N95" i="3" s="1"/>
  <c r="N126" i="4"/>
  <c r="N90" i="4" s="1"/>
  <c r="BK165" i="4"/>
  <c r="N165" i="4" s="1"/>
  <c r="N94" i="4" s="1"/>
  <c r="N166" i="4"/>
  <c r="N95" i="4" s="1"/>
  <c r="N135" i="5"/>
  <c r="N93" i="5" s="1"/>
  <c r="H33" i="6"/>
  <c r="BA92" i="1" s="1"/>
  <c r="M81" i="2"/>
  <c r="BA87" i="1" l="1"/>
  <c r="AW87" i="1" s="1"/>
  <c r="AK32" i="1" s="1"/>
  <c r="BD87" i="1"/>
  <c r="W35" i="1" s="1"/>
  <c r="BK125" i="4"/>
  <c r="BK257" i="3"/>
  <c r="N257" i="3" s="1"/>
  <c r="N94" i="3" s="1"/>
  <c r="W257" i="3"/>
  <c r="AA257" i="3"/>
  <c r="W127" i="3"/>
  <c r="W126" i="3" s="1"/>
  <c r="AU89" i="1" s="1"/>
  <c r="BK122" i="6"/>
  <c r="BK121" i="6" s="1"/>
  <c r="N121" i="6" s="1"/>
  <c r="N88" i="6" s="1"/>
  <c r="AA124" i="4"/>
  <c r="BC87" i="1"/>
  <c r="AY87" i="1" s="1"/>
  <c r="N123" i="5"/>
  <c r="N90" i="5" s="1"/>
  <c r="W174" i="2"/>
  <c r="W126" i="2" s="1"/>
  <c r="AU88" i="1" s="1"/>
  <c r="W34" i="1"/>
  <c r="BB87" i="1"/>
  <c r="Y124" i="4"/>
  <c r="AA126" i="3"/>
  <c r="W124" i="4"/>
  <c r="AU90" i="1" s="1"/>
  <c r="BK126" i="2"/>
  <c r="N126" i="2" s="1"/>
  <c r="N88" i="2" s="1"/>
  <c r="N127" i="2"/>
  <c r="N89" i="2" s="1"/>
  <c r="W32" i="1"/>
  <c r="BK121" i="5"/>
  <c r="N121" i="5" s="1"/>
  <c r="N88" i="5" s="1"/>
  <c r="N122" i="5"/>
  <c r="N89" i="5" s="1"/>
  <c r="BK124" i="4"/>
  <c r="N124" i="4" s="1"/>
  <c r="N88" i="4" s="1"/>
  <c r="N125" i="4"/>
  <c r="N89" i="4" s="1"/>
  <c r="BK126" i="3"/>
  <c r="N126" i="3" s="1"/>
  <c r="N88" i="3" s="1"/>
  <c r="N127" i="3"/>
  <c r="N89" i="3" s="1"/>
  <c r="N122" i="6" l="1"/>
  <c r="N89" i="6" s="1"/>
  <c r="AU87" i="1"/>
  <c r="AX87" i="1"/>
  <c r="W33" i="1"/>
  <c r="N107" i="3"/>
  <c r="BE107" i="3" s="1"/>
  <c r="N106" i="3"/>
  <c r="BE106" i="3" s="1"/>
  <c r="N105" i="3"/>
  <c r="BE105" i="3" s="1"/>
  <c r="N104" i="3"/>
  <c r="BE104" i="3" s="1"/>
  <c r="N103" i="3"/>
  <c r="BE103" i="3" s="1"/>
  <c r="N102" i="3"/>
  <c r="M27" i="3"/>
  <c r="N105" i="4"/>
  <c r="BE105" i="4" s="1"/>
  <c r="N104" i="4"/>
  <c r="BE104" i="4" s="1"/>
  <c r="N103" i="4"/>
  <c r="BE103" i="4" s="1"/>
  <c r="N102" i="4"/>
  <c r="BE102" i="4" s="1"/>
  <c r="N101" i="4"/>
  <c r="BE101" i="4" s="1"/>
  <c r="N100" i="4"/>
  <c r="M27" i="4"/>
  <c r="N102" i="5"/>
  <c r="BE102" i="5" s="1"/>
  <c r="N101" i="5"/>
  <c r="BE101" i="5" s="1"/>
  <c r="N100" i="5"/>
  <c r="BE100" i="5" s="1"/>
  <c r="N99" i="5"/>
  <c r="BE99" i="5" s="1"/>
  <c r="N98" i="5"/>
  <c r="BE98" i="5" s="1"/>
  <c r="N97" i="5"/>
  <c r="M27" i="5"/>
  <c r="N102" i="6"/>
  <c r="BE102" i="6" s="1"/>
  <c r="N101" i="6"/>
  <c r="BE101" i="6" s="1"/>
  <c r="N100" i="6"/>
  <c r="BE100" i="6" s="1"/>
  <c r="N99" i="6"/>
  <c r="BE99" i="6" s="1"/>
  <c r="N98" i="6"/>
  <c r="BE98" i="6" s="1"/>
  <c r="N97" i="6"/>
  <c r="M27" i="6"/>
  <c r="N106" i="2"/>
  <c r="BE106" i="2" s="1"/>
  <c r="N105" i="2"/>
  <c r="BE105" i="2" s="1"/>
  <c r="N107" i="2"/>
  <c r="BE107" i="2" s="1"/>
  <c r="N104" i="2"/>
  <c r="BE104" i="2" s="1"/>
  <c r="N103" i="2"/>
  <c r="BE103" i="2" s="1"/>
  <c r="N102" i="2"/>
  <c r="M27" i="2"/>
  <c r="N101" i="2" l="1"/>
  <c r="BE102" i="2"/>
  <c r="N96" i="6"/>
  <c r="BE97" i="6"/>
  <c r="N96" i="5"/>
  <c r="BE97" i="5"/>
  <c r="N99" i="4"/>
  <c r="BE100" i="4"/>
  <c r="N101" i="3"/>
  <c r="BE102" i="3"/>
  <c r="M32" i="3" l="1"/>
  <c r="AV89" i="1" s="1"/>
  <c r="AT89" i="1" s="1"/>
  <c r="H32" i="3"/>
  <c r="AZ89" i="1" s="1"/>
  <c r="M32" i="5"/>
  <c r="AV91" i="1" s="1"/>
  <c r="AT91" i="1" s="1"/>
  <c r="H32" i="5"/>
  <c r="AZ91" i="1" s="1"/>
  <c r="M32" i="6"/>
  <c r="AV92" i="1" s="1"/>
  <c r="AT92" i="1" s="1"/>
  <c r="H32" i="6"/>
  <c r="AZ92" i="1" s="1"/>
  <c r="M28" i="3"/>
  <c r="L109" i="3"/>
  <c r="M28" i="4"/>
  <c r="L107" i="4"/>
  <c r="M28" i="5"/>
  <c r="L104" i="5"/>
  <c r="M28" i="6"/>
  <c r="L104" i="6"/>
  <c r="M28" i="2"/>
  <c r="L109" i="2"/>
  <c r="M32" i="4"/>
  <c r="AV90" i="1" s="1"/>
  <c r="AT90" i="1" s="1"/>
  <c r="H32" i="4"/>
  <c r="AZ90" i="1" s="1"/>
  <c r="M32" i="2"/>
  <c r="AV88" i="1" s="1"/>
  <c r="AT88" i="1" s="1"/>
  <c r="H32" i="2"/>
  <c r="AZ88" i="1" s="1"/>
  <c r="AZ87" i="1" s="1"/>
  <c r="AS88" i="1" l="1"/>
  <c r="M30" i="2"/>
  <c r="AS92" i="1"/>
  <c r="M30" i="6"/>
  <c r="AS91" i="1"/>
  <c r="M30" i="5"/>
  <c r="AS90" i="1"/>
  <c r="M30" i="4"/>
  <c r="AS89" i="1"/>
  <c r="M30" i="3"/>
  <c r="AV87" i="1"/>
  <c r="L38" i="3" l="1"/>
  <c r="AG89" i="1"/>
  <c r="AN89" i="1" s="1"/>
  <c r="L38" i="4"/>
  <c r="AG90" i="1"/>
  <c r="AN90" i="1" s="1"/>
  <c r="L38" i="5"/>
  <c r="AG91" i="1"/>
  <c r="AN91" i="1" s="1"/>
  <c r="L38" i="6"/>
  <c r="AG92" i="1"/>
  <c r="AN92" i="1" s="1"/>
  <c r="AT87" i="1"/>
  <c r="AS87" i="1"/>
  <c r="L38" i="2"/>
  <c r="AG88" i="1"/>
  <c r="AN88" i="1" l="1"/>
  <c r="AG87" i="1"/>
  <c r="AK26" i="1" l="1"/>
  <c r="AG97" i="1"/>
  <c r="AG95" i="1"/>
  <c r="AG96" i="1"/>
  <c r="AN87" i="1"/>
  <c r="AG98" i="1"/>
  <c r="CD96" i="1" l="1"/>
  <c r="AV96" i="1"/>
  <c r="BY96" i="1" s="1"/>
  <c r="AV97" i="1"/>
  <c r="BY97" i="1" s="1"/>
  <c r="CD97" i="1"/>
  <c r="CD98" i="1"/>
  <c r="AV98" i="1"/>
  <c r="BY98" i="1" s="1"/>
  <c r="CD95" i="1"/>
  <c r="AV95" i="1"/>
  <c r="BY95" i="1" s="1"/>
  <c r="AG94" i="1"/>
  <c r="AN95" i="1" l="1"/>
  <c r="W31" i="1"/>
  <c r="AK27" i="1"/>
  <c r="AK29" i="1" s="1"/>
  <c r="AG100" i="1"/>
  <c r="AK31" i="1"/>
  <c r="AN98" i="1"/>
  <c r="AN97" i="1"/>
  <c r="AN96" i="1"/>
  <c r="AN94" i="1" l="1"/>
  <c r="AN100" i="1" s="1"/>
  <c r="AK37" i="1"/>
</calcChain>
</file>

<file path=xl/sharedStrings.xml><?xml version="1.0" encoding="utf-8"?>
<sst xmlns="http://schemas.openxmlformats.org/spreadsheetml/2006/main" count="7114" uniqueCount="1026">
  <si>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</si>
  <si>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</si>
  <si>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</si>
  <si>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</si>
  <si>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</si>
  <si>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</si>
  <si>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</si>
  <si>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</si>
  <si>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</si>
  <si>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</si>
  <si>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</si>
  <si>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</si>
  <si>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</si>
  <si>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</si>
  <si>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</si>
  <si>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</si>
  <si>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</si>
  <si>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085/28/08/2017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</si>
  <si>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</si>
  <si>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</si>
  <si>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fasády a střechy tělocvičny ZŠ Lidická</t>
  </si>
  <si>
    <t>JKSO:</t>
  </si>
  <si>
    <t>CC-CZ:</t>
  </si>
  <si>
    <t>Místo:</t>
  </si>
  <si>
    <t>Bílina</t>
  </si>
  <si>
    <t>Datum:</t>
  </si>
  <si>
    <t>Objednatel:</t>
  </si>
  <si>
    <t>IČ:</t>
  </si>
  <si>
    <t>Město Bílina</t>
  </si>
  <si>
    <t>DIČ:</t>
  </si>
  <si>
    <t>Zhotovitel:</t>
  </si>
  <si>
    <t>Vyplň údaj</t>
  </si>
  <si>
    <t>Projektant:</t>
  </si>
  <si>
    <t>Ing. Marian Zach</t>
  </si>
  <si>
    <t>True</t>
  </si>
  <si>
    <t>Zpracovatel:</t>
  </si>
  <si>
    <t>Pavel Šouta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</si>
  <si>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</si>
  <si>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</si>
  <si>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</si>
  <si>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</si>
  <si>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</si>
  <si>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</si>
  <si>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</si>
  <si>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</si>
  <si>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</si>
  <si>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</si>
  <si>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</si>
  <si>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</si>
  <si>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</si>
  <si>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</si>
  <si>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</si>
  <si>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</si>
  <si>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</si>
  <si>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</si>
  <si>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</si>
  <si>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</si>
  <si>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</si>
  <si>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</si>
  <si>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</si>
  <si>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</si>
  <si>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</si>
  <si>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</si>
  <si>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</si>
  <si>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</si>
  <si>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</si>
  <si>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</si>
  <si>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</si>
  <si>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</si>
  <si>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</si>
  <si>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</si>
  <si>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</si>
  <si>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</si>
  <si>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</si>
  <si>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</si>
  <si>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</si>
  <si>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</si>
  <si>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</si>
  <si>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</si>
  <si>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</si>
  <si>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{6226a895-02bc-4fc1-bf29-15a948c3c0d6}</t>
  </si>
  <si>
    <t>{00000000-0000-0000-0000-000000000000}</t>
  </si>
  <si>
    <t>/</t>
  </si>
  <si>
    <t>SO 01</t>
  </si>
  <si>
    <t>Oprava střechy</t>
  </si>
  <si>
    <t>1</t>
  </si>
  <si>
    <t>{011bea00-c54e-4394-a646-9f0cb4bc5695}</t>
  </si>
  <si>
    <t>SO 02</t>
  </si>
  <si>
    <t>Oprava fasády</t>
  </si>
  <si>
    <t>{16f4d8e9-ab89-4a0d-b365-794f7d5d5ea0}</t>
  </si>
  <si>
    <t>SO 03</t>
  </si>
  <si>
    <t>Oprava dřevěné věžičky</t>
  </si>
  <si>
    <t>{c2a1e7f7-b6d0-4e82-9025-d74a3a6711ab}</t>
  </si>
  <si>
    <t>SO 04</t>
  </si>
  <si>
    <t>Hromosvod</t>
  </si>
  <si>
    <t>{b4c918c4-dd34-4942-9379-7ba792ea32ca}</t>
  </si>
  <si>
    <t>VON</t>
  </si>
  <si>
    <t>Vedlejší a ostatní náklady</t>
  </si>
  <si>
    <t>{2ea608f0-7d8d-4ba1-8cba-4f6e0846f196}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</si>
  <si>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</si>
  <si>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</si>
  <si>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</si>
  <si>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</si>
  <si>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</si>
  <si>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</si>
  <si>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</si>
  <si>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</si>
  <si>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</si>
  <si>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</si>
  <si>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</si>
  <si>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</si>
  <si>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</si>
  <si>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</si>
  <si>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</si>
  <si>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</si>
  <si>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</si>
  <si>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Oprava střechy</t>
  </si>
  <si>
    <t>DSP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</si>
  <si>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</si>
  <si>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</si>
  <si>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</si>
  <si>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</si>
  <si>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</si>
  <si>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</si>
  <si>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</si>
  <si>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</si>
  <si>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</si>
  <si>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</si>
  <si>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</si>
  <si>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</si>
  <si>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</si>
  <si>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</si>
  <si>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</si>
  <si>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</si>
  <si>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</si>
  <si>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</si>
  <si>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</si>
  <si>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</si>
  <si>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</si>
  <si>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</si>
  <si>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</si>
  <si>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</si>
  <si>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</si>
  <si>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</si>
  <si>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</si>
  <si>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</si>
  <si>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</si>
  <si>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</si>
  <si>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</si>
  <si>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</si>
  <si>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</si>
  <si>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</si>
  <si>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</si>
  <si>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</si>
  <si>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</si>
  <si>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</si>
  <si>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</si>
  <si>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</si>
  <si>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</si>
  <si>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</si>
  <si>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317235811</t>
  </si>
  <si>
    <t>Doplnění zdiva hlavních a kordónových říms cihlami pálenými na maltu</t>
  </si>
  <si>
    <t>m3</t>
  </si>
  <si>
    <t>4</t>
  </si>
  <si>
    <t>975764020</t>
  </si>
  <si>
    <t>5*0,15</t>
  </si>
  <si>
    <t>VV</t>
  </si>
  <si>
    <t>Součet</t>
  </si>
  <si>
    <t>629991011</t>
  </si>
  <si>
    <t>Zakrytí výplní otvorů a svislých ploch fólií přilepenou lepící páskou</t>
  </si>
  <si>
    <t>m2</t>
  </si>
  <si>
    <t>-786293970</t>
  </si>
  <si>
    <t>55</t>
  </si>
  <si>
    <t>3</t>
  </si>
  <si>
    <t>699324588</t>
  </si>
  <si>
    <t>33,856</t>
  </si>
  <si>
    <t>945411111</t>
  </si>
  <si>
    <t>Výsuvná šplhací plošina motorová s jedním podvozkem a jedním stožárem v do 80 m</t>
  </si>
  <si>
    <t>den</t>
  </si>
  <si>
    <t>957604352</t>
  </si>
  <si>
    <t>25</t>
  </si>
  <si>
    <t>5</t>
  </si>
  <si>
    <t>949101112</t>
  </si>
  <si>
    <t>Lešení pomocné pro objekty pozemních staveb s lešeňovou podlahou v do 3,5 m zatížení do 150 kg/m2</t>
  </si>
  <si>
    <t>566945367</t>
  </si>
  <si>
    <t>85</t>
  </si>
  <si>
    <t>pomocné lešení pro opravu komínů</t>
  </si>
  <si>
    <t>6</t>
  </si>
  <si>
    <t>965045113</t>
  </si>
  <si>
    <t>Bourání potěrů cementových nebo pískocementových tl do 50 mm pl přes 4 m2</t>
  </si>
  <si>
    <t>612652998</t>
  </si>
  <si>
    <t>7</t>
  </si>
  <si>
    <t>967031743</t>
  </si>
  <si>
    <t>Přisekání plošné zdiva z cihel pálených na MC tl do 150 mm</t>
  </si>
  <si>
    <t>-1260664234</t>
  </si>
  <si>
    <t>8</t>
  </si>
  <si>
    <t>978019361</t>
  </si>
  <si>
    <t>Otlučení (osekání) vnější vápenné nebo vápenocementové omítky stupně členitosti 3 až 5 do 50%</t>
  </si>
  <si>
    <t>1117201917</t>
  </si>
  <si>
    <t>0,65*4*1,45</t>
  </si>
  <si>
    <t>2,90*2*2,65</t>
  </si>
  <si>
    <t>0,65*2*2,80</t>
  </si>
  <si>
    <t>11</t>
  </si>
  <si>
    <t>9</t>
  </si>
  <si>
    <t>M</t>
  </si>
  <si>
    <t>NC 0000.30</t>
  </si>
  <si>
    <t>montáž a dodávka, oprava omítek, nová omítka z vápenného hydrátu, dodržení členění architektonických prvků, nátěr řidkým vápenným pačokem, omítkové praskliny vyplnit injektážní maltou</t>
  </si>
  <si>
    <t>-966671599</t>
  </si>
  <si>
    <t>33,78</t>
  </si>
  <si>
    <t>10</t>
  </si>
  <si>
    <t>NC 0000.31</t>
  </si>
  <si>
    <t>ks</t>
  </si>
  <si>
    <t>1064280457</t>
  </si>
  <si>
    <t>978023471</t>
  </si>
  <si>
    <t>Vyškrabání spár zdiva cihelného komínového</t>
  </si>
  <si>
    <t>987813996</t>
  </si>
  <si>
    <t>12</t>
  </si>
  <si>
    <t>NC 0000.29</t>
  </si>
  <si>
    <t>-413320836</t>
  </si>
  <si>
    <t>13</t>
  </si>
  <si>
    <t>997013114</t>
  </si>
  <si>
    <t>Vnitrostaveništní doprava suti a vybouraných hmot pro budovy v do 15 m s použitím mechanizace</t>
  </si>
  <si>
    <t>t</t>
  </si>
  <si>
    <t>-41073955</t>
  </si>
  <si>
    <t>14</t>
  </si>
  <si>
    <t>997013501</t>
  </si>
  <si>
    <t>Odvoz suti a vybouraných hmot na skládku nebo meziskládku do 1 km se složením</t>
  </si>
  <si>
    <t>1465249135</t>
  </si>
  <si>
    <t>997013509</t>
  </si>
  <si>
    <t>Příplatek k odvozu suti a vybouraných hmot na skládku ZKD 1 km přes 1 km</t>
  </si>
  <si>
    <t>632405152</t>
  </si>
  <si>
    <t>16</t>
  </si>
  <si>
    <t>1131138850</t>
  </si>
  <si>
    <t>17</t>
  </si>
  <si>
    <t>998011003</t>
  </si>
  <si>
    <t>Přesun hmot pro budovy zděné v do 24 m</t>
  </si>
  <si>
    <t>131037298</t>
  </si>
  <si>
    <t>18</t>
  </si>
  <si>
    <t>1659611587</t>
  </si>
  <si>
    <t>19</t>
  </si>
  <si>
    <t>906545770</t>
  </si>
  <si>
    <t>6,40*4,60*1,15</t>
  </si>
  <si>
    <t>20</t>
  </si>
  <si>
    <t>-453896543</t>
  </si>
  <si>
    <t>712300841</t>
  </si>
  <si>
    <t>Odstranění povlakové krytiny střech do 10° odškrabáním mechu s urovnáním povrchu a očištěním</t>
  </si>
  <si>
    <t>-1332888742</t>
  </si>
  <si>
    <t>22</t>
  </si>
  <si>
    <t>712311101</t>
  </si>
  <si>
    <t>Provedení povlakové krytiny střech do 10° za studena lakem penetračním nebo asfaltovým</t>
  </si>
  <si>
    <t>1170352385</t>
  </si>
  <si>
    <t>23</t>
  </si>
  <si>
    <t>32</t>
  </si>
  <si>
    <t>1870450187</t>
  </si>
  <si>
    <t>Spotřeba 0,3-0,4kg/m2 dle povrchu, ředidlo technický benzín</t>
  </si>
  <si>
    <t>P</t>
  </si>
  <si>
    <t>24</t>
  </si>
  <si>
    <t>712341559</t>
  </si>
  <si>
    <t>Provedení povlakové krytiny střech do 10° pásy NAIP přitavením v plné ploše</t>
  </si>
  <si>
    <t>-1883655146</t>
  </si>
  <si>
    <t>33,856*2</t>
  </si>
  <si>
    <t>NC 0000</t>
  </si>
  <si>
    <t>dodávka asfaltového pásu s polyesterovou vložkou a posypem dle PD</t>
  </si>
  <si>
    <t>-356545869</t>
  </si>
  <si>
    <t>33,856*2*1,15</t>
  </si>
  <si>
    <t>26</t>
  </si>
  <si>
    <t>-1998691600</t>
  </si>
  <si>
    <t>450*1,10</t>
  </si>
  <si>
    <t>27</t>
  </si>
  <si>
    <t>-573465075</t>
  </si>
  <si>
    <t>28</t>
  </si>
  <si>
    <t>998712203</t>
  </si>
  <si>
    <t>Přesun hmot procentní pro krytiny povlakové v objektech v do 24 m</t>
  </si>
  <si>
    <t>%</t>
  </si>
  <si>
    <t>1356961434</t>
  </si>
  <si>
    <t>29</t>
  </si>
  <si>
    <t>-1857712571</t>
  </si>
  <si>
    <t>30</t>
  </si>
  <si>
    <t>762341250</t>
  </si>
  <si>
    <t>Montáž bednění střech rovných a šikmých sklonu do 60° z hoblovaných prken</t>
  </si>
  <si>
    <t>133010012</t>
  </si>
  <si>
    <t>450*0,15</t>
  </si>
  <si>
    <t>31</t>
  </si>
  <si>
    <t>NC 0000.96</t>
  </si>
  <si>
    <t>1917699116</t>
  </si>
  <si>
    <t>450*0,15*0,026*1,05</t>
  </si>
  <si>
    <t>762341811</t>
  </si>
  <si>
    <t>Demontáž bednění střech z prken</t>
  </si>
  <si>
    <t>-130945379</t>
  </si>
  <si>
    <t>33</t>
  </si>
  <si>
    <t>762395000</t>
  </si>
  <si>
    <t>Spojovací prostředky pro montáž krovu, bednění, laťování, světlíky, klíny</t>
  </si>
  <si>
    <t>1950785874</t>
  </si>
  <si>
    <t>1,843</t>
  </si>
  <si>
    <t>34</t>
  </si>
  <si>
    <t>998762203</t>
  </si>
  <si>
    <t>Přesun hmot procentní pro kce tesařské v objektech v do 24 m</t>
  </si>
  <si>
    <t>-1729374306</t>
  </si>
  <si>
    <t>35</t>
  </si>
  <si>
    <t>764001821</t>
  </si>
  <si>
    <t>Demontáž krytiny ze svitků nebo tabulí do suti</t>
  </si>
  <si>
    <t>-1505734306</t>
  </si>
  <si>
    <t>36</t>
  </si>
  <si>
    <t>764001841</t>
  </si>
  <si>
    <t>Demontáž krytiny ze šablon do suti</t>
  </si>
  <si>
    <t>-913433</t>
  </si>
  <si>
    <t>37</t>
  </si>
  <si>
    <t>764001861</t>
  </si>
  <si>
    <t>Demontáž hřebene z hřebenáčů do suti</t>
  </si>
  <si>
    <t>m</t>
  </si>
  <si>
    <t>-10478927</t>
  </si>
  <si>
    <t>2*3,60</t>
  </si>
  <si>
    <t>1,50</t>
  </si>
  <si>
    <t>2,30</t>
  </si>
  <si>
    <t>38</t>
  </si>
  <si>
    <t>764001881</t>
  </si>
  <si>
    <t>Demontáž nároží z hřebenáčů do suti</t>
  </si>
  <si>
    <t>1423695275</t>
  </si>
  <si>
    <t>4*9,10</t>
  </si>
  <si>
    <t>2*6,10</t>
  </si>
  <si>
    <t>2*5,50</t>
  </si>
  <si>
    <t>2*6,00</t>
  </si>
  <si>
    <t>39</t>
  </si>
  <si>
    <t>764001891</t>
  </si>
  <si>
    <t>Demontáž úžlabí do suti</t>
  </si>
  <si>
    <t>670921364</t>
  </si>
  <si>
    <t>2*8,30</t>
  </si>
  <si>
    <t>40</t>
  </si>
  <si>
    <t>764002812</t>
  </si>
  <si>
    <t>Demontáž okapového plechu do suti v krytině skládané</t>
  </si>
  <si>
    <t>-346547220</t>
  </si>
  <si>
    <t>53</t>
  </si>
  <si>
    <t>2*4,70</t>
  </si>
  <si>
    <t>9,80</t>
  </si>
  <si>
    <t>19,80</t>
  </si>
  <si>
    <t>41</t>
  </si>
  <si>
    <t>764002821</t>
  </si>
  <si>
    <t>Demontáž střešního výlezu do suti</t>
  </si>
  <si>
    <t>kus</t>
  </si>
  <si>
    <t>-828325810</t>
  </si>
  <si>
    <t>42</t>
  </si>
  <si>
    <t>764002841</t>
  </si>
  <si>
    <t>Demontáž oplechování horních ploch zdí a nadezdívek do suti</t>
  </si>
  <si>
    <t>1060490929</t>
  </si>
  <si>
    <t>6,30</t>
  </si>
  <si>
    <t>43</t>
  </si>
  <si>
    <t>764002871</t>
  </si>
  <si>
    <t>Demontáž lemování zdí do suti</t>
  </si>
  <si>
    <t>-661343182</t>
  </si>
  <si>
    <t>12,50</t>
  </si>
  <si>
    <t>9,20</t>
  </si>
  <si>
    <t>16,50</t>
  </si>
  <si>
    <t>44</t>
  </si>
  <si>
    <t>764002881</t>
  </si>
  <si>
    <t>Demontáž lemování střešních prostupů do suti</t>
  </si>
  <si>
    <t>-1093177931</t>
  </si>
  <si>
    <t>3,50</t>
  </si>
  <si>
    <t>6,00</t>
  </si>
  <si>
    <t>45</t>
  </si>
  <si>
    <t>764004801</t>
  </si>
  <si>
    <t>Demontáž podokapního žlabu do suti</t>
  </si>
  <si>
    <t>503809977</t>
  </si>
  <si>
    <t>2*4,40</t>
  </si>
  <si>
    <t>9,40</t>
  </si>
  <si>
    <t>46</t>
  </si>
  <si>
    <t>764004821</t>
  </si>
  <si>
    <t>Demontáž nástřešního žlabu do suti</t>
  </si>
  <si>
    <t>-2026540577</t>
  </si>
  <si>
    <t>52</t>
  </si>
  <si>
    <t>13,50</t>
  </si>
  <si>
    <t>47</t>
  </si>
  <si>
    <t>764004861</t>
  </si>
  <si>
    <t>Demontáž svodu do suti</t>
  </si>
  <si>
    <t>410129550</t>
  </si>
  <si>
    <t>48</t>
  </si>
  <si>
    <t>NC 0000.1</t>
  </si>
  <si>
    <t>K1 - montáž a dodávka oplechování hřebene střechy, AL plech, tl. 0,7 mm</t>
  </si>
  <si>
    <t>-1663818844</t>
  </si>
  <si>
    <t>49</t>
  </si>
  <si>
    <t>NC 0000.2</t>
  </si>
  <si>
    <t>K2 - montáž a dodávka oplechování hřebene střechy, AL plech, tl. 0,7 mm</t>
  </si>
  <si>
    <t>775592567</t>
  </si>
  <si>
    <t>50</t>
  </si>
  <si>
    <t>NC 0000.3</t>
  </si>
  <si>
    <t>K3 - montáž a dodávka oplechování hřebene střechy, AL plech, tl. 0,7 mm</t>
  </si>
  <si>
    <t>-1275908623</t>
  </si>
  <si>
    <t>51</t>
  </si>
  <si>
    <t>NC 0000.4</t>
  </si>
  <si>
    <t>K4 - montáž a dodávka oplechování nároží střechy, AL plech, tl. 0,7 mm</t>
  </si>
  <si>
    <t>-1735656515</t>
  </si>
  <si>
    <t>NC 0000.5</t>
  </si>
  <si>
    <t>K5 - montáž a dodávka oplechování nároží střechy, AL plech, tl. 0,7 mm</t>
  </si>
  <si>
    <t>-638750763</t>
  </si>
  <si>
    <t>NC 0000.6</t>
  </si>
  <si>
    <t>K6 - montáž a dodávka oplechování nároží střechy, AL plech, tl. 0,7 mm</t>
  </si>
  <si>
    <t>-51790423</t>
  </si>
  <si>
    <t>54</t>
  </si>
  <si>
    <t>NC 0000.7</t>
  </si>
  <si>
    <t>K7 - montáž a dodávka oplechování nároží střechy, AL plech, tl. 0,7 mm</t>
  </si>
  <si>
    <t>-153502361</t>
  </si>
  <si>
    <t>NC 0000.8</t>
  </si>
  <si>
    <t>K8 - montáž a dodávka oplechování úžlabí střechy, AL plech, tl. 0,7 mm</t>
  </si>
  <si>
    <t>2141768261</t>
  </si>
  <si>
    <t>56</t>
  </si>
  <si>
    <t>NC 0000.9</t>
  </si>
  <si>
    <t>K9 - montáž a dodávka proskleného výlezu na střechu, komplet</t>
  </si>
  <si>
    <t>935893491</t>
  </si>
  <si>
    <t>57</t>
  </si>
  <si>
    <t>NC 0000.10</t>
  </si>
  <si>
    <t>K10 - montáž a dodávka oplechování komínového tělesa, AL plech, tl. 0,7 mm</t>
  </si>
  <si>
    <t>-685647749</t>
  </si>
  <si>
    <t>58</t>
  </si>
  <si>
    <t>NC 0000.11</t>
  </si>
  <si>
    <t>K11 - montáž a dodávka oplechování komínového tělesa, AL plech, tl. 0,7 mm</t>
  </si>
  <si>
    <t>-1652300916</t>
  </si>
  <si>
    <t>59</t>
  </si>
  <si>
    <t>NC 0000.12</t>
  </si>
  <si>
    <t>K12 - montáž a dodávka nadstřešního žlabu, AL plech, tl. 0,7 mm</t>
  </si>
  <si>
    <t>1522551113</t>
  </si>
  <si>
    <t>60</t>
  </si>
  <si>
    <t>NC 0000.13</t>
  </si>
  <si>
    <t>K13 - montáž a dodávka oplechování pod nadstřešním žlabem, AL plech, tl. 0,7 mm</t>
  </si>
  <si>
    <t>-1844469662</t>
  </si>
  <si>
    <t>61</t>
  </si>
  <si>
    <t>NC 0000.14</t>
  </si>
  <si>
    <t>K14 - montáž a dodávka nadstřešního žlabu, AL plech, tl. 0,7 mm</t>
  </si>
  <si>
    <t>521952031</t>
  </si>
  <si>
    <t>62</t>
  </si>
  <si>
    <t>NC 0000.15</t>
  </si>
  <si>
    <t>K15 - montáž a dodávka oplechování pod nadstřešním žlabem, AL plech, tl. 0,7 mm</t>
  </si>
  <si>
    <t>407939899</t>
  </si>
  <si>
    <t>63</t>
  </si>
  <si>
    <t>NC 0000.16</t>
  </si>
  <si>
    <t>K16 - montáž a dodávka podokapního žlabu, AL plech, tl. 0,7 mm</t>
  </si>
  <si>
    <t>534379509</t>
  </si>
  <si>
    <t>64</t>
  </si>
  <si>
    <t>NC 0000.17</t>
  </si>
  <si>
    <t>K17 - montáž a dodávka střešního okapu, AL plech, tl. 0,7 mm</t>
  </si>
  <si>
    <t>-824034755</t>
  </si>
  <si>
    <t>65</t>
  </si>
  <si>
    <t>NC 0000.18</t>
  </si>
  <si>
    <t>K18 - montáž a dodávka podokapního žlabu, AL plech, tl. 0,7 mm</t>
  </si>
  <si>
    <t>-1293982401</t>
  </si>
  <si>
    <t>66</t>
  </si>
  <si>
    <t>NC 0000.19</t>
  </si>
  <si>
    <t>K19 - montáž a dodávka střešního okapu, AL plech, tl. 0,7 mm</t>
  </si>
  <si>
    <t>-2011081464</t>
  </si>
  <si>
    <t>67</t>
  </si>
  <si>
    <t>NC 0000.20</t>
  </si>
  <si>
    <t>K20 - montáž a dodávka nadstřešního žlabu, AL plech, tl. 0,7 mm</t>
  </si>
  <si>
    <t>-2128480339</t>
  </si>
  <si>
    <t>68</t>
  </si>
  <si>
    <t>NC 0000.21</t>
  </si>
  <si>
    <t>K21 - montáž a dodávka nadstřešního žlabu, AL plech, tl. 0,7 mm</t>
  </si>
  <si>
    <t>-1110889983</t>
  </si>
  <si>
    <t>69</t>
  </si>
  <si>
    <t>NC 0000.22</t>
  </si>
  <si>
    <t>K22 - montáž a dodávka oplechování atiky, AL plech, tl. 0,7 mm</t>
  </si>
  <si>
    <t>1912280888</t>
  </si>
  <si>
    <t>70</t>
  </si>
  <si>
    <t>NC 0000.23</t>
  </si>
  <si>
    <t>K23 - montáž a dodávka oplechování okraje střechy u atiky, AL plech, tl. 0,7 mm</t>
  </si>
  <si>
    <t>1565045502</t>
  </si>
  <si>
    <t>71</t>
  </si>
  <si>
    <t>NC 0000.24</t>
  </si>
  <si>
    <t>K24 - montáž a dodávka lemování ploché střechy u zdi, AL plech, tl. 0,7 mm</t>
  </si>
  <si>
    <t>-884229069</t>
  </si>
  <si>
    <t>72</t>
  </si>
  <si>
    <t>NC 0000.25</t>
  </si>
  <si>
    <t>K25 - montáž a dodávka lemování u zdi, AL plech, tl. 0,7 mm</t>
  </si>
  <si>
    <t>649697542</t>
  </si>
  <si>
    <t>73</t>
  </si>
  <si>
    <t>NC 0000.26</t>
  </si>
  <si>
    <t>K26 - montáž a dodávka lemování šikmé střechy u zdi, AL plech, tl. 0,7 mm</t>
  </si>
  <si>
    <t>846947249</t>
  </si>
  <si>
    <t>74</t>
  </si>
  <si>
    <t>NC 0000.27</t>
  </si>
  <si>
    <t>K37 - montáž a dodávka střešního svodu, AL plech, tl. 0,7 mm</t>
  </si>
  <si>
    <t>902390374</t>
  </si>
  <si>
    <t>75</t>
  </si>
  <si>
    <t>764121443</t>
  </si>
  <si>
    <t>Krytina střechy rovné ze šablon z Al plechu do 4 ks/m2 sklonu do 60°</t>
  </si>
  <si>
    <t>-904168318</t>
  </si>
  <si>
    <t>450*1,12</t>
  </si>
  <si>
    <t>76</t>
  </si>
  <si>
    <t>NC 0000.95</t>
  </si>
  <si>
    <t>-1290773176</t>
  </si>
  <si>
    <t>77</t>
  </si>
  <si>
    <t>998764203</t>
  </si>
  <si>
    <t>Přesun hmot procentní pro konstrukce klempířské v objektech v do 24 m</t>
  </si>
  <si>
    <t>1769184341</t>
  </si>
  <si>
    <t>78</t>
  </si>
  <si>
    <t>765111261</t>
  </si>
  <si>
    <t>Montáž krytiny keramické hřeben zplna do malty</t>
  </si>
  <si>
    <t>-930936969</t>
  </si>
  <si>
    <t>3,80</t>
  </si>
  <si>
    <t>79</t>
  </si>
  <si>
    <t>NC 0000.94</t>
  </si>
  <si>
    <t>dodávka hřebenáče</t>
  </si>
  <si>
    <t>2047220266</t>
  </si>
  <si>
    <t>80</t>
  </si>
  <si>
    <t>765211052</t>
  </si>
  <si>
    <t>Montáž krytiny keramické hladké do malty zeď, římsa, atika do 40 ks/m2 šupinové krytí š do 20 cm</t>
  </si>
  <si>
    <t>158662536</t>
  </si>
  <si>
    <t>81</t>
  </si>
  <si>
    <t>596600100</t>
  </si>
  <si>
    <t>taška bobrovka základní segmentový řez18x38 cm</t>
  </si>
  <si>
    <t>37707916</t>
  </si>
  <si>
    <t>Spotřeba: 36 kus/m2</t>
  </si>
  <si>
    <t>82</t>
  </si>
  <si>
    <t>765211819</t>
  </si>
  <si>
    <t>Demontáž krytiny keramické hladké na zdech s tvrdou maltou do suti</t>
  </si>
  <si>
    <t>-1607578025</t>
  </si>
  <si>
    <t>0,95*4</t>
  </si>
  <si>
    <t>83</t>
  </si>
  <si>
    <t>NC 0000.28</t>
  </si>
  <si>
    <t>-2036705592</t>
  </si>
  <si>
    <t>84</t>
  </si>
  <si>
    <t>NC 0000.32</t>
  </si>
  <si>
    <t>-603180227</t>
  </si>
  <si>
    <t>998765203</t>
  </si>
  <si>
    <t>Přesun hmot procentní pro krytiny skládané v objektech v do 24 m</t>
  </si>
  <si>
    <t>-152085561</t>
  </si>
  <si>
    <t>VP - Vícepráce</t>
  </si>
  <si>
    <t>PN</t>
  </si>
  <si>
    <t>SO 02 - Oprava fasády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</si>
  <si>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</si>
  <si>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</si>
  <si>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</si>
  <si>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</si>
  <si>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629135102</t>
  </si>
  <si>
    <t>Vyrovnávací vrstva pod klempířské prvky z MC š do 300 mm</t>
  </si>
  <si>
    <t>-852861767</t>
  </si>
  <si>
    <t>1,20</t>
  </si>
  <si>
    <t>3,20</t>
  </si>
  <si>
    <t>3,30*3</t>
  </si>
  <si>
    <t>2,30*2</t>
  </si>
  <si>
    <t>0,60</t>
  </si>
  <si>
    <t>2,10*2</t>
  </si>
  <si>
    <t>0,90</t>
  </si>
  <si>
    <t>1722230560</t>
  </si>
  <si>
    <t>285</t>
  </si>
  <si>
    <t>NC 0000.47</t>
  </si>
  <si>
    <t>odstranění veškerých nesoudržných a narušených omítek fasády, soklu a říms včetně likvidace suti</t>
  </si>
  <si>
    <t>-416869475</t>
  </si>
  <si>
    <t>118,90</t>
  </si>
  <si>
    <t>117,70</t>
  </si>
  <si>
    <t>174,50</t>
  </si>
  <si>
    <t>174,20</t>
  </si>
  <si>
    <t>NC 0000.48</t>
  </si>
  <si>
    <t>odstranění veškerých nátěrů na omítce fasády, soklu a říms - kartáčováním včetně likvidace suti</t>
  </si>
  <si>
    <t>1921094145</t>
  </si>
  <si>
    <t>601,80</t>
  </si>
  <si>
    <t>NC 0000.49</t>
  </si>
  <si>
    <t>591902709</t>
  </si>
  <si>
    <t>NC 0000.50</t>
  </si>
  <si>
    <t>-1618369834</t>
  </si>
  <si>
    <t>NC 0000.51</t>
  </si>
  <si>
    <t>1952057200</t>
  </si>
  <si>
    <t>9,50*4</t>
  </si>
  <si>
    <t>NC 0000.54</t>
  </si>
  <si>
    <t>-1405724443</t>
  </si>
  <si>
    <t>NC 0000.55</t>
  </si>
  <si>
    <t>-682436970</t>
  </si>
  <si>
    <t>NC 0000.56</t>
  </si>
  <si>
    <t>1738611687</t>
  </si>
  <si>
    <t>NC 0000.57</t>
  </si>
  <si>
    <t>-1770576162</t>
  </si>
  <si>
    <t>NC 0000.63</t>
  </si>
  <si>
    <t>montáž a dodávka - oprava omítky, vápenná omítka z vápenného hydrátu včetně fixace drobných trhlin injektážní maltou</t>
  </si>
  <si>
    <t>-2087099561</t>
  </si>
  <si>
    <t>NC 0000.64</t>
  </si>
  <si>
    <t>montáž a dodávka - fasádní nátěr jako modifikovaný vápenný nátěr, komplet dle PD ( alternativně silikátový nátěr )</t>
  </si>
  <si>
    <t>-648852618</t>
  </si>
  <si>
    <t>NC 0000.65</t>
  </si>
  <si>
    <t>montáž a dodávka - reprofilace architektonických prvků, štukatérské práce</t>
  </si>
  <si>
    <t>-1908361571</t>
  </si>
  <si>
    <t>11,50</t>
  </si>
  <si>
    <t>629995101</t>
  </si>
  <si>
    <t>Očištění vnějších ploch tlakovou vodou</t>
  </si>
  <si>
    <t>1411004094</t>
  </si>
  <si>
    <t>941221111</t>
  </si>
  <si>
    <t>Montáž lešení řadového rámového těžkého zatížení do 300 kg/m2 š do 1,2 m v do 10 m</t>
  </si>
  <si>
    <t>2133360754</t>
  </si>
  <si>
    <t>26,20*8,50</t>
  </si>
  <si>
    <t>14,50*8,50</t>
  </si>
  <si>
    <t>2,80*8,50</t>
  </si>
  <si>
    <t>4,70*8,50</t>
  </si>
  <si>
    <t>5,95*8,50</t>
  </si>
  <si>
    <t>5,20*8,50</t>
  </si>
  <si>
    <t>2,70*8,50</t>
  </si>
  <si>
    <t>5,50*8,50</t>
  </si>
  <si>
    <t>8,30*8,50</t>
  </si>
  <si>
    <t>6,50*8,50</t>
  </si>
  <si>
    <t>13,40*8,50</t>
  </si>
  <si>
    <t>941221211</t>
  </si>
  <si>
    <t>Příplatek k lešení řadovému rámovému těžkému š 1,2 m v do 25 m za první a ZKD den použití</t>
  </si>
  <si>
    <t>929768986</t>
  </si>
  <si>
    <t>813,875*80</t>
  </si>
  <si>
    <t>941321811</t>
  </si>
  <si>
    <t>Demontáž lešení řadového modulového těžkého zatížení do 300 kg/m2 š do 1,2 m v do 10 m</t>
  </si>
  <si>
    <t>-1071651661</t>
  </si>
  <si>
    <t>944511111</t>
  </si>
  <si>
    <t>Montáž ochranné sítě z textilie z umělých vláken</t>
  </si>
  <si>
    <t>-364245050</t>
  </si>
  <si>
    <t>944511211</t>
  </si>
  <si>
    <t>Příplatek k ochranné síti za první a ZKD den použití</t>
  </si>
  <si>
    <t>-1406825680</t>
  </si>
  <si>
    <t>944511811</t>
  </si>
  <si>
    <t>Demontáž ochranné sítě z textilie z umělých vláken</t>
  </si>
  <si>
    <t>-1612582355</t>
  </si>
  <si>
    <t>813,875</t>
  </si>
  <si>
    <t>944711112</t>
  </si>
  <si>
    <t>Montáž záchytné stříšky š do 2 m</t>
  </si>
  <si>
    <t>-1659277178</t>
  </si>
  <si>
    <t>944711212</t>
  </si>
  <si>
    <t>Příplatek k záchytné stříšce š do 2 m za první a ZKD den použití</t>
  </si>
  <si>
    <t>673519125</t>
  </si>
  <si>
    <t>55*80</t>
  </si>
  <si>
    <t>944711812</t>
  </si>
  <si>
    <t>Demontáž záchytné stříšky š do 2 m</t>
  </si>
  <si>
    <t>-130275720</t>
  </si>
  <si>
    <t>968062354</t>
  </si>
  <si>
    <t>Vybourání dřevěných rámů oken dvojitých včetně křídel pl do 1 m2</t>
  </si>
  <si>
    <t>-1292238487</t>
  </si>
  <si>
    <t>0,80*0,60</t>
  </si>
  <si>
    <t>NC 0000.58</t>
  </si>
  <si>
    <t>-1104860556</t>
  </si>
  <si>
    <t>NC 0000.59</t>
  </si>
  <si>
    <t>1274112704</t>
  </si>
  <si>
    <t>NC 0000.60</t>
  </si>
  <si>
    <t>121197445</t>
  </si>
  <si>
    <t>NC 0000.61</t>
  </si>
  <si>
    <t>-1686436367</t>
  </si>
  <si>
    <t>NC 0000.62</t>
  </si>
  <si>
    <t>kpl</t>
  </si>
  <si>
    <t>1307386750</t>
  </si>
  <si>
    <t>NC 0000.89</t>
  </si>
  <si>
    <t>631507259</t>
  </si>
  <si>
    <t>377809044</t>
  </si>
  <si>
    <t>-1705334254</t>
  </si>
  <si>
    <t>430797565</t>
  </si>
  <si>
    <t>2003251988</t>
  </si>
  <si>
    <t>-1689931668</t>
  </si>
  <si>
    <t>741370131</t>
  </si>
  <si>
    <t>Montáž svítidlo žárovkové průmysl nástěnné přisazené 1 zdroj s košem</t>
  </si>
  <si>
    <t>-1050748159</t>
  </si>
  <si>
    <t>NC 0000.90</t>
  </si>
  <si>
    <t>907432403</t>
  </si>
  <si>
    <t>NC 0000.91</t>
  </si>
  <si>
    <t>-690063208</t>
  </si>
  <si>
    <t>NC 0000.92</t>
  </si>
  <si>
    <t>kontrola zapojení svítidla a kontrola rozvaděče</t>
  </si>
  <si>
    <t>-158442556</t>
  </si>
  <si>
    <t>764002851</t>
  </si>
  <si>
    <t>Demontáž oplechování parapetů do suti</t>
  </si>
  <si>
    <t>1287044077</t>
  </si>
  <si>
    <t>764002861</t>
  </si>
  <si>
    <t>Demontáž oplechování říms a ozdobných prvků do suti</t>
  </si>
  <si>
    <t>-1838134985</t>
  </si>
  <si>
    <t>NC 0000.97</t>
  </si>
  <si>
    <t>K35 - montáž a dodávka oplechování soklu, rš. 200 mm, AL plech, tl. 0,7 mm</t>
  </si>
  <si>
    <t>1026361579</t>
  </si>
  <si>
    <t>NC 0000.98</t>
  </si>
  <si>
    <t>K36 - montáž a dodávka oplechování soklu, rš. 250 mm, AL plech, tl. 0,7 mm</t>
  </si>
  <si>
    <t>1374947647</t>
  </si>
  <si>
    <t>NC 0000.41</t>
  </si>
  <si>
    <t>K38 - demontáž mřížky odvětrání a její likvidace</t>
  </si>
  <si>
    <t>465851490</t>
  </si>
  <si>
    <t>NC 0000.42</t>
  </si>
  <si>
    <t>K39 - demontáž mřížky odvětrání a její likvidace</t>
  </si>
  <si>
    <t>-1526203595</t>
  </si>
  <si>
    <t>NC 0000.43</t>
  </si>
  <si>
    <t>K40 - demontáž mřížky odvětrání a její likvidace</t>
  </si>
  <si>
    <t>1954695813</t>
  </si>
  <si>
    <t>NC 0000.44</t>
  </si>
  <si>
    <t>K38 - montáž a dodávka mřížky odvětrání, kovová</t>
  </si>
  <si>
    <t>-934035411</t>
  </si>
  <si>
    <t>NC 0000.45</t>
  </si>
  <si>
    <t>K39 - montáž a dodávka mřížky odvětrání, kovová</t>
  </si>
  <si>
    <t>-466190794</t>
  </si>
  <si>
    <t>NC 0000.46</t>
  </si>
  <si>
    <t>K40 - montáž a dodávka mřížky odvětrání, kovová</t>
  </si>
  <si>
    <t>-1472732452</t>
  </si>
  <si>
    <t>764226402</t>
  </si>
  <si>
    <t>Oplechování parapetů rovných mechanicky kotvené z Al plechu  rš 200 mm, tl. 0,7 mm</t>
  </si>
  <si>
    <t>693672345</t>
  </si>
  <si>
    <t>764226403</t>
  </si>
  <si>
    <t>Oplechování parapetů rovných mechanicky kotvené z Al plechu  rš 250 mm, tl. 0,7 mm</t>
  </si>
  <si>
    <t>1345828493</t>
  </si>
  <si>
    <t>0,9</t>
  </si>
  <si>
    <t>764226404</t>
  </si>
  <si>
    <t>Oplechování parapetů rovných mechanicky kotvené z Al plechu  rš 330 mm, tl. 0,7 mm</t>
  </si>
  <si>
    <t>415770336</t>
  </si>
  <si>
    <t>764226405</t>
  </si>
  <si>
    <t>Oplechování parapetů rovných mechanicky kotvené z Al plechu  rš 400 mm, tl. 0,7 mm</t>
  </si>
  <si>
    <t>798095148</t>
  </si>
  <si>
    <t>764226406</t>
  </si>
  <si>
    <t>Oplechování parapetů rovných mechanicky kotvené z Al plechu  rš 500 mm, tl. 0,7 mm</t>
  </si>
  <si>
    <t>-277063477</t>
  </si>
  <si>
    <t>-1649982741</t>
  </si>
  <si>
    <t>767662110</t>
  </si>
  <si>
    <t>Montáž mříží pevných šroubovaných</t>
  </si>
  <si>
    <t>1448983706</t>
  </si>
  <si>
    <t>2,22*1,95*2</t>
  </si>
  <si>
    <t>1,41*1,59</t>
  </si>
  <si>
    <t>0,52*1,11*3</t>
  </si>
  <si>
    <t>NC 0000.52</t>
  </si>
  <si>
    <t>-1246831198</t>
  </si>
  <si>
    <t>998767203</t>
  </si>
  <si>
    <t>Přesun hmot procentní pro zámečnické konstrukce v objektech v do 24 m</t>
  </si>
  <si>
    <t>1785145795</t>
  </si>
  <si>
    <t>783301311</t>
  </si>
  <si>
    <t>Odmaštění zámečnických konstrukcí vodou ředitelným odmašťovačem</t>
  </si>
  <si>
    <t>1632431656</t>
  </si>
  <si>
    <t>7,947</t>
  </si>
  <si>
    <t>783301313</t>
  </si>
  <si>
    <t>Odmaštění zámečnických konstrukcí ředidlovým odmašťovačem</t>
  </si>
  <si>
    <t>226161310</t>
  </si>
  <si>
    <t>1,575</t>
  </si>
  <si>
    <t>783306801</t>
  </si>
  <si>
    <t>Odstranění nátěru ze zámečnických konstrukcí obroušením</t>
  </si>
  <si>
    <t>-743981521</t>
  </si>
  <si>
    <t>0,90*1,75</t>
  </si>
  <si>
    <t>783306805</t>
  </si>
  <si>
    <t>Odstranění nátěru ze zámečnických konstrukcí opálením</t>
  </si>
  <si>
    <t>1500501825</t>
  </si>
  <si>
    <t>1,41*1,59*2</t>
  </si>
  <si>
    <t>0,52*1,11*3*2</t>
  </si>
  <si>
    <t>783306807</t>
  </si>
  <si>
    <t>Odstranění nátěru ze zámečnických konstrukcí odstraňovačem nátěrů</t>
  </si>
  <si>
    <t>1473402455</t>
  </si>
  <si>
    <t>783306809</t>
  </si>
  <si>
    <t>Odstranění nátěru ze zámečnických konstrukcí okartáčováním</t>
  </si>
  <si>
    <t>1990171329</t>
  </si>
  <si>
    <t>783314201</t>
  </si>
  <si>
    <t>Základní antikorozní jednonásobný syntetický standardní nátěr zámečnických konstrukcí</t>
  </si>
  <si>
    <t>1589230716</t>
  </si>
  <si>
    <t>783315101</t>
  </si>
  <si>
    <t>Mezinátěr jednonásobný syntetický standardní zámečnických konstrukcí</t>
  </si>
  <si>
    <t>-1419809308</t>
  </si>
  <si>
    <t>783317101</t>
  </si>
  <si>
    <t>Krycí jednonásobný syntetický standardní nátěr zámečnických konstrukcí</t>
  </si>
  <si>
    <t>-1246769815</t>
  </si>
  <si>
    <t>1,575*2</t>
  </si>
  <si>
    <t>789421232</t>
  </si>
  <si>
    <t>Provedení žárového stříkání ocelových konstrukcí třídy II Zn 100 um</t>
  </si>
  <si>
    <t>-1512021297</t>
  </si>
  <si>
    <t>NC 0000.53</t>
  </si>
  <si>
    <t>dodávka materiálu pro zinkování</t>
  </si>
  <si>
    <t>kg</t>
  </si>
  <si>
    <t>888996104</t>
  </si>
  <si>
    <t>SO 03 - Oprava dřevěné věžičky</t>
  </si>
  <si>
    <t>881639211</t>
  </si>
  <si>
    <t>941311111</t>
  </si>
  <si>
    <t>Montáž lešení řadového modulového lehkého zatížení do 200 kg/m2 š do 0,9 m v do 10 m</t>
  </si>
  <si>
    <t>612021367</t>
  </si>
  <si>
    <t>5*4*2</t>
  </si>
  <si>
    <t>941311211</t>
  </si>
  <si>
    <t>Příplatek k lešení řadovému modulovému lehkému š 0,9 m v do 25 m za první a ZKD den použití</t>
  </si>
  <si>
    <t>-1764033645</t>
  </si>
  <si>
    <t>40*40</t>
  </si>
  <si>
    <t>941311811</t>
  </si>
  <si>
    <t>Demontáž lešení řadového modulového lehkého zatížení do 200 kg/m2 š do 0,9 m v do 10 m</t>
  </si>
  <si>
    <t>-559708345</t>
  </si>
  <si>
    <t>-310189440</t>
  </si>
  <si>
    <t>-1825357538</t>
  </si>
  <si>
    <t>-1854569756</t>
  </si>
  <si>
    <t>-1950905266</t>
  </si>
  <si>
    <t>5*4</t>
  </si>
  <si>
    <t>-1407013298</t>
  </si>
  <si>
    <t>20*40</t>
  </si>
  <si>
    <t>378350124</t>
  </si>
  <si>
    <t>-1943771630</t>
  </si>
  <si>
    <t>-553920470</t>
  </si>
  <si>
    <t>-576505634</t>
  </si>
  <si>
    <t>1597113780</t>
  </si>
  <si>
    <t>-1285941340</t>
  </si>
  <si>
    <t>1400970982</t>
  </si>
  <si>
    <t>736607364</t>
  </si>
  <si>
    <t>1745272989</t>
  </si>
  <si>
    <t>1698866722</t>
  </si>
  <si>
    <t>NC 0000.71</t>
  </si>
  <si>
    <t>-1322138943</t>
  </si>
  <si>
    <t>NC 0000.72</t>
  </si>
  <si>
    <t>1939821927</t>
  </si>
  <si>
    <t>NC 0000.73</t>
  </si>
  <si>
    <t>1528317222</t>
  </si>
  <si>
    <t>NC 0000.74</t>
  </si>
  <si>
    <t>1033915355</t>
  </si>
  <si>
    <t>NC 0000.75</t>
  </si>
  <si>
    <t>-2077930235</t>
  </si>
  <si>
    <t>NC 0000.76</t>
  </si>
  <si>
    <t>-400027614</t>
  </si>
  <si>
    <t>NC 0000.77</t>
  </si>
  <si>
    <t>1169629124</t>
  </si>
  <si>
    <t>NC 0000.78</t>
  </si>
  <si>
    <t>1841568212</t>
  </si>
  <si>
    <t>NC 0000.79</t>
  </si>
  <si>
    <t>831857143</t>
  </si>
  <si>
    <t>NC 0000.80</t>
  </si>
  <si>
    <t>-985849786</t>
  </si>
  <si>
    <t>NC 0000.81</t>
  </si>
  <si>
    <t>2019213356</t>
  </si>
  <si>
    <t>NC 0000.82</t>
  </si>
  <si>
    <t>621286671</t>
  </si>
  <si>
    <t>NC 0000.83</t>
  </si>
  <si>
    <t>482373690</t>
  </si>
  <si>
    <t>NC 0000.84</t>
  </si>
  <si>
    <t>-785748496</t>
  </si>
  <si>
    <t>NC 0000.85</t>
  </si>
  <si>
    <t>-1019422574</t>
  </si>
  <si>
    <t>NC 0000.86</t>
  </si>
  <si>
    <t>-240332318</t>
  </si>
  <si>
    <t>NC 0000.87</t>
  </si>
  <si>
    <t>562553250</t>
  </si>
  <si>
    <t>NC 0000.88</t>
  </si>
  <si>
    <t>montáž a dodávka ošetření stávajícícho řeziva podstřešní části věžičky - proti plísním, houbám, protipožární nástřik</t>
  </si>
  <si>
    <t>-47039835</t>
  </si>
  <si>
    <t>-2014590073</t>
  </si>
  <si>
    <t>1746556768</t>
  </si>
  <si>
    <t>764001831</t>
  </si>
  <si>
    <t>Demontáž krytiny z taškových tabulí do suti</t>
  </si>
  <si>
    <t>700561337</t>
  </si>
  <si>
    <t>10,80</t>
  </si>
  <si>
    <t>-491696802</t>
  </si>
  <si>
    <t>5,60</t>
  </si>
  <si>
    <t>-170718112</t>
  </si>
  <si>
    <t>4,60</t>
  </si>
  <si>
    <t>-837816988</t>
  </si>
  <si>
    <t>0,36</t>
  </si>
  <si>
    <t>NC 0000.66</t>
  </si>
  <si>
    <t>KV01 - montáž a dodávka spodní oplechování dřevěné věžičky v místě napojení na střechu, AL plech</t>
  </si>
  <si>
    <t>-1633874546</t>
  </si>
  <si>
    <t>NC 0000.67</t>
  </si>
  <si>
    <t>KV02 - montáž a dodávka boční oplechování dřevěné věžičky v místě napojení na střechu, AL plech</t>
  </si>
  <si>
    <t>-1862529920</t>
  </si>
  <si>
    <t>NC 0000.68</t>
  </si>
  <si>
    <t>KV03 - montáž a dodávka - oplechování římsy dřevěné věžičky, AL plech</t>
  </si>
  <si>
    <t>-283411056</t>
  </si>
  <si>
    <t>NC 0000.69</t>
  </si>
  <si>
    <t>KV04 - montáž a dodávka oplechování střechy dřevěné věžičky, AL plech</t>
  </si>
  <si>
    <t>960990073</t>
  </si>
  <si>
    <t>NC 0000.70</t>
  </si>
  <si>
    <t>KV05 - montáž a dodávka oplechování jímací tyče dřevěné věžičky, AL plech</t>
  </si>
  <si>
    <t>1834906432</t>
  </si>
  <si>
    <t>1305721935</t>
  </si>
  <si>
    <t>SO 04 - Hromosvod</t>
  </si>
  <si>
    <t xml:space="preserve">    1 - Zemní práce</t>
  </si>
  <si>
    <t>M - Práce a dodávky M</t>
  </si>
  <si>
    <t xml:space="preserve">    46-M - Zemní práce při extr.mont.pracích</t>
  </si>
  <si>
    <t xml:space="preserve">    58-M - Revize vyhrazených technických zařízení</t>
  </si>
  <si>
    <t>113107122</t>
  </si>
  <si>
    <t>-426116698</t>
  </si>
  <si>
    <t>113107131</t>
  </si>
  <si>
    <t>825149664</t>
  </si>
  <si>
    <t>2,50*2*3</t>
  </si>
  <si>
    <t>919735123</t>
  </si>
  <si>
    <t>Řezání stávajícího betonového krytu hl do 150 mm</t>
  </si>
  <si>
    <t>-1493216766</t>
  </si>
  <si>
    <t>9*3</t>
  </si>
  <si>
    <t>460070103</t>
  </si>
  <si>
    <t>Hloubení nezapažených jam pro deskové zemniče ručně v hornině tř 3</t>
  </si>
  <si>
    <t>-73254283</t>
  </si>
  <si>
    <t>460070104</t>
  </si>
  <si>
    <t>Hloubení nezapažených jam pro deskové zemniče ručně v hornině tř 4</t>
  </si>
  <si>
    <t>-2038117743</t>
  </si>
  <si>
    <t>1668502452</t>
  </si>
  <si>
    <t>3*5*0,50</t>
  </si>
  <si>
    <t>542806538</t>
  </si>
  <si>
    <t>1548353902</t>
  </si>
  <si>
    <t>-35013001</t>
  </si>
  <si>
    <t>460620007</t>
  </si>
  <si>
    <t>Zatravnění včetně zalití vodou na rovině</t>
  </si>
  <si>
    <t>603137872</t>
  </si>
  <si>
    <t>5*0,80</t>
  </si>
  <si>
    <t>-2080259395</t>
  </si>
  <si>
    <t>2*2,50*3</t>
  </si>
  <si>
    <t>-356084597</t>
  </si>
  <si>
    <t>580105001</t>
  </si>
  <si>
    <t>Kontrola stavu ochrany před úderem blesku tyčového hromosvodu běžného objektu</t>
  </si>
  <si>
    <t>svod</t>
  </si>
  <si>
    <t>-1652522044</t>
  </si>
  <si>
    <t>580105062</t>
  </si>
  <si>
    <t>Měření zemního odporu do 8 svodů</t>
  </si>
  <si>
    <t>měření</t>
  </si>
  <si>
    <t>105055722</t>
  </si>
  <si>
    <t>NC 0000.33</t>
  </si>
  <si>
    <t>demontáž stávajícícho hromosvodu komplet včetně likvidace</t>
  </si>
  <si>
    <t>256</t>
  </si>
  <si>
    <t>1825689887</t>
  </si>
  <si>
    <t>NC 0000.34</t>
  </si>
  <si>
    <t>montáž a dodávka drátu uzemňovacího D 8 mm, AIMgSi</t>
  </si>
  <si>
    <t>-1368628502</t>
  </si>
  <si>
    <t>NC 0000.35</t>
  </si>
  <si>
    <t>montáž a dodávka drátu uzemňovacího D 10 mm, FeZn</t>
  </si>
  <si>
    <t>308158942</t>
  </si>
  <si>
    <t>NC 0000.36</t>
  </si>
  <si>
    <t>montáž a dodávka zemnící desky s navařenou zemnící páskou, 2000x250 mm</t>
  </si>
  <si>
    <t>915671002</t>
  </si>
  <si>
    <t>NC 0000.37</t>
  </si>
  <si>
    <t>montáž a dodávka jímací tyče</t>
  </si>
  <si>
    <t>-1312344379</t>
  </si>
  <si>
    <t>NC 0000.38</t>
  </si>
  <si>
    <t>montáž a dodávka ochraného úhelníku</t>
  </si>
  <si>
    <t>122721048</t>
  </si>
  <si>
    <t>NC 0000.39</t>
  </si>
  <si>
    <t>montáž a dodávka spojek, zkušebních svorek, označení, číslování svodů a veškeré montážní úhyty a pomocný materiál, komplet</t>
  </si>
  <si>
    <t>1314624568</t>
  </si>
  <si>
    <t>NC 0000.40</t>
  </si>
  <si>
    <t>měření a revize hromosvodu</t>
  </si>
  <si>
    <t>-39937985</t>
  </si>
  <si>
    <t>VON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</si>
  <si>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</si>
  <si>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</si>
  <si>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</si>
  <si>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</si>
  <si>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</si>
  <si>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</si>
  <si>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032002000</t>
  </si>
  <si>
    <t>Vybavení staveniště</t>
  </si>
  <si>
    <t>Kč</t>
  </si>
  <si>
    <t>1024</t>
  </si>
  <si>
    <t>837660857</t>
  </si>
  <si>
    <t>032903000</t>
  </si>
  <si>
    <t>Náklady na provoz a údržbu vybavení staveniště</t>
  </si>
  <si>
    <t>1243281871</t>
  </si>
  <si>
    <t>033203000</t>
  </si>
  <si>
    <t>Energie pro zařízení staveniště</t>
  </si>
  <si>
    <t>-396564689</t>
  </si>
  <si>
    <t>034002000</t>
  </si>
  <si>
    <t>Zabezpečení staveniště</t>
  </si>
  <si>
    <t>-436058346</t>
  </si>
  <si>
    <t>034503000</t>
  </si>
  <si>
    <t>Informační tabule na staveništi</t>
  </si>
  <si>
    <t>-1857767208</t>
  </si>
  <si>
    <t>039002000</t>
  </si>
  <si>
    <t>Zrušení zařízení staveniště</t>
  </si>
  <si>
    <t>-205613623</t>
  </si>
  <si>
    <t>042503000</t>
  </si>
  <si>
    <t>Plán BOZP na staveništi</t>
  </si>
  <si>
    <t>82987509</t>
  </si>
  <si>
    <t>052103000</t>
  </si>
  <si>
    <t>Rezerva investora - pevná částka investora 225.000,-- Kč</t>
  </si>
  <si>
    <t>1208558519</t>
  </si>
  <si>
    <t>063002000</t>
  </si>
  <si>
    <t>Práce na těžce přístupných místech</t>
  </si>
  <si>
    <t>-240485499</t>
  </si>
  <si>
    <t>071002000</t>
  </si>
  <si>
    <t>Provoz investora, třetích osob</t>
  </si>
  <si>
    <t>165232823</t>
  </si>
  <si>
    <t>075603000</t>
  </si>
  <si>
    <t>Jiná ochranná pásma, veškeré inženýrské sítě</t>
  </si>
  <si>
    <t>-1876091654</t>
  </si>
  <si>
    <t xml:space="preserve"> 783213111</t>
  </si>
  <si>
    <t>Napouštěcí jednonásobný syntetický biocidní nátěr tesařských konstrukcí zabudovaných do konstrukce</t>
  </si>
  <si>
    <t>284,1+43,4+42,9+46,43+21,8+11,4</t>
  </si>
  <si>
    <t>montáž a dodávka - srovnání stávajícícho prkenného pobití, výškových nerovností, 1/3 z celkové plochy. Srovnání prkenného bednění se standardně provádí hoblováním, broušením případně dotažením spoje</t>
  </si>
  <si>
    <t>demontáž šikmého pobití mezi osmistěnou částí a střechou POZN.2 na výkrese 2.3 a 2.4</t>
  </si>
  <si>
    <t>demontáž dřevěného pobytí osmistěné části věžičky  POZN.3 na výkrese 2.3 a 2.4</t>
  </si>
  <si>
    <t>demontáž svislého pobití osmihranné věžičky  POZN.4 na výkrese 2.3 a 2.4</t>
  </si>
  <si>
    <t>demontáž, repase a montáž věžičkového okna, komplet dle PD  POZN.5 na výkrese 2.3 a 2.4</t>
  </si>
  <si>
    <t>demontáž ostatních dřevěných konstrukcí dle POZN. 6 až 14 včetně likvidace suti na skládce</t>
  </si>
  <si>
    <t>PR01 - montáž a dodávka opláštění čtvercové nadstřešní části věžičky včetně ošetření řeziva a nátěru, řezivo tř. 1 opracované POZN.60 na výkrese 3.1 a 3.2</t>
  </si>
  <si>
    <t>PR02 - montáž a dodávka opláštění osmistěnné části věžičky včetně ošetření řeziva a nátěru, řezivo tř. 1, opracované POZN.53 na výkrese 3.1 a 3.2</t>
  </si>
  <si>
    <t>PR03 - montáž a dodávka pobití střechy věžičky včetně ošetření řeziva a nátěru, řezivo tř. 1, opracované POZN.51 na výkrese 3.1 a 3.2</t>
  </si>
  <si>
    <t>PR04 - montáž a dodávka ozdobných prvků trojúhekníkového tvaru včetně ošetření řeziva a nátěru, řezivo tř. 1, opracované POZN.59 na výkrese 3.1 a 3.2</t>
  </si>
  <si>
    <t>PR05 - montáž a dodávka pobití hran nárožní čtvercové nadstřešní části včetně ošetření řeziva a nátěru, řezivo tř. 1, opracované POZN.62 na výkrese 3.1 a 3.2</t>
  </si>
  <si>
    <t>PR06 - montáž a dodávka větracího otvoru  včetně osazení dřevěného rámu se sítí proti hmyzu, ošetření a nátěr řeziva, řezivo tř. 1, opracované POZN.63 na výkrese 3.1 a 3.2</t>
  </si>
  <si>
    <t>PR07 - montáž a dodávka lemování dveří větracího otvoru včetně ošetření a nátěru řeziva, řezivo tř. 1, opracované POZN.61 na výkrese 3.1 a 3.2</t>
  </si>
  <si>
    <t>PR08 - montáž a dodávka vodorovného pobití čtvercové nadstřešní části včetně ošetření a nátěru řeziva, řezivo tř. 1, opracované POZN.58 na výkrese 3.1 a 3.2</t>
  </si>
  <si>
    <t>PR09 - montáž a dodávka šikmé pobití římsy mezi čtverc. a osmist. částí včetně ošetření a nátěru řeziva, řezivo tř. 1, opracované POZN.57 na výkrese 3.1 a 3.2</t>
  </si>
  <si>
    <t>PR10 - montáž a dodávka šikmé pobití římsy mezi osmist. a střechou včetně ošetření a nátěru řeziva, řezivo tř. 1, opracované POZN.52 na výkrese 3.1 a 3.2</t>
  </si>
  <si>
    <t>PR11 - montáž a dodávka svislé pobití hran osmistěnu včetně ošetření a nátěru řeziva, řezivo tř. 1, opracované POZN.54 na výkrese 3.1 a 3.2</t>
  </si>
  <si>
    <t>PR12 - montáž a dodávka části parapetu pod okny včetně ošetření a nátěru řeziva, řezivo tř. 1, opracované POZN.56 na výkrese 3.1 a 3.2</t>
  </si>
  <si>
    <t>demontáž mříží ocelových POZN. 29 a 30 na výkrese 2.6</t>
  </si>
  <si>
    <t>dodávka venkovního svítidla dle PD komplet POZN.82 na výkrese 3.4</t>
  </si>
  <si>
    <t>demontáž stávajícího svítidla a jeho likvidace POZN.31 na výkrese 2.6</t>
  </si>
  <si>
    <t xml:space="preserve">demontáž a zpětná montáž tabule provozního řádu dětského hřiště POZN.18 na výkrese 2.5 </t>
  </si>
  <si>
    <t>montáž a dodávka nových dřevěných prken podokapní římsy, včetně ošetření řeziva a nového nátěru dle PD komplet POZN.69 na výkrese 3.3</t>
  </si>
  <si>
    <t>demontáž dřevěných prken podokapní římsy včetně likvidace na skládce POZN.20 na výkrese 2.5, 2.6, 2.7</t>
  </si>
  <si>
    <t>demontáž stávající soklové plastové lišty včetně likvidace na skládce POZN.15 na výkrese 2.5 , 2.6, 2.7, 2.8</t>
  </si>
  <si>
    <t>demontáž stávajících ocelových kolejnic z fasády včetně začištění a likvidace na skládce POZN.32 na výkrese 2.7</t>
  </si>
  <si>
    <t xml:space="preserve">demontáž baskedbalového závěsného koše a jeho likvidace POZN.19 na výkrese 2.5 </t>
  </si>
  <si>
    <t>demontáž - vybourání stávajícího lapače střešních nečistot ( v bet. okap. chodníku ) a jeho likvidace na skládce POZN. 17 na výkrese 2.5, 2.6, 2.7 a 2.8</t>
  </si>
  <si>
    <t>demontáž luxfer z luxferového okna POZN. 27 na výkrese 2.5, 2.7 a 2.8</t>
  </si>
  <si>
    <t>vyčištění dilatační spáry POZN. 28 na výkrese 2.5, 2.6, 2.7</t>
  </si>
  <si>
    <t>montáž a dodávka nového lapače střešních nečistot včetně zemních prací a dobetonování okapového chodníku, komplet dle PD, POZN. 65 na výkrese 3.3, 3.4, 3.5 a 3.6</t>
  </si>
  <si>
    <t>montáž a dodávka dilatace spáry těsnícícm provazcem a trvale pružným tmelem POZN. 66 na výkrese 3.3, 3.4, 3.5</t>
  </si>
  <si>
    <t>montáž a dodávka nových luxfer 190/190 mm,komplet dle PD, POZN. 72 na výkrese 3.3, 3.5 a 3.6</t>
  </si>
  <si>
    <t>montáž a dodávka nového dřevěného okna, replika dle PD komplet, 820/625 mm, POZN. 84 na výkrese 3.6</t>
  </si>
  <si>
    <t>montáž a dodávka nové komínové betonové hlavy včetně výztuže, okapové drážky a plechové stříšky, POZN. 88 na výkrese 3.7</t>
  </si>
  <si>
    <t>demontáž stávající komínové hlavice, POZN. 40 na výkrese 2.9</t>
  </si>
  <si>
    <t>demontáž stávajících dvířek vymetacího otvoru dle PD, POZN. 38 na výkrese 2.9</t>
  </si>
  <si>
    <t>montáž a dodávka nových komínových dvířek vymetacího otvoru, POZN. 87 na výkrese 3.7</t>
  </si>
  <si>
    <t xml:space="preserve"> 632451441</t>
  </si>
  <si>
    <t>Doplnění cementového potěru hlazeného pl do 1 m2 tl přes 30 do 40 mm</t>
  </si>
  <si>
    <t>997013631</t>
  </si>
  <si>
    <t>Poplatek za uložení na skládce (skládkovné) stavebního odpadu směsného kód odpadu 17 09 04</t>
  </si>
  <si>
    <t>712631801</t>
  </si>
  <si>
    <t>Odstranění povlakové krytiny střech přes 30° z pásů uložených na sucho AIP nebo NAIP</t>
  </si>
  <si>
    <t>712340833</t>
  </si>
  <si>
    <t>Odstranění povlakové krytiny střech do 10° z pásů NAIP přitavených v plné ploše třívrstvé</t>
  </si>
  <si>
    <t>712340834</t>
  </si>
  <si>
    <t>Příplatek k odstranění povlakové krytiny střech do 10° z pásů NAIP přitavených v plné ploše ZKD vrstvu</t>
  </si>
  <si>
    <t>11163150</t>
  </si>
  <si>
    <t xml:space="preserve"> lak penetrační asfaltový</t>
  </si>
  <si>
    <t>765191013</t>
  </si>
  <si>
    <t>Montáž pojistné hydroizolační nebo parotěsné fólie kladené přes 20° volně na bednění nebo tepelnou izolaci</t>
  </si>
  <si>
    <t>28329043</t>
  </si>
  <si>
    <t>fólie difuzně propustné s nakašírovanou strukturovanou rohoží pod hladkou plechovou krytinu se samolepící páskou v podélném přesahu</t>
  </si>
  <si>
    <t>dodávka prken na pobití střechy impregnovaná</t>
  </si>
  <si>
    <t>Odstranění podkladu z kameniva drceného tl přes 100 do 200 mm ručně</t>
  </si>
  <si>
    <t>Odstranění podkladu z betonu prostého tl přes 100 do 150 mm ručně</t>
  </si>
  <si>
    <t>460161242</t>
  </si>
  <si>
    <t>Hloubení kabelových rýh ručně š 50 cm hl 50 cm v hornině tř I skupiny 3</t>
  </si>
  <si>
    <t>460161243</t>
  </si>
  <si>
    <t>Hloubení kabelových rýh ručně š 50 cm hl 50 cm v hornině tř II skupiny 4</t>
  </si>
  <si>
    <t>460431252</t>
  </si>
  <si>
    <t>Zásyp kabelových rýh ručně se zhutněním š 50 cm hl 50 cm z horniny tř I skupiny 3</t>
  </si>
  <si>
    <t>460431253</t>
  </si>
  <si>
    <t>Zásyp kabelových rýh ručně se zhutněním š 50 cm hl 50 cm z horniny tř II skupiny 4</t>
  </si>
  <si>
    <t>460871152</t>
  </si>
  <si>
    <t>Podklad vozovky a chodníku z kameniva drceného se zhutněním při elektromontážích tl přes 10 do 15 cm</t>
  </si>
  <si>
    <t>460881113</t>
  </si>
  <si>
    <t>Kryt vozovky a chodníku z betonu prostého při elektromontážích tl přes 10 do 15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</si>
</sst>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  <font>
      <i/>
      <sz val="8"/>
      <color rgb="FF0000FF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6" xfId="0" applyBorder="1"/>
    <xf numFmtId="0" fontId="2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6" borderId="9" xfId="0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>
      <alignment vertical="center"/>
    </xf>
    <xf numFmtId="0" fontId="26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7" fillId="0" borderId="4" xfId="0" applyFont="1" applyBorder="1"/>
    <xf numFmtId="0" fontId="5" fillId="0" borderId="0" xfId="0" applyFont="1" applyAlignment="1">
      <alignment horizontal="left"/>
    </xf>
    <xf numFmtId="0" fontId="7" fillId="0" borderId="5" xfId="0" applyFont="1" applyBorder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25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0" fillId="4" borderId="25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14" fontId="2" fillId="4" borderId="0" xfId="0" applyNumberFormat="1" applyFont="1" applyFill="1" applyAlignment="1" applyProtection="1">
      <alignment horizontal="left" vertical="center"/>
      <protection locked="0"/>
    </xf>
    <xf numFmtId="49" fontId="0" fillId="0" borderId="25" xfId="0" applyNumberForma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167" fontId="0" fillId="0" borderId="25" xfId="0" applyNumberForma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4" fontId="21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4" fontId="6" fillId="4" borderId="0" xfId="0" applyNumberFormat="1" applyFont="1" applyFill="1" applyAlignment="1" applyProtection="1">
      <alignment vertical="center"/>
      <protection locked="0"/>
    </xf>
    <xf numFmtId="4" fontId="26" fillId="6" borderId="0" xfId="0" applyNumberFormat="1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2" fillId="4" borderId="0" xfId="0" applyNumberFormat="1" applyFont="1" applyFill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left" vertical="center"/>
    </xf>
    <xf numFmtId="4" fontId="2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4" fontId="3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4" fontId="0" fillId="4" borderId="25" xfId="0" applyNumberFormat="1" applyFill="1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4" fontId="26" fillId="0" borderId="12" xfId="0" applyNumberFormat="1" applyFont="1" applyBorder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/>
    <xf numFmtId="4" fontId="6" fillId="0" borderId="17" xfId="0" applyNumberFormat="1" applyFont="1" applyBorder="1"/>
    <xf numFmtId="4" fontId="6" fillId="0" borderId="17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0" fontId="39" fillId="0" borderId="25" xfId="0" applyFont="1" applyBorder="1" applyAlignment="1" applyProtection="1">
      <alignment horizontal="left" vertical="center" wrapText="1"/>
      <protection locked="0"/>
    </xf>
    <xf numFmtId="4" fontId="6" fillId="0" borderId="23" xfId="0" applyNumberFormat="1" applyFont="1" applyBorder="1"/>
    <xf numFmtId="4" fontId="6" fillId="0" borderId="23" xfId="0" applyNumberFormat="1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4" fontId="5" fillId="0" borderId="12" xfId="0" applyNumberFormat="1" applyFont="1" applyBorder="1"/>
    <xf numFmtId="4" fontId="5" fillId="0" borderId="12" xfId="0" applyNumberFormat="1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36" fillId="0" borderId="25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49" fontId="36" fillId="0" borderId="25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>
    <xdr:from>
      <xdr:col>2</xdr:col>
      <xdr:colOff>45720</xdr:colOff>
      <xdr:row>37</xdr:row>
      <xdr:rowOff>53340</xdr:rowOff>
    </xdr:from>
    <xdr:to>
      <xdr:col>41</xdr:col>
      <xdr:colOff>137160</xdr:colOff>
      <xdr:row>47</xdr:row>
      <xdr:rowOff>114300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02920" y="6606540"/>
          <a:ext cx="5692140" cy="1615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900" b="1" u="sng">
              <a:solidFill>
                <a:schemeClr val="dk1"/>
              </a:solidFill>
              <a:latin typeface="+mn-lt"/>
              <a:ea typeface="+mn-ea"/>
              <a:cs typeface="+mn-cs"/>
            </a:rPr>
            <a:t>Poznámka :</a:t>
          </a:r>
          <a:endParaRPr lang="cs-CZ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900">
              <a:solidFill>
                <a:schemeClr val="dk1"/>
              </a:solidFill>
              <a:latin typeface="+mn-lt"/>
              <a:ea typeface="+mn-ea"/>
              <a:cs typeface="+mn-cs"/>
            </a:rPr>
            <a:t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cenu díla.</a:t>
          </a:r>
        </a:p>
        <a:p>
          <a:r>
            <a:rPr lang="cs-CZ" sz="900">
              <a:solidFill>
                <a:schemeClr val="dk1"/>
              </a:solidFill>
              <a:latin typeface="+mn-lt"/>
              <a:ea typeface="+mn-ea"/>
              <a:cs typeface="+mn-cs"/>
            </a:rPr>
            <a:t>Uchazeč do nabídkové ceny zahrne také náklady spojené s umístěním stavby. Jedná se zejména o náklady na zřízení, údržbu a odstranění objektů zařízení staveniště včetně vnitrostaveništních komunikací a skladovacích ploch, provozní vlivy, mimostaveništní doprava, náklady na kompletační činnost a zpracování dokumentace skutečného provedení stavby.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1"/>
  <sheetViews>
    <sheetView showGridLines="0" tabSelected="1" workbookViewId="0">
      <pane ySplit="1" topLeftCell="A2" activePane="bottomLeft" state="frozen"/>
      <selection pane="bottomLeft" activeCell="AN9" sqref="AN9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3" t="s">
        <v>4</v>
      </c>
      <c r="BB1" s="13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6</v>
      </c>
      <c r="BU1" s="18" t="s">
        <v>6</v>
      </c>
    </row>
    <row r="2" spans="1:73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R2" s="221" t="s">
        <v>8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187" t="s">
        <v>12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25"/>
      <c r="AS4" s="19" t="s">
        <v>13</v>
      </c>
      <c r="BE4" s="26" t="s">
        <v>14</v>
      </c>
      <c r="BS4" s="20" t="s">
        <v>15</v>
      </c>
    </row>
    <row r="5" spans="1:73" ht="14.45" customHeight="1">
      <c r="B5" s="24"/>
      <c r="D5" s="27" t="s">
        <v>16</v>
      </c>
      <c r="K5" s="191" t="s">
        <v>17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Q5" s="25"/>
      <c r="BE5" s="189" t="s">
        <v>18</v>
      </c>
      <c r="BS5" s="20" t="s">
        <v>9</v>
      </c>
    </row>
    <row r="6" spans="1:73" ht="36.950000000000003" customHeight="1">
      <c r="B6" s="24"/>
      <c r="D6" s="29" t="s">
        <v>19</v>
      </c>
      <c r="K6" s="193" t="s">
        <v>20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Q6" s="25"/>
      <c r="BE6" s="190"/>
      <c r="BS6" s="20" t="s">
        <v>9</v>
      </c>
    </row>
    <row r="7" spans="1:73" ht="14.45" customHeight="1">
      <c r="B7" s="24"/>
      <c r="D7" s="30" t="s">
        <v>21</v>
      </c>
      <c r="K7" s="28" t="s">
        <v>5</v>
      </c>
      <c r="AK7" s="30" t="s">
        <v>22</v>
      </c>
      <c r="AN7" s="28" t="s">
        <v>5</v>
      </c>
      <c r="AQ7" s="25"/>
      <c r="BE7" s="190"/>
      <c r="BS7" s="20" t="s">
        <v>9</v>
      </c>
    </row>
    <row r="8" spans="1:73" ht="14.45" customHeight="1">
      <c r="B8" s="24"/>
      <c r="D8" s="30" t="s">
        <v>23</v>
      </c>
      <c r="K8" s="28" t="s">
        <v>24</v>
      </c>
      <c r="AK8" s="30" t="s">
        <v>25</v>
      </c>
      <c r="AN8" s="181">
        <v>42867</v>
      </c>
      <c r="AQ8" s="25"/>
      <c r="BE8" s="190"/>
      <c r="BS8" s="20" t="s">
        <v>9</v>
      </c>
    </row>
    <row r="9" spans="1:73" ht="14.45" customHeight="1">
      <c r="B9" s="24"/>
      <c r="AQ9" s="25"/>
      <c r="BE9" s="190"/>
      <c r="BS9" s="20" t="s">
        <v>9</v>
      </c>
    </row>
    <row r="10" spans="1:73" ht="14.45" customHeight="1">
      <c r="B10" s="24"/>
      <c r="D10" s="30" t="s">
        <v>26</v>
      </c>
      <c r="AK10" s="30" t="s">
        <v>27</v>
      </c>
      <c r="AN10" s="28" t="s">
        <v>5</v>
      </c>
      <c r="AQ10" s="25"/>
      <c r="BE10" s="190"/>
      <c r="BS10" s="20" t="s">
        <v>9</v>
      </c>
    </row>
    <row r="11" spans="1:73" ht="18.399999999999999" customHeight="1">
      <c r="B11" s="24"/>
      <c r="E11" s="28" t="s">
        <v>28</v>
      </c>
      <c r="AK11" s="30" t="s">
        <v>29</v>
      </c>
      <c r="AN11" s="28" t="s">
        <v>5</v>
      </c>
      <c r="AQ11" s="25"/>
      <c r="BE11" s="190"/>
      <c r="BS11" s="20" t="s">
        <v>9</v>
      </c>
    </row>
    <row r="12" spans="1:73" ht="6.95" customHeight="1">
      <c r="B12" s="24"/>
      <c r="AQ12" s="25"/>
      <c r="BE12" s="190"/>
      <c r="BS12" s="20" t="s">
        <v>9</v>
      </c>
    </row>
    <row r="13" spans="1:73" ht="14.45" customHeight="1">
      <c r="B13" s="24"/>
      <c r="D13" s="30" t="s">
        <v>30</v>
      </c>
      <c r="AK13" s="30" t="s">
        <v>27</v>
      </c>
      <c r="AN13" s="31" t="s">
        <v>31</v>
      </c>
      <c r="AQ13" s="25"/>
      <c r="BE13" s="190"/>
      <c r="BS13" s="20" t="s">
        <v>9</v>
      </c>
    </row>
    <row r="14" spans="1:73" ht="15">
      <c r="B14" s="24"/>
      <c r="E14" s="194" t="s">
        <v>31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30" t="s">
        <v>29</v>
      </c>
      <c r="AN14" s="31" t="s">
        <v>31</v>
      </c>
      <c r="AQ14" s="25"/>
      <c r="BE14" s="190"/>
      <c r="BS14" s="20" t="s">
        <v>9</v>
      </c>
    </row>
    <row r="15" spans="1:73" ht="6.95" customHeight="1">
      <c r="B15" s="24"/>
      <c r="AQ15" s="25"/>
      <c r="BE15" s="190"/>
      <c r="BS15" s="20" t="s">
        <v>6</v>
      </c>
    </row>
    <row r="16" spans="1:73" ht="14.45" customHeight="1">
      <c r="B16" s="24"/>
      <c r="D16" s="30" t="s">
        <v>32</v>
      </c>
      <c r="AK16" s="30" t="s">
        <v>27</v>
      </c>
      <c r="AN16" s="28" t="s">
        <v>5</v>
      </c>
      <c r="AQ16" s="25"/>
      <c r="BE16" s="190"/>
      <c r="BS16" s="20" t="s">
        <v>6</v>
      </c>
    </row>
    <row r="17" spans="2:71" ht="18.399999999999999" customHeight="1">
      <c r="B17" s="24"/>
      <c r="E17" s="28" t="s">
        <v>33</v>
      </c>
      <c r="AK17" s="30" t="s">
        <v>29</v>
      </c>
      <c r="AN17" s="28" t="s">
        <v>5</v>
      </c>
      <c r="AQ17" s="25"/>
      <c r="BE17" s="190"/>
      <c r="BS17" s="20" t="s">
        <v>34</v>
      </c>
    </row>
    <row r="18" spans="2:71" ht="6.95" customHeight="1">
      <c r="B18" s="24"/>
      <c r="AQ18" s="25"/>
      <c r="BE18" s="190"/>
      <c r="BS18" s="20" t="s">
        <v>9</v>
      </c>
    </row>
    <row r="19" spans="2:71" ht="14.45" customHeight="1">
      <c r="B19" s="24"/>
      <c r="D19" s="30" t="s">
        <v>35</v>
      </c>
      <c r="AK19" s="30" t="s">
        <v>27</v>
      </c>
      <c r="AN19" s="28" t="s">
        <v>5</v>
      </c>
      <c r="AQ19" s="25"/>
      <c r="BE19" s="190"/>
      <c r="BS19" s="20" t="s">
        <v>9</v>
      </c>
    </row>
    <row r="20" spans="2:71" ht="18.399999999999999" customHeight="1">
      <c r="B20" s="24"/>
      <c r="E20" s="28" t="s">
        <v>36</v>
      </c>
      <c r="AK20" s="30" t="s">
        <v>29</v>
      </c>
      <c r="AN20" s="28" t="s">
        <v>5</v>
      </c>
      <c r="AQ20" s="25"/>
      <c r="BE20" s="190"/>
    </row>
    <row r="21" spans="2:71" ht="6.95" customHeight="1">
      <c r="B21" s="24"/>
      <c r="AQ21" s="25"/>
      <c r="BE21" s="190"/>
    </row>
    <row r="22" spans="2:71" ht="15">
      <c r="B22" s="24"/>
      <c r="D22" s="30" t="s">
        <v>37</v>
      </c>
      <c r="AQ22" s="25"/>
      <c r="BE22" s="190"/>
    </row>
    <row r="23" spans="2:71" ht="14.45" customHeight="1">
      <c r="B23" s="24"/>
      <c r="E23" s="196" t="s">
        <v>5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Q23" s="25"/>
      <c r="BE23" s="190"/>
    </row>
    <row r="24" spans="2:71" ht="6.95" customHeight="1">
      <c r="B24" s="24"/>
      <c r="AQ24" s="25"/>
      <c r="BE24" s="190"/>
    </row>
    <row r="25" spans="2:71" ht="6.95" customHeight="1">
      <c r="B25" s="2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Q25" s="25"/>
      <c r="BE25" s="190"/>
    </row>
    <row r="26" spans="2:71" ht="14.45" customHeight="1">
      <c r="B26" s="24"/>
      <c r="D26" s="33" t="s">
        <v>38</v>
      </c>
      <c r="AK26" s="197">
        <f>ROUND(AG87,2)</f>
        <v>0</v>
      </c>
      <c r="AL26" s="192"/>
      <c r="AM26" s="192"/>
      <c r="AN26" s="192"/>
      <c r="AO26" s="192"/>
      <c r="AQ26" s="25"/>
      <c r="BE26" s="190"/>
    </row>
    <row r="27" spans="2:71" ht="14.45" customHeight="1">
      <c r="B27" s="24"/>
      <c r="D27" s="33" t="s">
        <v>39</v>
      </c>
      <c r="AK27" s="197">
        <f>ROUND(AG94,2)</f>
        <v>0</v>
      </c>
      <c r="AL27" s="197"/>
      <c r="AM27" s="197"/>
      <c r="AN27" s="197"/>
      <c r="AO27" s="197"/>
      <c r="AQ27" s="25"/>
      <c r="BE27" s="190"/>
    </row>
    <row r="28" spans="2:71" s="1" customFormat="1" ht="6.95" customHeight="1">
      <c r="B28" s="34"/>
      <c r="AQ28" s="35"/>
      <c r="BE28" s="190"/>
    </row>
    <row r="29" spans="2:71" s="1" customFormat="1" ht="25.9" customHeight="1">
      <c r="B29" s="34"/>
      <c r="D29" s="36" t="s">
        <v>40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198">
        <f>ROUND(AK26+AK27,2)</f>
        <v>0</v>
      </c>
      <c r="AL29" s="199"/>
      <c r="AM29" s="199"/>
      <c r="AN29" s="199"/>
      <c r="AO29" s="199"/>
      <c r="AQ29" s="35"/>
      <c r="BE29" s="190"/>
    </row>
    <row r="30" spans="2:71" s="1" customFormat="1" ht="6.95" customHeight="1">
      <c r="B30" s="34"/>
      <c r="AQ30" s="35"/>
      <c r="BE30" s="190"/>
    </row>
    <row r="31" spans="2:71" s="2" customFormat="1" ht="14.45" customHeight="1">
      <c r="B31" s="38"/>
      <c r="D31" s="39" t="s">
        <v>41</v>
      </c>
      <c r="F31" s="39" t="s">
        <v>42</v>
      </c>
      <c r="L31" s="200">
        <v>0.21</v>
      </c>
      <c r="M31" s="201"/>
      <c r="N31" s="201"/>
      <c r="O31" s="201"/>
      <c r="T31" s="41" t="s">
        <v>43</v>
      </c>
      <c r="W31" s="202">
        <f>ROUND(AZ87+SUM(CD95:CD99),2)</f>
        <v>0</v>
      </c>
      <c r="X31" s="201"/>
      <c r="Y31" s="201"/>
      <c r="Z31" s="201"/>
      <c r="AA31" s="201"/>
      <c r="AB31" s="201"/>
      <c r="AC31" s="201"/>
      <c r="AD31" s="201"/>
      <c r="AE31" s="201"/>
      <c r="AK31" s="202">
        <f>ROUND(AV87+SUM(BY95:BY99),2)</f>
        <v>0</v>
      </c>
      <c r="AL31" s="201"/>
      <c r="AM31" s="201"/>
      <c r="AN31" s="201"/>
      <c r="AO31" s="201"/>
      <c r="AQ31" s="42"/>
      <c r="BE31" s="190"/>
    </row>
    <row r="32" spans="2:71" s="2" customFormat="1" ht="14.45" customHeight="1">
      <c r="B32" s="38"/>
      <c r="F32" s="39" t="s">
        <v>44</v>
      </c>
      <c r="L32" s="200">
        <v>0.15</v>
      </c>
      <c r="M32" s="201"/>
      <c r="N32" s="201"/>
      <c r="O32" s="201"/>
      <c r="T32" s="41" t="s">
        <v>43</v>
      </c>
      <c r="W32" s="202">
        <f>ROUND(BA87+SUM(CE95:CE99),2)</f>
        <v>0</v>
      </c>
      <c r="X32" s="201"/>
      <c r="Y32" s="201"/>
      <c r="Z32" s="201"/>
      <c r="AA32" s="201"/>
      <c r="AB32" s="201"/>
      <c r="AC32" s="201"/>
      <c r="AD32" s="201"/>
      <c r="AE32" s="201"/>
      <c r="AK32" s="202">
        <f>ROUND(AW87+SUM(BZ95:BZ99),2)</f>
        <v>0</v>
      </c>
      <c r="AL32" s="201"/>
      <c r="AM32" s="201"/>
      <c r="AN32" s="201"/>
      <c r="AO32" s="201"/>
      <c r="AQ32" s="42"/>
      <c r="BE32" s="190"/>
    </row>
    <row r="33" spans="2:57" s="2" customFormat="1" ht="14.45" hidden="1" customHeight="1">
      <c r="B33" s="38"/>
      <c r="F33" s="39" t="s">
        <v>45</v>
      </c>
      <c r="L33" s="200">
        <v>0.21</v>
      </c>
      <c r="M33" s="201"/>
      <c r="N33" s="201"/>
      <c r="O33" s="201"/>
      <c r="T33" s="41" t="s">
        <v>43</v>
      </c>
      <c r="W33" s="202">
        <f>ROUND(BB87+SUM(CF95:CF99),2)</f>
        <v>0</v>
      </c>
      <c r="X33" s="201"/>
      <c r="Y33" s="201"/>
      <c r="Z33" s="201"/>
      <c r="AA33" s="201"/>
      <c r="AB33" s="201"/>
      <c r="AC33" s="201"/>
      <c r="AD33" s="201"/>
      <c r="AE33" s="201"/>
      <c r="AK33" s="202">
        <v>0</v>
      </c>
      <c r="AL33" s="201"/>
      <c r="AM33" s="201"/>
      <c r="AN33" s="201"/>
      <c r="AO33" s="201"/>
      <c r="AQ33" s="42"/>
      <c r="BE33" s="190"/>
    </row>
    <row r="34" spans="2:57" s="2" customFormat="1" ht="14.45" hidden="1" customHeight="1">
      <c r="B34" s="38"/>
      <c r="F34" s="39" t="s">
        <v>46</v>
      </c>
      <c r="L34" s="200">
        <v>0.15</v>
      </c>
      <c r="M34" s="201"/>
      <c r="N34" s="201"/>
      <c r="O34" s="201"/>
      <c r="T34" s="41" t="s">
        <v>43</v>
      </c>
      <c r="W34" s="202">
        <f>ROUND(BC87+SUM(CG95:CG99),2)</f>
        <v>0</v>
      </c>
      <c r="X34" s="201"/>
      <c r="Y34" s="201"/>
      <c r="Z34" s="201"/>
      <c r="AA34" s="201"/>
      <c r="AB34" s="201"/>
      <c r="AC34" s="201"/>
      <c r="AD34" s="201"/>
      <c r="AE34" s="201"/>
      <c r="AK34" s="202">
        <v>0</v>
      </c>
      <c r="AL34" s="201"/>
      <c r="AM34" s="201"/>
      <c r="AN34" s="201"/>
      <c r="AO34" s="201"/>
      <c r="AQ34" s="42"/>
      <c r="BE34" s="190"/>
    </row>
    <row r="35" spans="2:57" s="2" customFormat="1" ht="14.45" hidden="1" customHeight="1">
      <c r="B35" s="38"/>
      <c r="F35" s="39" t="s">
        <v>47</v>
      </c>
      <c r="L35" s="200">
        <v>0</v>
      </c>
      <c r="M35" s="201"/>
      <c r="N35" s="201"/>
      <c r="O35" s="201"/>
      <c r="T35" s="41" t="s">
        <v>43</v>
      </c>
      <c r="W35" s="202">
        <f>ROUND(BD87+SUM(CH95:CH99),2)</f>
        <v>0</v>
      </c>
      <c r="X35" s="201"/>
      <c r="Y35" s="201"/>
      <c r="Z35" s="201"/>
      <c r="AA35" s="201"/>
      <c r="AB35" s="201"/>
      <c r="AC35" s="201"/>
      <c r="AD35" s="201"/>
      <c r="AE35" s="201"/>
      <c r="AK35" s="202">
        <v>0</v>
      </c>
      <c r="AL35" s="201"/>
      <c r="AM35" s="201"/>
      <c r="AN35" s="201"/>
      <c r="AO35" s="201"/>
      <c r="AQ35" s="42"/>
    </row>
    <row r="36" spans="2:57" s="1" customFormat="1" ht="6.95" customHeight="1">
      <c r="B36" s="34"/>
      <c r="AQ36" s="35"/>
    </row>
    <row r="37" spans="2:57" s="1" customFormat="1" ht="25.9" customHeight="1">
      <c r="B37" s="34"/>
      <c r="C37" s="43"/>
      <c r="D37" s="44" t="s">
        <v>48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49</v>
      </c>
      <c r="U37" s="45"/>
      <c r="V37" s="45"/>
      <c r="W37" s="45"/>
      <c r="X37" s="203" t="s">
        <v>50</v>
      </c>
      <c r="Y37" s="204"/>
      <c r="Z37" s="204"/>
      <c r="AA37" s="204"/>
      <c r="AB37" s="204"/>
      <c r="AC37" s="45"/>
      <c r="AD37" s="45"/>
      <c r="AE37" s="45"/>
      <c r="AF37" s="45"/>
      <c r="AG37" s="45"/>
      <c r="AH37" s="45"/>
      <c r="AI37" s="45"/>
      <c r="AJ37" s="45"/>
      <c r="AK37" s="205">
        <f>SUM(AK29:AK35)</f>
        <v>0</v>
      </c>
      <c r="AL37" s="204"/>
      <c r="AM37" s="204"/>
      <c r="AN37" s="204"/>
      <c r="AO37" s="206"/>
      <c r="AP37" s="43"/>
      <c r="AQ37" s="35"/>
    </row>
    <row r="38" spans="2:57" s="1" customFormat="1" ht="14.45" customHeight="1">
      <c r="B38" s="34"/>
      <c r="AQ38" s="35"/>
    </row>
    <row r="39" spans="2:57">
      <c r="B39" s="24"/>
      <c r="AQ39" s="25"/>
    </row>
    <row r="40" spans="2:57">
      <c r="B40" s="24"/>
      <c r="AQ40" s="25"/>
    </row>
    <row r="41" spans="2:57">
      <c r="B41" s="24"/>
      <c r="AQ41" s="25"/>
    </row>
    <row r="42" spans="2:57">
      <c r="B42" s="24"/>
      <c r="AQ42" s="25"/>
    </row>
    <row r="43" spans="2:57">
      <c r="B43" s="24"/>
      <c r="AQ43" s="25"/>
    </row>
    <row r="44" spans="2:57">
      <c r="B44" s="24"/>
      <c r="AQ44" s="25"/>
    </row>
    <row r="45" spans="2:57">
      <c r="B45" s="24"/>
      <c r="AQ45" s="25"/>
    </row>
    <row r="46" spans="2:57">
      <c r="B46" s="24"/>
      <c r="AQ46" s="25"/>
    </row>
    <row r="47" spans="2:57">
      <c r="B47" s="24"/>
      <c r="AQ47" s="25"/>
    </row>
    <row r="48" spans="2:57">
      <c r="B48" s="24"/>
      <c r="AQ48" s="25"/>
    </row>
    <row r="49" spans="2:43" s="1" customFormat="1" ht="15">
      <c r="B49" s="34"/>
      <c r="D49" s="47" t="s">
        <v>51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C49" s="47" t="s">
        <v>52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Q49" s="35"/>
    </row>
    <row r="50" spans="2:43">
      <c r="B50" s="24"/>
      <c r="D50" s="50"/>
      <c r="Z50" s="51"/>
      <c r="AC50" s="50"/>
      <c r="AO50" s="51"/>
      <c r="AQ50" s="25"/>
    </row>
    <row r="51" spans="2:43">
      <c r="B51" s="24"/>
      <c r="D51" s="50"/>
      <c r="Z51" s="51"/>
      <c r="AC51" s="50"/>
      <c r="AO51" s="51"/>
      <c r="AQ51" s="25"/>
    </row>
    <row r="52" spans="2:43">
      <c r="B52" s="24"/>
      <c r="D52" s="50"/>
      <c r="Z52" s="51"/>
      <c r="AC52" s="50"/>
      <c r="AO52" s="51"/>
      <c r="AQ52" s="25"/>
    </row>
    <row r="53" spans="2:43">
      <c r="B53" s="24"/>
      <c r="D53" s="50"/>
      <c r="Z53" s="51"/>
      <c r="AC53" s="50"/>
      <c r="AO53" s="51"/>
      <c r="AQ53" s="25"/>
    </row>
    <row r="54" spans="2:43">
      <c r="B54" s="24"/>
      <c r="D54" s="50"/>
      <c r="Z54" s="51"/>
      <c r="AC54" s="50"/>
      <c r="AO54" s="51"/>
      <c r="AQ54" s="25"/>
    </row>
    <row r="55" spans="2:43">
      <c r="B55" s="24"/>
      <c r="D55" s="50"/>
      <c r="Z55" s="51"/>
      <c r="AC55" s="50"/>
      <c r="AO55" s="51"/>
      <c r="AQ55" s="25"/>
    </row>
    <row r="56" spans="2:43">
      <c r="B56" s="24"/>
      <c r="D56" s="50"/>
      <c r="Z56" s="51"/>
      <c r="AC56" s="50"/>
      <c r="AO56" s="51"/>
      <c r="AQ56" s="25"/>
    </row>
    <row r="57" spans="2:43">
      <c r="B57" s="24"/>
      <c r="D57" s="50"/>
      <c r="Z57" s="51"/>
      <c r="AC57" s="50"/>
      <c r="AO57" s="51"/>
      <c r="AQ57" s="25"/>
    </row>
    <row r="58" spans="2:43" s="1" customFormat="1" ht="15">
      <c r="B58" s="34"/>
      <c r="D58" s="52" t="s">
        <v>53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54</v>
      </c>
      <c r="S58" s="53"/>
      <c r="T58" s="53"/>
      <c r="U58" s="53"/>
      <c r="V58" s="53"/>
      <c r="W58" s="53"/>
      <c r="X58" s="53"/>
      <c r="Y58" s="53"/>
      <c r="Z58" s="55"/>
      <c r="AC58" s="52" t="s">
        <v>53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54</v>
      </c>
      <c r="AN58" s="53"/>
      <c r="AO58" s="55"/>
      <c r="AQ58" s="35"/>
    </row>
    <row r="59" spans="2:43">
      <c r="B59" s="24"/>
      <c r="AQ59" s="25"/>
    </row>
    <row r="60" spans="2:43" s="1" customFormat="1" ht="15">
      <c r="B60" s="34"/>
      <c r="D60" s="47" t="s">
        <v>55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C60" s="47" t="s">
        <v>56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Q60" s="35"/>
    </row>
    <row r="61" spans="2:43">
      <c r="B61" s="24"/>
      <c r="D61" s="50"/>
      <c r="Z61" s="51"/>
      <c r="AC61" s="50"/>
      <c r="AO61" s="51"/>
      <c r="AQ61" s="25"/>
    </row>
    <row r="62" spans="2:43">
      <c r="B62" s="24"/>
      <c r="D62" s="50"/>
      <c r="Z62" s="51"/>
      <c r="AC62" s="50"/>
      <c r="AO62" s="51"/>
      <c r="AQ62" s="25"/>
    </row>
    <row r="63" spans="2:43">
      <c r="B63" s="24"/>
      <c r="D63" s="50"/>
      <c r="Z63" s="51"/>
      <c r="AC63" s="50"/>
      <c r="AO63" s="51"/>
      <c r="AQ63" s="25"/>
    </row>
    <row r="64" spans="2:43">
      <c r="B64" s="24"/>
      <c r="D64" s="50"/>
      <c r="Z64" s="51"/>
      <c r="AC64" s="50"/>
      <c r="AO64" s="51"/>
      <c r="AQ64" s="25"/>
    </row>
    <row r="65" spans="2:43">
      <c r="B65" s="24"/>
      <c r="D65" s="50"/>
      <c r="Z65" s="51"/>
      <c r="AC65" s="50"/>
      <c r="AO65" s="51"/>
      <c r="AQ65" s="25"/>
    </row>
    <row r="66" spans="2:43">
      <c r="B66" s="24"/>
      <c r="D66" s="50"/>
      <c r="Z66" s="51"/>
      <c r="AC66" s="50"/>
      <c r="AO66" s="51"/>
      <c r="AQ66" s="25"/>
    </row>
    <row r="67" spans="2:43">
      <c r="B67" s="24"/>
      <c r="D67" s="50"/>
      <c r="Z67" s="51"/>
      <c r="AC67" s="50"/>
      <c r="AO67" s="51"/>
      <c r="AQ67" s="25"/>
    </row>
    <row r="68" spans="2:43">
      <c r="B68" s="24"/>
      <c r="D68" s="50"/>
      <c r="Z68" s="51"/>
      <c r="AC68" s="50"/>
      <c r="AO68" s="51"/>
      <c r="AQ68" s="25"/>
    </row>
    <row r="69" spans="2:43" s="1" customFormat="1" ht="15">
      <c r="B69" s="34"/>
      <c r="D69" s="52" t="s">
        <v>53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54</v>
      </c>
      <c r="S69" s="53"/>
      <c r="T69" s="53"/>
      <c r="U69" s="53"/>
      <c r="V69" s="53"/>
      <c r="W69" s="53"/>
      <c r="X69" s="53"/>
      <c r="Y69" s="53"/>
      <c r="Z69" s="55"/>
      <c r="AC69" s="52" t="s">
        <v>53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54</v>
      </c>
      <c r="AN69" s="53"/>
      <c r="AO69" s="55"/>
      <c r="AQ69" s="35"/>
    </row>
    <row r="70" spans="2:43" s="1" customFormat="1" ht="6.95" customHeight="1">
      <c r="B70" s="34"/>
      <c r="AQ70" s="35"/>
    </row>
    <row r="71" spans="2:43" s="1" customFormat="1" ht="6.9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>
      <c r="B76" s="34"/>
      <c r="C76" s="187" t="s">
        <v>57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35"/>
    </row>
    <row r="77" spans="2:43" s="3" customFormat="1" ht="14.45" customHeight="1">
      <c r="B77" s="62"/>
      <c r="C77" s="30" t="s">
        <v>16</v>
      </c>
      <c r="L77" s="3" t="str">
        <f>K5</f>
        <v>085/28/08/2017</v>
      </c>
      <c r="AQ77" s="63"/>
    </row>
    <row r="78" spans="2:43" s="4" customFormat="1" ht="36.950000000000003" customHeight="1">
      <c r="B78" s="64"/>
      <c r="C78" s="65" t="s">
        <v>19</v>
      </c>
      <c r="L78" s="222" t="str">
        <f>K6</f>
        <v>Oprava fasády a střechy tělocvičny ZŠ Lidická</v>
      </c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Q78" s="66"/>
    </row>
    <row r="79" spans="2:43" s="1" customFormat="1" ht="6.95" customHeight="1">
      <c r="B79" s="34"/>
      <c r="AQ79" s="35"/>
    </row>
    <row r="80" spans="2:43" s="1" customFormat="1" ht="15">
      <c r="B80" s="34"/>
      <c r="C80" s="30" t="s">
        <v>23</v>
      </c>
      <c r="L80" s="67" t="str">
        <f>IF(K8="","",K8)</f>
        <v>Bílina</v>
      </c>
      <c r="AI80" s="30" t="s">
        <v>25</v>
      </c>
      <c r="AM80" s="68">
        <f>IF(AN8= "","",AN8)</f>
        <v>42867</v>
      </c>
      <c r="AQ80" s="35"/>
    </row>
    <row r="81" spans="1:89" s="1" customFormat="1" ht="6.95" customHeight="1">
      <c r="B81" s="34"/>
      <c r="AQ81" s="35"/>
    </row>
    <row r="82" spans="1:89" s="1" customFormat="1" ht="15">
      <c r="B82" s="34"/>
      <c r="C82" s="30" t="s">
        <v>26</v>
      </c>
      <c r="L82" s="3" t="str">
        <f>IF(E11= "","",E11)</f>
        <v>Město Bílina</v>
      </c>
      <c r="AI82" s="30" t="s">
        <v>32</v>
      </c>
      <c r="AM82" s="224" t="str">
        <f>IF(E17="","",E17)</f>
        <v>Ing. Marian Zach</v>
      </c>
      <c r="AN82" s="224"/>
      <c r="AO82" s="224"/>
      <c r="AP82" s="224"/>
      <c r="AQ82" s="35"/>
      <c r="AS82" s="225" t="s">
        <v>58</v>
      </c>
      <c r="AT82" s="226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89" s="1" customFormat="1" ht="15">
      <c r="B83" s="34"/>
      <c r="C83" s="30" t="s">
        <v>30</v>
      </c>
      <c r="L83" s="3" t="str">
        <f>IF(E14= "Vyplň údaj","",E14)</f>
        <v/>
      </c>
      <c r="AI83" s="30" t="s">
        <v>35</v>
      </c>
      <c r="AM83" s="224" t="str">
        <f>IF(E20="","",E20)</f>
        <v>Pavel Šouta</v>
      </c>
      <c r="AN83" s="224"/>
      <c r="AO83" s="224"/>
      <c r="AP83" s="224"/>
      <c r="AQ83" s="35"/>
      <c r="AS83" s="227"/>
      <c r="AT83" s="228"/>
      <c r="BD83" s="69"/>
    </row>
    <row r="84" spans="1:89" s="1" customFormat="1" ht="10.9" customHeight="1">
      <c r="B84" s="34"/>
      <c r="AQ84" s="35"/>
      <c r="AS84" s="227"/>
      <c r="AT84" s="228"/>
      <c r="BD84" s="69"/>
    </row>
    <row r="85" spans="1:89" s="1" customFormat="1" ht="29.25" customHeight="1">
      <c r="B85" s="34"/>
      <c r="C85" s="207" t="s">
        <v>59</v>
      </c>
      <c r="D85" s="208"/>
      <c r="E85" s="208"/>
      <c r="F85" s="208"/>
      <c r="G85" s="208"/>
      <c r="H85" s="70"/>
      <c r="I85" s="209" t="s">
        <v>60</v>
      </c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9" t="s">
        <v>61</v>
      </c>
      <c r="AH85" s="208"/>
      <c r="AI85" s="208"/>
      <c r="AJ85" s="208"/>
      <c r="AK85" s="208"/>
      <c r="AL85" s="208"/>
      <c r="AM85" s="208"/>
      <c r="AN85" s="209" t="s">
        <v>62</v>
      </c>
      <c r="AO85" s="208"/>
      <c r="AP85" s="210"/>
      <c r="AQ85" s="35"/>
      <c r="AS85" s="71" t="s">
        <v>63</v>
      </c>
      <c r="AT85" s="72" t="s">
        <v>64</v>
      </c>
      <c r="AU85" s="72" t="s">
        <v>65</v>
      </c>
      <c r="AV85" s="72" t="s">
        <v>66</v>
      </c>
      <c r="AW85" s="72" t="s">
        <v>67</v>
      </c>
      <c r="AX85" s="72" t="s">
        <v>68</v>
      </c>
      <c r="AY85" s="72" t="s">
        <v>69</v>
      </c>
      <c r="AZ85" s="72" t="s">
        <v>70</v>
      </c>
      <c r="BA85" s="72" t="s">
        <v>71</v>
      </c>
      <c r="BB85" s="72" t="s">
        <v>72</v>
      </c>
      <c r="BC85" s="72" t="s">
        <v>73</v>
      </c>
      <c r="BD85" s="73" t="s">
        <v>74</v>
      </c>
    </row>
    <row r="86" spans="1:89" s="1" customFormat="1" ht="10.9" customHeight="1">
      <c r="B86" s="34"/>
      <c r="AQ86" s="35"/>
      <c r="AS86" s="74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89" s="4" customFormat="1" ht="32.450000000000003" customHeight="1">
      <c r="B87" s="64"/>
      <c r="C87" s="75" t="s">
        <v>75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214">
        <f>ROUND(SUM(AG88:AG92),2)</f>
        <v>0</v>
      </c>
      <c r="AH87" s="214"/>
      <c r="AI87" s="214"/>
      <c r="AJ87" s="214"/>
      <c r="AK87" s="214"/>
      <c r="AL87" s="214"/>
      <c r="AM87" s="214"/>
      <c r="AN87" s="215">
        <f t="shared" ref="AN87:AN92" si="0">SUM(AG87,AT87)</f>
        <v>0</v>
      </c>
      <c r="AO87" s="215"/>
      <c r="AP87" s="215"/>
      <c r="AQ87" s="66"/>
      <c r="AS87" s="77">
        <f>ROUND(SUM(AS88:AS92),2)</f>
        <v>0</v>
      </c>
      <c r="AT87" s="78">
        <f t="shared" ref="AT87:AT92" si="1">ROUND(SUM(AV87:AW87),2)</f>
        <v>0</v>
      </c>
      <c r="AU87" s="79">
        <f>ROUND(SUM(AU88:AU92),5)</f>
        <v>0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ROUND(SUM(AZ88:AZ92),2)</f>
        <v>0</v>
      </c>
      <c r="BA87" s="78">
        <f>ROUND(SUM(BA88:BA92),2)</f>
        <v>0</v>
      </c>
      <c r="BB87" s="78">
        <f>ROUND(SUM(BB88:BB92),2)</f>
        <v>0</v>
      </c>
      <c r="BC87" s="78">
        <f>ROUND(SUM(BC88:BC92),2)</f>
        <v>0</v>
      </c>
      <c r="BD87" s="80">
        <f>ROUND(SUM(BD88:BD92),2)</f>
        <v>0</v>
      </c>
      <c r="BS87" s="65" t="s">
        <v>76</v>
      </c>
      <c r="BT87" s="65" t="s">
        <v>77</v>
      </c>
      <c r="BU87" s="81" t="s">
        <v>78</v>
      </c>
      <c r="BV87" s="65" t="s">
        <v>79</v>
      </c>
      <c r="BW87" s="65" t="s">
        <v>80</v>
      </c>
      <c r="BX87" s="65" t="s">
        <v>81</v>
      </c>
    </row>
    <row r="88" spans="1:89" s="5" customFormat="1" ht="14.45" customHeight="1">
      <c r="A88" s="82" t="s">
        <v>82</v>
      </c>
      <c r="B88" s="83"/>
      <c r="C88" s="84"/>
      <c r="D88" s="213" t="s">
        <v>83</v>
      </c>
      <c r="E88" s="213"/>
      <c r="F88" s="213"/>
      <c r="G88" s="213"/>
      <c r="H88" s="213"/>
      <c r="I88" s="85"/>
      <c r="J88" s="213" t="s">
        <v>84</v>
      </c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1">
        <f>'SO 01 - Oprava střechy'!M30</f>
        <v>0</v>
      </c>
      <c r="AH88" s="212"/>
      <c r="AI88" s="212"/>
      <c r="AJ88" s="212"/>
      <c r="AK88" s="212"/>
      <c r="AL88" s="212"/>
      <c r="AM88" s="212"/>
      <c r="AN88" s="211">
        <f t="shared" si="0"/>
        <v>0</v>
      </c>
      <c r="AO88" s="212"/>
      <c r="AP88" s="212"/>
      <c r="AQ88" s="86"/>
      <c r="AS88" s="87">
        <f>'SO 01 - Oprava střechy'!M28</f>
        <v>0</v>
      </c>
      <c r="AT88" s="88">
        <f t="shared" si="1"/>
        <v>0</v>
      </c>
      <c r="AU88" s="89">
        <f>'SO 01 - Oprava střechy'!W126</f>
        <v>0</v>
      </c>
      <c r="AV88" s="88">
        <f>'SO 01 - Oprava střechy'!M32</f>
        <v>0</v>
      </c>
      <c r="AW88" s="88">
        <f>'SO 01 - Oprava střechy'!M33</f>
        <v>0</v>
      </c>
      <c r="AX88" s="88">
        <f>'SO 01 - Oprava střechy'!M34</f>
        <v>0</v>
      </c>
      <c r="AY88" s="88">
        <f>'SO 01 - Oprava střechy'!M35</f>
        <v>0</v>
      </c>
      <c r="AZ88" s="88">
        <f>'SO 01 - Oprava střechy'!H32</f>
        <v>0</v>
      </c>
      <c r="BA88" s="88">
        <f>'SO 01 - Oprava střechy'!H33</f>
        <v>0</v>
      </c>
      <c r="BB88" s="88">
        <f>'SO 01 - Oprava střechy'!H34</f>
        <v>0</v>
      </c>
      <c r="BC88" s="88">
        <f>'SO 01 - Oprava střechy'!H35</f>
        <v>0</v>
      </c>
      <c r="BD88" s="90">
        <f>'SO 01 - Oprava střechy'!H36</f>
        <v>0</v>
      </c>
      <c r="BT88" s="91" t="s">
        <v>85</v>
      </c>
      <c r="BV88" s="91" t="s">
        <v>79</v>
      </c>
      <c r="BW88" s="91" t="s">
        <v>86</v>
      </c>
      <c r="BX88" s="91" t="s">
        <v>80</v>
      </c>
    </row>
    <row r="89" spans="1:89" s="5" customFormat="1" ht="14.45" customHeight="1">
      <c r="A89" s="82" t="s">
        <v>82</v>
      </c>
      <c r="B89" s="83"/>
      <c r="C89" s="84"/>
      <c r="D89" s="213" t="s">
        <v>87</v>
      </c>
      <c r="E89" s="213"/>
      <c r="F89" s="213"/>
      <c r="G89" s="213"/>
      <c r="H89" s="213"/>
      <c r="I89" s="85"/>
      <c r="J89" s="213" t="s">
        <v>88</v>
      </c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1">
        <f>'SO 02 - Oprava fasády'!M30</f>
        <v>0</v>
      </c>
      <c r="AH89" s="212"/>
      <c r="AI89" s="212"/>
      <c r="AJ89" s="212"/>
      <c r="AK89" s="212"/>
      <c r="AL89" s="212"/>
      <c r="AM89" s="212"/>
      <c r="AN89" s="211">
        <f t="shared" si="0"/>
        <v>0</v>
      </c>
      <c r="AO89" s="212"/>
      <c r="AP89" s="212"/>
      <c r="AQ89" s="86"/>
      <c r="AS89" s="87">
        <f>'SO 02 - Oprava fasády'!M28</f>
        <v>0</v>
      </c>
      <c r="AT89" s="88">
        <f t="shared" si="1"/>
        <v>0</v>
      </c>
      <c r="AU89" s="89">
        <f>'SO 02 - Oprava fasády'!W126</f>
        <v>0</v>
      </c>
      <c r="AV89" s="88">
        <f>'SO 02 - Oprava fasády'!M32</f>
        <v>0</v>
      </c>
      <c r="AW89" s="88">
        <f>'SO 02 - Oprava fasády'!M33</f>
        <v>0</v>
      </c>
      <c r="AX89" s="88">
        <f>'SO 02 - Oprava fasády'!M34</f>
        <v>0</v>
      </c>
      <c r="AY89" s="88">
        <f>'SO 02 - Oprava fasády'!M35</f>
        <v>0</v>
      </c>
      <c r="AZ89" s="88">
        <f>'SO 02 - Oprava fasády'!H32</f>
        <v>0</v>
      </c>
      <c r="BA89" s="88">
        <f>'SO 02 - Oprava fasády'!H33</f>
        <v>0</v>
      </c>
      <c r="BB89" s="88">
        <f>'SO 02 - Oprava fasády'!H34</f>
        <v>0</v>
      </c>
      <c r="BC89" s="88">
        <f>'SO 02 - Oprava fasády'!H35</f>
        <v>0</v>
      </c>
      <c r="BD89" s="90">
        <f>'SO 02 - Oprava fasády'!H36</f>
        <v>0</v>
      </c>
      <c r="BT89" s="91" t="s">
        <v>85</v>
      </c>
      <c r="BV89" s="91" t="s">
        <v>79</v>
      </c>
      <c r="BW89" s="91" t="s">
        <v>89</v>
      </c>
      <c r="BX89" s="91" t="s">
        <v>80</v>
      </c>
    </row>
    <row r="90" spans="1:89" s="5" customFormat="1" ht="14.45" customHeight="1">
      <c r="A90" s="82" t="s">
        <v>82</v>
      </c>
      <c r="B90" s="83"/>
      <c r="C90" s="84"/>
      <c r="D90" s="213" t="s">
        <v>90</v>
      </c>
      <c r="E90" s="213"/>
      <c r="F90" s="213"/>
      <c r="G90" s="213"/>
      <c r="H90" s="213"/>
      <c r="I90" s="85"/>
      <c r="J90" s="213" t="s">
        <v>91</v>
      </c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1">
        <f>'SO 03 - Oprava dřevěné vě...'!M30</f>
        <v>0</v>
      </c>
      <c r="AH90" s="212"/>
      <c r="AI90" s="212"/>
      <c r="AJ90" s="212"/>
      <c r="AK90" s="212"/>
      <c r="AL90" s="212"/>
      <c r="AM90" s="212"/>
      <c r="AN90" s="211">
        <f t="shared" si="0"/>
        <v>0</v>
      </c>
      <c r="AO90" s="212"/>
      <c r="AP90" s="212"/>
      <c r="AQ90" s="86"/>
      <c r="AS90" s="87">
        <f>'SO 03 - Oprava dřevěné vě...'!M28</f>
        <v>0</v>
      </c>
      <c r="AT90" s="88">
        <f t="shared" si="1"/>
        <v>0</v>
      </c>
      <c r="AU90" s="89">
        <f>'SO 03 - Oprava dřevěné vě...'!W124</f>
        <v>0</v>
      </c>
      <c r="AV90" s="88">
        <f>'SO 03 - Oprava dřevěné vě...'!M32</f>
        <v>0</v>
      </c>
      <c r="AW90" s="88">
        <f>'SO 03 - Oprava dřevěné vě...'!M33</f>
        <v>0</v>
      </c>
      <c r="AX90" s="88">
        <f>'SO 03 - Oprava dřevěné vě...'!M34</f>
        <v>0</v>
      </c>
      <c r="AY90" s="88">
        <f>'SO 03 - Oprava dřevěné vě...'!M35</f>
        <v>0</v>
      </c>
      <c r="AZ90" s="88">
        <f>'SO 03 - Oprava dřevěné vě...'!H32</f>
        <v>0</v>
      </c>
      <c r="BA90" s="88">
        <f>'SO 03 - Oprava dřevěné vě...'!H33</f>
        <v>0</v>
      </c>
      <c r="BB90" s="88">
        <f>'SO 03 - Oprava dřevěné vě...'!H34</f>
        <v>0</v>
      </c>
      <c r="BC90" s="88">
        <f>'SO 03 - Oprava dřevěné vě...'!H35</f>
        <v>0</v>
      </c>
      <c r="BD90" s="90">
        <f>'SO 03 - Oprava dřevěné vě...'!H36</f>
        <v>0</v>
      </c>
      <c r="BT90" s="91" t="s">
        <v>85</v>
      </c>
      <c r="BV90" s="91" t="s">
        <v>79</v>
      </c>
      <c r="BW90" s="91" t="s">
        <v>92</v>
      </c>
      <c r="BX90" s="91" t="s">
        <v>80</v>
      </c>
    </row>
    <row r="91" spans="1:89" s="5" customFormat="1" ht="14.45" customHeight="1">
      <c r="A91" s="82" t="s">
        <v>82</v>
      </c>
      <c r="B91" s="83"/>
      <c r="C91" s="84"/>
      <c r="D91" s="213" t="s">
        <v>93</v>
      </c>
      <c r="E91" s="213"/>
      <c r="F91" s="213"/>
      <c r="G91" s="213"/>
      <c r="H91" s="213"/>
      <c r="I91" s="85"/>
      <c r="J91" s="213" t="s">
        <v>94</v>
      </c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1">
        <f>'SO 04 - Hromosvod'!M30</f>
        <v>0</v>
      </c>
      <c r="AH91" s="212"/>
      <c r="AI91" s="212"/>
      <c r="AJ91" s="212"/>
      <c r="AK91" s="212"/>
      <c r="AL91" s="212"/>
      <c r="AM91" s="212"/>
      <c r="AN91" s="211">
        <f t="shared" si="0"/>
        <v>0</v>
      </c>
      <c r="AO91" s="212"/>
      <c r="AP91" s="212"/>
      <c r="AQ91" s="86"/>
      <c r="AS91" s="87">
        <f>'SO 04 - Hromosvod'!M28</f>
        <v>0</v>
      </c>
      <c r="AT91" s="88">
        <f t="shared" si="1"/>
        <v>0</v>
      </c>
      <c r="AU91" s="89">
        <f>'SO 04 - Hromosvod'!W121</f>
        <v>0</v>
      </c>
      <c r="AV91" s="88">
        <f>'SO 04 - Hromosvod'!M32</f>
        <v>0</v>
      </c>
      <c r="AW91" s="88">
        <f>'SO 04 - Hromosvod'!M33</f>
        <v>0</v>
      </c>
      <c r="AX91" s="88">
        <f>'SO 04 - Hromosvod'!M34</f>
        <v>0</v>
      </c>
      <c r="AY91" s="88">
        <f>'SO 04 - Hromosvod'!M35</f>
        <v>0</v>
      </c>
      <c r="AZ91" s="88">
        <f>'SO 04 - Hromosvod'!H32</f>
        <v>0</v>
      </c>
      <c r="BA91" s="88">
        <f>'SO 04 - Hromosvod'!H33</f>
        <v>0</v>
      </c>
      <c r="BB91" s="88">
        <f>'SO 04 - Hromosvod'!H34</f>
        <v>0</v>
      </c>
      <c r="BC91" s="88">
        <f>'SO 04 - Hromosvod'!H35</f>
        <v>0</v>
      </c>
      <c r="BD91" s="90">
        <f>'SO 04 - Hromosvod'!H36</f>
        <v>0</v>
      </c>
      <c r="BT91" s="91" t="s">
        <v>85</v>
      </c>
      <c r="BV91" s="91" t="s">
        <v>79</v>
      </c>
      <c r="BW91" s="91" t="s">
        <v>95</v>
      </c>
      <c r="BX91" s="91" t="s">
        <v>80</v>
      </c>
    </row>
    <row r="92" spans="1:89" s="5" customFormat="1" ht="14.45" customHeight="1">
      <c r="A92" s="82" t="s">
        <v>82</v>
      </c>
      <c r="B92" s="83"/>
      <c r="C92" s="84"/>
      <c r="D92" s="213" t="s">
        <v>96</v>
      </c>
      <c r="E92" s="213"/>
      <c r="F92" s="213"/>
      <c r="G92" s="213"/>
      <c r="H92" s="213"/>
      <c r="I92" s="85"/>
      <c r="J92" s="213" t="s">
        <v>97</v>
      </c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1">
        <f>'VON - Vedlejší a ostatní ...'!M30</f>
        <v>0</v>
      </c>
      <c r="AH92" s="212"/>
      <c r="AI92" s="212"/>
      <c r="AJ92" s="212"/>
      <c r="AK92" s="212"/>
      <c r="AL92" s="212"/>
      <c r="AM92" s="212"/>
      <c r="AN92" s="211">
        <f t="shared" si="0"/>
        <v>0</v>
      </c>
      <c r="AO92" s="212"/>
      <c r="AP92" s="212"/>
      <c r="AQ92" s="86"/>
      <c r="AS92" s="92">
        <f>'VON - Vedlejší a ostatní ...'!M28</f>
        <v>0</v>
      </c>
      <c r="AT92" s="93">
        <f t="shared" si="1"/>
        <v>0</v>
      </c>
      <c r="AU92" s="94">
        <f>'VON - Vedlejší a ostatní ...'!W121</f>
        <v>0</v>
      </c>
      <c r="AV92" s="93">
        <f>'VON - Vedlejší a ostatní ...'!M32</f>
        <v>0</v>
      </c>
      <c r="AW92" s="93">
        <f>'VON - Vedlejší a ostatní ...'!M33</f>
        <v>0</v>
      </c>
      <c r="AX92" s="93">
        <f>'VON - Vedlejší a ostatní ...'!M34</f>
        <v>0</v>
      </c>
      <c r="AY92" s="93">
        <f>'VON - Vedlejší a ostatní ...'!M35</f>
        <v>0</v>
      </c>
      <c r="AZ92" s="93">
        <f>'VON - Vedlejší a ostatní ...'!H32</f>
        <v>0</v>
      </c>
      <c r="BA92" s="93">
        <f>'VON - Vedlejší a ostatní ...'!H33</f>
        <v>0</v>
      </c>
      <c r="BB92" s="93">
        <f>'VON - Vedlejší a ostatní ...'!H34</f>
        <v>0</v>
      </c>
      <c r="BC92" s="93">
        <f>'VON - Vedlejší a ostatní ...'!H35</f>
        <v>0</v>
      </c>
      <c r="BD92" s="95">
        <f>'VON - Vedlejší a ostatní ...'!H36</f>
        <v>0</v>
      </c>
      <c r="BT92" s="91" t="s">
        <v>85</v>
      </c>
      <c r="BV92" s="91" t="s">
        <v>79</v>
      </c>
      <c r="BW92" s="91" t="s">
        <v>98</v>
      </c>
      <c r="BX92" s="91" t="s">
        <v>80</v>
      </c>
    </row>
    <row r="93" spans="1:89">
      <c r="B93" s="24"/>
      <c r="AQ93" s="25"/>
    </row>
    <row r="94" spans="1:89" s="1" customFormat="1" ht="30" customHeight="1">
      <c r="B94" s="34"/>
      <c r="C94" s="75" t="s">
        <v>99</v>
      </c>
      <c r="AG94" s="215">
        <f>ROUND(SUM(AG95:AG98),2)</f>
        <v>0</v>
      </c>
      <c r="AH94" s="215"/>
      <c r="AI94" s="215"/>
      <c r="AJ94" s="215"/>
      <c r="AK94" s="215"/>
      <c r="AL94" s="215"/>
      <c r="AM94" s="215"/>
      <c r="AN94" s="215">
        <f>ROUND(SUM(AN95:AN98),2)</f>
        <v>0</v>
      </c>
      <c r="AO94" s="215"/>
      <c r="AP94" s="215"/>
      <c r="AQ94" s="35"/>
      <c r="AS94" s="71" t="s">
        <v>100</v>
      </c>
      <c r="AT94" s="72" t="s">
        <v>101</v>
      </c>
      <c r="AU94" s="72" t="s">
        <v>41</v>
      </c>
      <c r="AV94" s="73" t="s">
        <v>64</v>
      </c>
    </row>
    <row r="95" spans="1:89" s="1" customFormat="1" ht="19.899999999999999" customHeight="1">
      <c r="B95" s="34"/>
      <c r="D95" s="96" t="s">
        <v>102</v>
      </c>
      <c r="AG95" s="219">
        <f>ROUND(AG87*AS95,2)</f>
        <v>0</v>
      </c>
      <c r="AH95" s="216"/>
      <c r="AI95" s="216"/>
      <c r="AJ95" s="216"/>
      <c r="AK95" s="216"/>
      <c r="AL95" s="216"/>
      <c r="AM95" s="216"/>
      <c r="AN95" s="216">
        <f>ROUND(AG95+AV95,2)</f>
        <v>0</v>
      </c>
      <c r="AO95" s="216"/>
      <c r="AP95" s="216"/>
      <c r="AQ95" s="35"/>
      <c r="AS95" s="97">
        <v>0</v>
      </c>
      <c r="AT95" s="98" t="s">
        <v>103</v>
      </c>
      <c r="AU95" s="98" t="s">
        <v>42</v>
      </c>
      <c r="AV95" s="99">
        <f>ROUND(IF(AU95="základní",AG95*L31,IF(AU95="snížená",AG95*L32,0)),2)</f>
        <v>0</v>
      </c>
      <c r="BV95" s="20" t="s">
        <v>104</v>
      </c>
      <c r="BY95" s="100">
        <f>IF(AU95="základní",AV95,0)</f>
        <v>0</v>
      </c>
      <c r="BZ95" s="100">
        <f>IF(AU95="snížená",AV95,0)</f>
        <v>0</v>
      </c>
      <c r="CA95" s="100">
        <v>0</v>
      </c>
      <c r="CB95" s="100">
        <v>0</v>
      </c>
      <c r="CC95" s="100">
        <v>0</v>
      </c>
      <c r="CD95" s="100">
        <f>IF(AU95="základní",AG95,0)</f>
        <v>0</v>
      </c>
      <c r="CE95" s="100">
        <f>IF(AU95="snížená",AG95,0)</f>
        <v>0</v>
      </c>
      <c r="CF95" s="100">
        <f>IF(AU95="zákl. přenesená",AG95,0)</f>
        <v>0</v>
      </c>
      <c r="CG95" s="100">
        <f>IF(AU95="sníž. přenesená",AG95,0)</f>
        <v>0</v>
      </c>
      <c r="CH95" s="100">
        <f>IF(AU95="nulová",AG95,0)</f>
        <v>0</v>
      </c>
      <c r="CI95" s="20">
        <f>IF(AU95="základní",1,IF(AU95="snížená",2,IF(AU95="zákl. přenesená",4,IF(AU95="sníž. přenesená",5,3))))</f>
        <v>1</v>
      </c>
      <c r="CJ95" s="20">
        <f>IF(AT95="stavební čast",1,IF(8895="investiční čast",2,3))</f>
        <v>1</v>
      </c>
      <c r="CK95" s="20" t="str">
        <f>IF(D95="Vyplň vlastní","","x")</f>
        <v>x</v>
      </c>
    </row>
    <row r="96" spans="1:89" s="1" customFormat="1" ht="19.899999999999999" customHeight="1">
      <c r="B96" s="34"/>
      <c r="D96" s="217" t="s">
        <v>105</v>
      </c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G96" s="219">
        <f>AG87*AS96</f>
        <v>0</v>
      </c>
      <c r="AH96" s="216"/>
      <c r="AI96" s="216"/>
      <c r="AJ96" s="216"/>
      <c r="AK96" s="216"/>
      <c r="AL96" s="216"/>
      <c r="AM96" s="216"/>
      <c r="AN96" s="216">
        <f>AG96+AV96</f>
        <v>0</v>
      </c>
      <c r="AO96" s="216"/>
      <c r="AP96" s="216"/>
      <c r="AQ96" s="35"/>
      <c r="AS96" s="101">
        <v>0</v>
      </c>
      <c r="AT96" s="102" t="s">
        <v>103</v>
      </c>
      <c r="AU96" s="102" t="s">
        <v>42</v>
      </c>
      <c r="AV96" s="103">
        <f>ROUND(IF(AU96="nulová",0,IF(OR(AU96="základní",AU96="zákl. přenesená"),AG96*L31,AG96*L32)),2)</f>
        <v>0</v>
      </c>
      <c r="BV96" s="20" t="s">
        <v>106</v>
      </c>
      <c r="BY96" s="100">
        <f>IF(AU96="základní",AV96,0)</f>
        <v>0</v>
      </c>
      <c r="BZ96" s="100">
        <f>IF(AU96="snížená",AV96,0)</f>
        <v>0</v>
      </c>
      <c r="CA96" s="100">
        <f>IF(AU96="zákl. přenesená",AV96,0)</f>
        <v>0</v>
      </c>
      <c r="CB96" s="100">
        <f>IF(AU96="sníž. přenesená",AV96,0)</f>
        <v>0</v>
      </c>
      <c r="CC96" s="100">
        <f>IF(AU96="nulová",AV96,0)</f>
        <v>0</v>
      </c>
      <c r="CD96" s="100">
        <f>IF(AU96="základní",AG96,0)</f>
        <v>0</v>
      </c>
      <c r="CE96" s="100">
        <f>IF(AU96="snížená",AG96,0)</f>
        <v>0</v>
      </c>
      <c r="CF96" s="100">
        <f>IF(AU96="zákl. přenesená",AG96,0)</f>
        <v>0</v>
      </c>
      <c r="CG96" s="100">
        <f>IF(AU96="sníž. přenesená",AG96,0)</f>
        <v>0</v>
      </c>
      <c r="CH96" s="100">
        <f>IF(AU96="nulová",AG96,0)</f>
        <v>0</v>
      </c>
      <c r="CI96" s="20">
        <f>IF(AU96="základní",1,IF(AU96="snížená",2,IF(AU96="zákl. přenesená",4,IF(AU96="sníž. přenesená",5,3))))</f>
        <v>1</v>
      </c>
      <c r="CJ96" s="20">
        <f>IF(AT96="stavební čast",1,IF(8896="investiční čast",2,3))</f>
        <v>1</v>
      </c>
      <c r="CK96" s="20" t="str">
        <f>IF(D96="Vyplň vlastní","","x")</f>
        <v/>
      </c>
    </row>
    <row r="97" spans="2:89" s="1" customFormat="1" ht="19.899999999999999" customHeight="1">
      <c r="B97" s="34"/>
      <c r="D97" s="217" t="s">
        <v>105</v>
      </c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G97" s="219">
        <f>AG87*AS97</f>
        <v>0</v>
      </c>
      <c r="AH97" s="216"/>
      <c r="AI97" s="216"/>
      <c r="AJ97" s="216"/>
      <c r="AK97" s="216"/>
      <c r="AL97" s="216"/>
      <c r="AM97" s="216"/>
      <c r="AN97" s="216">
        <f>AG97+AV97</f>
        <v>0</v>
      </c>
      <c r="AO97" s="216"/>
      <c r="AP97" s="216"/>
      <c r="AQ97" s="35"/>
      <c r="AS97" s="101">
        <v>0</v>
      </c>
      <c r="AT97" s="102" t="s">
        <v>103</v>
      </c>
      <c r="AU97" s="102" t="s">
        <v>42</v>
      </c>
      <c r="AV97" s="103">
        <f>ROUND(IF(AU97="nulová",0,IF(OR(AU97="základní",AU97="zákl. přenesená"),AG97*L31,AG97*L32)),2)</f>
        <v>0</v>
      </c>
      <c r="BV97" s="20" t="s">
        <v>106</v>
      </c>
      <c r="BY97" s="100">
        <f>IF(AU97="základní",AV97,0)</f>
        <v>0</v>
      </c>
      <c r="BZ97" s="100">
        <f>IF(AU97="snížená",AV97,0)</f>
        <v>0</v>
      </c>
      <c r="CA97" s="100">
        <f>IF(AU97="zákl. přenesená",AV97,0)</f>
        <v>0</v>
      </c>
      <c r="CB97" s="100">
        <f>IF(AU97="sníž. přenesená",AV97,0)</f>
        <v>0</v>
      </c>
      <c r="CC97" s="100">
        <f>IF(AU97="nulová",AV97,0)</f>
        <v>0</v>
      </c>
      <c r="CD97" s="100">
        <f>IF(AU97="základní",AG97,0)</f>
        <v>0</v>
      </c>
      <c r="CE97" s="100">
        <f>IF(AU97="snížená",AG97,0)</f>
        <v>0</v>
      </c>
      <c r="CF97" s="100">
        <f>IF(AU97="zákl. přenesená",AG97,0)</f>
        <v>0</v>
      </c>
      <c r="CG97" s="100">
        <f>IF(AU97="sníž. přenesená",AG97,0)</f>
        <v>0</v>
      </c>
      <c r="CH97" s="100">
        <f>IF(AU97="nulová",AG97,0)</f>
        <v>0</v>
      </c>
      <c r="CI97" s="20">
        <f>IF(AU97="základní",1,IF(AU97="snížená",2,IF(AU97="zákl. přenesená",4,IF(AU97="sníž. přenesená",5,3))))</f>
        <v>1</v>
      </c>
      <c r="CJ97" s="20">
        <f>IF(AT97="stavební čast",1,IF(8897="investiční čast",2,3))</f>
        <v>1</v>
      </c>
      <c r="CK97" s="20" t="str">
        <f>IF(D97="Vyplň vlastní","","x")</f>
        <v/>
      </c>
    </row>
    <row r="98" spans="2:89" s="1" customFormat="1" ht="19.899999999999999" customHeight="1">
      <c r="B98" s="34"/>
      <c r="D98" s="217" t="s">
        <v>105</v>
      </c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G98" s="219">
        <f>AG87*AS98</f>
        <v>0</v>
      </c>
      <c r="AH98" s="216"/>
      <c r="AI98" s="216"/>
      <c r="AJ98" s="216"/>
      <c r="AK98" s="216"/>
      <c r="AL98" s="216"/>
      <c r="AM98" s="216"/>
      <c r="AN98" s="216">
        <f>AG98+AV98</f>
        <v>0</v>
      </c>
      <c r="AO98" s="216"/>
      <c r="AP98" s="216"/>
      <c r="AQ98" s="35"/>
      <c r="AS98" s="104">
        <v>0</v>
      </c>
      <c r="AT98" s="105" t="s">
        <v>103</v>
      </c>
      <c r="AU98" s="105" t="s">
        <v>42</v>
      </c>
      <c r="AV98" s="106">
        <f>ROUND(IF(AU98="nulová",0,IF(OR(AU98="základní",AU98="zákl. přenesená"),AG98*L31,AG98*L32)),2)</f>
        <v>0</v>
      </c>
      <c r="BV98" s="20" t="s">
        <v>106</v>
      </c>
      <c r="BY98" s="100">
        <f>IF(AU98="základní",AV98,0)</f>
        <v>0</v>
      </c>
      <c r="BZ98" s="100">
        <f>IF(AU98="snížená",AV98,0)</f>
        <v>0</v>
      </c>
      <c r="CA98" s="100">
        <f>IF(AU98="zákl. přenesená",AV98,0)</f>
        <v>0</v>
      </c>
      <c r="CB98" s="100">
        <f>IF(AU98="sníž. přenesená",AV98,0)</f>
        <v>0</v>
      </c>
      <c r="CC98" s="100">
        <f>IF(AU98="nulová",AV98,0)</f>
        <v>0</v>
      </c>
      <c r="CD98" s="100">
        <f>IF(AU98="základní",AG98,0)</f>
        <v>0</v>
      </c>
      <c r="CE98" s="100">
        <f>IF(AU98="snížená",AG98,0)</f>
        <v>0</v>
      </c>
      <c r="CF98" s="100">
        <f>IF(AU98="zákl. přenesená",AG98,0)</f>
        <v>0</v>
      </c>
      <c r="CG98" s="100">
        <f>IF(AU98="sníž. přenesená",AG98,0)</f>
        <v>0</v>
      </c>
      <c r="CH98" s="100">
        <f>IF(AU98="nulová",AG98,0)</f>
        <v>0</v>
      </c>
      <c r="CI98" s="20">
        <f>IF(AU98="základní",1,IF(AU98="snížená",2,IF(AU98="zákl. přenesená",4,IF(AU98="sníž. přenesená",5,3))))</f>
        <v>1</v>
      </c>
      <c r="CJ98" s="20">
        <f>IF(AT98="stavební čast",1,IF(8898="investiční čast",2,3))</f>
        <v>1</v>
      </c>
      <c r="CK98" s="20" t="str">
        <f>IF(D98="Vyplň vlastní","","x")</f>
        <v/>
      </c>
    </row>
    <row r="99" spans="2:89" s="1" customFormat="1" ht="10.9" customHeight="1">
      <c r="B99" s="34"/>
      <c r="AQ99" s="35"/>
    </row>
    <row r="100" spans="2:89" s="1" customFormat="1" ht="30" customHeight="1">
      <c r="B100" s="34"/>
      <c r="C100" s="107" t="s">
        <v>107</v>
      </c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220">
        <f>ROUND(AG87+AG94,2)</f>
        <v>0</v>
      </c>
      <c r="AH100" s="220"/>
      <c r="AI100" s="220"/>
      <c r="AJ100" s="220"/>
      <c r="AK100" s="220"/>
      <c r="AL100" s="220"/>
      <c r="AM100" s="220"/>
      <c r="AN100" s="220">
        <f>AN87+AN94</f>
        <v>0</v>
      </c>
      <c r="AO100" s="220"/>
      <c r="AP100" s="220"/>
      <c r="AQ100" s="35"/>
    </row>
    <row r="101" spans="2:89" s="1" customFormat="1" ht="6.95" customHeight="1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8"/>
    </row>
  </sheetData>
  <mergeCells count="74">
    <mergeCell ref="AG100:AM100"/>
    <mergeCell ref="AN100:AP100"/>
    <mergeCell ref="AR2:BE2"/>
    <mergeCell ref="AG95:AM95"/>
    <mergeCell ref="AN95:AP95"/>
    <mergeCell ref="AN89:AP89"/>
    <mergeCell ref="AG89:AM89"/>
    <mergeCell ref="C76:AP76"/>
    <mergeCell ref="L78:AO78"/>
    <mergeCell ref="AM82:AP82"/>
    <mergeCell ref="AS82:AT84"/>
    <mergeCell ref="AM83:AP83"/>
    <mergeCell ref="L35:O35"/>
    <mergeCell ref="W35:AE35"/>
    <mergeCell ref="D97:AB97"/>
    <mergeCell ref="AG97:AM97"/>
    <mergeCell ref="AN97:AP97"/>
    <mergeCell ref="D98:AB98"/>
    <mergeCell ref="AG98:AM98"/>
    <mergeCell ref="AN98:AP98"/>
    <mergeCell ref="D96:AB96"/>
    <mergeCell ref="AG96:AM96"/>
    <mergeCell ref="AN96:AP96"/>
    <mergeCell ref="AG94:AM94"/>
    <mergeCell ref="AN94:AP94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5:AU9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5:AT99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- Oprava střechy'!C2" display="/"/>
    <hyperlink ref="A89" location="'SO 02 - Oprava fasády'!C2" display="/"/>
    <hyperlink ref="A90" location="'SO 03 - Oprava dřevěné vě...'!C2" display="/"/>
    <hyperlink ref="A91" location="'SO 04 - Hromosvod'!C2" display="/"/>
    <hyperlink ref="A92" location="'VON - Vedlejší a ostatní ...'!C2" display="/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5"/>
  <sheetViews>
    <sheetView showGridLines="0" workbookViewId="0">
      <pane ySplit="1" topLeftCell="A307" activePane="bottomLeft" state="frozen"/>
      <selection pane="bottomLeft" activeCell="F245" sqref="F245:I245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7"/>
      <c r="B1" s="14"/>
      <c r="C1" s="14"/>
      <c r="D1" s="15" t="s">
        <v>1</v>
      </c>
      <c r="E1" s="14"/>
      <c r="F1" s="16" t="s">
        <v>108</v>
      </c>
      <c r="G1" s="16"/>
      <c r="H1" s="278" t="s">
        <v>109</v>
      </c>
      <c r="I1" s="278"/>
      <c r="J1" s="278"/>
      <c r="K1" s="278"/>
      <c r="L1" s="16" t="s">
        <v>110</v>
      </c>
      <c r="M1" s="14"/>
      <c r="N1" s="14"/>
      <c r="O1" s="15" t="s">
        <v>111</v>
      </c>
      <c r="P1" s="14"/>
      <c r="Q1" s="14"/>
      <c r="R1" s="14"/>
      <c r="S1" s="16" t="s">
        <v>112</v>
      </c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22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86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113</v>
      </c>
    </row>
    <row r="4" spans="1:66" ht="36.950000000000003" customHeight="1">
      <c r="B4" s="24"/>
      <c r="C4" s="187" t="s">
        <v>114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5"/>
      <c r="T4" s="19" t="s">
        <v>13</v>
      </c>
      <c r="AT4" s="20" t="s">
        <v>6</v>
      </c>
    </row>
    <row r="5" spans="1:66" ht="6.95" customHeight="1">
      <c r="B5" s="24"/>
      <c r="R5" s="25"/>
    </row>
    <row r="6" spans="1:66" ht="25.35" customHeight="1">
      <c r="B6" s="24"/>
      <c r="D6" s="30" t="s">
        <v>19</v>
      </c>
      <c r="F6" s="229" t="str">
        <f>'Rekapitulace stavby'!K6</f>
        <v>Oprava fasády a střechy tělocvičny ZŠ Lidická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R6" s="25"/>
    </row>
    <row r="7" spans="1:66" s="1" customFormat="1" ht="32.85" customHeight="1">
      <c r="B7" s="34"/>
      <c r="D7" s="29" t="s">
        <v>115</v>
      </c>
      <c r="F7" s="193" t="s">
        <v>116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R7" s="35"/>
    </row>
    <row r="8" spans="1:66" s="1" customFormat="1" ht="14.45" customHeight="1">
      <c r="B8" s="34"/>
      <c r="D8" s="30" t="s">
        <v>21</v>
      </c>
      <c r="F8" s="28" t="s">
        <v>5</v>
      </c>
      <c r="M8" s="30" t="s">
        <v>22</v>
      </c>
      <c r="O8" s="28" t="s">
        <v>5</v>
      </c>
      <c r="R8" s="35"/>
    </row>
    <row r="9" spans="1:66" s="1" customFormat="1" ht="14.45" customHeight="1">
      <c r="B9" s="34"/>
      <c r="D9" s="30" t="s">
        <v>23</v>
      </c>
      <c r="F9" s="28" t="s">
        <v>24</v>
      </c>
      <c r="M9" s="30" t="s">
        <v>25</v>
      </c>
      <c r="O9" s="232">
        <f>'Rekapitulace stavby'!AN8</f>
        <v>42867</v>
      </c>
      <c r="P9" s="233"/>
      <c r="R9" s="35"/>
    </row>
    <row r="10" spans="1:66" s="1" customFormat="1" ht="10.9" customHeight="1">
      <c r="B10" s="34"/>
      <c r="R10" s="35"/>
    </row>
    <row r="11" spans="1:66" s="1" customFormat="1" ht="14.45" customHeight="1">
      <c r="B11" s="34"/>
      <c r="D11" s="30" t="s">
        <v>26</v>
      </c>
      <c r="M11" s="30" t="s">
        <v>27</v>
      </c>
      <c r="O11" s="191" t="s">
        <v>5</v>
      </c>
      <c r="P11" s="191"/>
      <c r="R11" s="35"/>
    </row>
    <row r="12" spans="1:66" s="1" customFormat="1" ht="18" customHeight="1">
      <c r="B12" s="34"/>
      <c r="E12" s="28" t="s">
        <v>28</v>
      </c>
      <c r="M12" s="30" t="s">
        <v>29</v>
      </c>
      <c r="O12" s="191" t="s">
        <v>5</v>
      </c>
      <c r="P12" s="191"/>
      <c r="R12" s="35"/>
    </row>
    <row r="13" spans="1:66" s="1" customFormat="1" ht="6.95" customHeight="1">
      <c r="B13" s="34"/>
      <c r="R13" s="35"/>
    </row>
    <row r="14" spans="1:66" s="1" customFormat="1" ht="14.45" customHeight="1">
      <c r="B14" s="34"/>
      <c r="D14" s="30" t="s">
        <v>30</v>
      </c>
      <c r="M14" s="30" t="s">
        <v>27</v>
      </c>
      <c r="O14" s="234" t="s">
        <v>5</v>
      </c>
      <c r="P14" s="191"/>
      <c r="R14" s="35"/>
    </row>
    <row r="15" spans="1:66" s="1" customFormat="1" ht="18" customHeight="1">
      <c r="B15" s="34"/>
      <c r="E15" s="234" t="s">
        <v>117</v>
      </c>
      <c r="F15" s="235"/>
      <c r="G15" s="235"/>
      <c r="H15" s="235"/>
      <c r="I15" s="235"/>
      <c r="J15" s="235"/>
      <c r="K15" s="235"/>
      <c r="L15" s="235"/>
      <c r="M15" s="30" t="s">
        <v>29</v>
      </c>
      <c r="O15" s="234" t="s">
        <v>5</v>
      </c>
      <c r="P15" s="191"/>
      <c r="R15" s="35"/>
    </row>
    <row r="16" spans="1:66" s="1" customFormat="1" ht="6.95" customHeight="1">
      <c r="B16" s="34"/>
      <c r="R16" s="35"/>
    </row>
    <row r="17" spans="2:18" s="1" customFormat="1" ht="14.45" customHeight="1">
      <c r="B17" s="34"/>
      <c r="D17" s="30" t="s">
        <v>32</v>
      </c>
      <c r="M17" s="30" t="s">
        <v>27</v>
      </c>
      <c r="O17" s="191" t="s">
        <v>5</v>
      </c>
      <c r="P17" s="191"/>
      <c r="R17" s="35"/>
    </row>
    <row r="18" spans="2:18" s="1" customFormat="1" ht="18" customHeight="1">
      <c r="B18" s="34"/>
      <c r="E18" s="28" t="s">
        <v>33</v>
      </c>
      <c r="M18" s="30" t="s">
        <v>29</v>
      </c>
      <c r="O18" s="191" t="s">
        <v>5</v>
      </c>
      <c r="P18" s="191"/>
      <c r="R18" s="35"/>
    </row>
    <row r="19" spans="2:18" s="1" customFormat="1" ht="6.95" customHeight="1">
      <c r="B19" s="34"/>
      <c r="R19" s="35"/>
    </row>
    <row r="20" spans="2:18" s="1" customFormat="1" ht="14.45" customHeight="1">
      <c r="B20" s="34"/>
      <c r="D20" s="30" t="s">
        <v>35</v>
      </c>
      <c r="M20" s="30" t="s">
        <v>27</v>
      </c>
      <c r="O20" s="191" t="s">
        <v>5</v>
      </c>
      <c r="P20" s="191"/>
      <c r="R20" s="35"/>
    </row>
    <row r="21" spans="2:18" s="1" customFormat="1" ht="18" customHeight="1">
      <c r="B21" s="34"/>
      <c r="E21" s="28" t="s">
        <v>36</v>
      </c>
      <c r="M21" s="30" t="s">
        <v>29</v>
      </c>
      <c r="O21" s="191" t="s">
        <v>5</v>
      </c>
      <c r="P21" s="191"/>
      <c r="R21" s="35"/>
    </row>
    <row r="22" spans="2:18" s="1" customFormat="1" ht="6.95" customHeight="1">
      <c r="B22" s="34"/>
      <c r="R22" s="35"/>
    </row>
    <row r="23" spans="2:18" s="1" customFormat="1" ht="14.45" customHeight="1">
      <c r="B23" s="34"/>
      <c r="D23" s="30" t="s">
        <v>37</v>
      </c>
      <c r="R23" s="35"/>
    </row>
    <row r="24" spans="2:18" s="1" customFormat="1" ht="14.45" customHeight="1">
      <c r="B24" s="34"/>
      <c r="E24" s="196" t="s">
        <v>5</v>
      </c>
      <c r="F24" s="196"/>
      <c r="G24" s="196"/>
      <c r="H24" s="196"/>
      <c r="I24" s="196"/>
      <c r="J24" s="196"/>
      <c r="K24" s="196"/>
      <c r="L24" s="196"/>
      <c r="R24" s="35"/>
    </row>
    <row r="25" spans="2:18" s="1" customFormat="1" ht="6.95" customHeight="1">
      <c r="B25" s="34"/>
      <c r="R25" s="35"/>
    </row>
    <row r="26" spans="2:18" s="1" customFormat="1" ht="6.95" customHeight="1">
      <c r="B26" s="34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5"/>
    </row>
    <row r="27" spans="2:18" s="1" customFormat="1" ht="14.45" customHeight="1">
      <c r="B27" s="34"/>
      <c r="D27" s="109" t="s">
        <v>118</v>
      </c>
      <c r="M27" s="197">
        <f>N88</f>
        <v>0</v>
      </c>
      <c r="N27" s="197"/>
      <c r="O27" s="197"/>
      <c r="P27" s="197"/>
      <c r="R27" s="35"/>
    </row>
    <row r="28" spans="2:18" s="1" customFormat="1" ht="14.45" customHeight="1">
      <c r="B28" s="34"/>
      <c r="D28" s="33" t="s">
        <v>102</v>
      </c>
      <c r="M28" s="197">
        <f>N101</f>
        <v>0</v>
      </c>
      <c r="N28" s="197"/>
      <c r="O28" s="197"/>
      <c r="P28" s="197"/>
      <c r="R28" s="35"/>
    </row>
    <row r="29" spans="2:18" s="1" customFormat="1" ht="6.95" customHeight="1">
      <c r="B29" s="34"/>
      <c r="R29" s="35"/>
    </row>
    <row r="30" spans="2:18" s="1" customFormat="1" ht="25.35" customHeight="1">
      <c r="B30" s="34"/>
      <c r="D30" s="110" t="s">
        <v>40</v>
      </c>
      <c r="M30" s="236">
        <f>ROUND(M27+M28,2)</f>
        <v>0</v>
      </c>
      <c r="N30" s="231"/>
      <c r="O30" s="231"/>
      <c r="P30" s="231"/>
      <c r="R30" s="35"/>
    </row>
    <row r="31" spans="2:18" s="1" customFormat="1" ht="6.95" customHeight="1">
      <c r="B31" s="34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R31" s="35"/>
    </row>
    <row r="32" spans="2:18" s="1" customFormat="1" ht="14.45" customHeight="1">
      <c r="B32" s="34"/>
      <c r="D32" s="39" t="s">
        <v>41</v>
      </c>
      <c r="E32" s="39" t="s">
        <v>42</v>
      </c>
      <c r="F32" s="40">
        <v>0.21</v>
      </c>
      <c r="G32" s="111" t="s">
        <v>43</v>
      </c>
      <c r="H32" s="237">
        <f>(SUM(BE101:BE108)+SUM(BE126:BE323))</f>
        <v>0</v>
      </c>
      <c r="I32" s="231"/>
      <c r="J32" s="231"/>
      <c r="M32" s="237">
        <f>ROUND((SUM(BE101:BE108)+SUM(BE126:BE323)), 2)*F32</f>
        <v>0</v>
      </c>
      <c r="N32" s="231"/>
      <c r="O32" s="231"/>
      <c r="P32" s="231"/>
      <c r="R32" s="35"/>
    </row>
    <row r="33" spans="2:18" s="1" customFormat="1" ht="14.45" customHeight="1">
      <c r="B33" s="34"/>
      <c r="E33" s="39" t="s">
        <v>44</v>
      </c>
      <c r="F33" s="40">
        <v>0.15</v>
      </c>
      <c r="G33" s="111" t="s">
        <v>43</v>
      </c>
      <c r="H33" s="237">
        <f>(SUM(BF101:BF108)+SUM(BF126:BF323))</f>
        <v>0</v>
      </c>
      <c r="I33" s="231"/>
      <c r="J33" s="231"/>
      <c r="M33" s="237">
        <f>ROUND((SUM(BF101:BF108)+SUM(BF126:BF323)), 2)*F33</f>
        <v>0</v>
      </c>
      <c r="N33" s="231"/>
      <c r="O33" s="231"/>
      <c r="P33" s="231"/>
      <c r="R33" s="35"/>
    </row>
    <row r="34" spans="2:18" s="1" customFormat="1" ht="14.45" hidden="1" customHeight="1">
      <c r="B34" s="34"/>
      <c r="E34" s="39" t="s">
        <v>45</v>
      </c>
      <c r="F34" s="40">
        <v>0.21</v>
      </c>
      <c r="G34" s="111" t="s">
        <v>43</v>
      </c>
      <c r="H34" s="237">
        <f>(SUM(BG101:BG108)+SUM(BG126:BG323))</f>
        <v>0</v>
      </c>
      <c r="I34" s="231"/>
      <c r="J34" s="231"/>
      <c r="M34" s="237">
        <v>0</v>
      </c>
      <c r="N34" s="231"/>
      <c r="O34" s="231"/>
      <c r="P34" s="231"/>
      <c r="R34" s="35"/>
    </row>
    <row r="35" spans="2:18" s="1" customFormat="1" ht="14.45" hidden="1" customHeight="1">
      <c r="B35" s="34"/>
      <c r="E35" s="39" t="s">
        <v>46</v>
      </c>
      <c r="F35" s="40">
        <v>0.15</v>
      </c>
      <c r="G35" s="111" t="s">
        <v>43</v>
      </c>
      <c r="H35" s="237">
        <f>(SUM(BH101:BH108)+SUM(BH126:BH323))</f>
        <v>0</v>
      </c>
      <c r="I35" s="231"/>
      <c r="J35" s="231"/>
      <c r="M35" s="237">
        <v>0</v>
      </c>
      <c r="N35" s="231"/>
      <c r="O35" s="231"/>
      <c r="P35" s="231"/>
      <c r="R35" s="35"/>
    </row>
    <row r="36" spans="2:18" s="1" customFormat="1" ht="14.45" hidden="1" customHeight="1">
      <c r="B36" s="34"/>
      <c r="E36" s="39" t="s">
        <v>47</v>
      </c>
      <c r="F36" s="40">
        <v>0</v>
      </c>
      <c r="G36" s="111" t="s">
        <v>43</v>
      </c>
      <c r="H36" s="237">
        <f>(SUM(BI101:BI108)+SUM(BI126:BI323))</f>
        <v>0</v>
      </c>
      <c r="I36" s="231"/>
      <c r="J36" s="231"/>
      <c r="M36" s="237">
        <v>0</v>
      </c>
      <c r="N36" s="231"/>
      <c r="O36" s="231"/>
      <c r="P36" s="231"/>
      <c r="R36" s="35"/>
    </row>
    <row r="37" spans="2:18" s="1" customFormat="1" ht="6.95" customHeight="1">
      <c r="B37" s="34"/>
      <c r="R37" s="35"/>
    </row>
    <row r="38" spans="2:18" s="1" customFormat="1" ht="25.35" customHeight="1">
      <c r="B38" s="34"/>
      <c r="C38" s="108"/>
      <c r="D38" s="112" t="s">
        <v>48</v>
      </c>
      <c r="E38" s="70"/>
      <c r="F38" s="70"/>
      <c r="G38" s="113" t="s">
        <v>49</v>
      </c>
      <c r="H38" s="114" t="s">
        <v>50</v>
      </c>
      <c r="I38" s="70"/>
      <c r="J38" s="70"/>
      <c r="K38" s="70"/>
      <c r="L38" s="238">
        <f>SUM(M30:M36)</f>
        <v>0</v>
      </c>
      <c r="M38" s="238"/>
      <c r="N38" s="238"/>
      <c r="O38" s="238"/>
      <c r="P38" s="239"/>
      <c r="Q38" s="108"/>
      <c r="R38" s="35"/>
    </row>
    <row r="39" spans="2:18" s="1" customFormat="1" ht="14.45" customHeight="1">
      <c r="B39" s="34"/>
      <c r="R39" s="35"/>
    </row>
    <row r="40" spans="2:18" s="1" customFormat="1" ht="14.45" customHeight="1">
      <c r="B40" s="34"/>
      <c r="R40" s="35"/>
    </row>
    <row r="41" spans="2:18">
      <c r="B41" s="24"/>
      <c r="R41" s="25"/>
    </row>
    <row r="42" spans="2:18">
      <c r="B42" s="24"/>
      <c r="R42" s="25"/>
    </row>
    <row r="43" spans="2:18">
      <c r="B43" s="24"/>
      <c r="R43" s="25"/>
    </row>
    <row r="44" spans="2:18">
      <c r="B44" s="24"/>
      <c r="R44" s="25"/>
    </row>
    <row r="45" spans="2:18">
      <c r="B45" s="24"/>
      <c r="R45" s="25"/>
    </row>
    <row r="46" spans="2:18">
      <c r="B46" s="24"/>
      <c r="R46" s="25"/>
    </row>
    <row r="47" spans="2:18">
      <c r="B47" s="24"/>
      <c r="R47" s="25"/>
    </row>
    <row r="48" spans="2:18">
      <c r="B48" s="24"/>
      <c r="R48" s="25"/>
    </row>
    <row r="49" spans="2:18">
      <c r="B49" s="24"/>
      <c r="R49" s="25"/>
    </row>
    <row r="50" spans="2:18" s="1" customFormat="1" ht="15">
      <c r="B50" s="34"/>
      <c r="D50" s="47" t="s">
        <v>51</v>
      </c>
      <c r="E50" s="48"/>
      <c r="F50" s="48"/>
      <c r="G50" s="48"/>
      <c r="H50" s="49"/>
      <c r="J50" s="47" t="s">
        <v>52</v>
      </c>
      <c r="K50" s="48"/>
      <c r="L50" s="48"/>
      <c r="M50" s="48"/>
      <c r="N50" s="48"/>
      <c r="O50" s="48"/>
      <c r="P50" s="49"/>
      <c r="R50" s="35"/>
    </row>
    <row r="51" spans="2:18">
      <c r="B51" s="24"/>
      <c r="D51" s="50"/>
      <c r="H51" s="51"/>
      <c r="J51" s="50"/>
      <c r="P51" s="51"/>
      <c r="R51" s="25"/>
    </row>
    <row r="52" spans="2:18">
      <c r="B52" s="24"/>
      <c r="D52" s="50"/>
      <c r="H52" s="51"/>
      <c r="J52" s="50"/>
      <c r="P52" s="51"/>
      <c r="R52" s="25"/>
    </row>
    <row r="53" spans="2:18">
      <c r="B53" s="24"/>
      <c r="D53" s="50"/>
      <c r="H53" s="51"/>
      <c r="J53" s="50"/>
      <c r="P53" s="51"/>
      <c r="R53" s="25"/>
    </row>
    <row r="54" spans="2:18">
      <c r="B54" s="24"/>
      <c r="D54" s="50"/>
      <c r="H54" s="51"/>
      <c r="J54" s="50"/>
      <c r="P54" s="51"/>
      <c r="R54" s="25"/>
    </row>
    <row r="55" spans="2:18">
      <c r="B55" s="24"/>
      <c r="D55" s="50"/>
      <c r="H55" s="51"/>
      <c r="J55" s="50"/>
      <c r="P55" s="51"/>
      <c r="R55" s="25"/>
    </row>
    <row r="56" spans="2:18">
      <c r="B56" s="24"/>
      <c r="D56" s="50"/>
      <c r="H56" s="51"/>
      <c r="J56" s="50"/>
      <c r="P56" s="51"/>
      <c r="R56" s="25"/>
    </row>
    <row r="57" spans="2:18">
      <c r="B57" s="24"/>
      <c r="D57" s="50"/>
      <c r="H57" s="51"/>
      <c r="J57" s="50"/>
      <c r="P57" s="51"/>
      <c r="R57" s="25"/>
    </row>
    <row r="58" spans="2:18">
      <c r="B58" s="24"/>
      <c r="D58" s="50"/>
      <c r="H58" s="51"/>
      <c r="J58" s="50"/>
      <c r="P58" s="51"/>
      <c r="R58" s="25"/>
    </row>
    <row r="59" spans="2:18" s="1" customFormat="1" ht="15">
      <c r="B59" s="34"/>
      <c r="D59" s="52" t="s">
        <v>53</v>
      </c>
      <c r="E59" s="53"/>
      <c r="F59" s="53"/>
      <c r="G59" s="54" t="s">
        <v>54</v>
      </c>
      <c r="H59" s="55"/>
      <c r="J59" s="52" t="s">
        <v>53</v>
      </c>
      <c r="K59" s="53"/>
      <c r="L59" s="53"/>
      <c r="M59" s="53"/>
      <c r="N59" s="54" t="s">
        <v>54</v>
      </c>
      <c r="O59" s="53"/>
      <c r="P59" s="55"/>
      <c r="R59" s="35"/>
    </row>
    <row r="60" spans="2:18">
      <c r="B60" s="24"/>
      <c r="R60" s="25"/>
    </row>
    <row r="61" spans="2:18" s="1" customFormat="1" ht="15">
      <c r="B61" s="34"/>
      <c r="D61" s="47" t="s">
        <v>55</v>
      </c>
      <c r="E61" s="48"/>
      <c r="F61" s="48"/>
      <c r="G61" s="48"/>
      <c r="H61" s="49"/>
      <c r="J61" s="47" t="s">
        <v>56</v>
      </c>
      <c r="K61" s="48"/>
      <c r="L61" s="48"/>
      <c r="M61" s="48"/>
      <c r="N61" s="48"/>
      <c r="O61" s="48"/>
      <c r="P61" s="49"/>
      <c r="R61" s="35"/>
    </row>
    <row r="62" spans="2:18">
      <c r="B62" s="24"/>
      <c r="D62" s="50"/>
      <c r="H62" s="51"/>
      <c r="J62" s="50"/>
      <c r="P62" s="51"/>
      <c r="R62" s="25"/>
    </row>
    <row r="63" spans="2:18">
      <c r="B63" s="24"/>
      <c r="D63" s="50"/>
      <c r="H63" s="51"/>
      <c r="J63" s="50"/>
      <c r="P63" s="51"/>
      <c r="R63" s="25"/>
    </row>
    <row r="64" spans="2:18">
      <c r="B64" s="24"/>
      <c r="D64" s="50"/>
      <c r="H64" s="51"/>
      <c r="J64" s="50"/>
      <c r="P64" s="51"/>
      <c r="R64" s="25"/>
    </row>
    <row r="65" spans="2:18">
      <c r="B65" s="24"/>
      <c r="D65" s="50"/>
      <c r="H65" s="51"/>
      <c r="J65" s="50"/>
      <c r="P65" s="51"/>
      <c r="R65" s="25"/>
    </row>
    <row r="66" spans="2:18">
      <c r="B66" s="24"/>
      <c r="D66" s="50"/>
      <c r="H66" s="51"/>
      <c r="J66" s="50"/>
      <c r="P66" s="51"/>
      <c r="R66" s="25"/>
    </row>
    <row r="67" spans="2:18">
      <c r="B67" s="24"/>
      <c r="D67" s="50"/>
      <c r="H67" s="51"/>
      <c r="J67" s="50"/>
      <c r="P67" s="51"/>
      <c r="R67" s="25"/>
    </row>
    <row r="68" spans="2:18">
      <c r="B68" s="24"/>
      <c r="D68" s="50"/>
      <c r="H68" s="51"/>
      <c r="J68" s="50"/>
      <c r="P68" s="51"/>
      <c r="R68" s="25"/>
    </row>
    <row r="69" spans="2:18">
      <c r="B69" s="24"/>
      <c r="D69" s="50"/>
      <c r="H69" s="51"/>
      <c r="J69" s="50"/>
      <c r="P69" s="51"/>
      <c r="R69" s="25"/>
    </row>
    <row r="70" spans="2:18" s="1" customFormat="1" ht="15">
      <c r="B70" s="34"/>
      <c r="D70" s="52" t="s">
        <v>53</v>
      </c>
      <c r="E70" s="53"/>
      <c r="F70" s="53"/>
      <c r="G70" s="54" t="s">
        <v>54</v>
      </c>
      <c r="H70" s="55"/>
      <c r="J70" s="52" t="s">
        <v>53</v>
      </c>
      <c r="K70" s="53"/>
      <c r="L70" s="53"/>
      <c r="M70" s="53"/>
      <c r="N70" s="54" t="s">
        <v>54</v>
      </c>
      <c r="O70" s="53"/>
      <c r="P70" s="55"/>
      <c r="R70" s="35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4"/>
      <c r="C76" s="187" t="s">
        <v>119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5"/>
    </row>
    <row r="77" spans="2:18" s="1" customFormat="1" ht="6.95" customHeight="1">
      <c r="B77" s="34"/>
      <c r="R77" s="35"/>
    </row>
    <row r="78" spans="2:18" s="1" customFormat="1" ht="30" customHeight="1">
      <c r="B78" s="34"/>
      <c r="C78" s="30" t="s">
        <v>19</v>
      </c>
      <c r="F78" s="229" t="str">
        <f>F6</f>
        <v>Oprava fasády a střechy tělocvičny ZŠ Lidická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R78" s="35"/>
    </row>
    <row r="79" spans="2:18" s="1" customFormat="1" ht="36.950000000000003" customHeight="1">
      <c r="B79" s="34"/>
      <c r="C79" s="65" t="s">
        <v>115</v>
      </c>
      <c r="F79" s="222" t="str">
        <f>F7</f>
        <v>SO 01 - Oprava střechy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R79" s="35"/>
    </row>
    <row r="80" spans="2:18" s="1" customFormat="1" ht="6.95" customHeight="1">
      <c r="B80" s="34"/>
      <c r="R80" s="35"/>
    </row>
    <row r="81" spans="2:47" s="1" customFormat="1" ht="18" customHeight="1">
      <c r="B81" s="34"/>
      <c r="C81" s="30" t="s">
        <v>23</v>
      </c>
      <c r="F81" s="28" t="str">
        <f>F9</f>
        <v>Bílina</v>
      </c>
      <c r="K81" s="30" t="s">
        <v>25</v>
      </c>
      <c r="M81" s="233">
        <f>IF(O9="","",O9)</f>
        <v>42867</v>
      </c>
      <c r="N81" s="233"/>
      <c r="O81" s="233"/>
      <c r="P81" s="233"/>
      <c r="R81" s="35"/>
    </row>
    <row r="82" spans="2:47" s="1" customFormat="1" ht="6.95" customHeight="1">
      <c r="B82" s="34"/>
      <c r="R82" s="35"/>
    </row>
    <row r="83" spans="2:47" s="1" customFormat="1" ht="15">
      <c r="B83" s="34"/>
      <c r="C83" s="30" t="s">
        <v>26</v>
      </c>
      <c r="F83" s="28" t="str">
        <f>E12</f>
        <v>Město Bílina</v>
      </c>
      <c r="K83" s="30" t="s">
        <v>32</v>
      </c>
      <c r="M83" s="191" t="str">
        <f>E18</f>
        <v>Ing. Marian Zach</v>
      </c>
      <c r="N83" s="191"/>
      <c r="O83" s="191"/>
      <c r="P83" s="191"/>
      <c r="Q83" s="191"/>
      <c r="R83" s="35"/>
    </row>
    <row r="84" spans="2:47" s="1" customFormat="1" ht="14.45" customHeight="1">
      <c r="B84" s="34"/>
      <c r="C84" s="30" t="s">
        <v>30</v>
      </c>
      <c r="F84" s="28" t="str">
        <f>IF(E15="","",E15)</f>
        <v>DSP</v>
      </c>
      <c r="K84" s="30" t="s">
        <v>35</v>
      </c>
      <c r="M84" s="191" t="str">
        <f>E21</f>
        <v>Pavel Šouta</v>
      </c>
      <c r="N84" s="191"/>
      <c r="O84" s="191"/>
      <c r="P84" s="191"/>
      <c r="Q84" s="191"/>
      <c r="R84" s="35"/>
    </row>
    <row r="85" spans="2:47" s="1" customFormat="1" ht="10.35" customHeight="1">
      <c r="B85" s="34"/>
      <c r="R85" s="35"/>
    </row>
    <row r="86" spans="2:47" s="1" customFormat="1" ht="29.25" customHeight="1">
      <c r="B86" s="34"/>
      <c r="C86" s="240" t="s">
        <v>120</v>
      </c>
      <c r="D86" s="241"/>
      <c r="E86" s="241"/>
      <c r="F86" s="241"/>
      <c r="G86" s="241"/>
      <c r="H86" s="108"/>
      <c r="I86" s="108"/>
      <c r="J86" s="108"/>
      <c r="K86" s="108"/>
      <c r="L86" s="108"/>
      <c r="M86" s="108"/>
      <c r="N86" s="240" t="s">
        <v>121</v>
      </c>
      <c r="O86" s="241"/>
      <c r="P86" s="241"/>
      <c r="Q86" s="241"/>
      <c r="R86" s="35"/>
    </row>
    <row r="87" spans="2:47" s="1" customFormat="1" ht="10.35" customHeight="1">
      <c r="B87" s="34"/>
      <c r="R87" s="35"/>
    </row>
    <row r="88" spans="2:47" s="1" customFormat="1" ht="29.25" customHeight="1">
      <c r="B88" s="34"/>
      <c r="C88" s="115" t="s">
        <v>122</v>
      </c>
      <c r="N88" s="215">
        <f>N126</f>
        <v>0</v>
      </c>
      <c r="O88" s="242"/>
      <c r="P88" s="242"/>
      <c r="Q88" s="242"/>
      <c r="R88" s="35"/>
      <c r="AU88" s="20" t="s">
        <v>123</v>
      </c>
    </row>
    <row r="89" spans="2:47" s="6" customFormat="1" ht="24.95" customHeight="1">
      <c r="B89" s="116"/>
      <c r="D89" s="117" t="s">
        <v>124</v>
      </c>
      <c r="N89" s="243">
        <f>N127</f>
        <v>0</v>
      </c>
      <c r="O89" s="244"/>
      <c r="P89" s="244"/>
      <c r="Q89" s="244"/>
      <c r="R89" s="118"/>
    </row>
    <row r="90" spans="2:47" s="7" customFormat="1" ht="19.899999999999999" customHeight="1">
      <c r="B90" s="119"/>
      <c r="D90" s="96" t="s">
        <v>125</v>
      </c>
      <c r="N90" s="216">
        <f>N128</f>
        <v>0</v>
      </c>
      <c r="O90" s="245"/>
      <c r="P90" s="245"/>
      <c r="Q90" s="245"/>
      <c r="R90" s="120"/>
    </row>
    <row r="91" spans="2:47" s="7" customFormat="1" ht="19.899999999999999" customHeight="1">
      <c r="B91" s="119"/>
      <c r="D91" s="96" t="s">
        <v>126</v>
      </c>
      <c r="N91" s="216">
        <f>N132</f>
        <v>0</v>
      </c>
      <c r="O91" s="245"/>
      <c r="P91" s="245"/>
      <c r="Q91" s="245"/>
      <c r="R91" s="120"/>
    </row>
    <row r="92" spans="2:47" s="7" customFormat="1" ht="19.899999999999999" customHeight="1">
      <c r="B92" s="119"/>
      <c r="D92" s="96" t="s">
        <v>127</v>
      </c>
      <c r="N92" s="216">
        <f>N139</f>
        <v>0</v>
      </c>
      <c r="O92" s="245"/>
      <c r="P92" s="245"/>
      <c r="Q92" s="245"/>
      <c r="R92" s="120"/>
    </row>
    <row r="93" spans="2:47" s="7" customFormat="1" ht="19.899999999999999" customHeight="1">
      <c r="B93" s="119"/>
      <c r="D93" s="96" t="s">
        <v>128</v>
      </c>
      <c r="N93" s="216">
        <f>N167</f>
        <v>0</v>
      </c>
      <c r="O93" s="245"/>
      <c r="P93" s="245"/>
      <c r="Q93" s="245"/>
      <c r="R93" s="120"/>
    </row>
    <row r="94" spans="2:47" s="7" customFormat="1" ht="19.899999999999999" customHeight="1">
      <c r="B94" s="119"/>
      <c r="D94" s="96" t="s">
        <v>129</v>
      </c>
      <c r="N94" s="216">
        <f>N172</f>
        <v>0</v>
      </c>
      <c r="O94" s="245"/>
      <c r="P94" s="245"/>
      <c r="Q94" s="245"/>
      <c r="R94" s="120"/>
    </row>
    <row r="95" spans="2:47" s="6" customFormat="1" ht="24.95" customHeight="1">
      <c r="B95" s="116"/>
      <c r="D95" s="117" t="s">
        <v>130</v>
      </c>
      <c r="N95" s="243">
        <f>N174</f>
        <v>0</v>
      </c>
      <c r="O95" s="244"/>
      <c r="P95" s="244"/>
      <c r="Q95" s="244"/>
      <c r="R95" s="118"/>
    </row>
    <row r="96" spans="2:47" s="7" customFormat="1" ht="19.899999999999999" customHeight="1">
      <c r="B96" s="119"/>
      <c r="D96" s="96" t="s">
        <v>131</v>
      </c>
      <c r="N96" s="216">
        <f>N175</f>
        <v>0</v>
      </c>
      <c r="O96" s="245"/>
      <c r="P96" s="245"/>
      <c r="Q96" s="245"/>
      <c r="R96" s="120"/>
    </row>
    <row r="97" spans="2:65" s="7" customFormat="1" ht="19.899999999999999" customHeight="1">
      <c r="B97" s="119"/>
      <c r="D97" s="96" t="s">
        <v>132</v>
      </c>
      <c r="N97" s="216">
        <f>N204</f>
        <v>0</v>
      </c>
      <c r="O97" s="245"/>
      <c r="P97" s="245"/>
      <c r="Q97" s="245"/>
      <c r="R97" s="120"/>
    </row>
    <row r="98" spans="2:65" s="7" customFormat="1" ht="19.899999999999999" customHeight="1">
      <c r="B98" s="119"/>
      <c r="D98" s="96" t="s">
        <v>133</v>
      </c>
      <c r="N98" s="216">
        <f>N221</f>
        <v>0</v>
      </c>
      <c r="O98" s="245"/>
      <c r="P98" s="245"/>
      <c r="Q98" s="245"/>
      <c r="R98" s="120"/>
    </row>
    <row r="99" spans="2:65" s="7" customFormat="1" ht="19.899999999999999" customHeight="1">
      <c r="B99" s="119"/>
      <c r="D99" s="96" t="s">
        <v>134</v>
      </c>
      <c r="N99" s="216">
        <f>N308</f>
        <v>0</v>
      </c>
      <c r="O99" s="245"/>
      <c r="P99" s="245"/>
      <c r="Q99" s="245"/>
      <c r="R99" s="120"/>
    </row>
    <row r="100" spans="2:65" s="1" customFormat="1" ht="21.75" customHeight="1">
      <c r="B100" s="34"/>
      <c r="R100" s="35"/>
    </row>
    <row r="101" spans="2:65" s="1" customFormat="1" ht="29.25" customHeight="1">
      <c r="B101" s="34"/>
      <c r="C101" s="115" t="s">
        <v>135</v>
      </c>
      <c r="N101" s="242">
        <f>ROUND(N102+N103+N104+N105+N106+N107,2)</f>
        <v>0</v>
      </c>
      <c r="O101" s="246"/>
      <c r="P101" s="246"/>
      <c r="Q101" s="246"/>
      <c r="R101" s="35"/>
      <c r="T101" s="121"/>
      <c r="U101" s="122" t="s">
        <v>41</v>
      </c>
    </row>
    <row r="102" spans="2:65" s="1" customFormat="1" ht="18" customHeight="1">
      <c r="B102" s="123"/>
      <c r="C102" s="124"/>
      <c r="D102" s="217" t="s">
        <v>136</v>
      </c>
      <c r="E102" s="247"/>
      <c r="F102" s="247"/>
      <c r="G102" s="247"/>
      <c r="H102" s="247"/>
      <c r="I102" s="124"/>
      <c r="J102" s="124"/>
      <c r="K102" s="124"/>
      <c r="L102" s="124"/>
      <c r="M102" s="124"/>
      <c r="N102" s="219">
        <f>ROUND(N88*T102,2)</f>
        <v>0</v>
      </c>
      <c r="O102" s="248"/>
      <c r="P102" s="248"/>
      <c r="Q102" s="248"/>
      <c r="R102" s="126"/>
      <c r="S102" s="124"/>
      <c r="T102" s="127"/>
      <c r="U102" s="128" t="s">
        <v>42</v>
      </c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9" t="s">
        <v>137</v>
      </c>
      <c r="AZ102" s="124"/>
      <c r="BA102" s="124"/>
      <c r="BB102" s="124"/>
      <c r="BC102" s="124"/>
      <c r="BD102" s="124"/>
      <c r="BE102" s="130">
        <f t="shared" ref="BE102:BE107" si="0">IF(U102="základní",N102,0)</f>
        <v>0</v>
      </c>
      <c r="BF102" s="130">
        <f t="shared" ref="BF102:BF107" si="1">IF(U102="snížená",N102,0)</f>
        <v>0</v>
      </c>
      <c r="BG102" s="130">
        <f t="shared" ref="BG102:BG107" si="2">IF(U102="zákl. přenesená",N102,0)</f>
        <v>0</v>
      </c>
      <c r="BH102" s="130">
        <f t="shared" ref="BH102:BH107" si="3">IF(U102="sníž. přenesená",N102,0)</f>
        <v>0</v>
      </c>
      <c r="BI102" s="130">
        <f t="shared" ref="BI102:BI107" si="4">IF(U102="nulová",N102,0)</f>
        <v>0</v>
      </c>
      <c r="BJ102" s="129" t="s">
        <v>85</v>
      </c>
      <c r="BK102" s="124"/>
      <c r="BL102" s="124"/>
      <c r="BM102" s="124"/>
    </row>
    <row r="103" spans="2:65" s="1" customFormat="1" ht="18" customHeight="1">
      <c r="B103" s="123"/>
      <c r="C103" s="124"/>
      <c r="D103" s="217" t="s">
        <v>138</v>
      </c>
      <c r="E103" s="247"/>
      <c r="F103" s="247"/>
      <c r="G103" s="247"/>
      <c r="H103" s="247"/>
      <c r="I103" s="124"/>
      <c r="J103" s="124"/>
      <c r="K103" s="124"/>
      <c r="L103" s="124"/>
      <c r="M103" s="124"/>
      <c r="N103" s="219">
        <f>ROUND(N88*T103,2)</f>
        <v>0</v>
      </c>
      <c r="O103" s="248"/>
      <c r="P103" s="248"/>
      <c r="Q103" s="248"/>
      <c r="R103" s="126"/>
      <c r="S103" s="124"/>
      <c r="T103" s="127"/>
      <c r="U103" s="128" t="s">
        <v>42</v>
      </c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9" t="s">
        <v>137</v>
      </c>
      <c r="AZ103" s="124"/>
      <c r="BA103" s="124"/>
      <c r="BB103" s="124"/>
      <c r="BC103" s="124"/>
      <c r="BD103" s="124"/>
      <c r="BE103" s="130">
        <f t="shared" si="0"/>
        <v>0</v>
      </c>
      <c r="BF103" s="130">
        <f t="shared" si="1"/>
        <v>0</v>
      </c>
      <c r="BG103" s="130">
        <f t="shared" si="2"/>
        <v>0</v>
      </c>
      <c r="BH103" s="130">
        <f t="shared" si="3"/>
        <v>0</v>
      </c>
      <c r="BI103" s="130">
        <f t="shared" si="4"/>
        <v>0</v>
      </c>
      <c r="BJ103" s="129" t="s">
        <v>85</v>
      </c>
      <c r="BK103" s="124"/>
      <c r="BL103" s="124"/>
      <c r="BM103" s="124"/>
    </row>
    <row r="104" spans="2:65" s="1" customFormat="1" ht="18" customHeight="1">
      <c r="B104" s="123"/>
      <c r="C104" s="124"/>
      <c r="D104" s="217" t="s">
        <v>139</v>
      </c>
      <c r="E104" s="247"/>
      <c r="F104" s="247"/>
      <c r="G104" s="247"/>
      <c r="H104" s="247"/>
      <c r="I104" s="124"/>
      <c r="J104" s="124"/>
      <c r="K104" s="124"/>
      <c r="L104" s="124"/>
      <c r="M104" s="124"/>
      <c r="N104" s="219">
        <f>ROUND(N88*T104,2)</f>
        <v>0</v>
      </c>
      <c r="O104" s="248"/>
      <c r="P104" s="248"/>
      <c r="Q104" s="248"/>
      <c r="R104" s="126"/>
      <c r="S104" s="124"/>
      <c r="T104" s="127"/>
      <c r="U104" s="128" t="s">
        <v>42</v>
      </c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9" t="s">
        <v>137</v>
      </c>
      <c r="AZ104" s="124"/>
      <c r="BA104" s="124"/>
      <c r="BB104" s="124"/>
      <c r="BC104" s="124"/>
      <c r="BD104" s="124"/>
      <c r="BE104" s="130">
        <f t="shared" si="0"/>
        <v>0</v>
      </c>
      <c r="BF104" s="130">
        <f t="shared" si="1"/>
        <v>0</v>
      </c>
      <c r="BG104" s="130">
        <f t="shared" si="2"/>
        <v>0</v>
      </c>
      <c r="BH104" s="130">
        <f t="shared" si="3"/>
        <v>0</v>
      </c>
      <c r="BI104" s="130">
        <f t="shared" si="4"/>
        <v>0</v>
      </c>
      <c r="BJ104" s="129" t="s">
        <v>85</v>
      </c>
      <c r="BK104" s="124"/>
      <c r="BL104" s="124"/>
      <c r="BM104" s="124"/>
    </row>
    <row r="105" spans="2:65" s="1" customFormat="1" ht="18" customHeight="1">
      <c r="B105" s="123"/>
      <c r="C105" s="124"/>
      <c r="D105" s="217" t="s">
        <v>140</v>
      </c>
      <c r="E105" s="247"/>
      <c r="F105" s="247"/>
      <c r="G105" s="247"/>
      <c r="H105" s="247"/>
      <c r="I105" s="124"/>
      <c r="J105" s="124"/>
      <c r="K105" s="124"/>
      <c r="L105" s="124"/>
      <c r="M105" s="124"/>
      <c r="N105" s="219">
        <f>ROUND(N88*T105,2)</f>
        <v>0</v>
      </c>
      <c r="O105" s="248"/>
      <c r="P105" s="248"/>
      <c r="Q105" s="248"/>
      <c r="R105" s="126"/>
      <c r="S105" s="124"/>
      <c r="T105" s="127"/>
      <c r="U105" s="128" t="s">
        <v>42</v>
      </c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9" t="s">
        <v>137</v>
      </c>
      <c r="AZ105" s="124"/>
      <c r="BA105" s="124"/>
      <c r="BB105" s="124"/>
      <c r="BC105" s="124"/>
      <c r="BD105" s="124"/>
      <c r="BE105" s="130">
        <f t="shared" si="0"/>
        <v>0</v>
      </c>
      <c r="BF105" s="130">
        <f t="shared" si="1"/>
        <v>0</v>
      </c>
      <c r="BG105" s="130">
        <f t="shared" si="2"/>
        <v>0</v>
      </c>
      <c r="BH105" s="130">
        <f t="shared" si="3"/>
        <v>0</v>
      </c>
      <c r="BI105" s="130">
        <f t="shared" si="4"/>
        <v>0</v>
      </c>
      <c r="BJ105" s="129" t="s">
        <v>85</v>
      </c>
      <c r="BK105" s="124"/>
      <c r="BL105" s="124"/>
      <c r="BM105" s="124"/>
    </row>
    <row r="106" spans="2:65" s="1" customFormat="1" ht="18" customHeight="1">
      <c r="B106" s="123"/>
      <c r="C106" s="124"/>
      <c r="D106" s="217" t="s">
        <v>141</v>
      </c>
      <c r="E106" s="247"/>
      <c r="F106" s="247"/>
      <c r="G106" s="247"/>
      <c r="H106" s="247"/>
      <c r="I106" s="124"/>
      <c r="J106" s="124"/>
      <c r="K106" s="124"/>
      <c r="L106" s="124"/>
      <c r="M106" s="124"/>
      <c r="N106" s="219">
        <f>ROUND(N88*T106,2)</f>
        <v>0</v>
      </c>
      <c r="O106" s="248"/>
      <c r="P106" s="248"/>
      <c r="Q106" s="248"/>
      <c r="R106" s="126"/>
      <c r="S106" s="124"/>
      <c r="T106" s="127"/>
      <c r="U106" s="128" t="s">
        <v>42</v>
      </c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9" t="s">
        <v>137</v>
      </c>
      <c r="AZ106" s="124"/>
      <c r="BA106" s="124"/>
      <c r="BB106" s="124"/>
      <c r="BC106" s="124"/>
      <c r="BD106" s="124"/>
      <c r="BE106" s="130">
        <f t="shared" si="0"/>
        <v>0</v>
      </c>
      <c r="BF106" s="130">
        <f t="shared" si="1"/>
        <v>0</v>
      </c>
      <c r="BG106" s="130">
        <f t="shared" si="2"/>
        <v>0</v>
      </c>
      <c r="BH106" s="130">
        <f t="shared" si="3"/>
        <v>0</v>
      </c>
      <c r="BI106" s="130">
        <f t="shared" si="4"/>
        <v>0</v>
      </c>
      <c r="BJ106" s="129" t="s">
        <v>85</v>
      </c>
      <c r="BK106" s="124"/>
      <c r="BL106" s="124"/>
      <c r="BM106" s="124"/>
    </row>
    <row r="107" spans="2:65" s="1" customFormat="1" ht="18" customHeight="1">
      <c r="B107" s="123"/>
      <c r="C107" s="124"/>
      <c r="D107" s="125" t="s">
        <v>142</v>
      </c>
      <c r="E107" s="124"/>
      <c r="F107" s="124"/>
      <c r="G107" s="124"/>
      <c r="H107" s="124"/>
      <c r="I107" s="124"/>
      <c r="J107" s="124"/>
      <c r="K107" s="124"/>
      <c r="L107" s="124"/>
      <c r="M107" s="124"/>
      <c r="N107" s="219">
        <f>ROUND(N88*T107,2)</f>
        <v>0</v>
      </c>
      <c r="O107" s="248"/>
      <c r="P107" s="248"/>
      <c r="Q107" s="248"/>
      <c r="R107" s="126"/>
      <c r="S107" s="124"/>
      <c r="T107" s="131"/>
      <c r="U107" s="132" t="s">
        <v>42</v>
      </c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9" t="s">
        <v>143</v>
      </c>
      <c r="AZ107" s="124"/>
      <c r="BA107" s="124"/>
      <c r="BB107" s="124"/>
      <c r="BC107" s="124"/>
      <c r="BD107" s="124"/>
      <c r="BE107" s="130">
        <f t="shared" si="0"/>
        <v>0</v>
      </c>
      <c r="BF107" s="130">
        <f t="shared" si="1"/>
        <v>0</v>
      </c>
      <c r="BG107" s="130">
        <f t="shared" si="2"/>
        <v>0</v>
      </c>
      <c r="BH107" s="130">
        <f t="shared" si="3"/>
        <v>0</v>
      </c>
      <c r="BI107" s="130">
        <f t="shared" si="4"/>
        <v>0</v>
      </c>
      <c r="BJ107" s="129" t="s">
        <v>85</v>
      </c>
      <c r="BK107" s="124"/>
      <c r="BL107" s="124"/>
      <c r="BM107" s="124"/>
    </row>
    <row r="108" spans="2:65" s="1" customFormat="1">
      <c r="B108" s="34"/>
      <c r="R108" s="35"/>
    </row>
    <row r="109" spans="2:65" s="1" customFormat="1" ht="29.25" customHeight="1">
      <c r="B109" s="34"/>
      <c r="C109" s="107" t="s">
        <v>107</v>
      </c>
      <c r="D109" s="108"/>
      <c r="E109" s="108"/>
      <c r="F109" s="108"/>
      <c r="G109" s="108"/>
      <c r="H109" s="108"/>
      <c r="I109" s="108"/>
      <c r="J109" s="108"/>
      <c r="K109" s="108"/>
      <c r="L109" s="220">
        <f>ROUND(SUM(N88+N101),2)</f>
        <v>0</v>
      </c>
      <c r="M109" s="220"/>
      <c r="N109" s="220"/>
      <c r="O109" s="220"/>
      <c r="P109" s="220"/>
      <c r="Q109" s="220"/>
      <c r="R109" s="35"/>
    </row>
    <row r="110" spans="2:65" s="1" customFormat="1" ht="6.95" customHeight="1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  <row r="114" spans="2:63" s="1" customFormat="1" ht="6.95" customHeight="1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5" spans="2:63" s="1" customFormat="1" ht="36.950000000000003" customHeight="1">
      <c r="B115" s="34"/>
      <c r="C115" s="187" t="s">
        <v>144</v>
      </c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35"/>
    </row>
    <row r="116" spans="2:63" s="1" customFormat="1" ht="6.95" customHeight="1">
      <c r="B116" s="34"/>
      <c r="R116" s="35"/>
    </row>
    <row r="117" spans="2:63" s="1" customFormat="1" ht="30" customHeight="1">
      <c r="B117" s="34"/>
      <c r="C117" s="30" t="s">
        <v>19</v>
      </c>
      <c r="F117" s="229" t="str">
        <f>F6</f>
        <v>Oprava fasády a střechy tělocvičny ZŠ Lidická</v>
      </c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R117" s="35"/>
    </row>
    <row r="118" spans="2:63" s="1" customFormat="1" ht="36.950000000000003" customHeight="1">
      <c r="B118" s="34"/>
      <c r="C118" s="65" t="s">
        <v>115</v>
      </c>
      <c r="F118" s="222" t="str">
        <f>F7</f>
        <v>SO 01 - Oprava střechy</v>
      </c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R118" s="35"/>
    </row>
    <row r="119" spans="2:63" s="1" customFormat="1" ht="6.95" customHeight="1">
      <c r="B119" s="34"/>
      <c r="R119" s="35"/>
    </row>
    <row r="120" spans="2:63" s="1" customFormat="1" ht="18" customHeight="1">
      <c r="B120" s="34"/>
      <c r="C120" s="30" t="s">
        <v>23</v>
      </c>
      <c r="F120" s="28" t="str">
        <f>F9</f>
        <v>Bílina</v>
      </c>
      <c r="K120" s="30" t="s">
        <v>25</v>
      </c>
      <c r="M120" s="233">
        <f>IF(O9="","",O9)</f>
        <v>42867</v>
      </c>
      <c r="N120" s="233"/>
      <c r="O120" s="233"/>
      <c r="P120" s="233"/>
      <c r="R120" s="35"/>
    </row>
    <row r="121" spans="2:63" s="1" customFormat="1" ht="6.95" customHeight="1">
      <c r="B121" s="34"/>
      <c r="R121" s="35"/>
    </row>
    <row r="122" spans="2:63" s="1" customFormat="1" ht="15">
      <c r="B122" s="34"/>
      <c r="C122" s="30" t="s">
        <v>26</v>
      </c>
      <c r="F122" s="28" t="str">
        <f>E12</f>
        <v>Město Bílina</v>
      </c>
      <c r="K122" s="30" t="s">
        <v>32</v>
      </c>
      <c r="M122" s="191" t="str">
        <f>E18</f>
        <v>Ing. Marian Zach</v>
      </c>
      <c r="N122" s="191"/>
      <c r="O122" s="191"/>
      <c r="P122" s="191"/>
      <c r="Q122" s="191"/>
      <c r="R122" s="35"/>
    </row>
    <row r="123" spans="2:63" s="1" customFormat="1" ht="14.45" customHeight="1">
      <c r="B123" s="34"/>
      <c r="C123" s="30" t="s">
        <v>30</v>
      </c>
      <c r="F123" s="28" t="str">
        <f>IF(E15="","",E15)</f>
        <v>DSP</v>
      </c>
      <c r="K123" s="30" t="s">
        <v>35</v>
      </c>
      <c r="M123" s="191" t="str">
        <f>E21</f>
        <v>Pavel Šouta</v>
      </c>
      <c r="N123" s="191"/>
      <c r="O123" s="191"/>
      <c r="P123" s="191"/>
      <c r="Q123" s="191"/>
      <c r="R123" s="35"/>
    </row>
    <row r="124" spans="2:63" s="1" customFormat="1" ht="10.35" customHeight="1">
      <c r="B124" s="34"/>
      <c r="R124" s="35"/>
    </row>
    <row r="125" spans="2:63" s="8" customFormat="1" ht="29.25" customHeight="1">
      <c r="B125" s="133"/>
      <c r="C125" s="134" t="s">
        <v>145</v>
      </c>
      <c r="D125" s="135" t="s">
        <v>146</v>
      </c>
      <c r="E125" s="135" t="s">
        <v>59</v>
      </c>
      <c r="F125" s="249" t="s">
        <v>147</v>
      </c>
      <c r="G125" s="249"/>
      <c r="H125" s="249"/>
      <c r="I125" s="249"/>
      <c r="J125" s="135" t="s">
        <v>148</v>
      </c>
      <c r="K125" s="135" t="s">
        <v>149</v>
      </c>
      <c r="L125" s="249" t="s">
        <v>150</v>
      </c>
      <c r="M125" s="249"/>
      <c r="N125" s="249" t="s">
        <v>121</v>
      </c>
      <c r="O125" s="249"/>
      <c r="P125" s="249"/>
      <c r="Q125" s="250"/>
      <c r="R125" s="136"/>
      <c r="T125" s="71" t="s">
        <v>151</v>
      </c>
      <c r="U125" s="72" t="s">
        <v>41</v>
      </c>
      <c r="V125" s="72" t="s">
        <v>152</v>
      </c>
      <c r="W125" s="72" t="s">
        <v>153</v>
      </c>
      <c r="X125" s="72" t="s">
        <v>154</v>
      </c>
      <c r="Y125" s="72" t="s">
        <v>155</v>
      </c>
      <c r="Z125" s="72" t="s">
        <v>156</v>
      </c>
      <c r="AA125" s="73" t="s">
        <v>157</v>
      </c>
    </row>
    <row r="126" spans="2:63" s="1" customFormat="1" ht="29.25" customHeight="1">
      <c r="B126" s="34"/>
      <c r="C126" s="75" t="s">
        <v>118</v>
      </c>
      <c r="N126" s="254">
        <f>BK126</f>
        <v>0</v>
      </c>
      <c r="O126" s="255"/>
      <c r="P126" s="255"/>
      <c r="Q126" s="255"/>
      <c r="R126" s="35"/>
      <c r="T126" s="74"/>
      <c r="U126" s="48"/>
      <c r="V126" s="48"/>
      <c r="W126" s="137">
        <f>W127+W174+W324</f>
        <v>0</v>
      </c>
      <c r="X126" s="48"/>
      <c r="Y126" s="137">
        <f>Y127+Y174+Y324</f>
        <v>9.0285484700000005</v>
      </c>
      <c r="Z126" s="48"/>
      <c r="AA126" s="138">
        <f>AA127+AA174+AA324</f>
        <v>12.987830000000002</v>
      </c>
      <c r="AT126" s="20" t="s">
        <v>76</v>
      </c>
      <c r="AU126" s="20" t="s">
        <v>123</v>
      </c>
      <c r="BK126" s="139">
        <f>BK127+BK174+BK324</f>
        <v>0</v>
      </c>
    </row>
    <row r="127" spans="2:63" s="9" customFormat="1" ht="37.35" customHeight="1">
      <c r="B127" s="140"/>
      <c r="D127" s="141" t="s">
        <v>124</v>
      </c>
      <c r="E127" s="141"/>
      <c r="F127" s="141"/>
      <c r="G127" s="141"/>
      <c r="H127" s="141"/>
      <c r="I127" s="141"/>
      <c r="J127" s="141"/>
      <c r="K127" s="141"/>
      <c r="L127" s="141"/>
      <c r="M127" s="141"/>
      <c r="N127" s="256">
        <f>BK127</f>
        <v>0</v>
      </c>
      <c r="O127" s="243"/>
      <c r="P127" s="243"/>
      <c r="Q127" s="243"/>
      <c r="R127" s="142"/>
      <c r="T127" s="143"/>
      <c r="W127" s="144">
        <f>W128+W132+W139+W167+W172</f>
        <v>0</v>
      </c>
      <c r="Y127" s="144">
        <f>Y128+Y132+Y139+Y167+Y172</f>
        <v>5.3661930000000009</v>
      </c>
      <c r="AA127" s="145">
        <f>AA128+AA132+AA139+AA167+AA172</f>
        <v>5.6743400000000008</v>
      </c>
      <c r="AR127" s="146" t="s">
        <v>85</v>
      </c>
      <c r="AT127" s="147" t="s">
        <v>76</v>
      </c>
      <c r="AU127" s="147" t="s">
        <v>77</v>
      </c>
      <c r="AY127" s="146" t="s">
        <v>158</v>
      </c>
      <c r="BK127" s="148">
        <f>BK128+BK132+BK139+BK167+BK172</f>
        <v>0</v>
      </c>
    </row>
    <row r="128" spans="2:63" s="9" customFormat="1" ht="19.899999999999999" customHeight="1">
      <c r="B128" s="140"/>
      <c r="D128" s="149" t="s">
        <v>125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257">
        <f>BK128</f>
        <v>0</v>
      </c>
      <c r="O128" s="258"/>
      <c r="P128" s="258"/>
      <c r="Q128" s="258"/>
      <c r="R128" s="142"/>
      <c r="T128" s="143"/>
      <c r="W128" s="144">
        <f>SUM(W129:W131)</f>
        <v>0</v>
      </c>
      <c r="Y128" s="144">
        <f>SUM(Y129:Y131)</f>
        <v>1.4313750000000001</v>
      </c>
      <c r="AA128" s="145">
        <f>SUM(AA129:AA131)</f>
        <v>0</v>
      </c>
      <c r="AR128" s="146" t="s">
        <v>85</v>
      </c>
      <c r="AT128" s="147" t="s">
        <v>76</v>
      </c>
      <c r="AU128" s="147" t="s">
        <v>85</v>
      </c>
      <c r="AY128" s="146" t="s">
        <v>158</v>
      </c>
      <c r="BK128" s="148">
        <f>SUM(BK129:BK131)</f>
        <v>0</v>
      </c>
    </row>
    <row r="129" spans="2:65" s="1" customFormat="1" ht="34.15" customHeight="1">
      <c r="B129" s="123"/>
      <c r="C129" s="150" t="s">
        <v>85</v>
      </c>
      <c r="D129" s="150" t="s">
        <v>159</v>
      </c>
      <c r="E129" s="151" t="s">
        <v>160</v>
      </c>
      <c r="F129" s="251" t="s">
        <v>161</v>
      </c>
      <c r="G129" s="251"/>
      <c r="H129" s="251"/>
      <c r="I129" s="251"/>
      <c r="J129" s="152" t="s">
        <v>162</v>
      </c>
      <c r="K129" s="153">
        <v>0.75</v>
      </c>
      <c r="L129" s="252">
        <v>0</v>
      </c>
      <c r="M129" s="252"/>
      <c r="N129" s="253">
        <f>ROUND(L129*K129,2)</f>
        <v>0</v>
      </c>
      <c r="O129" s="253"/>
      <c r="P129" s="253"/>
      <c r="Q129" s="253"/>
      <c r="R129" s="126"/>
      <c r="T129" s="154" t="s">
        <v>5</v>
      </c>
      <c r="U129" s="41" t="s">
        <v>42</v>
      </c>
      <c r="W129" s="155">
        <f>V129*K129</f>
        <v>0</v>
      </c>
      <c r="X129" s="155">
        <v>1.9085000000000001</v>
      </c>
      <c r="Y129" s="155">
        <f>X129*K129</f>
        <v>1.4313750000000001</v>
      </c>
      <c r="Z129" s="155">
        <v>0</v>
      </c>
      <c r="AA129" s="156">
        <f>Z129*K129</f>
        <v>0</v>
      </c>
      <c r="AR129" s="20" t="s">
        <v>163</v>
      </c>
      <c r="AT129" s="20" t="s">
        <v>159</v>
      </c>
      <c r="AU129" s="20" t="s">
        <v>113</v>
      </c>
      <c r="AY129" s="20" t="s">
        <v>158</v>
      </c>
      <c r="BE129" s="100">
        <f>IF(U129="základní",N129,0)</f>
        <v>0</v>
      </c>
      <c r="BF129" s="100">
        <f>IF(U129="snížená",N129,0)</f>
        <v>0</v>
      </c>
      <c r="BG129" s="100">
        <f>IF(U129="zákl. přenesená",N129,0)</f>
        <v>0</v>
      </c>
      <c r="BH129" s="100">
        <f>IF(U129="sníž. přenesená",N129,0)</f>
        <v>0</v>
      </c>
      <c r="BI129" s="100">
        <f>IF(U129="nulová",N129,0)</f>
        <v>0</v>
      </c>
      <c r="BJ129" s="20" t="s">
        <v>85</v>
      </c>
      <c r="BK129" s="100">
        <f>ROUND(L129*K129,2)</f>
        <v>0</v>
      </c>
      <c r="BL129" s="20" t="s">
        <v>163</v>
      </c>
      <c r="BM129" s="20" t="s">
        <v>164</v>
      </c>
    </row>
    <row r="130" spans="2:65" s="10" customFormat="1" ht="14.45" customHeight="1">
      <c r="B130" s="157"/>
      <c r="E130" s="158" t="s">
        <v>5</v>
      </c>
      <c r="F130" s="259" t="s">
        <v>165</v>
      </c>
      <c r="G130" s="260"/>
      <c r="H130" s="260"/>
      <c r="I130" s="260"/>
      <c r="K130" s="159">
        <v>0.75</v>
      </c>
      <c r="R130" s="160"/>
      <c r="T130" s="161"/>
      <c r="AA130" s="162"/>
      <c r="AT130" s="158" t="s">
        <v>166</v>
      </c>
      <c r="AU130" s="158" t="s">
        <v>113</v>
      </c>
      <c r="AV130" s="10" t="s">
        <v>113</v>
      </c>
      <c r="AW130" s="10" t="s">
        <v>34</v>
      </c>
      <c r="AX130" s="10" t="s">
        <v>77</v>
      </c>
      <c r="AY130" s="158" t="s">
        <v>158</v>
      </c>
    </row>
    <row r="131" spans="2:65" s="11" customFormat="1" ht="14.45" customHeight="1">
      <c r="B131" s="163"/>
      <c r="E131" s="164" t="s">
        <v>5</v>
      </c>
      <c r="F131" s="261" t="s">
        <v>167</v>
      </c>
      <c r="G131" s="262"/>
      <c r="H131" s="262"/>
      <c r="I131" s="262"/>
      <c r="K131" s="165">
        <v>0.75</v>
      </c>
      <c r="R131" s="166"/>
      <c r="T131" s="167"/>
      <c r="AA131" s="168"/>
      <c r="AT131" s="164" t="s">
        <v>166</v>
      </c>
      <c r="AU131" s="164" t="s">
        <v>113</v>
      </c>
      <c r="AV131" s="11" t="s">
        <v>163</v>
      </c>
      <c r="AW131" s="11" t="s">
        <v>34</v>
      </c>
      <c r="AX131" s="11" t="s">
        <v>85</v>
      </c>
      <c r="AY131" s="164" t="s">
        <v>158</v>
      </c>
    </row>
    <row r="132" spans="2:65" s="9" customFormat="1" ht="29.85" customHeight="1">
      <c r="B132" s="140"/>
      <c r="D132" s="149" t="s">
        <v>126</v>
      </c>
      <c r="E132" s="149"/>
      <c r="F132" s="149"/>
      <c r="G132" s="149"/>
      <c r="H132" s="149"/>
      <c r="I132" s="149"/>
      <c r="J132" s="149"/>
      <c r="K132" s="149"/>
      <c r="L132" s="149"/>
      <c r="M132" s="149"/>
      <c r="N132" s="257">
        <f>BK132</f>
        <v>0</v>
      </c>
      <c r="O132" s="258"/>
      <c r="P132" s="258"/>
      <c r="Q132" s="258"/>
      <c r="R132" s="142"/>
      <c r="T132" s="143"/>
      <c r="W132" s="144">
        <f>SUM(W133:W138)</f>
        <v>0</v>
      </c>
      <c r="Y132" s="144">
        <f>SUM(Y133:Y138)</f>
        <v>3.9169680000000007</v>
      </c>
      <c r="AA132" s="145">
        <f>SUM(AA133:AA138)</f>
        <v>0</v>
      </c>
      <c r="AR132" s="146" t="s">
        <v>85</v>
      </c>
      <c r="AT132" s="147" t="s">
        <v>76</v>
      </c>
      <c r="AU132" s="147" t="s">
        <v>85</v>
      </c>
      <c r="AY132" s="146" t="s">
        <v>158</v>
      </c>
      <c r="BK132" s="148">
        <f>SUM(BK133:BK138)</f>
        <v>0</v>
      </c>
    </row>
    <row r="133" spans="2:65" s="1" customFormat="1" ht="22.9" customHeight="1">
      <c r="B133" s="123"/>
      <c r="C133" s="150" t="s">
        <v>113</v>
      </c>
      <c r="D133" s="150" t="s">
        <v>159</v>
      </c>
      <c r="E133" s="151" t="s">
        <v>168</v>
      </c>
      <c r="F133" s="251" t="s">
        <v>169</v>
      </c>
      <c r="G133" s="251"/>
      <c r="H133" s="251"/>
      <c r="I133" s="251"/>
      <c r="J133" s="152" t="s">
        <v>170</v>
      </c>
      <c r="K133" s="153">
        <v>55</v>
      </c>
      <c r="L133" s="252">
        <v>0</v>
      </c>
      <c r="M133" s="252"/>
      <c r="N133" s="253">
        <f>ROUND(L133*K133,2)</f>
        <v>0</v>
      </c>
      <c r="O133" s="253"/>
      <c r="P133" s="253"/>
      <c r="Q133" s="253"/>
      <c r="R133" s="126"/>
      <c r="T133" s="154" t="s">
        <v>5</v>
      </c>
      <c r="U133" s="41" t="s">
        <v>42</v>
      </c>
      <c r="W133" s="155">
        <f>V133*K133</f>
        <v>0</v>
      </c>
      <c r="X133" s="155">
        <v>1.2E-4</v>
      </c>
      <c r="Y133" s="155">
        <f>X133*K133</f>
        <v>6.6E-3</v>
      </c>
      <c r="Z133" s="155">
        <v>0</v>
      </c>
      <c r="AA133" s="156">
        <f>Z133*K133</f>
        <v>0</v>
      </c>
      <c r="AR133" s="20" t="s">
        <v>163</v>
      </c>
      <c r="AT133" s="20" t="s">
        <v>159</v>
      </c>
      <c r="AU133" s="20" t="s">
        <v>113</v>
      </c>
      <c r="AY133" s="20" t="s">
        <v>158</v>
      </c>
      <c r="BE133" s="100">
        <f>IF(U133="základní",N133,0)</f>
        <v>0</v>
      </c>
      <c r="BF133" s="100">
        <f>IF(U133="snížená",N133,0)</f>
        <v>0</v>
      </c>
      <c r="BG133" s="100">
        <f>IF(U133="zákl. přenesená",N133,0)</f>
        <v>0</v>
      </c>
      <c r="BH133" s="100">
        <f>IF(U133="sníž. přenesená",N133,0)</f>
        <v>0</v>
      </c>
      <c r="BI133" s="100">
        <f>IF(U133="nulová",N133,0)</f>
        <v>0</v>
      </c>
      <c r="BJ133" s="20" t="s">
        <v>85</v>
      </c>
      <c r="BK133" s="100">
        <f>ROUND(L133*K133,2)</f>
        <v>0</v>
      </c>
      <c r="BL133" s="20" t="s">
        <v>163</v>
      </c>
      <c r="BM133" s="20" t="s">
        <v>171</v>
      </c>
    </row>
    <row r="134" spans="2:65" s="10" customFormat="1" ht="14.45" customHeight="1">
      <c r="B134" s="157"/>
      <c r="E134" s="158" t="s">
        <v>5</v>
      </c>
      <c r="F134" s="259" t="s">
        <v>172</v>
      </c>
      <c r="G134" s="260"/>
      <c r="H134" s="260"/>
      <c r="I134" s="260"/>
      <c r="K134" s="159">
        <v>55</v>
      </c>
      <c r="R134" s="160"/>
      <c r="T134" s="161"/>
      <c r="AA134" s="162"/>
      <c r="AT134" s="158" t="s">
        <v>166</v>
      </c>
      <c r="AU134" s="158" t="s">
        <v>113</v>
      </c>
      <c r="AV134" s="10" t="s">
        <v>113</v>
      </c>
      <c r="AW134" s="10" t="s">
        <v>34</v>
      </c>
      <c r="AX134" s="10" t="s">
        <v>77</v>
      </c>
      <c r="AY134" s="158" t="s">
        <v>158</v>
      </c>
    </row>
    <row r="135" spans="2:65" s="11" customFormat="1" ht="14.45" customHeight="1">
      <c r="B135" s="163"/>
      <c r="E135" s="164" t="s">
        <v>5</v>
      </c>
      <c r="F135" s="261" t="s">
        <v>167</v>
      </c>
      <c r="G135" s="262"/>
      <c r="H135" s="262"/>
      <c r="I135" s="262"/>
      <c r="K135" s="165">
        <v>55</v>
      </c>
      <c r="R135" s="166"/>
      <c r="T135" s="167"/>
      <c r="AA135" s="168"/>
      <c r="AT135" s="164" t="s">
        <v>166</v>
      </c>
      <c r="AU135" s="164" t="s">
        <v>113</v>
      </c>
      <c r="AV135" s="11" t="s">
        <v>163</v>
      </c>
      <c r="AW135" s="11" t="s">
        <v>34</v>
      </c>
      <c r="AX135" s="11" t="s">
        <v>85</v>
      </c>
      <c r="AY135" s="164" t="s">
        <v>158</v>
      </c>
    </row>
    <row r="136" spans="2:65" s="1" customFormat="1" ht="22.9" customHeight="1">
      <c r="B136" s="123"/>
      <c r="C136" s="150" t="s">
        <v>173</v>
      </c>
      <c r="D136" s="150" t="s">
        <v>159</v>
      </c>
      <c r="E136" s="182" t="s">
        <v>995</v>
      </c>
      <c r="F136" s="275" t="s">
        <v>996</v>
      </c>
      <c r="G136" s="275"/>
      <c r="H136" s="275"/>
      <c r="I136" s="275"/>
      <c r="J136" s="152" t="s">
        <v>170</v>
      </c>
      <c r="K136" s="153">
        <v>33.856000000000002</v>
      </c>
      <c r="L136" s="252">
        <v>0</v>
      </c>
      <c r="M136" s="252"/>
      <c r="N136" s="253">
        <f>ROUND(L136*K136,2)</f>
        <v>0</v>
      </c>
      <c r="O136" s="253"/>
      <c r="P136" s="253"/>
      <c r="Q136" s="253"/>
      <c r="R136" s="126"/>
      <c r="T136" s="154" t="s">
        <v>5</v>
      </c>
      <c r="U136" s="41" t="s">
        <v>42</v>
      </c>
      <c r="W136" s="155">
        <f>V136*K136</f>
        <v>0</v>
      </c>
      <c r="X136" s="155">
        <v>0.11550000000000001</v>
      </c>
      <c r="Y136" s="155">
        <f>X136*K136</f>
        <v>3.9103680000000005</v>
      </c>
      <c r="Z136" s="155">
        <v>0</v>
      </c>
      <c r="AA136" s="156">
        <f>Z136*K136</f>
        <v>0</v>
      </c>
      <c r="AR136" s="20" t="s">
        <v>163</v>
      </c>
      <c r="AT136" s="20" t="s">
        <v>159</v>
      </c>
      <c r="AU136" s="20" t="s">
        <v>113</v>
      </c>
      <c r="AY136" s="20" t="s">
        <v>158</v>
      </c>
      <c r="BE136" s="100">
        <f>IF(U136="základní",N136,0)</f>
        <v>0</v>
      </c>
      <c r="BF136" s="100">
        <f>IF(U136="snížená",N136,0)</f>
        <v>0</v>
      </c>
      <c r="BG136" s="100">
        <f>IF(U136="zákl. přenesená",N136,0)</f>
        <v>0</v>
      </c>
      <c r="BH136" s="100">
        <f>IF(U136="sníž. přenesená",N136,0)</f>
        <v>0</v>
      </c>
      <c r="BI136" s="100">
        <f>IF(U136="nulová",N136,0)</f>
        <v>0</v>
      </c>
      <c r="BJ136" s="20" t="s">
        <v>85</v>
      </c>
      <c r="BK136" s="100">
        <f>ROUND(L136*K136,2)</f>
        <v>0</v>
      </c>
      <c r="BL136" s="20" t="s">
        <v>163</v>
      </c>
      <c r="BM136" s="20" t="s">
        <v>174</v>
      </c>
    </row>
    <row r="137" spans="2:65" s="10" customFormat="1" ht="14.45" customHeight="1">
      <c r="B137" s="157"/>
      <c r="E137" s="158" t="s">
        <v>5</v>
      </c>
      <c r="F137" s="259" t="s">
        <v>175</v>
      </c>
      <c r="G137" s="260"/>
      <c r="H137" s="260"/>
      <c r="I137" s="260"/>
      <c r="K137" s="159">
        <v>33.856000000000002</v>
      </c>
      <c r="R137" s="160"/>
      <c r="T137" s="161"/>
      <c r="AA137" s="162"/>
      <c r="AT137" s="158" t="s">
        <v>166</v>
      </c>
      <c r="AU137" s="158" t="s">
        <v>113</v>
      </c>
      <c r="AV137" s="10" t="s">
        <v>113</v>
      </c>
      <c r="AW137" s="10" t="s">
        <v>34</v>
      </c>
      <c r="AX137" s="10" t="s">
        <v>77</v>
      </c>
      <c r="AY137" s="158" t="s">
        <v>158</v>
      </c>
    </row>
    <row r="138" spans="2:65" s="11" customFormat="1" ht="14.45" customHeight="1">
      <c r="B138" s="163"/>
      <c r="E138" s="164" t="s">
        <v>5</v>
      </c>
      <c r="F138" s="261" t="s">
        <v>167</v>
      </c>
      <c r="G138" s="262"/>
      <c r="H138" s="262"/>
      <c r="I138" s="262"/>
      <c r="K138" s="165">
        <v>33.856000000000002</v>
      </c>
      <c r="R138" s="166"/>
      <c r="T138" s="167"/>
      <c r="AA138" s="168"/>
      <c r="AT138" s="164" t="s">
        <v>166</v>
      </c>
      <c r="AU138" s="164" t="s">
        <v>113</v>
      </c>
      <c r="AV138" s="11" t="s">
        <v>163</v>
      </c>
      <c r="AW138" s="11" t="s">
        <v>34</v>
      </c>
      <c r="AX138" s="11" t="s">
        <v>85</v>
      </c>
      <c r="AY138" s="164" t="s">
        <v>158</v>
      </c>
    </row>
    <row r="139" spans="2:65" s="9" customFormat="1" ht="29.85" customHeight="1">
      <c r="B139" s="140"/>
      <c r="D139" s="149" t="s">
        <v>127</v>
      </c>
      <c r="E139" s="149"/>
      <c r="F139" s="149"/>
      <c r="G139" s="149"/>
      <c r="H139" s="149"/>
      <c r="I139" s="149"/>
      <c r="J139" s="149"/>
      <c r="K139" s="149"/>
      <c r="L139" s="149"/>
      <c r="M139" s="149"/>
      <c r="N139" s="257">
        <f>BK139</f>
        <v>0</v>
      </c>
      <c r="O139" s="258"/>
      <c r="P139" s="258"/>
      <c r="Q139" s="258"/>
      <c r="R139" s="142"/>
      <c r="T139" s="143"/>
      <c r="W139" s="144">
        <f>SUM(W140:W166)</f>
        <v>0</v>
      </c>
      <c r="Y139" s="144">
        <f>SUM(Y140:Y166)</f>
        <v>1.7850000000000001E-2</v>
      </c>
      <c r="AA139" s="145">
        <f>SUM(AA140:AA166)</f>
        <v>5.6743400000000008</v>
      </c>
      <c r="AR139" s="146" t="s">
        <v>85</v>
      </c>
      <c r="AT139" s="147" t="s">
        <v>76</v>
      </c>
      <c r="AU139" s="147" t="s">
        <v>85</v>
      </c>
      <c r="AY139" s="146" t="s">
        <v>158</v>
      </c>
      <c r="BK139" s="148">
        <f>SUM(BK140:BK166)</f>
        <v>0</v>
      </c>
    </row>
    <row r="140" spans="2:65" s="1" customFormat="1" ht="34.15" customHeight="1">
      <c r="B140" s="123"/>
      <c r="C140" s="150" t="s">
        <v>163</v>
      </c>
      <c r="D140" s="150" t="s">
        <v>159</v>
      </c>
      <c r="E140" s="151" t="s">
        <v>176</v>
      </c>
      <c r="F140" s="251" t="s">
        <v>177</v>
      </c>
      <c r="G140" s="251"/>
      <c r="H140" s="251"/>
      <c r="I140" s="251"/>
      <c r="J140" s="152" t="s">
        <v>178</v>
      </c>
      <c r="K140" s="153">
        <v>25</v>
      </c>
      <c r="L140" s="252">
        <v>0</v>
      </c>
      <c r="M140" s="252"/>
      <c r="N140" s="253">
        <f>ROUND(L140*K140,2)</f>
        <v>0</v>
      </c>
      <c r="O140" s="253"/>
      <c r="P140" s="253"/>
      <c r="Q140" s="253"/>
      <c r="R140" s="126"/>
      <c r="T140" s="154" t="s">
        <v>5</v>
      </c>
      <c r="U140" s="41" t="s">
        <v>42</v>
      </c>
      <c r="W140" s="155">
        <f>V140*K140</f>
        <v>0</v>
      </c>
      <c r="X140" s="155">
        <v>0</v>
      </c>
      <c r="Y140" s="155">
        <f>X140*K140</f>
        <v>0</v>
      </c>
      <c r="Z140" s="155">
        <v>0</v>
      </c>
      <c r="AA140" s="156">
        <f>Z140*K140</f>
        <v>0</v>
      </c>
      <c r="AR140" s="20" t="s">
        <v>163</v>
      </c>
      <c r="AT140" s="20" t="s">
        <v>159</v>
      </c>
      <c r="AU140" s="20" t="s">
        <v>113</v>
      </c>
      <c r="AY140" s="20" t="s">
        <v>158</v>
      </c>
      <c r="BE140" s="100">
        <f>IF(U140="základní",N140,0)</f>
        <v>0</v>
      </c>
      <c r="BF140" s="100">
        <f>IF(U140="snížená",N140,0)</f>
        <v>0</v>
      </c>
      <c r="BG140" s="100">
        <f>IF(U140="zákl. přenesená",N140,0)</f>
        <v>0</v>
      </c>
      <c r="BH140" s="100">
        <f>IF(U140="sníž. přenesená",N140,0)</f>
        <v>0</v>
      </c>
      <c r="BI140" s="100">
        <f>IF(U140="nulová",N140,0)</f>
        <v>0</v>
      </c>
      <c r="BJ140" s="20" t="s">
        <v>85</v>
      </c>
      <c r="BK140" s="100">
        <f>ROUND(L140*K140,2)</f>
        <v>0</v>
      </c>
      <c r="BL140" s="20" t="s">
        <v>163</v>
      </c>
      <c r="BM140" s="20" t="s">
        <v>179</v>
      </c>
    </row>
    <row r="141" spans="2:65" s="10" customFormat="1" ht="14.45" customHeight="1">
      <c r="B141" s="157"/>
      <c r="E141" s="158" t="s">
        <v>5</v>
      </c>
      <c r="F141" s="259" t="s">
        <v>180</v>
      </c>
      <c r="G141" s="260"/>
      <c r="H141" s="260"/>
      <c r="I141" s="260"/>
      <c r="K141" s="159">
        <v>25</v>
      </c>
      <c r="R141" s="160"/>
      <c r="T141" s="161"/>
      <c r="AA141" s="162"/>
      <c r="AT141" s="158" t="s">
        <v>166</v>
      </c>
      <c r="AU141" s="158" t="s">
        <v>113</v>
      </c>
      <c r="AV141" s="10" t="s">
        <v>113</v>
      </c>
      <c r="AW141" s="10" t="s">
        <v>34</v>
      </c>
      <c r="AX141" s="10" t="s">
        <v>77</v>
      </c>
      <c r="AY141" s="158" t="s">
        <v>158</v>
      </c>
    </row>
    <row r="142" spans="2:65" s="11" customFormat="1" ht="14.45" customHeight="1">
      <c r="B142" s="163"/>
      <c r="E142" s="164" t="s">
        <v>5</v>
      </c>
      <c r="F142" s="261" t="s">
        <v>167</v>
      </c>
      <c r="G142" s="262"/>
      <c r="H142" s="262"/>
      <c r="I142" s="262"/>
      <c r="K142" s="165">
        <v>25</v>
      </c>
      <c r="R142" s="166"/>
      <c r="T142" s="167"/>
      <c r="AA142" s="168"/>
      <c r="AT142" s="164" t="s">
        <v>166</v>
      </c>
      <c r="AU142" s="164" t="s">
        <v>113</v>
      </c>
      <c r="AV142" s="11" t="s">
        <v>163</v>
      </c>
      <c r="AW142" s="11" t="s">
        <v>34</v>
      </c>
      <c r="AX142" s="11" t="s">
        <v>85</v>
      </c>
      <c r="AY142" s="164" t="s">
        <v>158</v>
      </c>
    </row>
    <row r="143" spans="2:65" s="1" customFormat="1" ht="45.6" customHeight="1">
      <c r="B143" s="123"/>
      <c r="C143" s="150" t="s">
        <v>181</v>
      </c>
      <c r="D143" s="150" t="s">
        <v>159</v>
      </c>
      <c r="E143" s="151" t="s">
        <v>182</v>
      </c>
      <c r="F143" s="251" t="s">
        <v>183</v>
      </c>
      <c r="G143" s="251"/>
      <c r="H143" s="251"/>
      <c r="I143" s="251"/>
      <c r="J143" s="152" t="s">
        <v>170</v>
      </c>
      <c r="K143" s="153">
        <v>85</v>
      </c>
      <c r="L143" s="252">
        <v>0</v>
      </c>
      <c r="M143" s="252"/>
      <c r="N143" s="253">
        <f>ROUND(L143*K143,2)</f>
        <v>0</v>
      </c>
      <c r="O143" s="253"/>
      <c r="P143" s="253"/>
      <c r="Q143" s="253"/>
      <c r="R143" s="126"/>
      <c r="T143" s="154" t="s">
        <v>5</v>
      </c>
      <c r="U143" s="41" t="s">
        <v>42</v>
      </c>
      <c r="W143" s="155">
        <f>V143*K143</f>
        <v>0</v>
      </c>
      <c r="X143" s="155">
        <v>2.1000000000000001E-4</v>
      </c>
      <c r="Y143" s="155">
        <f>X143*K143</f>
        <v>1.7850000000000001E-2</v>
      </c>
      <c r="Z143" s="155">
        <v>0</v>
      </c>
      <c r="AA143" s="156">
        <f>Z143*K143</f>
        <v>0</v>
      </c>
      <c r="AR143" s="20" t="s">
        <v>163</v>
      </c>
      <c r="AT143" s="20" t="s">
        <v>159</v>
      </c>
      <c r="AU143" s="20" t="s">
        <v>113</v>
      </c>
      <c r="AY143" s="20" t="s">
        <v>158</v>
      </c>
      <c r="BE143" s="100">
        <f>IF(U143="základní",N143,0)</f>
        <v>0</v>
      </c>
      <c r="BF143" s="100">
        <f>IF(U143="snížená",N143,0)</f>
        <v>0</v>
      </c>
      <c r="BG143" s="100">
        <f>IF(U143="zákl. přenesená",N143,0)</f>
        <v>0</v>
      </c>
      <c r="BH143" s="100">
        <f>IF(U143="sníž. přenesená",N143,0)</f>
        <v>0</v>
      </c>
      <c r="BI143" s="100">
        <f>IF(U143="nulová",N143,0)</f>
        <v>0</v>
      </c>
      <c r="BJ143" s="20" t="s">
        <v>85</v>
      </c>
      <c r="BK143" s="100">
        <f>ROUND(L143*K143,2)</f>
        <v>0</v>
      </c>
      <c r="BL143" s="20" t="s">
        <v>163</v>
      </c>
      <c r="BM143" s="20" t="s">
        <v>184</v>
      </c>
    </row>
    <row r="144" spans="2:65" s="10" customFormat="1" ht="14.45" customHeight="1">
      <c r="B144" s="157"/>
      <c r="E144" s="158" t="s">
        <v>5</v>
      </c>
      <c r="F144" s="259" t="s">
        <v>185</v>
      </c>
      <c r="G144" s="260"/>
      <c r="H144" s="260"/>
      <c r="I144" s="260"/>
      <c r="K144" s="159">
        <v>85</v>
      </c>
      <c r="R144" s="160"/>
      <c r="T144" s="161"/>
      <c r="AA144" s="162"/>
      <c r="AT144" s="158" t="s">
        <v>166</v>
      </c>
      <c r="AU144" s="158" t="s">
        <v>113</v>
      </c>
      <c r="AV144" s="10" t="s">
        <v>113</v>
      </c>
      <c r="AW144" s="10" t="s">
        <v>34</v>
      </c>
      <c r="AX144" s="10" t="s">
        <v>77</v>
      </c>
      <c r="AY144" s="158" t="s">
        <v>158</v>
      </c>
    </row>
    <row r="145" spans="2:65" s="11" customFormat="1" ht="14.45" customHeight="1">
      <c r="B145" s="163"/>
      <c r="E145" s="164" t="s">
        <v>5</v>
      </c>
      <c r="F145" s="261" t="s">
        <v>167</v>
      </c>
      <c r="G145" s="262"/>
      <c r="H145" s="262"/>
      <c r="I145" s="262"/>
      <c r="K145" s="165">
        <v>85</v>
      </c>
      <c r="R145" s="166"/>
      <c r="T145" s="167"/>
      <c r="AA145" s="168"/>
      <c r="AT145" s="164" t="s">
        <v>166</v>
      </c>
      <c r="AU145" s="164" t="s">
        <v>113</v>
      </c>
      <c r="AV145" s="11" t="s">
        <v>163</v>
      </c>
      <c r="AW145" s="11" t="s">
        <v>34</v>
      </c>
      <c r="AX145" s="11" t="s">
        <v>85</v>
      </c>
      <c r="AY145" s="164" t="s">
        <v>158</v>
      </c>
    </row>
    <row r="146" spans="2:65" s="12" customFormat="1" ht="14.45" customHeight="1">
      <c r="B146" s="169"/>
      <c r="E146" s="170" t="s">
        <v>5</v>
      </c>
      <c r="F146" s="263" t="s">
        <v>186</v>
      </c>
      <c r="G146" s="264"/>
      <c r="H146" s="264"/>
      <c r="I146" s="264"/>
      <c r="K146" s="170" t="s">
        <v>5</v>
      </c>
      <c r="R146" s="171"/>
      <c r="T146" s="172"/>
      <c r="AA146" s="173"/>
      <c r="AT146" s="170" t="s">
        <v>166</v>
      </c>
      <c r="AU146" s="170" t="s">
        <v>113</v>
      </c>
      <c r="AV146" s="12" t="s">
        <v>85</v>
      </c>
      <c r="AW146" s="12" t="s">
        <v>34</v>
      </c>
      <c r="AX146" s="12" t="s">
        <v>77</v>
      </c>
      <c r="AY146" s="170" t="s">
        <v>158</v>
      </c>
    </row>
    <row r="147" spans="2:65" s="1" customFormat="1" ht="34.15" customHeight="1">
      <c r="B147" s="123"/>
      <c r="C147" s="150" t="s">
        <v>187</v>
      </c>
      <c r="D147" s="150" t="s">
        <v>159</v>
      </c>
      <c r="E147" s="151" t="s">
        <v>188</v>
      </c>
      <c r="F147" s="251" t="s">
        <v>189</v>
      </c>
      <c r="G147" s="251"/>
      <c r="H147" s="251"/>
      <c r="I147" s="251"/>
      <c r="J147" s="152" t="s">
        <v>170</v>
      </c>
      <c r="K147" s="153">
        <v>33.856000000000002</v>
      </c>
      <c r="L147" s="252">
        <v>0</v>
      </c>
      <c r="M147" s="252"/>
      <c r="N147" s="253">
        <f>ROUND(L147*K147,2)</f>
        <v>0</v>
      </c>
      <c r="O147" s="253"/>
      <c r="P147" s="253"/>
      <c r="Q147" s="253"/>
      <c r="R147" s="126"/>
      <c r="T147" s="154" t="s">
        <v>5</v>
      </c>
      <c r="U147" s="41" t="s">
        <v>42</v>
      </c>
      <c r="W147" s="155">
        <f>V147*K147</f>
        <v>0</v>
      </c>
      <c r="X147" s="155">
        <v>0</v>
      </c>
      <c r="Y147" s="155">
        <f>X147*K147</f>
        <v>0</v>
      </c>
      <c r="Z147" s="155">
        <v>0.09</v>
      </c>
      <c r="AA147" s="156">
        <f>Z147*K147</f>
        <v>3.04704</v>
      </c>
      <c r="AR147" s="20" t="s">
        <v>163</v>
      </c>
      <c r="AT147" s="20" t="s">
        <v>159</v>
      </c>
      <c r="AU147" s="20" t="s">
        <v>113</v>
      </c>
      <c r="AY147" s="20" t="s">
        <v>158</v>
      </c>
      <c r="BE147" s="100">
        <f>IF(U147="základní",N147,0)</f>
        <v>0</v>
      </c>
      <c r="BF147" s="100">
        <f>IF(U147="snížená",N147,0)</f>
        <v>0</v>
      </c>
      <c r="BG147" s="100">
        <f>IF(U147="zákl. přenesená",N147,0)</f>
        <v>0</v>
      </c>
      <c r="BH147" s="100">
        <f>IF(U147="sníž. přenesená",N147,0)</f>
        <v>0</v>
      </c>
      <c r="BI147" s="100">
        <f>IF(U147="nulová",N147,0)</f>
        <v>0</v>
      </c>
      <c r="BJ147" s="20" t="s">
        <v>85</v>
      </c>
      <c r="BK147" s="100">
        <f>ROUND(L147*K147,2)</f>
        <v>0</v>
      </c>
      <c r="BL147" s="20" t="s">
        <v>163</v>
      </c>
      <c r="BM147" s="20" t="s">
        <v>190</v>
      </c>
    </row>
    <row r="148" spans="2:65" s="10" customFormat="1" ht="14.45" customHeight="1">
      <c r="B148" s="157"/>
      <c r="E148" s="158" t="s">
        <v>5</v>
      </c>
      <c r="F148" s="259" t="s">
        <v>175</v>
      </c>
      <c r="G148" s="260"/>
      <c r="H148" s="260"/>
      <c r="I148" s="260"/>
      <c r="K148" s="159">
        <v>33.856000000000002</v>
      </c>
      <c r="R148" s="160"/>
      <c r="T148" s="161"/>
      <c r="AA148" s="162"/>
      <c r="AT148" s="158" t="s">
        <v>166</v>
      </c>
      <c r="AU148" s="158" t="s">
        <v>113</v>
      </c>
      <c r="AV148" s="10" t="s">
        <v>113</v>
      </c>
      <c r="AW148" s="10" t="s">
        <v>34</v>
      </c>
      <c r="AX148" s="10" t="s">
        <v>77</v>
      </c>
      <c r="AY148" s="158" t="s">
        <v>158</v>
      </c>
    </row>
    <row r="149" spans="2:65" s="11" customFormat="1" ht="14.45" customHeight="1">
      <c r="B149" s="163"/>
      <c r="E149" s="164" t="s">
        <v>5</v>
      </c>
      <c r="F149" s="261" t="s">
        <v>167</v>
      </c>
      <c r="G149" s="262"/>
      <c r="H149" s="262"/>
      <c r="I149" s="262"/>
      <c r="K149" s="165">
        <v>33.856000000000002</v>
      </c>
      <c r="R149" s="166"/>
      <c r="T149" s="167"/>
      <c r="AA149" s="168"/>
      <c r="AT149" s="164" t="s">
        <v>166</v>
      </c>
      <c r="AU149" s="164" t="s">
        <v>113</v>
      </c>
      <c r="AV149" s="11" t="s">
        <v>163</v>
      </c>
      <c r="AW149" s="11" t="s">
        <v>34</v>
      </c>
      <c r="AX149" s="11" t="s">
        <v>85</v>
      </c>
      <c r="AY149" s="164" t="s">
        <v>158</v>
      </c>
    </row>
    <row r="150" spans="2:65" s="1" customFormat="1" ht="22.9" customHeight="1">
      <c r="B150" s="123"/>
      <c r="C150" s="150" t="s">
        <v>191</v>
      </c>
      <c r="D150" s="150" t="s">
        <v>159</v>
      </c>
      <c r="E150" s="151" t="s">
        <v>192</v>
      </c>
      <c r="F150" s="251" t="s">
        <v>193</v>
      </c>
      <c r="G150" s="251"/>
      <c r="H150" s="251"/>
      <c r="I150" s="251"/>
      <c r="J150" s="152" t="s">
        <v>170</v>
      </c>
      <c r="K150" s="153">
        <v>5</v>
      </c>
      <c r="L150" s="252">
        <v>0</v>
      </c>
      <c r="M150" s="252"/>
      <c r="N150" s="253">
        <f>ROUND(L150*K150,2)</f>
        <v>0</v>
      </c>
      <c r="O150" s="253"/>
      <c r="P150" s="253"/>
      <c r="Q150" s="253"/>
      <c r="R150" s="126"/>
      <c r="T150" s="154" t="s">
        <v>5</v>
      </c>
      <c r="U150" s="41" t="s">
        <v>42</v>
      </c>
      <c r="W150" s="155">
        <f>V150*K150</f>
        <v>0</v>
      </c>
      <c r="X150" s="155">
        <v>0</v>
      </c>
      <c r="Y150" s="155">
        <f>X150*K150</f>
        <v>0</v>
      </c>
      <c r="Z150" s="155">
        <v>0.27500000000000002</v>
      </c>
      <c r="AA150" s="156">
        <f>Z150*K150</f>
        <v>1.375</v>
      </c>
      <c r="AR150" s="20" t="s">
        <v>163</v>
      </c>
      <c r="AT150" s="20" t="s">
        <v>159</v>
      </c>
      <c r="AU150" s="20" t="s">
        <v>113</v>
      </c>
      <c r="AY150" s="20" t="s">
        <v>158</v>
      </c>
      <c r="BE150" s="100">
        <f>IF(U150="základní",N150,0)</f>
        <v>0</v>
      </c>
      <c r="BF150" s="100">
        <f>IF(U150="snížená",N150,0)</f>
        <v>0</v>
      </c>
      <c r="BG150" s="100">
        <f>IF(U150="zákl. přenesená",N150,0)</f>
        <v>0</v>
      </c>
      <c r="BH150" s="100">
        <f>IF(U150="sníž. přenesená",N150,0)</f>
        <v>0</v>
      </c>
      <c r="BI150" s="100">
        <f>IF(U150="nulová",N150,0)</f>
        <v>0</v>
      </c>
      <c r="BJ150" s="20" t="s">
        <v>85</v>
      </c>
      <c r="BK150" s="100">
        <f>ROUND(L150*K150,2)</f>
        <v>0</v>
      </c>
      <c r="BL150" s="20" t="s">
        <v>163</v>
      </c>
      <c r="BM150" s="20" t="s">
        <v>194</v>
      </c>
    </row>
    <row r="151" spans="2:65" s="10" customFormat="1" ht="14.45" customHeight="1">
      <c r="B151" s="157"/>
      <c r="E151" s="158" t="s">
        <v>5</v>
      </c>
      <c r="F151" s="259" t="s">
        <v>181</v>
      </c>
      <c r="G151" s="260"/>
      <c r="H151" s="260"/>
      <c r="I151" s="260"/>
      <c r="K151" s="159">
        <v>5</v>
      </c>
      <c r="R151" s="160"/>
      <c r="T151" s="161"/>
      <c r="AA151" s="162"/>
      <c r="AT151" s="158" t="s">
        <v>166</v>
      </c>
      <c r="AU151" s="158" t="s">
        <v>113</v>
      </c>
      <c r="AV151" s="10" t="s">
        <v>113</v>
      </c>
      <c r="AW151" s="10" t="s">
        <v>34</v>
      </c>
      <c r="AX151" s="10" t="s">
        <v>77</v>
      </c>
      <c r="AY151" s="158" t="s">
        <v>158</v>
      </c>
    </row>
    <row r="152" spans="2:65" s="11" customFormat="1" ht="14.45" customHeight="1">
      <c r="B152" s="163"/>
      <c r="E152" s="164" t="s">
        <v>5</v>
      </c>
      <c r="F152" s="261" t="s">
        <v>167</v>
      </c>
      <c r="G152" s="262"/>
      <c r="H152" s="262"/>
      <c r="I152" s="262"/>
      <c r="K152" s="165">
        <v>5</v>
      </c>
      <c r="R152" s="166"/>
      <c r="T152" s="167"/>
      <c r="AA152" s="168"/>
      <c r="AT152" s="164" t="s">
        <v>166</v>
      </c>
      <c r="AU152" s="164" t="s">
        <v>113</v>
      </c>
      <c r="AV152" s="11" t="s">
        <v>163</v>
      </c>
      <c r="AW152" s="11" t="s">
        <v>34</v>
      </c>
      <c r="AX152" s="11" t="s">
        <v>85</v>
      </c>
      <c r="AY152" s="164" t="s">
        <v>158</v>
      </c>
    </row>
    <row r="153" spans="2:65" s="1" customFormat="1" ht="34.15" customHeight="1">
      <c r="B153" s="123"/>
      <c r="C153" s="150" t="s">
        <v>195</v>
      </c>
      <c r="D153" s="150" t="s">
        <v>159</v>
      </c>
      <c r="E153" s="151" t="s">
        <v>196</v>
      </c>
      <c r="F153" s="251" t="s">
        <v>197</v>
      </c>
      <c r="G153" s="251"/>
      <c r="H153" s="251"/>
      <c r="I153" s="251"/>
      <c r="J153" s="152" t="s">
        <v>170</v>
      </c>
      <c r="K153" s="153">
        <v>33.78</v>
      </c>
      <c r="L153" s="252">
        <v>0</v>
      </c>
      <c r="M153" s="252"/>
      <c r="N153" s="253">
        <f>ROUND(L153*K153,2)</f>
        <v>0</v>
      </c>
      <c r="O153" s="253"/>
      <c r="P153" s="253"/>
      <c r="Q153" s="253"/>
      <c r="R153" s="126"/>
      <c r="T153" s="154" t="s">
        <v>5</v>
      </c>
      <c r="U153" s="41" t="s">
        <v>42</v>
      </c>
      <c r="W153" s="155">
        <f>V153*K153</f>
        <v>0</v>
      </c>
      <c r="X153" s="155">
        <v>0</v>
      </c>
      <c r="Y153" s="155">
        <f>X153*K153</f>
        <v>0</v>
      </c>
      <c r="Z153" s="155">
        <v>3.5000000000000003E-2</v>
      </c>
      <c r="AA153" s="156">
        <f>Z153*K153</f>
        <v>1.1823000000000001</v>
      </c>
      <c r="AR153" s="20" t="s">
        <v>163</v>
      </c>
      <c r="AT153" s="20" t="s">
        <v>159</v>
      </c>
      <c r="AU153" s="20" t="s">
        <v>113</v>
      </c>
      <c r="AY153" s="20" t="s">
        <v>158</v>
      </c>
      <c r="BE153" s="100">
        <f>IF(U153="základní",N153,0)</f>
        <v>0</v>
      </c>
      <c r="BF153" s="100">
        <f>IF(U153="snížená",N153,0)</f>
        <v>0</v>
      </c>
      <c r="BG153" s="100">
        <f>IF(U153="zákl. přenesená",N153,0)</f>
        <v>0</v>
      </c>
      <c r="BH153" s="100">
        <f>IF(U153="sníž. přenesená",N153,0)</f>
        <v>0</v>
      </c>
      <c r="BI153" s="100">
        <f>IF(U153="nulová",N153,0)</f>
        <v>0</v>
      </c>
      <c r="BJ153" s="20" t="s">
        <v>85</v>
      </c>
      <c r="BK153" s="100">
        <f>ROUND(L153*K153,2)</f>
        <v>0</v>
      </c>
      <c r="BL153" s="20" t="s">
        <v>163</v>
      </c>
      <c r="BM153" s="20" t="s">
        <v>198</v>
      </c>
    </row>
    <row r="154" spans="2:65" s="10" customFormat="1" ht="14.45" customHeight="1">
      <c r="B154" s="157"/>
      <c r="E154" s="158" t="s">
        <v>5</v>
      </c>
      <c r="F154" s="259" t="s">
        <v>199</v>
      </c>
      <c r="G154" s="260"/>
      <c r="H154" s="260"/>
      <c r="I154" s="260"/>
      <c r="K154" s="159">
        <v>3.77</v>
      </c>
      <c r="R154" s="160"/>
      <c r="T154" s="161"/>
      <c r="AA154" s="162"/>
      <c r="AT154" s="158" t="s">
        <v>166</v>
      </c>
      <c r="AU154" s="158" t="s">
        <v>113</v>
      </c>
      <c r="AV154" s="10" t="s">
        <v>113</v>
      </c>
      <c r="AW154" s="10" t="s">
        <v>34</v>
      </c>
      <c r="AX154" s="10" t="s">
        <v>77</v>
      </c>
      <c r="AY154" s="158" t="s">
        <v>158</v>
      </c>
    </row>
    <row r="155" spans="2:65" s="10" customFormat="1" ht="14.45" customHeight="1">
      <c r="B155" s="157"/>
      <c r="E155" s="158" t="s">
        <v>5</v>
      </c>
      <c r="F155" s="265" t="s">
        <v>200</v>
      </c>
      <c r="G155" s="266"/>
      <c r="H155" s="266"/>
      <c r="I155" s="266"/>
      <c r="K155" s="159">
        <v>15.37</v>
      </c>
      <c r="R155" s="160"/>
      <c r="T155" s="161"/>
      <c r="AA155" s="162"/>
      <c r="AT155" s="158" t="s">
        <v>166</v>
      </c>
      <c r="AU155" s="158" t="s">
        <v>113</v>
      </c>
      <c r="AV155" s="10" t="s">
        <v>113</v>
      </c>
      <c r="AW155" s="10" t="s">
        <v>34</v>
      </c>
      <c r="AX155" s="10" t="s">
        <v>77</v>
      </c>
      <c r="AY155" s="158" t="s">
        <v>158</v>
      </c>
    </row>
    <row r="156" spans="2:65" s="10" customFormat="1" ht="14.45" customHeight="1">
      <c r="B156" s="157"/>
      <c r="E156" s="158" t="s">
        <v>5</v>
      </c>
      <c r="F156" s="265" t="s">
        <v>201</v>
      </c>
      <c r="G156" s="266"/>
      <c r="H156" s="266"/>
      <c r="I156" s="266"/>
      <c r="K156" s="159">
        <v>3.64</v>
      </c>
      <c r="R156" s="160"/>
      <c r="T156" s="161"/>
      <c r="AA156" s="162"/>
      <c r="AT156" s="158" t="s">
        <v>166</v>
      </c>
      <c r="AU156" s="158" t="s">
        <v>113</v>
      </c>
      <c r="AV156" s="10" t="s">
        <v>113</v>
      </c>
      <c r="AW156" s="10" t="s">
        <v>34</v>
      </c>
      <c r="AX156" s="10" t="s">
        <v>77</v>
      </c>
      <c r="AY156" s="158" t="s">
        <v>158</v>
      </c>
    </row>
    <row r="157" spans="2:65" s="10" customFormat="1" ht="14.45" customHeight="1">
      <c r="B157" s="157"/>
      <c r="E157" s="158" t="s">
        <v>5</v>
      </c>
      <c r="F157" s="265" t="s">
        <v>202</v>
      </c>
      <c r="G157" s="266"/>
      <c r="H157" s="266"/>
      <c r="I157" s="266"/>
      <c r="K157" s="159">
        <v>11</v>
      </c>
      <c r="R157" s="160"/>
      <c r="T157" s="161"/>
      <c r="AA157" s="162"/>
      <c r="AT157" s="158" t="s">
        <v>166</v>
      </c>
      <c r="AU157" s="158" t="s">
        <v>113</v>
      </c>
      <c r="AV157" s="10" t="s">
        <v>113</v>
      </c>
      <c r="AW157" s="10" t="s">
        <v>34</v>
      </c>
      <c r="AX157" s="10" t="s">
        <v>77</v>
      </c>
      <c r="AY157" s="158" t="s">
        <v>158</v>
      </c>
    </row>
    <row r="158" spans="2:65" s="11" customFormat="1" ht="14.45" customHeight="1">
      <c r="B158" s="163"/>
      <c r="E158" s="164" t="s">
        <v>5</v>
      </c>
      <c r="F158" s="261" t="s">
        <v>167</v>
      </c>
      <c r="G158" s="262"/>
      <c r="H158" s="262"/>
      <c r="I158" s="262"/>
      <c r="K158" s="165">
        <v>33.78</v>
      </c>
      <c r="R158" s="166"/>
      <c r="T158" s="167"/>
      <c r="AA158" s="168"/>
      <c r="AT158" s="164" t="s">
        <v>166</v>
      </c>
      <c r="AU158" s="164" t="s">
        <v>113</v>
      </c>
      <c r="AV158" s="11" t="s">
        <v>163</v>
      </c>
      <c r="AW158" s="11" t="s">
        <v>34</v>
      </c>
      <c r="AX158" s="11" t="s">
        <v>85</v>
      </c>
      <c r="AY158" s="164" t="s">
        <v>158</v>
      </c>
    </row>
    <row r="159" spans="2:65" s="1" customFormat="1" ht="68.45" customHeight="1">
      <c r="B159" s="123"/>
      <c r="C159" s="174" t="s">
        <v>203</v>
      </c>
      <c r="D159" s="174" t="s">
        <v>204</v>
      </c>
      <c r="E159" s="175" t="s">
        <v>205</v>
      </c>
      <c r="F159" s="267" t="s">
        <v>206</v>
      </c>
      <c r="G159" s="267"/>
      <c r="H159" s="267"/>
      <c r="I159" s="267"/>
      <c r="J159" s="176" t="s">
        <v>170</v>
      </c>
      <c r="K159" s="177">
        <v>33.78</v>
      </c>
      <c r="L159" s="268">
        <v>0</v>
      </c>
      <c r="M159" s="268"/>
      <c r="N159" s="269">
        <f>ROUND(L159*K159,2)</f>
        <v>0</v>
      </c>
      <c r="O159" s="253"/>
      <c r="P159" s="253"/>
      <c r="Q159" s="253"/>
      <c r="R159" s="126"/>
      <c r="T159" s="154" t="s">
        <v>5</v>
      </c>
      <c r="U159" s="41" t="s">
        <v>42</v>
      </c>
      <c r="W159" s="155">
        <f>V159*K159</f>
        <v>0</v>
      </c>
      <c r="X159" s="155">
        <v>0</v>
      </c>
      <c r="Y159" s="155">
        <f>X159*K159</f>
        <v>0</v>
      </c>
      <c r="Z159" s="155">
        <v>0</v>
      </c>
      <c r="AA159" s="156">
        <f>Z159*K159</f>
        <v>0</v>
      </c>
      <c r="AR159" s="20" t="s">
        <v>195</v>
      </c>
      <c r="AT159" s="20" t="s">
        <v>204</v>
      </c>
      <c r="AU159" s="20" t="s">
        <v>113</v>
      </c>
      <c r="AY159" s="20" t="s">
        <v>158</v>
      </c>
      <c r="BE159" s="100">
        <f>IF(U159="základní",N159,0)</f>
        <v>0</v>
      </c>
      <c r="BF159" s="100">
        <f>IF(U159="snížená",N159,0)</f>
        <v>0</v>
      </c>
      <c r="BG159" s="100">
        <f>IF(U159="zákl. přenesená",N159,0)</f>
        <v>0</v>
      </c>
      <c r="BH159" s="100">
        <f>IF(U159="sníž. přenesená",N159,0)</f>
        <v>0</v>
      </c>
      <c r="BI159" s="100">
        <f>IF(U159="nulová",N159,0)</f>
        <v>0</v>
      </c>
      <c r="BJ159" s="20" t="s">
        <v>85</v>
      </c>
      <c r="BK159" s="100">
        <f>ROUND(L159*K159,2)</f>
        <v>0</v>
      </c>
      <c r="BL159" s="20" t="s">
        <v>163</v>
      </c>
      <c r="BM159" s="20" t="s">
        <v>207</v>
      </c>
    </row>
    <row r="160" spans="2:65" s="10" customFormat="1" ht="14.45" customHeight="1">
      <c r="B160" s="157"/>
      <c r="E160" s="158" t="s">
        <v>5</v>
      </c>
      <c r="F160" s="259" t="s">
        <v>208</v>
      </c>
      <c r="G160" s="260"/>
      <c r="H160" s="260"/>
      <c r="I160" s="260"/>
      <c r="K160" s="159">
        <v>33.78</v>
      </c>
      <c r="R160" s="160"/>
      <c r="T160" s="161"/>
      <c r="AA160" s="162"/>
      <c r="AT160" s="158" t="s">
        <v>166</v>
      </c>
      <c r="AU160" s="158" t="s">
        <v>113</v>
      </c>
      <c r="AV160" s="10" t="s">
        <v>113</v>
      </c>
      <c r="AW160" s="10" t="s">
        <v>34</v>
      </c>
      <c r="AX160" s="10" t="s">
        <v>77</v>
      </c>
      <c r="AY160" s="158" t="s">
        <v>158</v>
      </c>
    </row>
    <row r="161" spans="2:65" s="11" customFormat="1" ht="14.45" customHeight="1">
      <c r="B161" s="163"/>
      <c r="E161" s="164" t="s">
        <v>5</v>
      </c>
      <c r="F161" s="261" t="s">
        <v>167</v>
      </c>
      <c r="G161" s="262"/>
      <c r="H161" s="262"/>
      <c r="I161" s="262"/>
      <c r="K161" s="165">
        <v>33.78</v>
      </c>
      <c r="R161" s="166"/>
      <c r="T161" s="167"/>
      <c r="AA161" s="168"/>
      <c r="AT161" s="164" t="s">
        <v>166</v>
      </c>
      <c r="AU161" s="164" t="s">
        <v>113</v>
      </c>
      <c r="AV161" s="11" t="s">
        <v>163</v>
      </c>
      <c r="AW161" s="11" t="s">
        <v>34</v>
      </c>
      <c r="AX161" s="11" t="s">
        <v>85</v>
      </c>
      <c r="AY161" s="164" t="s">
        <v>158</v>
      </c>
    </row>
    <row r="162" spans="2:65" s="1" customFormat="1" ht="60" customHeight="1">
      <c r="B162" s="123"/>
      <c r="C162" s="174" t="s">
        <v>209</v>
      </c>
      <c r="D162" s="174" t="s">
        <v>204</v>
      </c>
      <c r="E162" s="175" t="s">
        <v>210</v>
      </c>
      <c r="F162" s="270" t="s">
        <v>991</v>
      </c>
      <c r="G162" s="267"/>
      <c r="H162" s="267"/>
      <c r="I162" s="267"/>
      <c r="J162" s="176" t="s">
        <v>211</v>
      </c>
      <c r="K162" s="177">
        <v>1</v>
      </c>
      <c r="L162" s="268">
        <v>0</v>
      </c>
      <c r="M162" s="268"/>
      <c r="N162" s="269">
        <f>ROUND(L162*K162,2)</f>
        <v>0</v>
      </c>
      <c r="O162" s="253"/>
      <c r="P162" s="253"/>
      <c r="Q162" s="253"/>
      <c r="R162" s="126"/>
      <c r="T162" s="154" t="s">
        <v>5</v>
      </c>
      <c r="U162" s="41" t="s">
        <v>42</v>
      </c>
      <c r="W162" s="155">
        <f>V162*K162</f>
        <v>0</v>
      </c>
      <c r="X162" s="155">
        <v>0</v>
      </c>
      <c r="Y162" s="155">
        <f>X162*K162</f>
        <v>0</v>
      </c>
      <c r="Z162" s="155">
        <v>0</v>
      </c>
      <c r="AA162" s="156">
        <f>Z162*K162</f>
        <v>0</v>
      </c>
      <c r="AR162" s="20" t="s">
        <v>195</v>
      </c>
      <c r="AT162" s="20" t="s">
        <v>204</v>
      </c>
      <c r="AU162" s="20" t="s">
        <v>113</v>
      </c>
      <c r="AY162" s="20" t="s">
        <v>158</v>
      </c>
      <c r="BE162" s="100">
        <f>IF(U162="základní",N162,0)</f>
        <v>0</v>
      </c>
      <c r="BF162" s="100">
        <f>IF(U162="snížená",N162,0)</f>
        <v>0</v>
      </c>
      <c r="BG162" s="100">
        <f>IF(U162="zákl. přenesená",N162,0)</f>
        <v>0</v>
      </c>
      <c r="BH162" s="100">
        <f>IF(U162="sníž. přenesená",N162,0)</f>
        <v>0</v>
      </c>
      <c r="BI162" s="100">
        <f>IF(U162="nulová",N162,0)</f>
        <v>0</v>
      </c>
      <c r="BJ162" s="20" t="s">
        <v>85</v>
      </c>
      <c r="BK162" s="100">
        <f>ROUND(L162*K162,2)</f>
        <v>0</v>
      </c>
      <c r="BL162" s="20" t="s">
        <v>163</v>
      </c>
      <c r="BM162" s="20" t="s">
        <v>212</v>
      </c>
    </row>
    <row r="163" spans="2:65" s="1" customFormat="1" ht="22.9" customHeight="1">
      <c r="B163" s="123"/>
      <c r="C163" s="150" t="s">
        <v>202</v>
      </c>
      <c r="D163" s="150" t="s">
        <v>159</v>
      </c>
      <c r="E163" s="151" t="s">
        <v>213</v>
      </c>
      <c r="F163" s="251" t="s">
        <v>214</v>
      </c>
      <c r="G163" s="251"/>
      <c r="H163" s="251"/>
      <c r="I163" s="251"/>
      <c r="J163" s="152" t="s">
        <v>170</v>
      </c>
      <c r="K163" s="153">
        <v>5</v>
      </c>
      <c r="L163" s="252">
        <v>0</v>
      </c>
      <c r="M163" s="252"/>
      <c r="N163" s="253">
        <f>ROUND(L163*K163,2)</f>
        <v>0</v>
      </c>
      <c r="O163" s="253"/>
      <c r="P163" s="253"/>
      <c r="Q163" s="253"/>
      <c r="R163" s="126"/>
      <c r="T163" s="154" t="s">
        <v>5</v>
      </c>
      <c r="U163" s="41" t="s">
        <v>42</v>
      </c>
      <c r="W163" s="155">
        <f>V163*K163</f>
        <v>0</v>
      </c>
      <c r="X163" s="155">
        <v>0</v>
      </c>
      <c r="Y163" s="155">
        <f>X163*K163</f>
        <v>0</v>
      </c>
      <c r="Z163" s="155">
        <v>1.4E-2</v>
      </c>
      <c r="AA163" s="156">
        <f>Z163*K163</f>
        <v>7.0000000000000007E-2</v>
      </c>
      <c r="AR163" s="20" t="s">
        <v>163</v>
      </c>
      <c r="AT163" s="20" t="s">
        <v>159</v>
      </c>
      <c r="AU163" s="20" t="s">
        <v>113</v>
      </c>
      <c r="AY163" s="20" t="s">
        <v>158</v>
      </c>
      <c r="BE163" s="100">
        <f>IF(U163="základní",N163,0)</f>
        <v>0</v>
      </c>
      <c r="BF163" s="100">
        <f>IF(U163="snížená",N163,0)</f>
        <v>0</v>
      </c>
      <c r="BG163" s="100">
        <f>IF(U163="zákl. přenesená",N163,0)</f>
        <v>0</v>
      </c>
      <c r="BH163" s="100">
        <f>IF(U163="sníž. přenesená",N163,0)</f>
        <v>0</v>
      </c>
      <c r="BI163" s="100">
        <f>IF(U163="nulová",N163,0)</f>
        <v>0</v>
      </c>
      <c r="BJ163" s="20" t="s">
        <v>85</v>
      </c>
      <c r="BK163" s="100">
        <f>ROUND(L163*K163,2)</f>
        <v>0</v>
      </c>
      <c r="BL163" s="20" t="s">
        <v>163</v>
      </c>
      <c r="BM163" s="20" t="s">
        <v>215</v>
      </c>
    </row>
    <row r="164" spans="2:65" s="10" customFormat="1" ht="14.45" customHeight="1">
      <c r="B164" s="157"/>
      <c r="E164" s="158" t="s">
        <v>5</v>
      </c>
      <c r="F164" s="259" t="s">
        <v>181</v>
      </c>
      <c r="G164" s="260"/>
      <c r="H164" s="260"/>
      <c r="I164" s="260"/>
      <c r="K164" s="159">
        <v>5</v>
      </c>
      <c r="R164" s="160"/>
      <c r="T164" s="161"/>
      <c r="AA164" s="162"/>
      <c r="AT164" s="158" t="s">
        <v>166</v>
      </c>
      <c r="AU164" s="158" t="s">
        <v>113</v>
      </c>
      <c r="AV164" s="10" t="s">
        <v>113</v>
      </c>
      <c r="AW164" s="10" t="s">
        <v>34</v>
      </c>
      <c r="AX164" s="10" t="s">
        <v>77</v>
      </c>
      <c r="AY164" s="158" t="s">
        <v>158</v>
      </c>
    </row>
    <row r="165" spans="2:65" s="11" customFormat="1" ht="14.45" customHeight="1">
      <c r="B165" s="163"/>
      <c r="E165" s="164" t="s">
        <v>5</v>
      </c>
      <c r="F165" s="261" t="s">
        <v>167</v>
      </c>
      <c r="G165" s="262"/>
      <c r="H165" s="262"/>
      <c r="I165" s="262"/>
      <c r="K165" s="165">
        <v>5</v>
      </c>
      <c r="R165" s="166"/>
      <c r="T165" s="167"/>
      <c r="AA165" s="168"/>
      <c r="AT165" s="164" t="s">
        <v>166</v>
      </c>
      <c r="AU165" s="164" t="s">
        <v>113</v>
      </c>
      <c r="AV165" s="11" t="s">
        <v>163</v>
      </c>
      <c r="AW165" s="11" t="s">
        <v>34</v>
      </c>
      <c r="AX165" s="11" t="s">
        <v>85</v>
      </c>
      <c r="AY165" s="164" t="s">
        <v>158</v>
      </c>
    </row>
    <row r="166" spans="2:65" s="1" customFormat="1" ht="30" customHeight="1">
      <c r="B166" s="123"/>
      <c r="C166" s="174" t="s">
        <v>216</v>
      </c>
      <c r="D166" s="174" t="s">
        <v>204</v>
      </c>
      <c r="E166" s="175" t="s">
        <v>217</v>
      </c>
      <c r="F166" s="270" t="s">
        <v>992</v>
      </c>
      <c r="G166" s="267"/>
      <c r="H166" s="267"/>
      <c r="I166" s="267"/>
      <c r="J166" s="176" t="s">
        <v>211</v>
      </c>
      <c r="K166" s="177">
        <v>1</v>
      </c>
      <c r="L166" s="268">
        <v>0</v>
      </c>
      <c r="M166" s="268"/>
      <c r="N166" s="269">
        <f>ROUND(L166*K166,2)</f>
        <v>0</v>
      </c>
      <c r="O166" s="253"/>
      <c r="P166" s="253"/>
      <c r="Q166" s="253"/>
      <c r="R166" s="126"/>
      <c r="T166" s="154" t="s">
        <v>5</v>
      </c>
      <c r="U166" s="41" t="s">
        <v>42</v>
      </c>
      <c r="W166" s="155">
        <f>V166*K166</f>
        <v>0</v>
      </c>
      <c r="X166" s="155">
        <v>0</v>
      </c>
      <c r="Y166" s="155">
        <f>X166*K166</f>
        <v>0</v>
      </c>
      <c r="Z166" s="155">
        <v>0</v>
      </c>
      <c r="AA166" s="156">
        <f>Z166*K166</f>
        <v>0</v>
      </c>
      <c r="AR166" s="20" t="s">
        <v>195</v>
      </c>
      <c r="AT166" s="20" t="s">
        <v>204</v>
      </c>
      <c r="AU166" s="20" t="s">
        <v>113</v>
      </c>
      <c r="AY166" s="20" t="s">
        <v>158</v>
      </c>
      <c r="BE166" s="100">
        <f>IF(U166="základní",N166,0)</f>
        <v>0</v>
      </c>
      <c r="BF166" s="100">
        <f>IF(U166="snížená",N166,0)</f>
        <v>0</v>
      </c>
      <c r="BG166" s="100">
        <f>IF(U166="zákl. přenesená",N166,0)</f>
        <v>0</v>
      </c>
      <c r="BH166" s="100">
        <f>IF(U166="sníž. přenesená",N166,0)</f>
        <v>0</v>
      </c>
      <c r="BI166" s="100">
        <f>IF(U166="nulová",N166,0)</f>
        <v>0</v>
      </c>
      <c r="BJ166" s="20" t="s">
        <v>85</v>
      </c>
      <c r="BK166" s="100">
        <f>ROUND(L166*K166,2)</f>
        <v>0</v>
      </c>
      <c r="BL166" s="20" t="s">
        <v>163</v>
      </c>
      <c r="BM166" s="20" t="s">
        <v>218</v>
      </c>
    </row>
    <row r="167" spans="2:65" s="9" customFormat="1" ht="29.85" customHeight="1">
      <c r="B167" s="140"/>
      <c r="D167" s="149" t="s">
        <v>128</v>
      </c>
      <c r="E167" s="149"/>
      <c r="F167" s="149"/>
      <c r="G167" s="149"/>
      <c r="H167" s="149"/>
      <c r="I167" s="149"/>
      <c r="J167" s="149"/>
      <c r="K167" s="149"/>
      <c r="L167" s="149"/>
      <c r="M167" s="149"/>
      <c r="N167" s="271">
        <f>BK167</f>
        <v>0</v>
      </c>
      <c r="O167" s="272"/>
      <c r="P167" s="272"/>
      <c r="Q167" s="272"/>
      <c r="R167" s="142"/>
      <c r="T167" s="143"/>
      <c r="W167" s="144">
        <f>SUM(W168:W171)</f>
        <v>0</v>
      </c>
      <c r="Y167" s="144">
        <f>SUM(Y168:Y171)</f>
        <v>0</v>
      </c>
      <c r="AA167" s="145">
        <f>SUM(AA168:AA171)</f>
        <v>0</v>
      </c>
      <c r="AR167" s="146" t="s">
        <v>85</v>
      </c>
      <c r="AT167" s="147" t="s">
        <v>76</v>
      </c>
      <c r="AU167" s="147" t="s">
        <v>85</v>
      </c>
      <c r="AY167" s="146" t="s">
        <v>158</v>
      </c>
      <c r="BK167" s="148">
        <f>SUM(BK168:BK171)</f>
        <v>0</v>
      </c>
    </row>
    <row r="168" spans="2:65" s="1" customFormat="1" ht="34.15" customHeight="1">
      <c r="B168" s="123"/>
      <c r="C168" s="150" t="s">
        <v>219</v>
      </c>
      <c r="D168" s="150" t="s">
        <v>159</v>
      </c>
      <c r="E168" s="151" t="s">
        <v>220</v>
      </c>
      <c r="F168" s="251" t="s">
        <v>221</v>
      </c>
      <c r="G168" s="251"/>
      <c r="H168" s="251"/>
      <c r="I168" s="251"/>
      <c r="J168" s="152" t="s">
        <v>222</v>
      </c>
      <c r="K168" s="153">
        <v>12.988</v>
      </c>
      <c r="L168" s="252">
        <v>0</v>
      </c>
      <c r="M168" s="252"/>
      <c r="N168" s="253">
        <f>ROUND(L168*K168,2)</f>
        <v>0</v>
      </c>
      <c r="O168" s="253"/>
      <c r="P168" s="253"/>
      <c r="Q168" s="253"/>
      <c r="R168" s="126"/>
      <c r="T168" s="154" t="s">
        <v>5</v>
      </c>
      <c r="U168" s="41" t="s">
        <v>42</v>
      </c>
      <c r="W168" s="155">
        <f>V168*K168</f>
        <v>0</v>
      </c>
      <c r="X168" s="155">
        <v>0</v>
      </c>
      <c r="Y168" s="155">
        <f>X168*K168</f>
        <v>0</v>
      </c>
      <c r="Z168" s="155">
        <v>0</v>
      </c>
      <c r="AA168" s="156">
        <f>Z168*K168</f>
        <v>0</v>
      </c>
      <c r="AR168" s="20" t="s">
        <v>163</v>
      </c>
      <c r="AT168" s="20" t="s">
        <v>159</v>
      </c>
      <c r="AU168" s="20" t="s">
        <v>113</v>
      </c>
      <c r="AY168" s="20" t="s">
        <v>158</v>
      </c>
      <c r="BE168" s="100">
        <f>IF(U168="základní",N168,0)</f>
        <v>0</v>
      </c>
      <c r="BF168" s="100">
        <f>IF(U168="snížená",N168,0)</f>
        <v>0</v>
      </c>
      <c r="BG168" s="100">
        <f>IF(U168="zákl. přenesená",N168,0)</f>
        <v>0</v>
      </c>
      <c r="BH168" s="100">
        <f>IF(U168="sníž. přenesená",N168,0)</f>
        <v>0</v>
      </c>
      <c r="BI168" s="100">
        <f>IF(U168="nulová",N168,0)</f>
        <v>0</v>
      </c>
      <c r="BJ168" s="20" t="s">
        <v>85</v>
      </c>
      <c r="BK168" s="100">
        <f>ROUND(L168*K168,2)</f>
        <v>0</v>
      </c>
      <c r="BL168" s="20" t="s">
        <v>163</v>
      </c>
      <c r="BM168" s="20" t="s">
        <v>223</v>
      </c>
    </row>
    <row r="169" spans="2:65" s="1" customFormat="1" ht="34.15" customHeight="1">
      <c r="B169" s="123"/>
      <c r="C169" s="150" t="s">
        <v>224</v>
      </c>
      <c r="D169" s="150" t="s">
        <v>159</v>
      </c>
      <c r="E169" s="151" t="s">
        <v>225</v>
      </c>
      <c r="F169" s="251" t="s">
        <v>226</v>
      </c>
      <c r="G169" s="251"/>
      <c r="H169" s="251"/>
      <c r="I169" s="251"/>
      <c r="J169" s="152" t="s">
        <v>222</v>
      </c>
      <c r="K169" s="153">
        <v>12.988</v>
      </c>
      <c r="L169" s="252">
        <v>0</v>
      </c>
      <c r="M169" s="252"/>
      <c r="N169" s="253">
        <f>ROUND(L169*K169,2)</f>
        <v>0</v>
      </c>
      <c r="O169" s="253"/>
      <c r="P169" s="253"/>
      <c r="Q169" s="253"/>
      <c r="R169" s="126"/>
      <c r="T169" s="154" t="s">
        <v>5</v>
      </c>
      <c r="U169" s="41" t="s">
        <v>42</v>
      </c>
      <c r="W169" s="155">
        <f>V169*K169</f>
        <v>0</v>
      </c>
      <c r="X169" s="155">
        <v>0</v>
      </c>
      <c r="Y169" s="155">
        <f>X169*K169</f>
        <v>0</v>
      </c>
      <c r="Z169" s="155">
        <v>0</v>
      </c>
      <c r="AA169" s="156">
        <f>Z169*K169</f>
        <v>0</v>
      </c>
      <c r="AR169" s="20" t="s">
        <v>163</v>
      </c>
      <c r="AT169" s="20" t="s">
        <v>159</v>
      </c>
      <c r="AU169" s="20" t="s">
        <v>113</v>
      </c>
      <c r="AY169" s="20" t="s">
        <v>158</v>
      </c>
      <c r="BE169" s="100">
        <f>IF(U169="základní",N169,0)</f>
        <v>0</v>
      </c>
      <c r="BF169" s="100">
        <f>IF(U169="snížená",N169,0)</f>
        <v>0</v>
      </c>
      <c r="BG169" s="100">
        <f>IF(U169="zákl. přenesená",N169,0)</f>
        <v>0</v>
      </c>
      <c r="BH169" s="100">
        <f>IF(U169="sníž. přenesená",N169,0)</f>
        <v>0</v>
      </c>
      <c r="BI169" s="100">
        <f>IF(U169="nulová",N169,0)</f>
        <v>0</v>
      </c>
      <c r="BJ169" s="20" t="s">
        <v>85</v>
      </c>
      <c r="BK169" s="100">
        <f>ROUND(L169*K169,2)</f>
        <v>0</v>
      </c>
      <c r="BL169" s="20" t="s">
        <v>163</v>
      </c>
      <c r="BM169" s="20" t="s">
        <v>227</v>
      </c>
    </row>
    <row r="170" spans="2:65" s="1" customFormat="1" ht="34.15" customHeight="1">
      <c r="B170" s="123"/>
      <c r="C170" s="150" t="s">
        <v>11</v>
      </c>
      <c r="D170" s="150" t="s">
        <v>159</v>
      </c>
      <c r="E170" s="151" t="s">
        <v>228</v>
      </c>
      <c r="F170" s="251" t="s">
        <v>229</v>
      </c>
      <c r="G170" s="251"/>
      <c r="H170" s="251"/>
      <c r="I170" s="251"/>
      <c r="J170" s="152" t="s">
        <v>222</v>
      </c>
      <c r="K170" s="153">
        <v>129.88</v>
      </c>
      <c r="L170" s="252">
        <v>0</v>
      </c>
      <c r="M170" s="252"/>
      <c r="N170" s="253">
        <f>ROUND(L170*K170,2)</f>
        <v>0</v>
      </c>
      <c r="O170" s="253"/>
      <c r="P170" s="253"/>
      <c r="Q170" s="253"/>
      <c r="R170" s="126"/>
      <c r="T170" s="154" t="s">
        <v>5</v>
      </c>
      <c r="U170" s="41" t="s">
        <v>42</v>
      </c>
      <c r="W170" s="155">
        <f>V170*K170</f>
        <v>0</v>
      </c>
      <c r="X170" s="155">
        <v>0</v>
      </c>
      <c r="Y170" s="155">
        <f>X170*K170</f>
        <v>0</v>
      </c>
      <c r="Z170" s="155">
        <v>0</v>
      </c>
      <c r="AA170" s="156">
        <f>Z170*K170</f>
        <v>0</v>
      </c>
      <c r="AR170" s="20" t="s">
        <v>163</v>
      </c>
      <c r="AT170" s="20" t="s">
        <v>159</v>
      </c>
      <c r="AU170" s="20" t="s">
        <v>113</v>
      </c>
      <c r="AY170" s="20" t="s">
        <v>158</v>
      </c>
      <c r="BE170" s="100">
        <f>IF(U170="základní",N170,0)</f>
        <v>0</v>
      </c>
      <c r="BF170" s="100">
        <f>IF(U170="snížená",N170,0)</f>
        <v>0</v>
      </c>
      <c r="BG170" s="100">
        <f>IF(U170="zákl. přenesená",N170,0)</f>
        <v>0</v>
      </c>
      <c r="BH170" s="100">
        <f>IF(U170="sníž. přenesená",N170,0)</f>
        <v>0</v>
      </c>
      <c r="BI170" s="100">
        <f>IF(U170="nulová",N170,0)</f>
        <v>0</v>
      </c>
      <c r="BJ170" s="20" t="s">
        <v>85</v>
      </c>
      <c r="BK170" s="100">
        <f>ROUND(L170*K170,2)</f>
        <v>0</v>
      </c>
      <c r="BL170" s="20" t="s">
        <v>163</v>
      </c>
      <c r="BM170" s="20" t="s">
        <v>230</v>
      </c>
    </row>
    <row r="171" spans="2:65" s="1" customFormat="1" ht="34.15" customHeight="1">
      <c r="B171" s="123"/>
      <c r="C171" s="150" t="s">
        <v>231</v>
      </c>
      <c r="D171" s="150" t="s">
        <v>159</v>
      </c>
      <c r="E171" s="182" t="s">
        <v>997</v>
      </c>
      <c r="F171" s="275" t="s">
        <v>998</v>
      </c>
      <c r="G171" s="275"/>
      <c r="H171" s="275"/>
      <c r="I171" s="275"/>
      <c r="J171" s="152" t="s">
        <v>222</v>
      </c>
      <c r="K171" s="153">
        <v>12.988</v>
      </c>
      <c r="L171" s="252">
        <v>0</v>
      </c>
      <c r="M171" s="252"/>
      <c r="N171" s="253">
        <f>ROUND(L171*K171,2)</f>
        <v>0</v>
      </c>
      <c r="O171" s="253"/>
      <c r="P171" s="253"/>
      <c r="Q171" s="253"/>
      <c r="R171" s="126"/>
      <c r="T171" s="154" t="s">
        <v>5</v>
      </c>
      <c r="U171" s="41" t="s">
        <v>42</v>
      </c>
      <c r="W171" s="155">
        <f>V171*K171</f>
        <v>0</v>
      </c>
      <c r="X171" s="155">
        <v>0</v>
      </c>
      <c r="Y171" s="155">
        <f>X171*K171</f>
        <v>0</v>
      </c>
      <c r="Z171" s="155">
        <v>0</v>
      </c>
      <c r="AA171" s="156">
        <f>Z171*K171</f>
        <v>0</v>
      </c>
      <c r="AR171" s="20" t="s">
        <v>163</v>
      </c>
      <c r="AT171" s="20" t="s">
        <v>159</v>
      </c>
      <c r="AU171" s="20" t="s">
        <v>113</v>
      </c>
      <c r="AY171" s="20" t="s">
        <v>158</v>
      </c>
      <c r="BE171" s="100">
        <f>IF(U171="základní",N171,0)</f>
        <v>0</v>
      </c>
      <c r="BF171" s="100">
        <f>IF(U171="snížená",N171,0)</f>
        <v>0</v>
      </c>
      <c r="BG171" s="100">
        <f>IF(U171="zákl. přenesená",N171,0)</f>
        <v>0</v>
      </c>
      <c r="BH171" s="100">
        <f>IF(U171="sníž. přenesená",N171,0)</f>
        <v>0</v>
      </c>
      <c r="BI171" s="100">
        <f>IF(U171="nulová",N171,0)</f>
        <v>0</v>
      </c>
      <c r="BJ171" s="20" t="s">
        <v>85</v>
      </c>
      <c r="BK171" s="100">
        <f>ROUND(L171*K171,2)</f>
        <v>0</v>
      </c>
      <c r="BL171" s="20" t="s">
        <v>163</v>
      </c>
      <c r="BM171" s="20" t="s">
        <v>232</v>
      </c>
    </row>
    <row r="172" spans="2:65" s="9" customFormat="1" ht="29.85" customHeight="1">
      <c r="B172" s="140"/>
      <c r="D172" s="149" t="s">
        <v>129</v>
      </c>
      <c r="E172" s="149"/>
      <c r="F172" s="149"/>
      <c r="G172" s="149"/>
      <c r="H172" s="149"/>
      <c r="I172" s="149"/>
      <c r="J172" s="149"/>
      <c r="K172" s="149"/>
      <c r="L172" s="149"/>
      <c r="M172" s="149"/>
      <c r="N172" s="271">
        <f>BK172</f>
        <v>0</v>
      </c>
      <c r="O172" s="272"/>
      <c r="P172" s="272"/>
      <c r="Q172" s="272"/>
      <c r="R172" s="142"/>
      <c r="T172" s="143"/>
      <c r="W172" s="144">
        <f>W173</f>
        <v>0</v>
      </c>
      <c r="Y172" s="144">
        <f>Y173</f>
        <v>0</v>
      </c>
      <c r="AA172" s="145">
        <f>AA173</f>
        <v>0</v>
      </c>
      <c r="AR172" s="146" t="s">
        <v>85</v>
      </c>
      <c r="AT172" s="147" t="s">
        <v>76</v>
      </c>
      <c r="AU172" s="147" t="s">
        <v>85</v>
      </c>
      <c r="AY172" s="146" t="s">
        <v>158</v>
      </c>
      <c r="BK172" s="148">
        <f>BK173</f>
        <v>0</v>
      </c>
    </row>
    <row r="173" spans="2:65" s="1" customFormat="1" ht="22.9" customHeight="1">
      <c r="B173" s="123"/>
      <c r="C173" s="150" t="s">
        <v>233</v>
      </c>
      <c r="D173" s="150" t="s">
        <v>159</v>
      </c>
      <c r="E173" s="151" t="s">
        <v>234</v>
      </c>
      <c r="F173" s="251" t="s">
        <v>235</v>
      </c>
      <c r="G173" s="251"/>
      <c r="H173" s="251"/>
      <c r="I173" s="251"/>
      <c r="J173" s="152" t="s">
        <v>222</v>
      </c>
      <c r="K173" s="153">
        <v>5.46</v>
      </c>
      <c r="L173" s="252">
        <v>0</v>
      </c>
      <c r="M173" s="252"/>
      <c r="N173" s="253">
        <f>ROUND(L173*K173,2)</f>
        <v>0</v>
      </c>
      <c r="O173" s="253"/>
      <c r="P173" s="253"/>
      <c r="Q173" s="253"/>
      <c r="R173" s="126"/>
      <c r="T173" s="154" t="s">
        <v>5</v>
      </c>
      <c r="U173" s="41" t="s">
        <v>42</v>
      </c>
      <c r="W173" s="155">
        <f>V173*K173</f>
        <v>0</v>
      </c>
      <c r="X173" s="155">
        <v>0</v>
      </c>
      <c r="Y173" s="155">
        <f>X173*K173</f>
        <v>0</v>
      </c>
      <c r="Z173" s="155">
        <v>0</v>
      </c>
      <c r="AA173" s="156">
        <f>Z173*K173</f>
        <v>0</v>
      </c>
      <c r="AR173" s="20" t="s">
        <v>163</v>
      </c>
      <c r="AT173" s="20" t="s">
        <v>159</v>
      </c>
      <c r="AU173" s="20" t="s">
        <v>113</v>
      </c>
      <c r="AY173" s="20" t="s">
        <v>158</v>
      </c>
      <c r="BE173" s="100">
        <f>IF(U173="základní",N173,0)</f>
        <v>0</v>
      </c>
      <c r="BF173" s="100">
        <f>IF(U173="snížená",N173,0)</f>
        <v>0</v>
      </c>
      <c r="BG173" s="100">
        <f>IF(U173="zákl. přenesená",N173,0)</f>
        <v>0</v>
      </c>
      <c r="BH173" s="100">
        <f>IF(U173="sníž. přenesená",N173,0)</f>
        <v>0</v>
      </c>
      <c r="BI173" s="100">
        <f>IF(U173="nulová",N173,0)</f>
        <v>0</v>
      </c>
      <c r="BJ173" s="20" t="s">
        <v>85</v>
      </c>
      <c r="BK173" s="100">
        <f>ROUND(L173*K173,2)</f>
        <v>0</v>
      </c>
      <c r="BL173" s="20" t="s">
        <v>163</v>
      </c>
      <c r="BM173" s="20" t="s">
        <v>236</v>
      </c>
    </row>
    <row r="174" spans="2:65" s="9" customFormat="1" ht="37.35" customHeight="1">
      <c r="B174" s="140"/>
      <c r="D174" s="141" t="s">
        <v>130</v>
      </c>
      <c r="E174" s="141"/>
      <c r="F174" s="141"/>
      <c r="G174" s="141"/>
      <c r="H174" s="141"/>
      <c r="I174" s="141"/>
      <c r="J174" s="141"/>
      <c r="K174" s="141"/>
      <c r="L174" s="141"/>
      <c r="M174" s="141"/>
      <c r="N174" s="276">
        <f>BK174</f>
        <v>0</v>
      </c>
      <c r="O174" s="277"/>
      <c r="P174" s="277"/>
      <c r="Q174" s="277"/>
      <c r="R174" s="142"/>
      <c r="T174" s="143"/>
      <c r="W174" s="144">
        <f>W175+W204+W221+W308</f>
        <v>0</v>
      </c>
      <c r="Y174" s="144">
        <f>Y175+Y204+Y221+Y308</f>
        <v>3.6623554699999996</v>
      </c>
      <c r="AA174" s="145">
        <f>AA175+AA204+AA221+AA308</f>
        <v>7.3134900000000007</v>
      </c>
      <c r="AR174" s="146" t="s">
        <v>113</v>
      </c>
      <c r="AT174" s="147" t="s">
        <v>76</v>
      </c>
      <c r="AU174" s="147" t="s">
        <v>77</v>
      </c>
      <c r="AY174" s="146" t="s">
        <v>158</v>
      </c>
      <c r="BK174" s="148">
        <f>BK175+BK204+BK221+BK308</f>
        <v>0</v>
      </c>
    </row>
    <row r="175" spans="2:65" s="9" customFormat="1" ht="19.899999999999999" customHeight="1">
      <c r="B175" s="140"/>
      <c r="D175" s="149" t="s">
        <v>131</v>
      </c>
      <c r="E175" s="149"/>
      <c r="F175" s="149"/>
      <c r="G175" s="149"/>
      <c r="H175" s="149"/>
      <c r="I175" s="149"/>
      <c r="J175" s="149"/>
      <c r="K175" s="149"/>
      <c r="L175" s="149"/>
      <c r="M175" s="149"/>
      <c r="N175" s="257">
        <f>BK175</f>
        <v>0</v>
      </c>
      <c r="O175" s="258"/>
      <c r="P175" s="258"/>
      <c r="Q175" s="258"/>
      <c r="R175" s="142"/>
      <c r="T175" s="143"/>
      <c r="W175" s="144">
        <f>SUM(W176:W203)</f>
        <v>0</v>
      </c>
      <c r="Y175" s="144">
        <f>SUM(Y176:Y203)</f>
        <v>1.0980645600000001</v>
      </c>
      <c r="AA175" s="145">
        <f>SUM(AA176:AA203)</f>
        <v>3.4448320000000008</v>
      </c>
      <c r="AR175" s="146" t="s">
        <v>113</v>
      </c>
      <c r="AT175" s="147" t="s">
        <v>76</v>
      </c>
      <c r="AU175" s="147" t="s">
        <v>85</v>
      </c>
      <c r="AY175" s="146" t="s">
        <v>158</v>
      </c>
      <c r="BK175" s="148">
        <f>SUM(BK176:BK203)</f>
        <v>0</v>
      </c>
    </row>
    <row r="176" spans="2:65" s="1" customFormat="1" ht="22.9" customHeight="1">
      <c r="B176" s="123"/>
      <c r="C176" s="150" t="s">
        <v>237</v>
      </c>
      <c r="D176" s="150" t="s">
        <v>159</v>
      </c>
      <c r="E176" s="182" t="s">
        <v>999</v>
      </c>
      <c r="F176" s="275" t="s">
        <v>1000</v>
      </c>
      <c r="G176" s="275"/>
      <c r="H176" s="275"/>
      <c r="I176" s="275"/>
      <c r="J176" s="152" t="s">
        <v>170</v>
      </c>
      <c r="K176" s="153">
        <v>450</v>
      </c>
      <c r="L176" s="252">
        <v>0</v>
      </c>
      <c r="M176" s="252"/>
      <c r="N176" s="253">
        <f>ROUND(L176*K176,2)</f>
        <v>0</v>
      </c>
      <c r="O176" s="253"/>
      <c r="P176" s="253"/>
      <c r="Q176" s="253"/>
      <c r="R176" s="126"/>
      <c r="T176" s="154" t="s">
        <v>5</v>
      </c>
      <c r="U176" s="41" t="s">
        <v>42</v>
      </c>
      <c r="W176" s="155">
        <f>V176*K176</f>
        <v>0</v>
      </c>
      <c r="X176" s="155">
        <v>0</v>
      </c>
      <c r="Y176" s="155">
        <f>X176*K176</f>
        <v>0</v>
      </c>
      <c r="Z176" s="155">
        <v>6.0000000000000001E-3</v>
      </c>
      <c r="AA176" s="156">
        <f>Z176*K176</f>
        <v>2.7</v>
      </c>
      <c r="AR176" s="20" t="s">
        <v>231</v>
      </c>
      <c r="AT176" s="20" t="s">
        <v>159</v>
      </c>
      <c r="AU176" s="20" t="s">
        <v>113</v>
      </c>
      <c r="AY176" s="20" t="s">
        <v>158</v>
      </c>
      <c r="BE176" s="100">
        <f>IF(U176="základní",N176,0)</f>
        <v>0</v>
      </c>
      <c r="BF176" s="100">
        <f>IF(U176="snížená",N176,0)</f>
        <v>0</v>
      </c>
      <c r="BG176" s="100">
        <f>IF(U176="zákl. přenesená",N176,0)</f>
        <v>0</v>
      </c>
      <c r="BH176" s="100">
        <f>IF(U176="sníž. přenesená",N176,0)</f>
        <v>0</v>
      </c>
      <c r="BI176" s="100">
        <f>IF(U176="nulová",N176,0)</f>
        <v>0</v>
      </c>
      <c r="BJ176" s="20" t="s">
        <v>85</v>
      </c>
      <c r="BK176" s="100">
        <f>ROUND(L176*K176,2)</f>
        <v>0</v>
      </c>
      <c r="BL176" s="20" t="s">
        <v>231</v>
      </c>
      <c r="BM176" s="20" t="s">
        <v>238</v>
      </c>
    </row>
    <row r="177" spans="2:65" s="10" customFormat="1" ht="14.45" customHeight="1">
      <c r="B177" s="157"/>
      <c r="E177" s="158" t="s">
        <v>5</v>
      </c>
      <c r="F177" s="259" t="s">
        <v>956</v>
      </c>
      <c r="G177" s="260"/>
      <c r="H177" s="260"/>
      <c r="I177" s="260"/>
      <c r="K177" s="159">
        <v>450</v>
      </c>
      <c r="R177" s="160"/>
      <c r="T177" s="161"/>
      <c r="AA177" s="162"/>
      <c r="AT177" s="158" t="s">
        <v>166</v>
      </c>
      <c r="AU177" s="158" t="s">
        <v>113</v>
      </c>
      <c r="AV177" s="10" t="s">
        <v>113</v>
      </c>
      <c r="AW177" s="10" t="s">
        <v>34</v>
      </c>
      <c r="AX177" s="10" t="s">
        <v>77</v>
      </c>
      <c r="AY177" s="158" t="s">
        <v>158</v>
      </c>
    </row>
    <row r="178" spans="2:65" s="11" customFormat="1" ht="14.45" customHeight="1">
      <c r="B178" s="163"/>
      <c r="E178" s="164" t="s">
        <v>5</v>
      </c>
      <c r="F178" s="261" t="s">
        <v>167</v>
      </c>
      <c r="G178" s="262"/>
      <c r="H178" s="262"/>
      <c r="I178" s="262"/>
      <c r="K178" s="165">
        <v>450</v>
      </c>
      <c r="R178" s="166"/>
      <c r="T178" s="167"/>
      <c r="AA178" s="168"/>
      <c r="AT178" s="164" t="s">
        <v>166</v>
      </c>
      <c r="AU178" s="164" t="s">
        <v>113</v>
      </c>
      <c r="AV178" s="11" t="s">
        <v>163</v>
      </c>
      <c r="AW178" s="11" t="s">
        <v>34</v>
      </c>
      <c r="AX178" s="11" t="s">
        <v>85</v>
      </c>
      <c r="AY178" s="164" t="s">
        <v>158</v>
      </c>
    </row>
    <row r="179" spans="2:65" s="1" customFormat="1" ht="22.9" customHeight="1">
      <c r="B179" s="123"/>
      <c r="C179" s="150" t="s">
        <v>239</v>
      </c>
      <c r="D179" s="150" t="s">
        <v>159</v>
      </c>
      <c r="E179" s="182" t="s">
        <v>1001</v>
      </c>
      <c r="F179" s="275" t="s">
        <v>1002</v>
      </c>
      <c r="G179" s="275"/>
      <c r="H179" s="275"/>
      <c r="I179" s="275"/>
      <c r="J179" s="152" t="s">
        <v>170</v>
      </c>
      <c r="K179" s="153">
        <v>33.856000000000002</v>
      </c>
      <c r="L179" s="252">
        <v>0</v>
      </c>
      <c r="M179" s="252"/>
      <c r="N179" s="253">
        <f>ROUND(L179*K179,2)</f>
        <v>0</v>
      </c>
      <c r="O179" s="253"/>
      <c r="P179" s="253"/>
      <c r="Q179" s="253"/>
      <c r="R179" s="126"/>
      <c r="T179" s="154" t="s">
        <v>5</v>
      </c>
      <c r="U179" s="41" t="s">
        <v>42</v>
      </c>
      <c r="W179" s="155">
        <f>V179*K179</f>
        <v>0</v>
      </c>
      <c r="X179" s="155">
        <v>0</v>
      </c>
      <c r="Y179" s="155">
        <f>X179*K179</f>
        <v>0</v>
      </c>
      <c r="Z179" s="155">
        <v>1.4E-2</v>
      </c>
      <c r="AA179" s="156">
        <f>Z179*K179</f>
        <v>0.47398400000000002</v>
      </c>
      <c r="AR179" s="20" t="s">
        <v>231</v>
      </c>
      <c r="AT179" s="20" t="s">
        <v>159</v>
      </c>
      <c r="AU179" s="20" t="s">
        <v>113</v>
      </c>
      <c r="AY179" s="20" t="s">
        <v>158</v>
      </c>
      <c r="BE179" s="100">
        <f>IF(U179="základní",N179,0)</f>
        <v>0</v>
      </c>
      <c r="BF179" s="100">
        <f>IF(U179="snížená",N179,0)</f>
        <v>0</v>
      </c>
      <c r="BG179" s="100">
        <f>IF(U179="zákl. přenesená",N179,0)</f>
        <v>0</v>
      </c>
      <c r="BH179" s="100">
        <f>IF(U179="sníž. přenesená",N179,0)</f>
        <v>0</v>
      </c>
      <c r="BI179" s="100">
        <f>IF(U179="nulová",N179,0)</f>
        <v>0</v>
      </c>
      <c r="BJ179" s="20" t="s">
        <v>85</v>
      </c>
      <c r="BK179" s="100">
        <f>ROUND(L179*K179,2)</f>
        <v>0</v>
      </c>
      <c r="BL179" s="20" t="s">
        <v>231</v>
      </c>
      <c r="BM179" s="20" t="s">
        <v>240</v>
      </c>
    </row>
    <row r="180" spans="2:65" s="10" customFormat="1" ht="14.45" customHeight="1">
      <c r="B180" s="157"/>
      <c r="E180" s="158" t="s">
        <v>5</v>
      </c>
      <c r="F180" s="259" t="s">
        <v>241</v>
      </c>
      <c r="G180" s="260"/>
      <c r="H180" s="260"/>
      <c r="I180" s="260"/>
      <c r="K180" s="159">
        <v>33.856000000000002</v>
      </c>
      <c r="R180" s="160"/>
      <c r="T180" s="161"/>
      <c r="AA180" s="162"/>
      <c r="AT180" s="158" t="s">
        <v>166</v>
      </c>
      <c r="AU180" s="158" t="s">
        <v>113</v>
      </c>
      <c r="AV180" s="10" t="s">
        <v>113</v>
      </c>
      <c r="AW180" s="10" t="s">
        <v>34</v>
      </c>
      <c r="AX180" s="10" t="s">
        <v>77</v>
      </c>
      <c r="AY180" s="158" t="s">
        <v>158</v>
      </c>
    </row>
    <row r="181" spans="2:65" s="11" customFormat="1" ht="14.45" customHeight="1">
      <c r="B181" s="163"/>
      <c r="E181" s="164" t="s">
        <v>5</v>
      </c>
      <c r="F181" s="261" t="s">
        <v>167</v>
      </c>
      <c r="G181" s="262"/>
      <c r="H181" s="262"/>
      <c r="I181" s="262"/>
      <c r="K181" s="165">
        <v>33.856000000000002</v>
      </c>
      <c r="R181" s="166"/>
      <c r="T181" s="167"/>
      <c r="AA181" s="168"/>
      <c r="AT181" s="164" t="s">
        <v>166</v>
      </c>
      <c r="AU181" s="164" t="s">
        <v>113</v>
      </c>
      <c r="AV181" s="11" t="s">
        <v>163</v>
      </c>
      <c r="AW181" s="11" t="s">
        <v>34</v>
      </c>
      <c r="AX181" s="11" t="s">
        <v>85</v>
      </c>
      <c r="AY181" s="164" t="s">
        <v>158</v>
      </c>
    </row>
    <row r="182" spans="2:65" s="1" customFormat="1" ht="22.9" customHeight="1">
      <c r="B182" s="123"/>
      <c r="C182" s="150" t="s">
        <v>242</v>
      </c>
      <c r="D182" s="150" t="s">
        <v>159</v>
      </c>
      <c r="E182" s="182" t="s">
        <v>1003</v>
      </c>
      <c r="F182" s="275" t="s">
        <v>1004</v>
      </c>
      <c r="G182" s="275"/>
      <c r="H182" s="275"/>
      <c r="I182" s="275"/>
      <c r="J182" s="152" t="s">
        <v>170</v>
      </c>
      <c r="K182" s="153">
        <v>33.856000000000002</v>
      </c>
      <c r="L182" s="252">
        <v>0</v>
      </c>
      <c r="M182" s="252"/>
      <c r="N182" s="253">
        <f>ROUND(L182*K182,2)</f>
        <v>0</v>
      </c>
      <c r="O182" s="253"/>
      <c r="P182" s="253"/>
      <c r="Q182" s="253"/>
      <c r="R182" s="126"/>
      <c r="T182" s="154" t="s">
        <v>5</v>
      </c>
      <c r="U182" s="41" t="s">
        <v>42</v>
      </c>
      <c r="W182" s="155">
        <f>V182*K182</f>
        <v>0</v>
      </c>
      <c r="X182" s="155">
        <v>0</v>
      </c>
      <c r="Y182" s="155">
        <f>X182*K182</f>
        <v>0</v>
      </c>
      <c r="Z182" s="155">
        <v>6.0000000000000001E-3</v>
      </c>
      <c r="AA182" s="156">
        <f>Z182*K182</f>
        <v>0.20313600000000001</v>
      </c>
      <c r="AR182" s="20" t="s">
        <v>231</v>
      </c>
      <c r="AT182" s="20" t="s">
        <v>159</v>
      </c>
      <c r="AU182" s="20" t="s">
        <v>113</v>
      </c>
      <c r="AY182" s="20" t="s">
        <v>158</v>
      </c>
      <c r="BE182" s="100">
        <f>IF(U182="základní",N182,0)</f>
        <v>0</v>
      </c>
      <c r="BF182" s="100">
        <f>IF(U182="snížená",N182,0)</f>
        <v>0</v>
      </c>
      <c r="BG182" s="100">
        <f>IF(U182="zákl. přenesená",N182,0)</f>
        <v>0</v>
      </c>
      <c r="BH182" s="100">
        <f>IF(U182="sníž. přenesená",N182,0)</f>
        <v>0</v>
      </c>
      <c r="BI182" s="100">
        <f>IF(U182="nulová",N182,0)</f>
        <v>0</v>
      </c>
      <c r="BJ182" s="20" t="s">
        <v>85</v>
      </c>
      <c r="BK182" s="100">
        <f>ROUND(L182*K182,2)</f>
        <v>0</v>
      </c>
      <c r="BL182" s="20" t="s">
        <v>231</v>
      </c>
      <c r="BM182" s="20" t="s">
        <v>243</v>
      </c>
    </row>
    <row r="183" spans="2:65" s="10" customFormat="1" ht="14.45" customHeight="1">
      <c r="B183" s="157"/>
      <c r="E183" s="158" t="s">
        <v>5</v>
      </c>
      <c r="F183" s="259" t="s">
        <v>241</v>
      </c>
      <c r="G183" s="260"/>
      <c r="H183" s="260"/>
      <c r="I183" s="260"/>
      <c r="K183" s="159">
        <v>33.856000000000002</v>
      </c>
      <c r="R183" s="160"/>
      <c r="T183" s="161"/>
      <c r="AA183" s="162"/>
      <c r="AT183" s="158" t="s">
        <v>166</v>
      </c>
      <c r="AU183" s="158" t="s">
        <v>113</v>
      </c>
      <c r="AV183" s="10" t="s">
        <v>113</v>
      </c>
      <c r="AW183" s="10" t="s">
        <v>34</v>
      </c>
      <c r="AX183" s="10" t="s">
        <v>77</v>
      </c>
      <c r="AY183" s="158" t="s">
        <v>158</v>
      </c>
    </row>
    <row r="184" spans="2:65" s="11" customFormat="1" ht="14.45" customHeight="1">
      <c r="B184" s="163"/>
      <c r="E184" s="164" t="s">
        <v>5</v>
      </c>
      <c r="F184" s="261" t="s">
        <v>167</v>
      </c>
      <c r="G184" s="262"/>
      <c r="H184" s="262"/>
      <c r="I184" s="262"/>
      <c r="K184" s="165">
        <v>33.856000000000002</v>
      </c>
      <c r="R184" s="166"/>
      <c r="T184" s="167"/>
      <c r="AA184" s="168"/>
      <c r="AT184" s="164" t="s">
        <v>166</v>
      </c>
      <c r="AU184" s="164" t="s">
        <v>113</v>
      </c>
      <c r="AV184" s="11" t="s">
        <v>163</v>
      </c>
      <c r="AW184" s="11" t="s">
        <v>34</v>
      </c>
      <c r="AX184" s="11" t="s">
        <v>85</v>
      </c>
      <c r="AY184" s="164" t="s">
        <v>158</v>
      </c>
    </row>
    <row r="185" spans="2:65" s="1" customFormat="1" ht="34.15" customHeight="1">
      <c r="B185" s="123"/>
      <c r="C185" s="150" t="s">
        <v>10</v>
      </c>
      <c r="D185" s="150" t="s">
        <v>159</v>
      </c>
      <c r="E185" s="151" t="s">
        <v>244</v>
      </c>
      <c r="F185" s="251" t="s">
        <v>245</v>
      </c>
      <c r="G185" s="251"/>
      <c r="H185" s="251"/>
      <c r="I185" s="251"/>
      <c r="J185" s="152" t="s">
        <v>170</v>
      </c>
      <c r="K185" s="153">
        <v>33.856000000000002</v>
      </c>
      <c r="L185" s="252">
        <v>0</v>
      </c>
      <c r="M185" s="252"/>
      <c r="N185" s="253">
        <f>ROUND(L185*K185,2)</f>
        <v>0</v>
      </c>
      <c r="O185" s="253"/>
      <c r="P185" s="253"/>
      <c r="Q185" s="253"/>
      <c r="R185" s="126"/>
      <c r="T185" s="154" t="s">
        <v>5</v>
      </c>
      <c r="U185" s="41" t="s">
        <v>42</v>
      </c>
      <c r="W185" s="155">
        <f>V185*K185</f>
        <v>0</v>
      </c>
      <c r="X185" s="155">
        <v>0</v>
      </c>
      <c r="Y185" s="155">
        <f>X185*K185</f>
        <v>0</v>
      </c>
      <c r="Z185" s="155">
        <v>2E-3</v>
      </c>
      <c r="AA185" s="156">
        <f>Z185*K185</f>
        <v>6.7712000000000008E-2</v>
      </c>
      <c r="AR185" s="20" t="s">
        <v>231</v>
      </c>
      <c r="AT185" s="20" t="s">
        <v>159</v>
      </c>
      <c r="AU185" s="20" t="s">
        <v>113</v>
      </c>
      <c r="AY185" s="20" t="s">
        <v>158</v>
      </c>
      <c r="BE185" s="100">
        <f>IF(U185="základní",N185,0)</f>
        <v>0</v>
      </c>
      <c r="BF185" s="100">
        <f>IF(U185="snížená",N185,0)</f>
        <v>0</v>
      </c>
      <c r="BG185" s="100">
        <f>IF(U185="zákl. přenesená",N185,0)</f>
        <v>0</v>
      </c>
      <c r="BH185" s="100">
        <f>IF(U185="sníž. přenesená",N185,0)</f>
        <v>0</v>
      </c>
      <c r="BI185" s="100">
        <f>IF(U185="nulová",N185,0)</f>
        <v>0</v>
      </c>
      <c r="BJ185" s="20" t="s">
        <v>85</v>
      </c>
      <c r="BK185" s="100">
        <f>ROUND(L185*K185,2)</f>
        <v>0</v>
      </c>
      <c r="BL185" s="20" t="s">
        <v>231</v>
      </c>
      <c r="BM185" s="20" t="s">
        <v>246</v>
      </c>
    </row>
    <row r="186" spans="2:65" s="10" customFormat="1" ht="14.45" customHeight="1">
      <c r="B186" s="157"/>
      <c r="E186" s="158" t="s">
        <v>5</v>
      </c>
      <c r="F186" s="259" t="s">
        <v>241</v>
      </c>
      <c r="G186" s="260"/>
      <c r="H186" s="260"/>
      <c r="I186" s="260"/>
      <c r="K186" s="159">
        <v>33.856000000000002</v>
      </c>
      <c r="R186" s="160"/>
      <c r="T186" s="161"/>
      <c r="AA186" s="162"/>
      <c r="AT186" s="158" t="s">
        <v>166</v>
      </c>
      <c r="AU186" s="158" t="s">
        <v>113</v>
      </c>
      <c r="AV186" s="10" t="s">
        <v>113</v>
      </c>
      <c r="AW186" s="10" t="s">
        <v>34</v>
      </c>
      <c r="AX186" s="10" t="s">
        <v>77</v>
      </c>
      <c r="AY186" s="158" t="s">
        <v>158</v>
      </c>
    </row>
    <row r="187" spans="2:65" s="11" customFormat="1" ht="14.45" customHeight="1">
      <c r="B187" s="163"/>
      <c r="E187" s="164" t="s">
        <v>5</v>
      </c>
      <c r="F187" s="261" t="s">
        <v>167</v>
      </c>
      <c r="G187" s="262"/>
      <c r="H187" s="262"/>
      <c r="I187" s="262"/>
      <c r="K187" s="165">
        <v>33.856000000000002</v>
      </c>
      <c r="R187" s="166"/>
      <c r="T187" s="167"/>
      <c r="AA187" s="168"/>
      <c r="AT187" s="164" t="s">
        <v>166</v>
      </c>
      <c r="AU187" s="164" t="s">
        <v>113</v>
      </c>
      <c r="AV187" s="11" t="s">
        <v>163</v>
      </c>
      <c r="AW187" s="11" t="s">
        <v>34</v>
      </c>
      <c r="AX187" s="11" t="s">
        <v>85</v>
      </c>
      <c r="AY187" s="164" t="s">
        <v>158</v>
      </c>
    </row>
    <row r="188" spans="2:65" s="1" customFormat="1" ht="34.15" customHeight="1">
      <c r="B188" s="123"/>
      <c r="C188" s="150" t="s">
        <v>247</v>
      </c>
      <c r="D188" s="150" t="s">
        <v>159</v>
      </c>
      <c r="E188" s="151" t="s">
        <v>248</v>
      </c>
      <c r="F188" s="251" t="s">
        <v>249</v>
      </c>
      <c r="G188" s="251"/>
      <c r="H188" s="251"/>
      <c r="I188" s="251"/>
      <c r="J188" s="152" t="s">
        <v>170</v>
      </c>
      <c r="K188" s="153">
        <v>33.856000000000002</v>
      </c>
      <c r="L188" s="252">
        <v>0</v>
      </c>
      <c r="M188" s="252"/>
      <c r="N188" s="253">
        <f>ROUND(L188*K188,2)</f>
        <v>0</v>
      </c>
      <c r="O188" s="253"/>
      <c r="P188" s="253"/>
      <c r="Q188" s="253"/>
      <c r="R188" s="126"/>
      <c r="T188" s="154" t="s">
        <v>5</v>
      </c>
      <c r="U188" s="41" t="s">
        <v>42</v>
      </c>
      <c r="W188" s="155">
        <f>V188*K188</f>
        <v>0</v>
      </c>
      <c r="X188" s="155">
        <v>0</v>
      </c>
      <c r="Y188" s="155">
        <f>X188*K188</f>
        <v>0</v>
      </c>
      <c r="Z188" s="155">
        <v>0</v>
      </c>
      <c r="AA188" s="156">
        <f>Z188*K188</f>
        <v>0</v>
      </c>
      <c r="AR188" s="20" t="s">
        <v>231</v>
      </c>
      <c r="AT188" s="20" t="s">
        <v>159</v>
      </c>
      <c r="AU188" s="20" t="s">
        <v>113</v>
      </c>
      <c r="AY188" s="20" t="s">
        <v>158</v>
      </c>
      <c r="BE188" s="100">
        <f>IF(U188="základní",N188,0)</f>
        <v>0</v>
      </c>
      <c r="BF188" s="100">
        <f>IF(U188="snížená",N188,0)</f>
        <v>0</v>
      </c>
      <c r="BG188" s="100">
        <f>IF(U188="zákl. přenesená",N188,0)</f>
        <v>0</v>
      </c>
      <c r="BH188" s="100">
        <f>IF(U188="sníž. přenesená",N188,0)</f>
        <v>0</v>
      </c>
      <c r="BI188" s="100">
        <f>IF(U188="nulová",N188,0)</f>
        <v>0</v>
      </c>
      <c r="BJ188" s="20" t="s">
        <v>85</v>
      </c>
      <c r="BK188" s="100">
        <f>ROUND(L188*K188,2)</f>
        <v>0</v>
      </c>
      <c r="BL188" s="20" t="s">
        <v>231</v>
      </c>
      <c r="BM188" s="20" t="s">
        <v>250</v>
      </c>
    </row>
    <row r="189" spans="2:65" s="10" customFormat="1" ht="14.45" customHeight="1">
      <c r="B189" s="157"/>
      <c r="E189" s="158" t="s">
        <v>5</v>
      </c>
      <c r="F189" s="259" t="s">
        <v>175</v>
      </c>
      <c r="G189" s="260"/>
      <c r="H189" s="260"/>
      <c r="I189" s="260"/>
      <c r="K189" s="159">
        <v>33.856000000000002</v>
      </c>
      <c r="R189" s="160"/>
      <c r="T189" s="161"/>
      <c r="AA189" s="162"/>
      <c r="AT189" s="158" t="s">
        <v>166</v>
      </c>
      <c r="AU189" s="158" t="s">
        <v>113</v>
      </c>
      <c r="AV189" s="10" t="s">
        <v>113</v>
      </c>
      <c r="AW189" s="10" t="s">
        <v>34</v>
      </c>
      <c r="AX189" s="10" t="s">
        <v>77</v>
      </c>
      <c r="AY189" s="158" t="s">
        <v>158</v>
      </c>
    </row>
    <row r="190" spans="2:65" s="11" customFormat="1" ht="14.45" customHeight="1">
      <c r="B190" s="163"/>
      <c r="E190" s="164" t="s">
        <v>5</v>
      </c>
      <c r="F190" s="261" t="s">
        <v>167</v>
      </c>
      <c r="G190" s="262"/>
      <c r="H190" s="262"/>
      <c r="I190" s="262"/>
      <c r="K190" s="165">
        <v>33.856000000000002</v>
      </c>
      <c r="R190" s="166"/>
      <c r="T190" s="167"/>
      <c r="AA190" s="168"/>
      <c r="AT190" s="164" t="s">
        <v>166</v>
      </c>
      <c r="AU190" s="164" t="s">
        <v>113</v>
      </c>
      <c r="AV190" s="11" t="s">
        <v>163</v>
      </c>
      <c r="AW190" s="11" t="s">
        <v>34</v>
      </c>
      <c r="AX190" s="11" t="s">
        <v>85</v>
      </c>
      <c r="AY190" s="164" t="s">
        <v>158</v>
      </c>
    </row>
    <row r="191" spans="2:65" s="1" customFormat="1" ht="22.9" customHeight="1">
      <c r="B191" s="123"/>
      <c r="C191" s="174" t="s">
        <v>251</v>
      </c>
      <c r="D191" s="174" t="s">
        <v>204</v>
      </c>
      <c r="E191" s="281" t="s">
        <v>1005</v>
      </c>
      <c r="F191" s="279" t="s">
        <v>1006</v>
      </c>
      <c r="G191" s="279"/>
      <c r="H191" s="279"/>
      <c r="I191" s="279"/>
      <c r="J191" s="176" t="s">
        <v>222</v>
      </c>
      <c r="K191" s="177">
        <v>0.01</v>
      </c>
      <c r="L191" s="268">
        <v>0</v>
      </c>
      <c r="M191" s="268"/>
      <c r="N191" s="269">
        <f>ROUND(L191*K191,2)</f>
        <v>0</v>
      </c>
      <c r="O191" s="253"/>
      <c r="P191" s="253"/>
      <c r="Q191" s="253"/>
      <c r="R191" s="126"/>
      <c r="T191" s="154" t="s">
        <v>5</v>
      </c>
      <c r="U191" s="41" t="s">
        <v>42</v>
      </c>
      <c r="W191" s="155">
        <f>V191*K191</f>
        <v>0</v>
      </c>
      <c r="X191" s="155">
        <v>1</v>
      </c>
      <c r="Y191" s="155">
        <f>X191*K191</f>
        <v>0.01</v>
      </c>
      <c r="Z191" s="155">
        <v>0</v>
      </c>
      <c r="AA191" s="156">
        <f>Z191*K191</f>
        <v>0</v>
      </c>
      <c r="AR191" s="20" t="s">
        <v>252</v>
      </c>
      <c r="AT191" s="20" t="s">
        <v>204</v>
      </c>
      <c r="AU191" s="20" t="s">
        <v>113</v>
      </c>
      <c r="AY191" s="20" t="s">
        <v>158</v>
      </c>
      <c r="BE191" s="100">
        <f>IF(U191="základní",N191,0)</f>
        <v>0</v>
      </c>
      <c r="BF191" s="100">
        <f>IF(U191="snížená",N191,0)</f>
        <v>0</v>
      </c>
      <c r="BG191" s="100">
        <f>IF(U191="zákl. přenesená",N191,0)</f>
        <v>0</v>
      </c>
      <c r="BH191" s="100">
        <f>IF(U191="sníž. přenesená",N191,0)</f>
        <v>0</v>
      </c>
      <c r="BI191" s="100">
        <f>IF(U191="nulová",N191,0)</f>
        <v>0</v>
      </c>
      <c r="BJ191" s="20" t="s">
        <v>85</v>
      </c>
      <c r="BK191" s="100">
        <f>ROUND(L191*K191,2)</f>
        <v>0</v>
      </c>
      <c r="BL191" s="20" t="s">
        <v>231</v>
      </c>
      <c r="BM191" s="20" t="s">
        <v>253</v>
      </c>
    </row>
    <row r="192" spans="2:65" s="1" customFormat="1" ht="22.9" customHeight="1">
      <c r="B192" s="34"/>
      <c r="F192" s="273" t="s">
        <v>254</v>
      </c>
      <c r="G192" s="274"/>
      <c r="H192" s="274"/>
      <c r="I192" s="274"/>
      <c r="R192" s="35"/>
      <c r="T192" s="178"/>
      <c r="AA192" s="69"/>
      <c r="AT192" s="20" t="s">
        <v>255</v>
      </c>
      <c r="AU192" s="20" t="s">
        <v>113</v>
      </c>
    </row>
    <row r="193" spans="2:65" s="1" customFormat="1" ht="34.15" customHeight="1">
      <c r="B193" s="123"/>
      <c r="C193" s="150" t="s">
        <v>256</v>
      </c>
      <c r="D193" s="150" t="s">
        <v>159</v>
      </c>
      <c r="E193" s="151" t="s">
        <v>257</v>
      </c>
      <c r="F193" s="251" t="s">
        <v>258</v>
      </c>
      <c r="G193" s="251"/>
      <c r="H193" s="251"/>
      <c r="I193" s="251"/>
      <c r="J193" s="152" t="s">
        <v>170</v>
      </c>
      <c r="K193" s="153">
        <v>67.712000000000003</v>
      </c>
      <c r="L193" s="252">
        <v>0</v>
      </c>
      <c r="M193" s="252"/>
      <c r="N193" s="253">
        <f>ROUND(L193*K193,2)</f>
        <v>0</v>
      </c>
      <c r="O193" s="253"/>
      <c r="P193" s="253"/>
      <c r="Q193" s="253"/>
      <c r="R193" s="126"/>
      <c r="T193" s="154" t="s">
        <v>5</v>
      </c>
      <c r="U193" s="41" t="s">
        <v>42</v>
      </c>
      <c r="W193" s="155">
        <f>V193*K193</f>
        <v>0</v>
      </c>
      <c r="X193" s="155">
        <v>8.8000000000000003E-4</v>
      </c>
      <c r="Y193" s="155">
        <f>X193*K193</f>
        <v>5.9586560000000004E-2</v>
      </c>
      <c r="Z193" s="155">
        <v>0</v>
      </c>
      <c r="AA193" s="156">
        <f>Z193*K193</f>
        <v>0</v>
      </c>
      <c r="AR193" s="20" t="s">
        <v>231</v>
      </c>
      <c r="AT193" s="20" t="s">
        <v>159</v>
      </c>
      <c r="AU193" s="20" t="s">
        <v>113</v>
      </c>
      <c r="AY193" s="20" t="s">
        <v>158</v>
      </c>
      <c r="BE193" s="100">
        <f>IF(U193="základní",N193,0)</f>
        <v>0</v>
      </c>
      <c r="BF193" s="100">
        <f>IF(U193="snížená",N193,0)</f>
        <v>0</v>
      </c>
      <c r="BG193" s="100">
        <f>IF(U193="zákl. přenesená",N193,0)</f>
        <v>0</v>
      </c>
      <c r="BH193" s="100">
        <f>IF(U193="sníž. přenesená",N193,0)</f>
        <v>0</v>
      </c>
      <c r="BI193" s="100">
        <f>IF(U193="nulová",N193,0)</f>
        <v>0</v>
      </c>
      <c r="BJ193" s="20" t="s">
        <v>85</v>
      </c>
      <c r="BK193" s="100">
        <f>ROUND(L193*K193,2)</f>
        <v>0</v>
      </c>
      <c r="BL193" s="20" t="s">
        <v>231</v>
      </c>
      <c r="BM193" s="20" t="s">
        <v>259</v>
      </c>
    </row>
    <row r="194" spans="2:65" s="10" customFormat="1" ht="14.45" customHeight="1">
      <c r="B194" s="157"/>
      <c r="E194" s="158" t="s">
        <v>5</v>
      </c>
      <c r="F194" s="259" t="s">
        <v>260</v>
      </c>
      <c r="G194" s="260"/>
      <c r="H194" s="260"/>
      <c r="I194" s="260"/>
      <c r="K194" s="159">
        <v>67.712000000000003</v>
      </c>
      <c r="R194" s="160"/>
      <c r="T194" s="161"/>
      <c r="AA194" s="162"/>
      <c r="AT194" s="158" t="s">
        <v>166</v>
      </c>
      <c r="AU194" s="158" t="s">
        <v>113</v>
      </c>
      <c r="AV194" s="10" t="s">
        <v>113</v>
      </c>
      <c r="AW194" s="10" t="s">
        <v>34</v>
      </c>
      <c r="AX194" s="10" t="s">
        <v>77</v>
      </c>
      <c r="AY194" s="158" t="s">
        <v>158</v>
      </c>
    </row>
    <row r="195" spans="2:65" s="11" customFormat="1" ht="14.45" customHeight="1">
      <c r="B195" s="163"/>
      <c r="E195" s="164" t="s">
        <v>5</v>
      </c>
      <c r="F195" s="261" t="s">
        <v>167</v>
      </c>
      <c r="G195" s="262"/>
      <c r="H195" s="262"/>
      <c r="I195" s="262"/>
      <c r="K195" s="165">
        <v>67.712000000000003</v>
      </c>
      <c r="R195" s="166"/>
      <c r="T195" s="167"/>
      <c r="AA195" s="168"/>
      <c r="AT195" s="164" t="s">
        <v>166</v>
      </c>
      <c r="AU195" s="164" t="s">
        <v>113</v>
      </c>
      <c r="AV195" s="11" t="s">
        <v>163</v>
      </c>
      <c r="AW195" s="11" t="s">
        <v>34</v>
      </c>
      <c r="AX195" s="11" t="s">
        <v>85</v>
      </c>
      <c r="AY195" s="164" t="s">
        <v>158</v>
      </c>
    </row>
    <row r="196" spans="2:65" s="1" customFormat="1" ht="34.15" customHeight="1">
      <c r="B196" s="123"/>
      <c r="C196" s="174" t="s">
        <v>180</v>
      </c>
      <c r="D196" s="174" t="s">
        <v>204</v>
      </c>
      <c r="E196" s="175" t="s">
        <v>261</v>
      </c>
      <c r="F196" s="267" t="s">
        <v>262</v>
      </c>
      <c r="G196" s="267"/>
      <c r="H196" s="267"/>
      <c r="I196" s="267"/>
      <c r="J196" s="176" t="s">
        <v>170</v>
      </c>
      <c r="K196" s="177">
        <v>77.869</v>
      </c>
      <c r="L196" s="268">
        <v>0</v>
      </c>
      <c r="M196" s="268"/>
      <c r="N196" s="269">
        <f>ROUND(L196*K196,2)</f>
        <v>0</v>
      </c>
      <c r="O196" s="253"/>
      <c r="P196" s="253"/>
      <c r="Q196" s="253"/>
      <c r="R196" s="126"/>
      <c r="T196" s="154" t="s">
        <v>5</v>
      </c>
      <c r="U196" s="41" t="s">
        <v>42</v>
      </c>
      <c r="W196" s="155">
        <f>V196*K196</f>
        <v>0</v>
      </c>
      <c r="X196" s="155">
        <v>1.2E-2</v>
      </c>
      <c r="Y196" s="155">
        <f>X196*K196</f>
        <v>0.93442800000000004</v>
      </c>
      <c r="Z196" s="155">
        <v>0</v>
      </c>
      <c r="AA196" s="156">
        <f>Z196*K196</f>
        <v>0</v>
      </c>
      <c r="AR196" s="20" t="s">
        <v>252</v>
      </c>
      <c r="AT196" s="20" t="s">
        <v>204</v>
      </c>
      <c r="AU196" s="20" t="s">
        <v>113</v>
      </c>
      <c r="AY196" s="20" t="s">
        <v>158</v>
      </c>
      <c r="BE196" s="100">
        <f>IF(U196="základní",N196,0)</f>
        <v>0</v>
      </c>
      <c r="BF196" s="100">
        <f>IF(U196="snížená",N196,0)</f>
        <v>0</v>
      </c>
      <c r="BG196" s="100">
        <f>IF(U196="zákl. přenesená",N196,0)</f>
        <v>0</v>
      </c>
      <c r="BH196" s="100">
        <f>IF(U196="sníž. přenesená",N196,0)</f>
        <v>0</v>
      </c>
      <c r="BI196" s="100">
        <f>IF(U196="nulová",N196,0)</f>
        <v>0</v>
      </c>
      <c r="BJ196" s="20" t="s">
        <v>85</v>
      </c>
      <c r="BK196" s="100">
        <f>ROUND(L196*K196,2)</f>
        <v>0</v>
      </c>
      <c r="BL196" s="20" t="s">
        <v>231</v>
      </c>
      <c r="BM196" s="20" t="s">
        <v>263</v>
      </c>
    </row>
    <row r="197" spans="2:65" s="10" customFormat="1" ht="14.45" customHeight="1">
      <c r="B197" s="157"/>
      <c r="E197" s="158" t="s">
        <v>5</v>
      </c>
      <c r="F197" s="259" t="s">
        <v>264</v>
      </c>
      <c r="G197" s="260"/>
      <c r="H197" s="260"/>
      <c r="I197" s="260"/>
      <c r="K197" s="159">
        <v>77.869</v>
      </c>
      <c r="R197" s="160"/>
      <c r="T197" s="161"/>
      <c r="AA197" s="162"/>
      <c r="AT197" s="158" t="s">
        <v>166</v>
      </c>
      <c r="AU197" s="158" t="s">
        <v>113</v>
      </c>
      <c r="AV197" s="10" t="s">
        <v>113</v>
      </c>
      <c r="AW197" s="10" t="s">
        <v>34</v>
      </c>
      <c r="AX197" s="10" t="s">
        <v>77</v>
      </c>
      <c r="AY197" s="158" t="s">
        <v>158</v>
      </c>
    </row>
    <row r="198" spans="2:65" s="11" customFormat="1" ht="14.45" customHeight="1">
      <c r="B198" s="163"/>
      <c r="E198" s="164" t="s">
        <v>5</v>
      </c>
      <c r="F198" s="261" t="s">
        <v>167</v>
      </c>
      <c r="G198" s="262"/>
      <c r="H198" s="262"/>
      <c r="I198" s="262"/>
      <c r="K198" s="165">
        <v>77.869</v>
      </c>
      <c r="R198" s="166"/>
      <c r="T198" s="167"/>
      <c r="AA198" s="168"/>
      <c r="AT198" s="164" t="s">
        <v>166</v>
      </c>
      <c r="AU198" s="164" t="s">
        <v>113</v>
      </c>
      <c r="AV198" s="11" t="s">
        <v>163</v>
      </c>
      <c r="AW198" s="11" t="s">
        <v>34</v>
      </c>
      <c r="AX198" s="11" t="s">
        <v>85</v>
      </c>
      <c r="AY198" s="164" t="s">
        <v>158</v>
      </c>
    </row>
    <row r="199" spans="2:65" s="1" customFormat="1" ht="22.9" customHeight="1">
      <c r="B199" s="123"/>
      <c r="C199" s="150" t="s">
        <v>265</v>
      </c>
      <c r="D199" s="150" t="s">
        <v>159</v>
      </c>
      <c r="E199" s="182" t="s">
        <v>1007</v>
      </c>
      <c r="F199" s="275" t="s">
        <v>1008</v>
      </c>
      <c r="G199" s="275"/>
      <c r="H199" s="275"/>
      <c r="I199" s="275"/>
      <c r="J199" s="152" t="s">
        <v>170</v>
      </c>
      <c r="K199" s="153">
        <v>495</v>
      </c>
      <c r="L199" s="252">
        <v>0</v>
      </c>
      <c r="M199" s="252"/>
      <c r="N199" s="253">
        <f>ROUND(L199*K199,2)</f>
        <v>0</v>
      </c>
      <c r="O199" s="253"/>
      <c r="P199" s="253"/>
      <c r="Q199" s="253"/>
      <c r="R199" s="126"/>
      <c r="T199" s="154" t="s">
        <v>5</v>
      </c>
      <c r="U199" s="41" t="s">
        <v>42</v>
      </c>
      <c r="W199" s="155">
        <f>V199*K199</f>
        <v>0</v>
      </c>
      <c r="X199" s="155">
        <v>1.9000000000000001E-4</v>
      </c>
      <c r="Y199" s="155">
        <f>X199*K199</f>
        <v>9.4050000000000009E-2</v>
      </c>
      <c r="Z199" s="155">
        <v>0</v>
      </c>
      <c r="AA199" s="156">
        <f>Z199*K199</f>
        <v>0</v>
      </c>
      <c r="AR199" s="20" t="s">
        <v>163</v>
      </c>
      <c r="AT199" s="20" t="s">
        <v>159</v>
      </c>
      <c r="AU199" s="20" t="s">
        <v>113</v>
      </c>
      <c r="AY199" s="20" t="s">
        <v>158</v>
      </c>
      <c r="BE199" s="100">
        <f>IF(U199="základní",N199,0)</f>
        <v>0</v>
      </c>
      <c r="BF199" s="100">
        <f>IF(U199="snížená",N199,0)</f>
        <v>0</v>
      </c>
      <c r="BG199" s="100">
        <f>IF(U199="zákl. přenesená",N199,0)</f>
        <v>0</v>
      </c>
      <c r="BH199" s="100">
        <f>IF(U199="sníž. přenesená",N199,0)</f>
        <v>0</v>
      </c>
      <c r="BI199" s="100">
        <f>IF(U199="nulová",N199,0)</f>
        <v>0</v>
      </c>
      <c r="BJ199" s="20" t="s">
        <v>85</v>
      </c>
      <c r="BK199" s="100">
        <f>ROUND(L199*K199,2)</f>
        <v>0</v>
      </c>
      <c r="BL199" s="20" t="s">
        <v>163</v>
      </c>
      <c r="BM199" s="20" t="s">
        <v>266</v>
      </c>
    </row>
    <row r="200" spans="2:65" s="10" customFormat="1" ht="14.45" customHeight="1">
      <c r="B200" s="157"/>
      <c r="E200" s="158" t="s">
        <v>5</v>
      </c>
      <c r="F200" s="259" t="s">
        <v>267</v>
      </c>
      <c r="G200" s="260"/>
      <c r="H200" s="260"/>
      <c r="I200" s="260"/>
      <c r="K200" s="159">
        <v>495</v>
      </c>
      <c r="R200" s="160"/>
      <c r="T200" s="161"/>
      <c r="AA200" s="162"/>
      <c r="AT200" s="158" t="s">
        <v>166</v>
      </c>
      <c r="AU200" s="158" t="s">
        <v>113</v>
      </c>
      <c r="AV200" s="10" t="s">
        <v>113</v>
      </c>
      <c r="AW200" s="10" t="s">
        <v>34</v>
      </c>
      <c r="AX200" s="10" t="s">
        <v>77</v>
      </c>
      <c r="AY200" s="158" t="s">
        <v>158</v>
      </c>
    </row>
    <row r="201" spans="2:65" s="11" customFormat="1" ht="14.45" customHeight="1">
      <c r="B201" s="163"/>
      <c r="E201" s="164" t="s">
        <v>5</v>
      </c>
      <c r="F201" s="261" t="s">
        <v>167</v>
      </c>
      <c r="G201" s="262"/>
      <c r="H201" s="262"/>
      <c r="I201" s="262"/>
      <c r="K201" s="165">
        <v>495</v>
      </c>
      <c r="R201" s="166"/>
      <c r="T201" s="167"/>
      <c r="AA201" s="168"/>
      <c r="AT201" s="164" t="s">
        <v>166</v>
      </c>
      <c r="AU201" s="164" t="s">
        <v>113</v>
      </c>
      <c r="AV201" s="11" t="s">
        <v>163</v>
      </c>
      <c r="AW201" s="11" t="s">
        <v>34</v>
      </c>
      <c r="AX201" s="11" t="s">
        <v>85</v>
      </c>
      <c r="AY201" s="164" t="s">
        <v>158</v>
      </c>
    </row>
    <row r="202" spans="2:65" s="1" customFormat="1" ht="60" customHeight="1">
      <c r="B202" s="123"/>
      <c r="C202" s="174" t="s">
        <v>268</v>
      </c>
      <c r="D202" s="174" t="s">
        <v>204</v>
      </c>
      <c r="E202" s="281" t="s">
        <v>1009</v>
      </c>
      <c r="F202" s="279" t="s">
        <v>1010</v>
      </c>
      <c r="G202" s="279"/>
      <c r="H202" s="279"/>
      <c r="I202" s="279"/>
      <c r="J202" s="176" t="s">
        <v>170</v>
      </c>
      <c r="K202" s="177">
        <v>569.25</v>
      </c>
      <c r="L202" s="268">
        <v>0</v>
      </c>
      <c r="M202" s="268"/>
      <c r="N202" s="269">
        <f>ROUND(L202*K202,2)</f>
        <v>0</v>
      </c>
      <c r="O202" s="253"/>
      <c r="P202" s="253"/>
      <c r="Q202" s="253"/>
      <c r="R202" s="126"/>
      <c r="T202" s="154" t="s">
        <v>5</v>
      </c>
      <c r="U202" s="41" t="s">
        <v>42</v>
      </c>
      <c r="W202" s="155">
        <f>V202*K202</f>
        <v>0</v>
      </c>
      <c r="X202" s="155">
        <v>0</v>
      </c>
      <c r="Y202" s="155">
        <f>X202*K202</f>
        <v>0</v>
      </c>
      <c r="Z202" s="155">
        <v>0</v>
      </c>
      <c r="AA202" s="156">
        <f>Z202*K202</f>
        <v>0</v>
      </c>
      <c r="AR202" s="20" t="s">
        <v>195</v>
      </c>
      <c r="AT202" s="20" t="s">
        <v>204</v>
      </c>
      <c r="AU202" s="20" t="s">
        <v>113</v>
      </c>
      <c r="AY202" s="20" t="s">
        <v>158</v>
      </c>
      <c r="BE202" s="100">
        <f>IF(U202="základní",N202,0)</f>
        <v>0</v>
      </c>
      <c r="BF202" s="100">
        <f>IF(U202="snížená",N202,0)</f>
        <v>0</v>
      </c>
      <c r="BG202" s="100">
        <f>IF(U202="zákl. přenesená",N202,0)</f>
        <v>0</v>
      </c>
      <c r="BH202" s="100">
        <f>IF(U202="sníž. přenesená",N202,0)</f>
        <v>0</v>
      </c>
      <c r="BI202" s="100">
        <f>IF(U202="nulová",N202,0)</f>
        <v>0</v>
      </c>
      <c r="BJ202" s="20" t="s">
        <v>85</v>
      </c>
      <c r="BK202" s="100">
        <f>ROUND(L202*K202,2)</f>
        <v>0</v>
      </c>
      <c r="BL202" s="20" t="s">
        <v>163</v>
      </c>
      <c r="BM202" s="20" t="s">
        <v>269</v>
      </c>
    </row>
    <row r="203" spans="2:65" s="1" customFormat="1" ht="22.9" customHeight="1">
      <c r="B203" s="123"/>
      <c r="C203" s="150" t="s">
        <v>270</v>
      </c>
      <c r="D203" s="150" t="s">
        <v>159</v>
      </c>
      <c r="E203" s="151" t="s">
        <v>271</v>
      </c>
      <c r="F203" s="251" t="s">
        <v>272</v>
      </c>
      <c r="G203" s="251"/>
      <c r="H203" s="251"/>
      <c r="I203" s="251"/>
      <c r="J203" s="152" t="s">
        <v>273</v>
      </c>
      <c r="K203" s="179">
        <v>0</v>
      </c>
      <c r="L203" s="252">
        <v>0</v>
      </c>
      <c r="M203" s="252"/>
      <c r="N203" s="253">
        <f>ROUND(L203*K203,2)</f>
        <v>0</v>
      </c>
      <c r="O203" s="253"/>
      <c r="P203" s="253"/>
      <c r="Q203" s="253"/>
      <c r="R203" s="126"/>
      <c r="T203" s="154" t="s">
        <v>5</v>
      </c>
      <c r="U203" s="41" t="s">
        <v>42</v>
      </c>
      <c r="W203" s="155">
        <f>V203*K203</f>
        <v>0</v>
      </c>
      <c r="X203" s="155">
        <v>0</v>
      </c>
      <c r="Y203" s="155">
        <f>X203*K203</f>
        <v>0</v>
      </c>
      <c r="Z203" s="155">
        <v>0</v>
      </c>
      <c r="AA203" s="156">
        <f>Z203*K203</f>
        <v>0</v>
      </c>
      <c r="AR203" s="20" t="s">
        <v>231</v>
      </c>
      <c r="AT203" s="20" t="s">
        <v>159</v>
      </c>
      <c r="AU203" s="20" t="s">
        <v>113</v>
      </c>
      <c r="AY203" s="20" t="s">
        <v>158</v>
      </c>
      <c r="BE203" s="100">
        <f>IF(U203="základní",N203,0)</f>
        <v>0</v>
      </c>
      <c r="BF203" s="100">
        <f>IF(U203="snížená",N203,0)</f>
        <v>0</v>
      </c>
      <c r="BG203" s="100">
        <f>IF(U203="zákl. přenesená",N203,0)</f>
        <v>0</v>
      </c>
      <c r="BH203" s="100">
        <f>IF(U203="sníž. přenesená",N203,0)</f>
        <v>0</v>
      </c>
      <c r="BI203" s="100">
        <f>IF(U203="nulová",N203,0)</f>
        <v>0</v>
      </c>
      <c r="BJ203" s="20" t="s">
        <v>85</v>
      </c>
      <c r="BK203" s="100">
        <f>ROUND(L203*K203,2)</f>
        <v>0</v>
      </c>
      <c r="BL203" s="20" t="s">
        <v>231</v>
      </c>
      <c r="BM203" s="20" t="s">
        <v>274</v>
      </c>
    </row>
    <row r="204" spans="2:65" s="9" customFormat="1" ht="29.85" customHeight="1">
      <c r="B204" s="140"/>
      <c r="D204" s="149" t="s">
        <v>132</v>
      </c>
      <c r="E204" s="149"/>
      <c r="F204" s="149"/>
      <c r="G204" s="149"/>
      <c r="H204" s="149"/>
      <c r="I204" s="149"/>
      <c r="J204" s="149"/>
      <c r="K204" s="149"/>
      <c r="L204" s="149"/>
      <c r="M204" s="149"/>
      <c r="N204" s="271">
        <f>BK204</f>
        <v>0</v>
      </c>
      <c r="O204" s="272"/>
      <c r="P204" s="272"/>
      <c r="Q204" s="272"/>
      <c r="R204" s="142"/>
      <c r="T204" s="143"/>
      <c r="W204" s="144">
        <f>SUM(W205:W220)</f>
        <v>0</v>
      </c>
      <c r="Y204" s="144">
        <f>SUM(Y205:Y220)</f>
        <v>0.89357091</v>
      </c>
      <c r="AA204" s="145">
        <f>SUM(AA205:AA220)</f>
        <v>1.0125</v>
      </c>
      <c r="AR204" s="146" t="s">
        <v>113</v>
      </c>
      <c r="AT204" s="147" t="s">
        <v>76</v>
      </c>
      <c r="AU204" s="147" t="s">
        <v>85</v>
      </c>
      <c r="AY204" s="146" t="s">
        <v>158</v>
      </c>
      <c r="BK204" s="148">
        <f>SUM(BK205:BK220)</f>
        <v>0</v>
      </c>
    </row>
    <row r="205" spans="2:65" s="1" customFormat="1" ht="45.6" customHeight="1">
      <c r="B205" s="123"/>
      <c r="C205" s="150" t="s">
        <v>275</v>
      </c>
      <c r="D205" s="150" t="s">
        <v>159</v>
      </c>
      <c r="E205" s="182" t="s">
        <v>954</v>
      </c>
      <c r="F205" s="275" t="s">
        <v>955</v>
      </c>
      <c r="G205" s="275"/>
      <c r="H205" s="275"/>
      <c r="I205" s="275"/>
      <c r="J205" s="183" t="s">
        <v>170</v>
      </c>
      <c r="K205" s="184">
        <v>450</v>
      </c>
      <c r="L205" s="252">
        <v>0</v>
      </c>
      <c r="M205" s="252"/>
      <c r="N205" s="253">
        <f>ROUND(L205*K205,2)</f>
        <v>0</v>
      </c>
      <c r="O205" s="253"/>
      <c r="P205" s="253"/>
      <c r="Q205" s="253"/>
      <c r="R205" s="126"/>
      <c r="T205" s="154" t="s">
        <v>5</v>
      </c>
      <c r="U205" s="41" t="s">
        <v>42</v>
      </c>
      <c r="W205" s="155">
        <f>V205*K205</f>
        <v>0</v>
      </c>
      <c r="X205" s="155">
        <v>1.89E-3</v>
      </c>
      <c r="Y205" s="155">
        <f>X205*K205</f>
        <v>0.85050000000000003</v>
      </c>
      <c r="Z205" s="155">
        <v>0</v>
      </c>
      <c r="AA205" s="156">
        <f>Z205*K205</f>
        <v>0</v>
      </c>
      <c r="AR205" s="20" t="s">
        <v>231</v>
      </c>
      <c r="AT205" s="20" t="s">
        <v>159</v>
      </c>
      <c r="AU205" s="20" t="s">
        <v>113</v>
      </c>
      <c r="AY205" s="20" t="s">
        <v>158</v>
      </c>
      <c r="BE205" s="100">
        <f>IF(U205="základní",N205,0)</f>
        <v>0</v>
      </c>
      <c r="BF205" s="100">
        <f>IF(U205="snížená",N205,0)</f>
        <v>0</v>
      </c>
      <c r="BG205" s="100">
        <f>IF(U205="zákl. přenesená",N205,0)</f>
        <v>0</v>
      </c>
      <c r="BH205" s="100">
        <f>IF(U205="sníž. přenesená",N205,0)</f>
        <v>0</v>
      </c>
      <c r="BI205" s="100">
        <f>IF(U205="nulová",N205,0)</f>
        <v>0</v>
      </c>
      <c r="BJ205" s="20" t="s">
        <v>85</v>
      </c>
      <c r="BK205" s="100">
        <f>ROUND(L205*K205,2)</f>
        <v>0</v>
      </c>
      <c r="BL205" s="20" t="s">
        <v>231</v>
      </c>
      <c r="BM205" s="20" t="s">
        <v>276</v>
      </c>
    </row>
    <row r="206" spans="2:65" s="10" customFormat="1" ht="14.45" customHeight="1">
      <c r="B206" s="157"/>
      <c r="E206" s="158" t="s">
        <v>5</v>
      </c>
      <c r="F206" s="259">
        <v>450</v>
      </c>
      <c r="G206" s="260"/>
      <c r="H206" s="260"/>
      <c r="I206" s="260"/>
      <c r="K206" s="159">
        <v>450</v>
      </c>
      <c r="R206" s="160"/>
      <c r="T206" s="161"/>
      <c r="AA206" s="162"/>
      <c r="AT206" s="158" t="s">
        <v>166</v>
      </c>
      <c r="AU206" s="158" t="s">
        <v>113</v>
      </c>
      <c r="AV206" s="10" t="s">
        <v>113</v>
      </c>
      <c r="AW206" s="10" t="s">
        <v>34</v>
      </c>
      <c r="AX206" s="10" t="s">
        <v>77</v>
      </c>
      <c r="AY206" s="158" t="s">
        <v>158</v>
      </c>
    </row>
    <row r="207" spans="2:65" s="11" customFormat="1" ht="14.45" customHeight="1">
      <c r="B207" s="163"/>
      <c r="E207" s="164" t="s">
        <v>5</v>
      </c>
      <c r="F207" s="261" t="s">
        <v>167</v>
      </c>
      <c r="G207" s="262"/>
      <c r="H207" s="262"/>
      <c r="I207" s="262"/>
      <c r="K207" s="165">
        <v>450</v>
      </c>
      <c r="R207" s="166"/>
      <c r="T207" s="167"/>
      <c r="AA207" s="168"/>
      <c r="AT207" s="164" t="s">
        <v>166</v>
      </c>
      <c r="AU207" s="164" t="s">
        <v>113</v>
      </c>
      <c r="AV207" s="11" t="s">
        <v>163</v>
      </c>
      <c r="AW207" s="11" t="s">
        <v>34</v>
      </c>
      <c r="AX207" s="11" t="s">
        <v>85</v>
      </c>
      <c r="AY207" s="164" t="s">
        <v>158</v>
      </c>
    </row>
    <row r="208" spans="2:65" s="1" customFormat="1" ht="34.15" customHeight="1">
      <c r="B208" s="123"/>
      <c r="C208" s="150" t="s">
        <v>277</v>
      </c>
      <c r="D208" s="150" t="s">
        <v>159</v>
      </c>
      <c r="E208" s="151" t="s">
        <v>278</v>
      </c>
      <c r="F208" s="251" t="s">
        <v>279</v>
      </c>
      <c r="G208" s="251"/>
      <c r="H208" s="251"/>
      <c r="I208" s="251"/>
      <c r="J208" s="152" t="s">
        <v>170</v>
      </c>
      <c r="K208" s="153">
        <v>67.5</v>
      </c>
      <c r="L208" s="252">
        <v>0</v>
      </c>
      <c r="M208" s="252"/>
      <c r="N208" s="253">
        <f>ROUND(L208*K208,2)</f>
        <v>0</v>
      </c>
      <c r="O208" s="253"/>
      <c r="P208" s="253"/>
      <c r="Q208" s="253"/>
      <c r="R208" s="126"/>
      <c r="T208" s="154" t="s">
        <v>5</v>
      </c>
      <c r="U208" s="41" t="s">
        <v>42</v>
      </c>
      <c r="W208" s="155">
        <f>V208*K208</f>
        <v>0</v>
      </c>
      <c r="X208" s="155">
        <v>0</v>
      </c>
      <c r="Y208" s="155">
        <f>X208*K208</f>
        <v>0</v>
      </c>
      <c r="Z208" s="155">
        <v>0</v>
      </c>
      <c r="AA208" s="156">
        <f>Z208*K208</f>
        <v>0</v>
      </c>
      <c r="AR208" s="20" t="s">
        <v>231</v>
      </c>
      <c r="AT208" s="20" t="s">
        <v>159</v>
      </c>
      <c r="AU208" s="20" t="s">
        <v>113</v>
      </c>
      <c r="AY208" s="20" t="s">
        <v>158</v>
      </c>
      <c r="BE208" s="100">
        <f>IF(U208="základní",N208,0)</f>
        <v>0</v>
      </c>
      <c r="BF208" s="100">
        <f>IF(U208="snížená",N208,0)</f>
        <v>0</v>
      </c>
      <c r="BG208" s="100">
        <f>IF(U208="zákl. přenesená",N208,0)</f>
        <v>0</v>
      </c>
      <c r="BH208" s="100">
        <f>IF(U208="sníž. přenesená",N208,0)</f>
        <v>0</v>
      </c>
      <c r="BI208" s="100">
        <f>IF(U208="nulová",N208,0)</f>
        <v>0</v>
      </c>
      <c r="BJ208" s="20" t="s">
        <v>85</v>
      </c>
      <c r="BK208" s="100">
        <f>ROUND(L208*K208,2)</f>
        <v>0</v>
      </c>
      <c r="BL208" s="20" t="s">
        <v>231</v>
      </c>
      <c r="BM208" s="20" t="s">
        <v>280</v>
      </c>
    </row>
    <row r="209" spans="2:65" s="10" customFormat="1" ht="14.45" customHeight="1">
      <c r="B209" s="157"/>
      <c r="E209" s="158" t="s">
        <v>5</v>
      </c>
      <c r="F209" s="259" t="s">
        <v>281</v>
      </c>
      <c r="G209" s="260"/>
      <c r="H209" s="260"/>
      <c r="I209" s="260"/>
      <c r="K209" s="159">
        <v>67.5</v>
      </c>
      <c r="R209" s="160"/>
      <c r="T209" s="161"/>
      <c r="AA209" s="162"/>
      <c r="AT209" s="158" t="s">
        <v>166</v>
      </c>
      <c r="AU209" s="158" t="s">
        <v>113</v>
      </c>
      <c r="AV209" s="10" t="s">
        <v>113</v>
      </c>
      <c r="AW209" s="10" t="s">
        <v>34</v>
      </c>
      <c r="AX209" s="10" t="s">
        <v>77</v>
      </c>
      <c r="AY209" s="158" t="s">
        <v>158</v>
      </c>
    </row>
    <row r="210" spans="2:65" s="11" customFormat="1" ht="14.45" customHeight="1">
      <c r="B210" s="163"/>
      <c r="E210" s="164" t="s">
        <v>5</v>
      </c>
      <c r="F210" s="261" t="s">
        <v>167</v>
      </c>
      <c r="G210" s="262"/>
      <c r="H210" s="262"/>
      <c r="I210" s="262"/>
      <c r="K210" s="165">
        <v>67.5</v>
      </c>
      <c r="R210" s="166"/>
      <c r="T210" s="167"/>
      <c r="AA210" s="168"/>
      <c r="AT210" s="164" t="s">
        <v>166</v>
      </c>
      <c r="AU210" s="164" t="s">
        <v>113</v>
      </c>
      <c r="AV210" s="11" t="s">
        <v>163</v>
      </c>
      <c r="AW210" s="11" t="s">
        <v>34</v>
      </c>
      <c r="AX210" s="11" t="s">
        <v>85</v>
      </c>
      <c r="AY210" s="164" t="s">
        <v>158</v>
      </c>
    </row>
    <row r="211" spans="2:65" s="1" customFormat="1" ht="30" customHeight="1">
      <c r="B211" s="123"/>
      <c r="C211" s="174" t="s">
        <v>282</v>
      </c>
      <c r="D211" s="174" t="s">
        <v>204</v>
      </c>
      <c r="E211" s="175" t="s">
        <v>283</v>
      </c>
      <c r="F211" s="279" t="s">
        <v>1011</v>
      </c>
      <c r="G211" s="279"/>
      <c r="H211" s="279"/>
      <c r="I211" s="279"/>
      <c r="J211" s="176" t="s">
        <v>162</v>
      </c>
      <c r="K211" s="177">
        <v>1.843</v>
      </c>
      <c r="L211" s="268">
        <v>0</v>
      </c>
      <c r="M211" s="268"/>
      <c r="N211" s="269">
        <f>ROUND(L211*K211,2)</f>
        <v>0</v>
      </c>
      <c r="O211" s="253"/>
      <c r="P211" s="253"/>
      <c r="Q211" s="253"/>
      <c r="R211" s="126"/>
      <c r="T211" s="154" t="s">
        <v>5</v>
      </c>
      <c r="U211" s="41" t="s">
        <v>42</v>
      </c>
      <c r="W211" s="155">
        <f>V211*K211</f>
        <v>0</v>
      </c>
      <c r="X211" s="155">
        <v>0</v>
      </c>
      <c r="Y211" s="155">
        <f>X211*K211</f>
        <v>0</v>
      </c>
      <c r="Z211" s="155">
        <v>0</v>
      </c>
      <c r="AA211" s="156">
        <f>Z211*K211</f>
        <v>0</v>
      </c>
      <c r="AR211" s="20" t="s">
        <v>252</v>
      </c>
      <c r="AT211" s="20" t="s">
        <v>204</v>
      </c>
      <c r="AU211" s="20" t="s">
        <v>113</v>
      </c>
      <c r="AY211" s="20" t="s">
        <v>158</v>
      </c>
      <c r="BE211" s="100">
        <f>IF(U211="základní",N211,0)</f>
        <v>0</v>
      </c>
      <c r="BF211" s="100">
        <f>IF(U211="snížená",N211,0)</f>
        <v>0</v>
      </c>
      <c r="BG211" s="100">
        <f>IF(U211="zákl. přenesená",N211,0)</f>
        <v>0</v>
      </c>
      <c r="BH211" s="100">
        <f>IF(U211="sníž. přenesená",N211,0)</f>
        <v>0</v>
      </c>
      <c r="BI211" s="100">
        <f>IF(U211="nulová",N211,0)</f>
        <v>0</v>
      </c>
      <c r="BJ211" s="20" t="s">
        <v>85</v>
      </c>
      <c r="BK211" s="100">
        <f>ROUND(L211*K211,2)</f>
        <v>0</v>
      </c>
      <c r="BL211" s="20" t="s">
        <v>231</v>
      </c>
      <c r="BM211" s="20" t="s">
        <v>284</v>
      </c>
    </row>
    <row r="212" spans="2:65" s="10" customFormat="1" ht="14.45" customHeight="1">
      <c r="B212" s="157"/>
      <c r="E212" s="158" t="s">
        <v>5</v>
      </c>
      <c r="F212" s="259" t="s">
        <v>285</v>
      </c>
      <c r="G212" s="260"/>
      <c r="H212" s="260"/>
      <c r="I212" s="260"/>
      <c r="K212" s="159">
        <v>1.843</v>
      </c>
      <c r="R212" s="160"/>
      <c r="T212" s="161"/>
      <c r="AA212" s="162"/>
      <c r="AT212" s="158" t="s">
        <v>166</v>
      </c>
      <c r="AU212" s="158" t="s">
        <v>113</v>
      </c>
      <c r="AV212" s="10" t="s">
        <v>113</v>
      </c>
      <c r="AW212" s="10" t="s">
        <v>34</v>
      </c>
      <c r="AX212" s="10" t="s">
        <v>77</v>
      </c>
      <c r="AY212" s="158" t="s">
        <v>158</v>
      </c>
    </row>
    <row r="213" spans="2:65" s="11" customFormat="1" ht="14.45" customHeight="1">
      <c r="B213" s="163"/>
      <c r="E213" s="164" t="s">
        <v>5</v>
      </c>
      <c r="F213" s="261" t="s">
        <v>167</v>
      </c>
      <c r="G213" s="262"/>
      <c r="H213" s="262"/>
      <c r="I213" s="262"/>
      <c r="K213" s="165">
        <v>1.843</v>
      </c>
      <c r="R213" s="166"/>
      <c r="T213" s="167"/>
      <c r="AA213" s="168"/>
      <c r="AT213" s="164" t="s">
        <v>166</v>
      </c>
      <c r="AU213" s="164" t="s">
        <v>113</v>
      </c>
      <c r="AV213" s="11" t="s">
        <v>163</v>
      </c>
      <c r="AW213" s="11" t="s">
        <v>34</v>
      </c>
      <c r="AX213" s="11" t="s">
        <v>85</v>
      </c>
      <c r="AY213" s="164" t="s">
        <v>158</v>
      </c>
    </row>
    <row r="214" spans="2:65" s="1" customFormat="1" ht="14.45" customHeight="1">
      <c r="B214" s="123"/>
      <c r="C214" s="150" t="s">
        <v>252</v>
      </c>
      <c r="D214" s="150" t="s">
        <v>159</v>
      </c>
      <c r="E214" s="151" t="s">
        <v>286</v>
      </c>
      <c r="F214" s="251" t="s">
        <v>287</v>
      </c>
      <c r="G214" s="251"/>
      <c r="H214" s="251"/>
      <c r="I214" s="251"/>
      <c r="J214" s="152" t="s">
        <v>170</v>
      </c>
      <c r="K214" s="153">
        <v>67.5</v>
      </c>
      <c r="L214" s="252">
        <v>0</v>
      </c>
      <c r="M214" s="252"/>
      <c r="N214" s="253">
        <f>ROUND(L214*K214,2)</f>
        <v>0</v>
      </c>
      <c r="O214" s="253"/>
      <c r="P214" s="253"/>
      <c r="Q214" s="253"/>
      <c r="R214" s="126"/>
      <c r="T214" s="154" t="s">
        <v>5</v>
      </c>
      <c r="U214" s="41" t="s">
        <v>42</v>
      </c>
      <c r="W214" s="155">
        <f>V214*K214</f>
        <v>0</v>
      </c>
      <c r="X214" s="155">
        <v>0</v>
      </c>
      <c r="Y214" s="155">
        <f>X214*K214</f>
        <v>0</v>
      </c>
      <c r="Z214" s="155">
        <v>1.4999999999999999E-2</v>
      </c>
      <c r="AA214" s="156">
        <f>Z214*K214</f>
        <v>1.0125</v>
      </c>
      <c r="AR214" s="20" t="s">
        <v>231</v>
      </c>
      <c r="AT214" s="20" t="s">
        <v>159</v>
      </c>
      <c r="AU214" s="20" t="s">
        <v>113</v>
      </c>
      <c r="AY214" s="20" t="s">
        <v>158</v>
      </c>
      <c r="BE214" s="100">
        <f>IF(U214="základní",N214,0)</f>
        <v>0</v>
      </c>
      <c r="BF214" s="100">
        <f>IF(U214="snížená",N214,0)</f>
        <v>0</v>
      </c>
      <c r="BG214" s="100">
        <f>IF(U214="zákl. přenesená",N214,0)</f>
        <v>0</v>
      </c>
      <c r="BH214" s="100">
        <f>IF(U214="sníž. přenesená",N214,0)</f>
        <v>0</v>
      </c>
      <c r="BI214" s="100">
        <f>IF(U214="nulová",N214,0)</f>
        <v>0</v>
      </c>
      <c r="BJ214" s="20" t="s">
        <v>85</v>
      </c>
      <c r="BK214" s="100">
        <f>ROUND(L214*K214,2)</f>
        <v>0</v>
      </c>
      <c r="BL214" s="20" t="s">
        <v>231</v>
      </c>
      <c r="BM214" s="20" t="s">
        <v>288</v>
      </c>
    </row>
    <row r="215" spans="2:65" s="10" customFormat="1" ht="14.45" customHeight="1">
      <c r="B215" s="157"/>
      <c r="E215" s="158" t="s">
        <v>5</v>
      </c>
      <c r="F215" s="259" t="s">
        <v>281</v>
      </c>
      <c r="G215" s="260"/>
      <c r="H215" s="260"/>
      <c r="I215" s="260"/>
      <c r="K215" s="159">
        <v>67.5</v>
      </c>
      <c r="R215" s="160"/>
      <c r="T215" s="161"/>
      <c r="AA215" s="162"/>
      <c r="AT215" s="158" t="s">
        <v>166</v>
      </c>
      <c r="AU215" s="158" t="s">
        <v>113</v>
      </c>
      <c r="AV215" s="10" t="s">
        <v>113</v>
      </c>
      <c r="AW215" s="10" t="s">
        <v>34</v>
      </c>
      <c r="AX215" s="10" t="s">
        <v>77</v>
      </c>
      <c r="AY215" s="158" t="s">
        <v>158</v>
      </c>
    </row>
    <row r="216" spans="2:65" s="11" customFormat="1" ht="14.45" customHeight="1">
      <c r="B216" s="163"/>
      <c r="E216" s="164" t="s">
        <v>5</v>
      </c>
      <c r="F216" s="261" t="s">
        <v>167</v>
      </c>
      <c r="G216" s="262"/>
      <c r="H216" s="262"/>
      <c r="I216" s="262"/>
      <c r="K216" s="165">
        <v>67.5</v>
      </c>
      <c r="R216" s="166"/>
      <c r="T216" s="167"/>
      <c r="AA216" s="168"/>
      <c r="AT216" s="164" t="s">
        <v>166</v>
      </c>
      <c r="AU216" s="164" t="s">
        <v>113</v>
      </c>
      <c r="AV216" s="11" t="s">
        <v>163</v>
      </c>
      <c r="AW216" s="11" t="s">
        <v>34</v>
      </c>
      <c r="AX216" s="11" t="s">
        <v>85</v>
      </c>
      <c r="AY216" s="164" t="s">
        <v>158</v>
      </c>
    </row>
    <row r="217" spans="2:65" s="1" customFormat="1" ht="34.15" customHeight="1">
      <c r="B217" s="123"/>
      <c r="C217" s="150" t="s">
        <v>289</v>
      </c>
      <c r="D217" s="150" t="s">
        <v>159</v>
      </c>
      <c r="E217" s="151" t="s">
        <v>290</v>
      </c>
      <c r="F217" s="251" t="s">
        <v>291</v>
      </c>
      <c r="G217" s="251"/>
      <c r="H217" s="251"/>
      <c r="I217" s="251"/>
      <c r="J217" s="152" t="s">
        <v>162</v>
      </c>
      <c r="K217" s="153">
        <v>1.843</v>
      </c>
      <c r="L217" s="252">
        <v>0</v>
      </c>
      <c r="M217" s="252"/>
      <c r="N217" s="253">
        <f>ROUND(L217*K217,2)</f>
        <v>0</v>
      </c>
      <c r="O217" s="253"/>
      <c r="P217" s="253"/>
      <c r="Q217" s="253"/>
      <c r="R217" s="126"/>
      <c r="T217" s="154" t="s">
        <v>5</v>
      </c>
      <c r="U217" s="41" t="s">
        <v>42</v>
      </c>
      <c r="W217" s="155">
        <f>V217*K217</f>
        <v>0</v>
      </c>
      <c r="X217" s="155">
        <v>2.3369999999999998E-2</v>
      </c>
      <c r="Y217" s="155">
        <f>X217*K217</f>
        <v>4.3070909999999997E-2</v>
      </c>
      <c r="Z217" s="155">
        <v>0</v>
      </c>
      <c r="AA217" s="156">
        <f>Z217*K217</f>
        <v>0</v>
      </c>
      <c r="AR217" s="20" t="s">
        <v>231</v>
      </c>
      <c r="AT217" s="20" t="s">
        <v>159</v>
      </c>
      <c r="AU217" s="20" t="s">
        <v>113</v>
      </c>
      <c r="AY217" s="20" t="s">
        <v>158</v>
      </c>
      <c r="BE217" s="100">
        <f>IF(U217="základní",N217,0)</f>
        <v>0</v>
      </c>
      <c r="BF217" s="100">
        <f>IF(U217="snížená",N217,0)</f>
        <v>0</v>
      </c>
      <c r="BG217" s="100">
        <f>IF(U217="zákl. přenesená",N217,0)</f>
        <v>0</v>
      </c>
      <c r="BH217" s="100">
        <f>IF(U217="sníž. přenesená",N217,0)</f>
        <v>0</v>
      </c>
      <c r="BI217" s="100">
        <f>IF(U217="nulová",N217,0)</f>
        <v>0</v>
      </c>
      <c r="BJ217" s="20" t="s">
        <v>85</v>
      </c>
      <c r="BK217" s="100">
        <f>ROUND(L217*K217,2)</f>
        <v>0</v>
      </c>
      <c r="BL217" s="20" t="s">
        <v>231</v>
      </c>
      <c r="BM217" s="20" t="s">
        <v>292</v>
      </c>
    </row>
    <row r="218" spans="2:65" s="10" customFormat="1" ht="14.45" customHeight="1">
      <c r="B218" s="157"/>
      <c r="E218" s="158" t="s">
        <v>5</v>
      </c>
      <c r="F218" s="259" t="s">
        <v>293</v>
      </c>
      <c r="G218" s="260"/>
      <c r="H218" s="260"/>
      <c r="I218" s="260"/>
      <c r="K218" s="159">
        <v>1.843</v>
      </c>
      <c r="R218" s="160"/>
      <c r="T218" s="161"/>
      <c r="AA218" s="162"/>
      <c r="AT218" s="158" t="s">
        <v>166</v>
      </c>
      <c r="AU218" s="158" t="s">
        <v>113</v>
      </c>
      <c r="AV218" s="10" t="s">
        <v>113</v>
      </c>
      <c r="AW218" s="10" t="s">
        <v>34</v>
      </c>
      <c r="AX218" s="10" t="s">
        <v>77</v>
      </c>
      <c r="AY218" s="158" t="s">
        <v>158</v>
      </c>
    </row>
    <row r="219" spans="2:65" s="11" customFormat="1" ht="14.45" customHeight="1">
      <c r="B219" s="163"/>
      <c r="E219" s="164" t="s">
        <v>5</v>
      </c>
      <c r="F219" s="261" t="s">
        <v>167</v>
      </c>
      <c r="G219" s="262"/>
      <c r="H219" s="262"/>
      <c r="I219" s="262"/>
      <c r="K219" s="165">
        <v>1.843</v>
      </c>
      <c r="R219" s="166"/>
      <c r="T219" s="167"/>
      <c r="AA219" s="168"/>
      <c r="AT219" s="164" t="s">
        <v>166</v>
      </c>
      <c r="AU219" s="164" t="s">
        <v>113</v>
      </c>
      <c r="AV219" s="11" t="s">
        <v>163</v>
      </c>
      <c r="AW219" s="11" t="s">
        <v>34</v>
      </c>
      <c r="AX219" s="11" t="s">
        <v>85</v>
      </c>
      <c r="AY219" s="164" t="s">
        <v>158</v>
      </c>
    </row>
    <row r="220" spans="2:65" s="1" customFormat="1" ht="22.9" customHeight="1">
      <c r="B220" s="123"/>
      <c r="C220" s="150" t="s">
        <v>294</v>
      </c>
      <c r="D220" s="150" t="s">
        <v>159</v>
      </c>
      <c r="E220" s="151" t="s">
        <v>295</v>
      </c>
      <c r="F220" s="251" t="s">
        <v>296</v>
      </c>
      <c r="G220" s="251"/>
      <c r="H220" s="251"/>
      <c r="I220" s="251"/>
      <c r="J220" s="152" t="s">
        <v>273</v>
      </c>
      <c r="K220" s="179">
        <v>0</v>
      </c>
      <c r="L220" s="252">
        <v>0</v>
      </c>
      <c r="M220" s="252"/>
      <c r="N220" s="253">
        <f>ROUND(L220*K220,2)</f>
        <v>0</v>
      </c>
      <c r="O220" s="253"/>
      <c r="P220" s="253"/>
      <c r="Q220" s="253"/>
      <c r="R220" s="126"/>
      <c r="T220" s="154" t="s">
        <v>5</v>
      </c>
      <c r="U220" s="41" t="s">
        <v>42</v>
      </c>
      <c r="W220" s="155">
        <f>V220*K220</f>
        <v>0</v>
      </c>
      <c r="X220" s="155">
        <v>0</v>
      </c>
      <c r="Y220" s="155">
        <f>X220*K220</f>
        <v>0</v>
      </c>
      <c r="Z220" s="155">
        <v>0</v>
      </c>
      <c r="AA220" s="156">
        <f>Z220*K220</f>
        <v>0</v>
      </c>
      <c r="AR220" s="20" t="s">
        <v>231</v>
      </c>
      <c r="AT220" s="20" t="s">
        <v>159</v>
      </c>
      <c r="AU220" s="20" t="s">
        <v>113</v>
      </c>
      <c r="AY220" s="20" t="s">
        <v>158</v>
      </c>
      <c r="BE220" s="100">
        <f>IF(U220="základní",N220,0)</f>
        <v>0</v>
      </c>
      <c r="BF220" s="100">
        <f>IF(U220="snížená",N220,0)</f>
        <v>0</v>
      </c>
      <c r="BG220" s="100">
        <f>IF(U220="zákl. přenesená",N220,0)</f>
        <v>0</v>
      </c>
      <c r="BH220" s="100">
        <f>IF(U220="sníž. přenesená",N220,0)</f>
        <v>0</v>
      </c>
      <c r="BI220" s="100">
        <f>IF(U220="nulová",N220,0)</f>
        <v>0</v>
      </c>
      <c r="BJ220" s="20" t="s">
        <v>85</v>
      </c>
      <c r="BK220" s="100">
        <f>ROUND(L220*K220,2)</f>
        <v>0</v>
      </c>
      <c r="BL220" s="20" t="s">
        <v>231</v>
      </c>
      <c r="BM220" s="20" t="s">
        <v>297</v>
      </c>
    </row>
    <row r="221" spans="2:65" s="9" customFormat="1" ht="29.85" customHeight="1">
      <c r="B221" s="140"/>
      <c r="D221" s="149" t="s">
        <v>133</v>
      </c>
      <c r="E221" s="149"/>
      <c r="F221" s="149"/>
      <c r="G221" s="149"/>
      <c r="H221" s="149"/>
      <c r="I221" s="149"/>
      <c r="J221" s="149"/>
      <c r="K221" s="149"/>
      <c r="L221" s="149"/>
      <c r="M221" s="149"/>
      <c r="N221" s="271">
        <f>BK221</f>
        <v>0</v>
      </c>
      <c r="O221" s="272"/>
      <c r="P221" s="272"/>
      <c r="Q221" s="272"/>
      <c r="R221" s="142"/>
      <c r="T221" s="143"/>
      <c r="W221" s="144">
        <f>SUM(W222:W307)</f>
        <v>0</v>
      </c>
      <c r="Y221" s="144">
        <f>SUM(Y222:Y307)</f>
        <v>1.3910399999999998</v>
      </c>
      <c r="AA221" s="145">
        <f>SUM(AA222:AA307)</f>
        <v>2.786238</v>
      </c>
      <c r="AR221" s="146" t="s">
        <v>113</v>
      </c>
      <c r="AT221" s="147" t="s">
        <v>76</v>
      </c>
      <c r="AU221" s="147" t="s">
        <v>85</v>
      </c>
      <c r="AY221" s="146" t="s">
        <v>158</v>
      </c>
      <c r="BK221" s="148">
        <f>SUM(BK222:BK307)</f>
        <v>0</v>
      </c>
    </row>
    <row r="222" spans="2:65" s="1" customFormat="1" ht="22.9" customHeight="1">
      <c r="B222" s="123"/>
      <c r="C222" s="150" t="s">
        <v>298</v>
      </c>
      <c r="D222" s="150" t="s">
        <v>159</v>
      </c>
      <c r="E222" s="151" t="s">
        <v>299</v>
      </c>
      <c r="F222" s="251" t="s">
        <v>300</v>
      </c>
      <c r="G222" s="251"/>
      <c r="H222" s="251"/>
      <c r="I222" s="251"/>
      <c r="J222" s="152" t="s">
        <v>170</v>
      </c>
      <c r="K222" s="153">
        <v>10</v>
      </c>
      <c r="L222" s="252">
        <v>0</v>
      </c>
      <c r="M222" s="252"/>
      <c r="N222" s="253">
        <f>ROUND(L222*K222,2)</f>
        <v>0</v>
      </c>
      <c r="O222" s="253"/>
      <c r="P222" s="253"/>
      <c r="Q222" s="253"/>
      <c r="R222" s="126"/>
      <c r="T222" s="154" t="s">
        <v>5</v>
      </c>
      <c r="U222" s="41" t="s">
        <v>42</v>
      </c>
      <c r="W222" s="155">
        <f>V222*K222</f>
        <v>0</v>
      </c>
      <c r="X222" s="155">
        <v>0</v>
      </c>
      <c r="Y222" s="155">
        <f>X222*K222</f>
        <v>0</v>
      </c>
      <c r="Z222" s="155">
        <v>5.94E-3</v>
      </c>
      <c r="AA222" s="156">
        <f>Z222*K222</f>
        <v>5.9400000000000001E-2</v>
      </c>
      <c r="AR222" s="20" t="s">
        <v>231</v>
      </c>
      <c r="AT222" s="20" t="s">
        <v>159</v>
      </c>
      <c r="AU222" s="20" t="s">
        <v>113</v>
      </c>
      <c r="AY222" s="20" t="s">
        <v>158</v>
      </c>
      <c r="BE222" s="100">
        <f>IF(U222="základní",N222,0)</f>
        <v>0</v>
      </c>
      <c r="BF222" s="100">
        <f>IF(U222="snížená",N222,0)</f>
        <v>0</v>
      </c>
      <c r="BG222" s="100">
        <f>IF(U222="zákl. přenesená",N222,0)</f>
        <v>0</v>
      </c>
      <c r="BH222" s="100">
        <f>IF(U222="sníž. přenesená",N222,0)</f>
        <v>0</v>
      </c>
      <c r="BI222" s="100">
        <f>IF(U222="nulová",N222,0)</f>
        <v>0</v>
      </c>
      <c r="BJ222" s="20" t="s">
        <v>85</v>
      </c>
      <c r="BK222" s="100">
        <f>ROUND(L222*K222,2)</f>
        <v>0</v>
      </c>
      <c r="BL222" s="20" t="s">
        <v>231</v>
      </c>
      <c r="BM222" s="20" t="s">
        <v>301</v>
      </c>
    </row>
    <row r="223" spans="2:65" s="10" customFormat="1" ht="14.45" customHeight="1">
      <c r="B223" s="157"/>
      <c r="E223" s="158" t="s">
        <v>5</v>
      </c>
      <c r="F223" s="259" t="s">
        <v>209</v>
      </c>
      <c r="G223" s="260"/>
      <c r="H223" s="260"/>
      <c r="I223" s="260"/>
      <c r="K223" s="159">
        <v>10</v>
      </c>
      <c r="R223" s="160"/>
      <c r="T223" s="161"/>
      <c r="AA223" s="162"/>
      <c r="AT223" s="158" t="s">
        <v>166</v>
      </c>
      <c r="AU223" s="158" t="s">
        <v>113</v>
      </c>
      <c r="AV223" s="10" t="s">
        <v>113</v>
      </c>
      <c r="AW223" s="10" t="s">
        <v>34</v>
      </c>
      <c r="AX223" s="10" t="s">
        <v>77</v>
      </c>
      <c r="AY223" s="158" t="s">
        <v>158</v>
      </c>
    </row>
    <row r="224" spans="2:65" s="11" customFormat="1" ht="14.45" customHeight="1">
      <c r="B224" s="163"/>
      <c r="E224" s="164" t="s">
        <v>5</v>
      </c>
      <c r="F224" s="261" t="s">
        <v>167</v>
      </c>
      <c r="G224" s="262"/>
      <c r="H224" s="262"/>
      <c r="I224" s="262"/>
      <c r="K224" s="165">
        <v>10</v>
      </c>
      <c r="R224" s="166"/>
      <c r="T224" s="167"/>
      <c r="AA224" s="168"/>
      <c r="AT224" s="164" t="s">
        <v>166</v>
      </c>
      <c r="AU224" s="164" t="s">
        <v>113</v>
      </c>
      <c r="AV224" s="11" t="s">
        <v>163</v>
      </c>
      <c r="AW224" s="11" t="s">
        <v>34</v>
      </c>
      <c r="AX224" s="11" t="s">
        <v>85</v>
      </c>
      <c r="AY224" s="164" t="s">
        <v>158</v>
      </c>
    </row>
    <row r="225" spans="2:65" s="1" customFormat="1" ht="14.45" customHeight="1">
      <c r="B225" s="123"/>
      <c r="C225" s="150" t="s">
        <v>302</v>
      </c>
      <c r="D225" s="150" t="s">
        <v>159</v>
      </c>
      <c r="E225" s="151" t="s">
        <v>303</v>
      </c>
      <c r="F225" s="251" t="s">
        <v>304</v>
      </c>
      <c r="G225" s="251"/>
      <c r="H225" s="251"/>
      <c r="I225" s="251"/>
      <c r="J225" s="152" t="s">
        <v>170</v>
      </c>
      <c r="K225" s="153">
        <v>450</v>
      </c>
      <c r="L225" s="252">
        <v>0</v>
      </c>
      <c r="M225" s="252"/>
      <c r="N225" s="253">
        <f>ROUND(L225*K225,2)</f>
        <v>0</v>
      </c>
      <c r="O225" s="253"/>
      <c r="P225" s="253"/>
      <c r="Q225" s="253"/>
      <c r="R225" s="126"/>
      <c r="T225" s="154" t="s">
        <v>5</v>
      </c>
      <c r="U225" s="41" t="s">
        <v>42</v>
      </c>
      <c r="W225" s="155">
        <f>V225*K225</f>
        <v>0</v>
      </c>
      <c r="X225" s="155">
        <v>0</v>
      </c>
      <c r="Y225" s="155">
        <f>X225*K225</f>
        <v>0</v>
      </c>
      <c r="Z225" s="155">
        <v>3.1199999999999999E-3</v>
      </c>
      <c r="AA225" s="156">
        <f>Z225*K225</f>
        <v>1.4039999999999999</v>
      </c>
      <c r="AR225" s="20" t="s">
        <v>231</v>
      </c>
      <c r="AT225" s="20" t="s">
        <v>159</v>
      </c>
      <c r="AU225" s="20" t="s">
        <v>113</v>
      </c>
      <c r="AY225" s="20" t="s">
        <v>158</v>
      </c>
      <c r="BE225" s="100">
        <f>IF(U225="základní",N225,0)</f>
        <v>0</v>
      </c>
      <c r="BF225" s="100">
        <f>IF(U225="snížená",N225,0)</f>
        <v>0</v>
      </c>
      <c r="BG225" s="100">
        <f>IF(U225="zákl. přenesená",N225,0)</f>
        <v>0</v>
      </c>
      <c r="BH225" s="100">
        <f>IF(U225="sníž. přenesená",N225,0)</f>
        <v>0</v>
      </c>
      <c r="BI225" s="100">
        <f>IF(U225="nulová",N225,0)</f>
        <v>0</v>
      </c>
      <c r="BJ225" s="20" t="s">
        <v>85</v>
      </c>
      <c r="BK225" s="100">
        <f>ROUND(L225*K225,2)</f>
        <v>0</v>
      </c>
      <c r="BL225" s="20" t="s">
        <v>231</v>
      </c>
      <c r="BM225" s="20" t="s">
        <v>305</v>
      </c>
    </row>
    <row r="226" spans="2:65" s="10" customFormat="1" ht="14.45" customHeight="1">
      <c r="B226" s="157"/>
      <c r="E226" s="158" t="s">
        <v>5</v>
      </c>
      <c r="F226" s="259" t="s">
        <v>956</v>
      </c>
      <c r="G226" s="260"/>
      <c r="H226" s="260"/>
      <c r="I226" s="260"/>
      <c r="K226" s="159">
        <v>450</v>
      </c>
      <c r="R226" s="160"/>
      <c r="T226" s="161"/>
      <c r="AA226" s="162"/>
      <c r="AT226" s="158" t="s">
        <v>166</v>
      </c>
      <c r="AU226" s="158" t="s">
        <v>113</v>
      </c>
      <c r="AV226" s="10" t="s">
        <v>113</v>
      </c>
      <c r="AW226" s="10" t="s">
        <v>34</v>
      </c>
      <c r="AX226" s="10" t="s">
        <v>77</v>
      </c>
      <c r="AY226" s="158" t="s">
        <v>158</v>
      </c>
    </row>
    <row r="227" spans="2:65" s="11" customFormat="1" ht="14.45" customHeight="1">
      <c r="B227" s="163"/>
      <c r="E227" s="164" t="s">
        <v>5</v>
      </c>
      <c r="F227" s="261" t="s">
        <v>167</v>
      </c>
      <c r="G227" s="262"/>
      <c r="H227" s="262"/>
      <c r="I227" s="262"/>
      <c r="K227" s="165">
        <v>450</v>
      </c>
      <c r="R227" s="166"/>
      <c r="T227" s="167"/>
      <c r="AA227" s="168"/>
      <c r="AT227" s="164" t="s">
        <v>166</v>
      </c>
      <c r="AU227" s="164" t="s">
        <v>113</v>
      </c>
      <c r="AV227" s="11" t="s">
        <v>163</v>
      </c>
      <c r="AW227" s="11" t="s">
        <v>34</v>
      </c>
      <c r="AX227" s="11" t="s">
        <v>85</v>
      </c>
      <c r="AY227" s="164" t="s">
        <v>158</v>
      </c>
    </row>
    <row r="228" spans="2:65" s="1" customFormat="1" ht="22.9" customHeight="1">
      <c r="B228" s="123"/>
      <c r="C228" s="150" t="s">
        <v>306</v>
      </c>
      <c r="D228" s="150" t="s">
        <v>159</v>
      </c>
      <c r="E228" s="151" t="s">
        <v>307</v>
      </c>
      <c r="F228" s="251" t="s">
        <v>308</v>
      </c>
      <c r="G228" s="251"/>
      <c r="H228" s="251"/>
      <c r="I228" s="251"/>
      <c r="J228" s="152" t="s">
        <v>309</v>
      </c>
      <c r="K228" s="153">
        <v>11</v>
      </c>
      <c r="L228" s="252">
        <v>0</v>
      </c>
      <c r="M228" s="252"/>
      <c r="N228" s="253">
        <f>ROUND(L228*K228,2)</f>
        <v>0</v>
      </c>
      <c r="O228" s="253"/>
      <c r="P228" s="253"/>
      <c r="Q228" s="253"/>
      <c r="R228" s="126"/>
      <c r="T228" s="154" t="s">
        <v>5</v>
      </c>
      <c r="U228" s="41" t="s">
        <v>42</v>
      </c>
      <c r="W228" s="155">
        <f>V228*K228</f>
        <v>0</v>
      </c>
      <c r="X228" s="155">
        <v>0</v>
      </c>
      <c r="Y228" s="155">
        <f>X228*K228</f>
        <v>0</v>
      </c>
      <c r="Z228" s="155">
        <v>1.8699999999999999E-3</v>
      </c>
      <c r="AA228" s="156">
        <f>Z228*K228</f>
        <v>2.0569999999999998E-2</v>
      </c>
      <c r="AR228" s="20" t="s">
        <v>231</v>
      </c>
      <c r="AT228" s="20" t="s">
        <v>159</v>
      </c>
      <c r="AU228" s="20" t="s">
        <v>113</v>
      </c>
      <c r="AY228" s="20" t="s">
        <v>158</v>
      </c>
      <c r="BE228" s="100">
        <f>IF(U228="základní",N228,0)</f>
        <v>0</v>
      </c>
      <c r="BF228" s="100">
        <f>IF(U228="snížená",N228,0)</f>
        <v>0</v>
      </c>
      <c r="BG228" s="100">
        <f>IF(U228="zákl. přenesená",N228,0)</f>
        <v>0</v>
      </c>
      <c r="BH228" s="100">
        <f>IF(U228="sníž. přenesená",N228,0)</f>
        <v>0</v>
      </c>
      <c r="BI228" s="100">
        <f>IF(U228="nulová",N228,0)</f>
        <v>0</v>
      </c>
      <c r="BJ228" s="20" t="s">
        <v>85</v>
      </c>
      <c r="BK228" s="100">
        <f>ROUND(L228*K228,2)</f>
        <v>0</v>
      </c>
      <c r="BL228" s="20" t="s">
        <v>231</v>
      </c>
      <c r="BM228" s="20" t="s">
        <v>310</v>
      </c>
    </row>
    <row r="229" spans="2:65" s="10" customFormat="1" ht="14.45" customHeight="1">
      <c r="B229" s="157"/>
      <c r="E229" s="158" t="s">
        <v>5</v>
      </c>
      <c r="F229" s="259" t="s">
        <v>311</v>
      </c>
      <c r="G229" s="260"/>
      <c r="H229" s="260"/>
      <c r="I229" s="260"/>
      <c r="K229" s="159">
        <v>7.2</v>
      </c>
      <c r="R229" s="160"/>
      <c r="T229" s="161"/>
      <c r="AA229" s="162"/>
      <c r="AT229" s="158" t="s">
        <v>166</v>
      </c>
      <c r="AU229" s="158" t="s">
        <v>113</v>
      </c>
      <c r="AV229" s="10" t="s">
        <v>113</v>
      </c>
      <c r="AW229" s="10" t="s">
        <v>34</v>
      </c>
      <c r="AX229" s="10" t="s">
        <v>77</v>
      </c>
      <c r="AY229" s="158" t="s">
        <v>158</v>
      </c>
    </row>
    <row r="230" spans="2:65" s="10" customFormat="1" ht="14.45" customHeight="1">
      <c r="B230" s="157"/>
      <c r="E230" s="158" t="s">
        <v>5</v>
      </c>
      <c r="F230" s="265" t="s">
        <v>312</v>
      </c>
      <c r="G230" s="266"/>
      <c r="H230" s="266"/>
      <c r="I230" s="266"/>
      <c r="K230" s="159">
        <v>1.5</v>
      </c>
      <c r="R230" s="160"/>
      <c r="T230" s="161"/>
      <c r="AA230" s="162"/>
      <c r="AT230" s="158" t="s">
        <v>166</v>
      </c>
      <c r="AU230" s="158" t="s">
        <v>113</v>
      </c>
      <c r="AV230" s="10" t="s">
        <v>113</v>
      </c>
      <c r="AW230" s="10" t="s">
        <v>34</v>
      </c>
      <c r="AX230" s="10" t="s">
        <v>77</v>
      </c>
      <c r="AY230" s="158" t="s">
        <v>158</v>
      </c>
    </row>
    <row r="231" spans="2:65" s="10" customFormat="1" ht="14.45" customHeight="1">
      <c r="B231" s="157"/>
      <c r="E231" s="158" t="s">
        <v>5</v>
      </c>
      <c r="F231" s="265" t="s">
        <v>313</v>
      </c>
      <c r="G231" s="266"/>
      <c r="H231" s="266"/>
      <c r="I231" s="266"/>
      <c r="K231" s="159">
        <v>2.2999999999999998</v>
      </c>
      <c r="R231" s="160"/>
      <c r="T231" s="161"/>
      <c r="AA231" s="162"/>
      <c r="AT231" s="158" t="s">
        <v>166</v>
      </c>
      <c r="AU231" s="158" t="s">
        <v>113</v>
      </c>
      <c r="AV231" s="10" t="s">
        <v>113</v>
      </c>
      <c r="AW231" s="10" t="s">
        <v>34</v>
      </c>
      <c r="AX231" s="10" t="s">
        <v>77</v>
      </c>
      <c r="AY231" s="158" t="s">
        <v>158</v>
      </c>
    </row>
    <row r="232" spans="2:65" s="11" customFormat="1" ht="14.45" customHeight="1">
      <c r="B232" s="163"/>
      <c r="E232" s="164" t="s">
        <v>5</v>
      </c>
      <c r="F232" s="261" t="s">
        <v>167</v>
      </c>
      <c r="G232" s="262"/>
      <c r="H232" s="262"/>
      <c r="I232" s="262"/>
      <c r="K232" s="165">
        <v>11</v>
      </c>
      <c r="R232" s="166"/>
      <c r="T232" s="167"/>
      <c r="AA232" s="168"/>
      <c r="AT232" s="164" t="s">
        <v>166</v>
      </c>
      <c r="AU232" s="164" t="s">
        <v>113</v>
      </c>
      <c r="AV232" s="11" t="s">
        <v>163</v>
      </c>
      <c r="AW232" s="11" t="s">
        <v>34</v>
      </c>
      <c r="AX232" s="11" t="s">
        <v>85</v>
      </c>
      <c r="AY232" s="164" t="s">
        <v>158</v>
      </c>
    </row>
    <row r="233" spans="2:65" s="1" customFormat="1" ht="22.9" customHeight="1">
      <c r="B233" s="123"/>
      <c r="C233" s="150" t="s">
        <v>314</v>
      </c>
      <c r="D233" s="150" t="s">
        <v>159</v>
      </c>
      <c r="E233" s="151" t="s">
        <v>315</v>
      </c>
      <c r="F233" s="251" t="s">
        <v>316</v>
      </c>
      <c r="G233" s="251"/>
      <c r="H233" s="251"/>
      <c r="I233" s="251"/>
      <c r="J233" s="152" t="s">
        <v>309</v>
      </c>
      <c r="K233" s="153">
        <v>71.599999999999994</v>
      </c>
      <c r="L233" s="252">
        <v>0</v>
      </c>
      <c r="M233" s="252"/>
      <c r="N233" s="253">
        <f>ROUND(L233*K233,2)</f>
        <v>0</v>
      </c>
      <c r="O233" s="253"/>
      <c r="P233" s="253"/>
      <c r="Q233" s="253"/>
      <c r="R233" s="126"/>
      <c r="T233" s="154" t="s">
        <v>5</v>
      </c>
      <c r="U233" s="41" t="s">
        <v>42</v>
      </c>
      <c r="W233" s="155">
        <f>V233*K233</f>
        <v>0</v>
      </c>
      <c r="X233" s="155">
        <v>0</v>
      </c>
      <c r="Y233" s="155">
        <f>X233*K233</f>
        <v>0</v>
      </c>
      <c r="Z233" s="155">
        <v>1.8699999999999999E-3</v>
      </c>
      <c r="AA233" s="156">
        <f>Z233*K233</f>
        <v>0.13389199999999998</v>
      </c>
      <c r="AR233" s="20" t="s">
        <v>231</v>
      </c>
      <c r="AT233" s="20" t="s">
        <v>159</v>
      </c>
      <c r="AU233" s="20" t="s">
        <v>113</v>
      </c>
      <c r="AY233" s="20" t="s">
        <v>158</v>
      </c>
      <c r="BE233" s="100">
        <f>IF(U233="základní",N233,0)</f>
        <v>0</v>
      </c>
      <c r="BF233" s="100">
        <f>IF(U233="snížená",N233,0)</f>
        <v>0</v>
      </c>
      <c r="BG233" s="100">
        <f>IF(U233="zákl. přenesená",N233,0)</f>
        <v>0</v>
      </c>
      <c r="BH233" s="100">
        <f>IF(U233="sníž. přenesená",N233,0)</f>
        <v>0</v>
      </c>
      <c r="BI233" s="100">
        <f>IF(U233="nulová",N233,0)</f>
        <v>0</v>
      </c>
      <c r="BJ233" s="20" t="s">
        <v>85</v>
      </c>
      <c r="BK233" s="100">
        <f>ROUND(L233*K233,2)</f>
        <v>0</v>
      </c>
      <c r="BL233" s="20" t="s">
        <v>231</v>
      </c>
      <c r="BM233" s="20" t="s">
        <v>317</v>
      </c>
    </row>
    <row r="234" spans="2:65" s="10" customFormat="1" ht="14.45" customHeight="1">
      <c r="B234" s="157"/>
      <c r="E234" s="158" t="s">
        <v>5</v>
      </c>
      <c r="F234" s="259" t="s">
        <v>318</v>
      </c>
      <c r="G234" s="260"/>
      <c r="H234" s="260"/>
      <c r="I234" s="260"/>
      <c r="K234" s="159">
        <v>36.4</v>
      </c>
      <c r="R234" s="160"/>
      <c r="T234" s="161"/>
      <c r="AA234" s="162"/>
      <c r="AT234" s="158" t="s">
        <v>166</v>
      </c>
      <c r="AU234" s="158" t="s">
        <v>113</v>
      </c>
      <c r="AV234" s="10" t="s">
        <v>113</v>
      </c>
      <c r="AW234" s="10" t="s">
        <v>34</v>
      </c>
      <c r="AX234" s="10" t="s">
        <v>77</v>
      </c>
      <c r="AY234" s="158" t="s">
        <v>158</v>
      </c>
    </row>
    <row r="235" spans="2:65" s="10" customFormat="1" ht="14.45" customHeight="1">
      <c r="B235" s="157"/>
      <c r="E235" s="158" t="s">
        <v>5</v>
      </c>
      <c r="F235" s="265" t="s">
        <v>319</v>
      </c>
      <c r="G235" s="266"/>
      <c r="H235" s="266"/>
      <c r="I235" s="266"/>
      <c r="K235" s="159">
        <v>12.2</v>
      </c>
      <c r="R235" s="160"/>
      <c r="T235" s="161"/>
      <c r="AA235" s="162"/>
      <c r="AT235" s="158" t="s">
        <v>166</v>
      </c>
      <c r="AU235" s="158" t="s">
        <v>113</v>
      </c>
      <c r="AV235" s="10" t="s">
        <v>113</v>
      </c>
      <c r="AW235" s="10" t="s">
        <v>34</v>
      </c>
      <c r="AX235" s="10" t="s">
        <v>77</v>
      </c>
      <c r="AY235" s="158" t="s">
        <v>158</v>
      </c>
    </row>
    <row r="236" spans="2:65" s="10" customFormat="1" ht="14.45" customHeight="1">
      <c r="B236" s="157"/>
      <c r="E236" s="158" t="s">
        <v>5</v>
      </c>
      <c r="F236" s="265" t="s">
        <v>320</v>
      </c>
      <c r="G236" s="266"/>
      <c r="H236" s="266"/>
      <c r="I236" s="266"/>
      <c r="K236" s="159">
        <v>11</v>
      </c>
      <c r="R236" s="160"/>
      <c r="T236" s="161"/>
      <c r="AA236" s="162"/>
      <c r="AT236" s="158" t="s">
        <v>166</v>
      </c>
      <c r="AU236" s="158" t="s">
        <v>113</v>
      </c>
      <c r="AV236" s="10" t="s">
        <v>113</v>
      </c>
      <c r="AW236" s="10" t="s">
        <v>34</v>
      </c>
      <c r="AX236" s="10" t="s">
        <v>77</v>
      </c>
      <c r="AY236" s="158" t="s">
        <v>158</v>
      </c>
    </row>
    <row r="237" spans="2:65" s="10" customFormat="1" ht="14.45" customHeight="1">
      <c r="B237" s="157"/>
      <c r="E237" s="158" t="s">
        <v>5</v>
      </c>
      <c r="F237" s="265" t="s">
        <v>321</v>
      </c>
      <c r="G237" s="266"/>
      <c r="H237" s="266"/>
      <c r="I237" s="266"/>
      <c r="K237" s="159">
        <v>12</v>
      </c>
      <c r="R237" s="160"/>
      <c r="T237" s="161"/>
      <c r="AA237" s="162"/>
      <c r="AT237" s="158" t="s">
        <v>166</v>
      </c>
      <c r="AU237" s="158" t="s">
        <v>113</v>
      </c>
      <c r="AV237" s="10" t="s">
        <v>113</v>
      </c>
      <c r="AW237" s="10" t="s">
        <v>34</v>
      </c>
      <c r="AX237" s="10" t="s">
        <v>77</v>
      </c>
      <c r="AY237" s="158" t="s">
        <v>158</v>
      </c>
    </row>
    <row r="238" spans="2:65" s="11" customFormat="1" ht="14.45" customHeight="1">
      <c r="B238" s="163"/>
      <c r="E238" s="164" t="s">
        <v>5</v>
      </c>
      <c r="F238" s="261" t="s">
        <v>167</v>
      </c>
      <c r="G238" s="262"/>
      <c r="H238" s="262"/>
      <c r="I238" s="262"/>
      <c r="K238" s="165">
        <v>71.599999999999994</v>
      </c>
      <c r="R238" s="166"/>
      <c r="T238" s="167"/>
      <c r="AA238" s="168"/>
      <c r="AT238" s="164" t="s">
        <v>166</v>
      </c>
      <c r="AU238" s="164" t="s">
        <v>113</v>
      </c>
      <c r="AV238" s="11" t="s">
        <v>163</v>
      </c>
      <c r="AW238" s="11" t="s">
        <v>34</v>
      </c>
      <c r="AX238" s="11" t="s">
        <v>85</v>
      </c>
      <c r="AY238" s="164" t="s">
        <v>158</v>
      </c>
    </row>
    <row r="239" spans="2:65" s="1" customFormat="1" ht="14.45" customHeight="1">
      <c r="B239" s="123"/>
      <c r="C239" s="150" t="s">
        <v>322</v>
      </c>
      <c r="D239" s="150" t="s">
        <v>159</v>
      </c>
      <c r="E239" s="151" t="s">
        <v>323</v>
      </c>
      <c r="F239" s="251" t="s">
        <v>324</v>
      </c>
      <c r="G239" s="251"/>
      <c r="H239" s="251"/>
      <c r="I239" s="251"/>
      <c r="J239" s="152" t="s">
        <v>309</v>
      </c>
      <c r="K239" s="153">
        <v>16.600000000000001</v>
      </c>
      <c r="L239" s="252">
        <v>0</v>
      </c>
      <c r="M239" s="252"/>
      <c r="N239" s="253">
        <f>ROUND(L239*K239,2)</f>
        <v>0</v>
      </c>
      <c r="O239" s="253"/>
      <c r="P239" s="253"/>
      <c r="Q239" s="253"/>
      <c r="R239" s="126"/>
      <c r="T239" s="154" t="s">
        <v>5</v>
      </c>
      <c r="U239" s="41" t="s">
        <v>42</v>
      </c>
      <c r="W239" s="155">
        <f>V239*K239</f>
        <v>0</v>
      </c>
      <c r="X239" s="155">
        <v>0</v>
      </c>
      <c r="Y239" s="155">
        <f>X239*K239</f>
        <v>0</v>
      </c>
      <c r="Z239" s="155">
        <v>3.48E-3</v>
      </c>
      <c r="AA239" s="156">
        <f>Z239*K239</f>
        <v>5.7768000000000007E-2</v>
      </c>
      <c r="AR239" s="20" t="s">
        <v>231</v>
      </c>
      <c r="AT239" s="20" t="s">
        <v>159</v>
      </c>
      <c r="AU239" s="20" t="s">
        <v>113</v>
      </c>
      <c r="AY239" s="20" t="s">
        <v>158</v>
      </c>
      <c r="BE239" s="100">
        <f>IF(U239="základní",N239,0)</f>
        <v>0</v>
      </c>
      <c r="BF239" s="100">
        <f>IF(U239="snížená",N239,0)</f>
        <v>0</v>
      </c>
      <c r="BG239" s="100">
        <f>IF(U239="zákl. přenesená",N239,0)</f>
        <v>0</v>
      </c>
      <c r="BH239" s="100">
        <f>IF(U239="sníž. přenesená",N239,0)</f>
        <v>0</v>
      </c>
      <c r="BI239" s="100">
        <f>IF(U239="nulová",N239,0)</f>
        <v>0</v>
      </c>
      <c r="BJ239" s="20" t="s">
        <v>85</v>
      </c>
      <c r="BK239" s="100">
        <f>ROUND(L239*K239,2)</f>
        <v>0</v>
      </c>
      <c r="BL239" s="20" t="s">
        <v>231</v>
      </c>
      <c r="BM239" s="20" t="s">
        <v>325</v>
      </c>
    </row>
    <row r="240" spans="2:65" s="10" customFormat="1" ht="14.45" customHeight="1">
      <c r="B240" s="157"/>
      <c r="E240" s="158" t="s">
        <v>5</v>
      </c>
      <c r="F240" s="259" t="s">
        <v>326</v>
      </c>
      <c r="G240" s="260"/>
      <c r="H240" s="260"/>
      <c r="I240" s="260"/>
      <c r="K240" s="159">
        <v>16.600000000000001</v>
      </c>
      <c r="R240" s="160"/>
      <c r="T240" s="161"/>
      <c r="AA240" s="162"/>
      <c r="AT240" s="158" t="s">
        <v>166</v>
      </c>
      <c r="AU240" s="158" t="s">
        <v>113</v>
      </c>
      <c r="AV240" s="10" t="s">
        <v>113</v>
      </c>
      <c r="AW240" s="10" t="s">
        <v>34</v>
      </c>
      <c r="AX240" s="10" t="s">
        <v>77</v>
      </c>
      <c r="AY240" s="158" t="s">
        <v>158</v>
      </c>
    </row>
    <row r="241" spans="2:65" s="11" customFormat="1" ht="14.45" customHeight="1">
      <c r="B241" s="163"/>
      <c r="E241" s="164" t="s">
        <v>5</v>
      </c>
      <c r="F241" s="261" t="s">
        <v>167</v>
      </c>
      <c r="G241" s="262"/>
      <c r="H241" s="262"/>
      <c r="I241" s="262"/>
      <c r="K241" s="165">
        <v>16.600000000000001</v>
      </c>
      <c r="R241" s="166"/>
      <c r="T241" s="167"/>
      <c r="AA241" s="168"/>
      <c r="AT241" s="164" t="s">
        <v>166</v>
      </c>
      <c r="AU241" s="164" t="s">
        <v>113</v>
      </c>
      <c r="AV241" s="11" t="s">
        <v>163</v>
      </c>
      <c r="AW241" s="11" t="s">
        <v>34</v>
      </c>
      <c r="AX241" s="11" t="s">
        <v>85</v>
      </c>
      <c r="AY241" s="164" t="s">
        <v>158</v>
      </c>
    </row>
    <row r="242" spans="2:65" s="1" customFormat="1" ht="22.9" customHeight="1">
      <c r="B242" s="123"/>
      <c r="C242" s="150" t="s">
        <v>327</v>
      </c>
      <c r="D242" s="150" t="s">
        <v>159</v>
      </c>
      <c r="E242" s="151" t="s">
        <v>328</v>
      </c>
      <c r="F242" s="251" t="s">
        <v>329</v>
      </c>
      <c r="G242" s="251"/>
      <c r="H242" s="251"/>
      <c r="I242" s="251"/>
      <c r="J242" s="152" t="s">
        <v>309</v>
      </c>
      <c r="K242" s="153">
        <v>106</v>
      </c>
      <c r="L242" s="252">
        <v>0</v>
      </c>
      <c r="M242" s="252"/>
      <c r="N242" s="253">
        <f>ROUND(L242*K242,2)</f>
        <v>0</v>
      </c>
      <c r="O242" s="253"/>
      <c r="P242" s="253"/>
      <c r="Q242" s="253"/>
      <c r="R242" s="126"/>
      <c r="T242" s="154" t="s">
        <v>5</v>
      </c>
      <c r="U242" s="41" t="s">
        <v>42</v>
      </c>
      <c r="W242" s="155">
        <f>V242*K242</f>
        <v>0</v>
      </c>
      <c r="X242" s="155">
        <v>0</v>
      </c>
      <c r="Y242" s="155">
        <f>X242*K242</f>
        <v>0</v>
      </c>
      <c r="Z242" s="155">
        <v>1.7700000000000001E-3</v>
      </c>
      <c r="AA242" s="156">
        <f>Z242*K242</f>
        <v>0.18762000000000001</v>
      </c>
      <c r="AR242" s="20" t="s">
        <v>231</v>
      </c>
      <c r="AT242" s="20" t="s">
        <v>159</v>
      </c>
      <c r="AU242" s="20" t="s">
        <v>113</v>
      </c>
      <c r="AY242" s="20" t="s">
        <v>158</v>
      </c>
      <c r="BE242" s="100">
        <f>IF(U242="základní",N242,0)</f>
        <v>0</v>
      </c>
      <c r="BF242" s="100">
        <f>IF(U242="snížená",N242,0)</f>
        <v>0</v>
      </c>
      <c r="BG242" s="100">
        <f>IF(U242="zákl. přenesená",N242,0)</f>
        <v>0</v>
      </c>
      <c r="BH242" s="100">
        <f>IF(U242="sníž. přenesená",N242,0)</f>
        <v>0</v>
      </c>
      <c r="BI242" s="100">
        <f>IF(U242="nulová",N242,0)</f>
        <v>0</v>
      </c>
      <c r="BJ242" s="20" t="s">
        <v>85</v>
      </c>
      <c r="BK242" s="100">
        <f>ROUND(L242*K242,2)</f>
        <v>0</v>
      </c>
      <c r="BL242" s="20" t="s">
        <v>231</v>
      </c>
      <c r="BM242" s="20" t="s">
        <v>330</v>
      </c>
    </row>
    <row r="243" spans="2:65" s="10" customFormat="1" ht="14.45" customHeight="1">
      <c r="B243" s="157"/>
      <c r="E243" s="158" t="s">
        <v>5</v>
      </c>
      <c r="F243" s="259" t="s">
        <v>331</v>
      </c>
      <c r="G243" s="260"/>
      <c r="H243" s="260"/>
      <c r="I243" s="260"/>
      <c r="K243" s="159">
        <v>53</v>
      </c>
      <c r="R243" s="160"/>
      <c r="T243" s="161"/>
      <c r="AA243" s="162"/>
      <c r="AT243" s="158" t="s">
        <v>166</v>
      </c>
      <c r="AU243" s="158" t="s">
        <v>113</v>
      </c>
      <c r="AV243" s="10" t="s">
        <v>113</v>
      </c>
      <c r="AW243" s="10" t="s">
        <v>34</v>
      </c>
      <c r="AX243" s="10" t="s">
        <v>77</v>
      </c>
      <c r="AY243" s="158" t="s">
        <v>158</v>
      </c>
    </row>
    <row r="244" spans="2:65" s="10" customFormat="1" ht="14.45" customHeight="1">
      <c r="B244" s="157"/>
      <c r="E244" s="158" t="s">
        <v>5</v>
      </c>
      <c r="F244" s="265" t="s">
        <v>224</v>
      </c>
      <c r="G244" s="266"/>
      <c r="H244" s="266"/>
      <c r="I244" s="266"/>
      <c r="K244" s="159">
        <v>14</v>
      </c>
      <c r="R244" s="160"/>
      <c r="T244" s="161"/>
      <c r="AA244" s="162"/>
      <c r="AT244" s="158" t="s">
        <v>166</v>
      </c>
      <c r="AU244" s="158" t="s">
        <v>113</v>
      </c>
      <c r="AV244" s="10" t="s">
        <v>113</v>
      </c>
      <c r="AW244" s="10" t="s">
        <v>34</v>
      </c>
      <c r="AX244" s="10" t="s">
        <v>77</v>
      </c>
      <c r="AY244" s="158" t="s">
        <v>158</v>
      </c>
    </row>
    <row r="245" spans="2:65" s="10" customFormat="1" ht="14.45" customHeight="1">
      <c r="B245" s="157"/>
      <c r="E245" s="158" t="s">
        <v>5</v>
      </c>
      <c r="F245" s="265" t="s">
        <v>332</v>
      </c>
      <c r="G245" s="266"/>
      <c r="H245" s="266"/>
      <c r="I245" s="266"/>
      <c r="K245" s="159">
        <v>9.4</v>
      </c>
      <c r="R245" s="160"/>
      <c r="T245" s="161"/>
      <c r="AA245" s="162"/>
      <c r="AT245" s="158" t="s">
        <v>166</v>
      </c>
      <c r="AU245" s="158" t="s">
        <v>113</v>
      </c>
      <c r="AV245" s="10" t="s">
        <v>113</v>
      </c>
      <c r="AW245" s="10" t="s">
        <v>34</v>
      </c>
      <c r="AX245" s="10" t="s">
        <v>77</v>
      </c>
      <c r="AY245" s="158" t="s">
        <v>158</v>
      </c>
    </row>
    <row r="246" spans="2:65" s="10" customFormat="1" ht="14.45" customHeight="1">
      <c r="B246" s="157"/>
      <c r="E246" s="158" t="s">
        <v>5</v>
      </c>
      <c r="F246" s="265" t="s">
        <v>333</v>
      </c>
      <c r="G246" s="266"/>
      <c r="H246" s="266"/>
      <c r="I246" s="266"/>
      <c r="K246" s="159">
        <v>9.8000000000000007</v>
      </c>
      <c r="R246" s="160"/>
      <c r="T246" s="161"/>
      <c r="AA246" s="162"/>
      <c r="AT246" s="158" t="s">
        <v>166</v>
      </c>
      <c r="AU246" s="158" t="s">
        <v>113</v>
      </c>
      <c r="AV246" s="10" t="s">
        <v>113</v>
      </c>
      <c r="AW246" s="10" t="s">
        <v>34</v>
      </c>
      <c r="AX246" s="10" t="s">
        <v>77</v>
      </c>
      <c r="AY246" s="158" t="s">
        <v>158</v>
      </c>
    </row>
    <row r="247" spans="2:65" s="10" customFormat="1" ht="14.45" customHeight="1">
      <c r="B247" s="157"/>
      <c r="E247" s="158" t="s">
        <v>5</v>
      </c>
      <c r="F247" s="265" t="s">
        <v>334</v>
      </c>
      <c r="G247" s="266"/>
      <c r="H247" s="266"/>
      <c r="I247" s="266"/>
      <c r="K247" s="159">
        <v>19.8</v>
      </c>
      <c r="R247" s="160"/>
      <c r="T247" s="161"/>
      <c r="AA247" s="162"/>
      <c r="AT247" s="158" t="s">
        <v>166</v>
      </c>
      <c r="AU247" s="158" t="s">
        <v>113</v>
      </c>
      <c r="AV247" s="10" t="s">
        <v>113</v>
      </c>
      <c r="AW247" s="10" t="s">
        <v>34</v>
      </c>
      <c r="AX247" s="10" t="s">
        <v>77</v>
      </c>
      <c r="AY247" s="158" t="s">
        <v>158</v>
      </c>
    </row>
    <row r="248" spans="2:65" s="11" customFormat="1" ht="14.45" customHeight="1">
      <c r="B248" s="163"/>
      <c r="E248" s="164" t="s">
        <v>5</v>
      </c>
      <c r="F248" s="261" t="s">
        <v>167</v>
      </c>
      <c r="G248" s="262"/>
      <c r="H248" s="262"/>
      <c r="I248" s="262"/>
      <c r="K248" s="165">
        <v>106</v>
      </c>
      <c r="R248" s="166"/>
      <c r="T248" s="167"/>
      <c r="AA248" s="168"/>
      <c r="AT248" s="164" t="s">
        <v>166</v>
      </c>
      <c r="AU248" s="164" t="s">
        <v>113</v>
      </c>
      <c r="AV248" s="11" t="s">
        <v>163</v>
      </c>
      <c r="AW248" s="11" t="s">
        <v>34</v>
      </c>
      <c r="AX248" s="11" t="s">
        <v>85</v>
      </c>
      <c r="AY248" s="164" t="s">
        <v>158</v>
      </c>
    </row>
    <row r="249" spans="2:65" s="1" customFormat="1" ht="14.45" customHeight="1">
      <c r="B249" s="123"/>
      <c r="C249" s="150" t="s">
        <v>335</v>
      </c>
      <c r="D249" s="150" t="s">
        <v>159</v>
      </c>
      <c r="E249" s="151" t="s">
        <v>336</v>
      </c>
      <c r="F249" s="251" t="s">
        <v>337</v>
      </c>
      <c r="G249" s="251"/>
      <c r="H249" s="251"/>
      <c r="I249" s="251"/>
      <c r="J249" s="152" t="s">
        <v>338</v>
      </c>
      <c r="K249" s="153">
        <v>8</v>
      </c>
      <c r="L249" s="252">
        <v>0</v>
      </c>
      <c r="M249" s="252"/>
      <c r="N249" s="253">
        <f>ROUND(L249*K249,2)</f>
        <v>0</v>
      </c>
      <c r="O249" s="253"/>
      <c r="P249" s="253"/>
      <c r="Q249" s="253"/>
      <c r="R249" s="126"/>
      <c r="T249" s="154" t="s">
        <v>5</v>
      </c>
      <c r="U249" s="41" t="s">
        <v>42</v>
      </c>
      <c r="W249" s="155">
        <f>V249*K249</f>
        <v>0</v>
      </c>
      <c r="X249" s="155">
        <v>0</v>
      </c>
      <c r="Y249" s="155">
        <f>X249*K249</f>
        <v>0</v>
      </c>
      <c r="Z249" s="155">
        <v>9.0600000000000003E-3</v>
      </c>
      <c r="AA249" s="156">
        <f>Z249*K249</f>
        <v>7.2480000000000003E-2</v>
      </c>
      <c r="AR249" s="20" t="s">
        <v>231</v>
      </c>
      <c r="AT249" s="20" t="s">
        <v>159</v>
      </c>
      <c r="AU249" s="20" t="s">
        <v>113</v>
      </c>
      <c r="AY249" s="20" t="s">
        <v>158</v>
      </c>
      <c r="BE249" s="100">
        <f>IF(U249="základní",N249,0)</f>
        <v>0</v>
      </c>
      <c r="BF249" s="100">
        <f>IF(U249="snížená",N249,0)</f>
        <v>0</v>
      </c>
      <c r="BG249" s="100">
        <f>IF(U249="zákl. přenesená",N249,0)</f>
        <v>0</v>
      </c>
      <c r="BH249" s="100">
        <f>IF(U249="sníž. přenesená",N249,0)</f>
        <v>0</v>
      </c>
      <c r="BI249" s="100">
        <f>IF(U249="nulová",N249,0)</f>
        <v>0</v>
      </c>
      <c r="BJ249" s="20" t="s">
        <v>85</v>
      </c>
      <c r="BK249" s="100">
        <f>ROUND(L249*K249,2)</f>
        <v>0</v>
      </c>
      <c r="BL249" s="20" t="s">
        <v>231</v>
      </c>
      <c r="BM249" s="20" t="s">
        <v>339</v>
      </c>
    </row>
    <row r="250" spans="2:65" s="10" customFormat="1" ht="14.45" customHeight="1">
      <c r="B250" s="157"/>
      <c r="E250" s="158" t="s">
        <v>5</v>
      </c>
      <c r="F250" s="259" t="s">
        <v>195</v>
      </c>
      <c r="G250" s="260"/>
      <c r="H250" s="260"/>
      <c r="I250" s="260"/>
      <c r="K250" s="159">
        <v>8</v>
      </c>
      <c r="R250" s="160"/>
      <c r="T250" s="161"/>
      <c r="AA250" s="162"/>
      <c r="AT250" s="158" t="s">
        <v>166</v>
      </c>
      <c r="AU250" s="158" t="s">
        <v>113</v>
      </c>
      <c r="AV250" s="10" t="s">
        <v>113</v>
      </c>
      <c r="AW250" s="10" t="s">
        <v>34</v>
      </c>
      <c r="AX250" s="10" t="s">
        <v>77</v>
      </c>
      <c r="AY250" s="158" t="s">
        <v>158</v>
      </c>
    </row>
    <row r="251" spans="2:65" s="11" customFormat="1" ht="14.45" customHeight="1">
      <c r="B251" s="163"/>
      <c r="E251" s="164" t="s">
        <v>5</v>
      </c>
      <c r="F251" s="261" t="s">
        <v>167</v>
      </c>
      <c r="G251" s="262"/>
      <c r="H251" s="262"/>
      <c r="I251" s="262"/>
      <c r="K251" s="165">
        <v>8</v>
      </c>
      <c r="R251" s="166"/>
      <c r="T251" s="167"/>
      <c r="AA251" s="168"/>
      <c r="AT251" s="164" t="s">
        <v>166</v>
      </c>
      <c r="AU251" s="164" t="s">
        <v>113</v>
      </c>
      <c r="AV251" s="11" t="s">
        <v>163</v>
      </c>
      <c r="AW251" s="11" t="s">
        <v>34</v>
      </c>
      <c r="AX251" s="11" t="s">
        <v>85</v>
      </c>
      <c r="AY251" s="164" t="s">
        <v>158</v>
      </c>
    </row>
    <row r="252" spans="2:65" s="1" customFormat="1" ht="22.9" customHeight="1">
      <c r="B252" s="123"/>
      <c r="C252" s="150" t="s">
        <v>340</v>
      </c>
      <c r="D252" s="150" t="s">
        <v>159</v>
      </c>
      <c r="E252" s="151" t="s">
        <v>341</v>
      </c>
      <c r="F252" s="251" t="s">
        <v>342</v>
      </c>
      <c r="G252" s="251"/>
      <c r="H252" s="251"/>
      <c r="I252" s="251"/>
      <c r="J252" s="152" t="s">
        <v>309</v>
      </c>
      <c r="K252" s="153">
        <v>6.3</v>
      </c>
      <c r="L252" s="252">
        <v>0</v>
      </c>
      <c r="M252" s="252"/>
      <c r="N252" s="253">
        <f>ROUND(L252*K252,2)</f>
        <v>0</v>
      </c>
      <c r="O252" s="253"/>
      <c r="P252" s="253"/>
      <c r="Q252" s="253"/>
      <c r="R252" s="126"/>
      <c r="T252" s="154" t="s">
        <v>5</v>
      </c>
      <c r="U252" s="41" t="s">
        <v>42</v>
      </c>
      <c r="W252" s="155">
        <f>V252*K252</f>
        <v>0</v>
      </c>
      <c r="X252" s="155">
        <v>0</v>
      </c>
      <c r="Y252" s="155">
        <f>X252*K252</f>
        <v>0</v>
      </c>
      <c r="Z252" s="155">
        <v>1.91E-3</v>
      </c>
      <c r="AA252" s="156">
        <f>Z252*K252</f>
        <v>1.2033E-2</v>
      </c>
      <c r="AR252" s="20" t="s">
        <v>231</v>
      </c>
      <c r="AT252" s="20" t="s">
        <v>159</v>
      </c>
      <c r="AU252" s="20" t="s">
        <v>113</v>
      </c>
      <c r="AY252" s="20" t="s">
        <v>158</v>
      </c>
      <c r="BE252" s="100">
        <f>IF(U252="základní",N252,0)</f>
        <v>0</v>
      </c>
      <c r="BF252" s="100">
        <f>IF(U252="snížená",N252,0)</f>
        <v>0</v>
      </c>
      <c r="BG252" s="100">
        <f>IF(U252="zákl. přenesená",N252,0)</f>
        <v>0</v>
      </c>
      <c r="BH252" s="100">
        <f>IF(U252="sníž. přenesená",N252,0)</f>
        <v>0</v>
      </c>
      <c r="BI252" s="100">
        <f>IF(U252="nulová",N252,0)</f>
        <v>0</v>
      </c>
      <c r="BJ252" s="20" t="s">
        <v>85</v>
      </c>
      <c r="BK252" s="100">
        <f>ROUND(L252*K252,2)</f>
        <v>0</v>
      </c>
      <c r="BL252" s="20" t="s">
        <v>231</v>
      </c>
      <c r="BM252" s="20" t="s">
        <v>343</v>
      </c>
    </row>
    <row r="253" spans="2:65" s="10" customFormat="1" ht="14.45" customHeight="1">
      <c r="B253" s="157"/>
      <c r="E253" s="158" t="s">
        <v>5</v>
      </c>
      <c r="F253" s="259" t="s">
        <v>344</v>
      </c>
      <c r="G253" s="260"/>
      <c r="H253" s="260"/>
      <c r="I253" s="260"/>
      <c r="K253" s="159">
        <v>6.3</v>
      </c>
      <c r="R253" s="160"/>
      <c r="T253" s="161"/>
      <c r="AA253" s="162"/>
      <c r="AT253" s="158" t="s">
        <v>166</v>
      </c>
      <c r="AU253" s="158" t="s">
        <v>113</v>
      </c>
      <c r="AV253" s="10" t="s">
        <v>113</v>
      </c>
      <c r="AW253" s="10" t="s">
        <v>34</v>
      </c>
      <c r="AX253" s="10" t="s">
        <v>77</v>
      </c>
      <c r="AY253" s="158" t="s">
        <v>158</v>
      </c>
    </row>
    <row r="254" spans="2:65" s="11" customFormat="1" ht="14.45" customHeight="1">
      <c r="B254" s="163"/>
      <c r="E254" s="164" t="s">
        <v>5</v>
      </c>
      <c r="F254" s="261" t="s">
        <v>167</v>
      </c>
      <c r="G254" s="262"/>
      <c r="H254" s="262"/>
      <c r="I254" s="262"/>
      <c r="K254" s="165">
        <v>6.3</v>
      </c>
      <c r="R254" s="166"/>
      <c r="T254" s="167"/>
      <c r="AA254" s="168"/>
      <c r="AT254" s="164" t="s">
        <v>166</v>
      </c>
      <c r="AU254" s="164" t="s">
        <v>113</v>
      </c>
      <c r="AV254" s="11" t="s">
        <v>163</v>
      </c>
      <c r="AW254" s="11" t="s">
        <v>34</v>
      </c>
      <c r="AX254" s="11" t="s">
        <v>85</v>
      </c>
      <c r="AY254" s="164" t="s">
        <v>158</v>
      </c>
    </row>
    <row r="255" spans="2:65" s="1" customFormat="1" ht="14.45" customHeight="1">
      <c r="B255" s="123"/>
      <c r="C255" s="150" t="s">
        <v>345</v>
      </c>
      <c r="D255" s="150" t="s">
        <v>159</v>
      </c>
      <c r="E255" s="151" t="s">
        <v>346</v>
      </c>
      <c r="F255" s="251" t="s">
        <v>347</v>
      </c>
      <c r="G255" s="251"/>
      <c r="H255" s="251"/>
      <c r="I255" s="251"/>
      <c r="J255" s="152" t="s">
        <v>309</v>
      </c>
      <c r="K255" s="153">
        <v>38.200000000000003</v>
      </c>
      <c r="L255" s="252">
        <v>0</v>
      </c>
      <c r="M255" s="252"/>
      <c r="N255" s="253">
        <f>ROUND(L255*K255,2)</f>
        <v>0</v>
      </c>
      <c r="O255" s="253"/>
      <c r="P255" s="253"/>
      <c r="Q255" s="253"/>
      <c r="R255" s="126"/>
      <c r="T255" s="154" t="s">
        <v>5</v>
      </c>
      <c r="U255" s="41" t="s">
        <v>42</v>
      </c>
      <c r="W255" s="155">
        <f>V255*K255</f>
        <v>0</v>
      </c>
      <c r="X255" s="155">
        <v>0</v>
      </c>
      <c r="Y255" s="155">
        <f>X255*K255</f>
        <v>0</v>
      </c>
      <c r="Z255" s="155">
        <v>1.75E-3</v>
      </c>
      <c r="AA255" s="156">
        <f>Z255*K255</f>
        <v>6.6850000000000007E-2</v>
      </c>
      <c r="AR255" s="20" t="s">
        <v>231</v>
      </c>
      <c r="AT255" s="20" t="s">
        <v>159</v>
      </c>
      <c r="AU255" s="20" t="s">
        <v>113</v>
      </c>
      <c r="AY255" s="20" t="s">
        <v>158</v>
      </c>
      <c r="BE255" s="100">
        <f>IF(U255="základní",N255,0)</f>
        <v>0</v>
      </c>
      <c r="BF255" s="100">
        <f>IF(U255="snížená",N255,0)</f>
        <v>0</v>
      </c>
      <c r="BG255" s="100">
        <f>IF(U255="zákl. přenesená",N255,0)</f>
        <v>0</v>
      </c>
      <c r="BH255" s="100">
        <f>IF(U255="sníž. přenesená",N255,0)</f>
        <v>0</v>
      </c>
      <c r="BI255" s="100">
        <f>IF(U255="nulová",N255,0)</f>
        <v>0</v>
      </c>
      <c r="BJ255" s="20" t="s">
        <v>85</v>
      </c>
      <c r="BK255" s="100">
        <f>ROUND(L255*K255,2)</f>
        <v>0</v>
      </c>
      <c r="BL255" s="20" t="s">
        <v>231</v>
      </c>
      <c r="BM255" s="20" t="s">
        <v>348</v>
      </c>
    </row>
    <row r="256" spans="2:65" s="10" customFormat="1" ht="14.45" customHeight="1">
      <c r="B256" s="157"/>
      <c r="E256" s="158" t="s">
        <v>5</v>
      </c>
      <c r="F256" s="259" t="s">
        <v>349</v>
      </c>
      <c r="G256" s="260"/>
      <c r="H256" s="260"/>
      <c r="I256" s="260"/>
      <c r="K256" s="159">
        <v>12.5</v>
      </c>
      <c r="R256" s="160"/>
      <c r="T256" s="161"/>
      <c r="AA256" s="162"/>
      <c r="AT256" s="158" t="s">
        <v>166</v>
      </c>
      <c r="AU256" s="158" t="s">
        <v>113</v>
      </c>
      <c r="AV256" s="10" t="s">
        <v>113</v>
      </c>
      <c r="AW256" s="10" t="s">
        <v>34</v>
      </c>
      <c r="AX256" s="10" t="s">
        <v>77</v>
      </c>
      <c r="AY256" s="158" t="s">
        <v>158</v>
      </c>
    </row>
    <row r="257" spans="2:65" s="10" customFormat="1" ht="14.45" customHeight="1">
      <c r="B257" s="157"/>
      <c r="E257" s="158" t="s">
        <v>5</v>
      </c>
      <c r="F257" s="265" t="s">
        <v>350</v>
      </c>
      <c r="G257" s="266"/>
      <c r="H257" s="266"/>
      <c r="I257" s="266"/>
      <c r="K257" s="159">
        <v>9.1999999999999993</v>
      </c>
      <c r="R257" s="160"/>
      <c r="T257" s="161"/>
      <c r="AA257" s="162"/>
      <c r="AT257" s="158" t="s">
        <v>166</v>
      </c>
      <c r="AU257" s="158" t="s">
        <v>113</v>
      </c>
      <c r="AV257" s="10" t="s">
        <v>113</v>
      </c>
      <c r="AW257" s="10" t="s">
        <v>34</v>
      </c>
      <c r="AX257" s="10" t="s">
        <v>77</v>
      </c>
      <c r="AY257" s="158" t="s">
        <v>158</v>
      </c>
    </row>
    <row r="258" spans="2:65" s="10" customFormat="1" ht="14.45" customHeight="1">
      <c r="B258" s="157"/>
      <c r="E258" s="158" t="s">
        <v>5</v>
      </c>
      <c r="F258" s="265" t="s">
        <v>351</v>
      </c>
      <c r="G258" s="266"/>
      <c r="H258" s="266"/>
      <c r="I258" s="266"/>
      <c r="K258" s="159">
        <v>16.5</v>
      </c>
      <c r="R258" s="160"/>
      <c r="T258" s="161"/>
      <c r="AA258" s="162"/>
      <c r="AT258" s="158" t="s">
        <v>166</v>
      </c>
      <c r="AU258" s="158" t="s">
        <v>113</v>
      </c>
      <c r="AV258" s="10" t="s">
        <v>113</v>
      </c>
      <c r="AW258" s="10" t="s">
        <v>34</v>
      </c>
      <c r="AX258" s="10" t="s">
        <v>77</v>
      </c>
      <c r="AY258" s="158" t="s">
        <v>158</v>
      </c>
    </row>
    <row r="259" spans="2:65" s="11" customFormat="1" ht="14.45" customHeight="1">
      <c r="B259" s="163"/>
      <c r="E259" s="164" t="s">
        <v>5</v>
      </c>
      <c r="F259" s="261" t="s">
        <v>167</v>
      </c>
      <c r="G259" s="262"/>
      <c r="H259" s="262"/>
      <c r="I259" s="262"/>
      <c r="K259" s="165">
        <v>38.200000000000003</v>
      </c>
      <c r="R259" s="166"/>
      <c r="T259" s="167"/>
      <c r="AA259" s="168"/>
      <c r="AT259" s="164" t="s">
        <v>166</v>
      </c>
      <c r="AU259" s="164" t="s">
        <v>113</v>
      </c>
      <c r="AV259" s="11" t="s">
        <v>163</v>
      </c>
      <c r="AW259" s="11" t="s">
        <v>34</v>
      </c>
      <c r="AX259" s="11" t="s">
        <v>85</v>
      </c>
      <c r="AY259" s="164" t="s">
        <v>158</v>
      </c>
    </row>
    <row r="260" spans="2:65" s="1" customFormat="1" ht="22.9" customHeight="1">
      <c r="B260" s="123"/>
      <c r="C260" s="150" t="s">
        <v>352</v>
      </c>
      <c r="D260" s="150" t="s">
        <v>159</v>
      </c>
      <c r="E260" s="151" t="s">
        <v>353</v>
      </c>
      <c r="F260" s="251" t="s">
        <v>354</v>
      </c>
      <c r="G260" s="251"/>
      <c r="H260" s="251"/>
      <c r="I260" s="251"/>
      <c r="J260" s="152" t="s">
        <v>170</v>
      </c>
      <c r="K260" s="153">
        <v>9.5</v>
      </c>
      <c r="L260" s="252">
        <v>0</v>
      </c>
      <c r="M260" s="252"/>
      <c r="N260" s="253">
        <f>ROUND(L260*K260,2)</f>
        <v>0</v>
      </c>
      <c r="O260" s="253"/>
      <c r="P260" s="253"/>
      <c r="Q260" s="253"/>
      <c r="R260" s="126"/>
      <c r="T260" s="154" t="s">
        <v>5</v>
      </c>
      <c r="U260" s="41" t="s">
        <v>42</v>
      </c>
      <c r="W260" s="155">
        <f>V260*K260</f>
        <v>0</v>
      </c>
      <c r="X260" s="155">
        <v>0</v>
      </c>
      <c r="Y260" s="155">
        <f>X260*K260</f>
        <v>0</v>
      </c>
      <c r="Z260" s="155">
        <v>5.8399999999999997E-3</v>
      </c>
      <c r="AA260" s="156">
        <f>Z260*K260</f>
        <v>5.5479999999999995E-2</v>
      </c>
      <c r="AR260" s="20" t="s">
        <v>231</v>
      </c>
      <c r="AT260" s="20" t="s">
        <v>159</v>
      </c>
      <c r="AU260" s="20" t="s">
        <v>113</v>
      </c>
      <c r="AY260" s="20" t="s">
        <v>158</v>
      </c>
      <c r="BE260" s="100">
        <f>IF(U260="základní",N260,0)</f>
        <v>0</v>
      </c>
      <c r="BF260" s="100">
        <f>IF(U260="snížená",N260,0)</f>
        <v>0</v>
      </c>
      <c r="BG260" s="100">
        <f>IF(U260="zákl. přenesená",N260,0)</f>
        <v>0</v>
      </c>
      <c r="BH260" s="100">
        <f>IF(U260="sníž. přenesená",N260,0)</f>
        <v>0</v>
      </c>
      <c r="BI260" s="100">
        <f>IF(U260="nulová",N260,0)</f>
        <v>0</v>
      </c>
      <c r="BJ260" s="20" t="s">
        <v>85</v>
      </c>
      <c r="BK260" s="100">
        <f>ROUND(L260*K260,2)</f>
        <v>0</v>
      </c>
      <c r="BL260" s="20" t="s">
        <v>231</v>
      </c>
      <c r="BM260" s="20" t="s">
        <v>355</v>
      </c>
    </row>
    <row r="261" spans="2:65" s="10" customFormat="1" ht="14.45" customHeight="1">
      <c r="B261" s="157"/>
      <c r="E261" s="158" t="s">
        <v>5</v>
      </c>
      <c r="F261" s="259" t="s">
        <v>356</v>
      </c>
      <c r="G261" s="260"/>
      <c r="H261" s="260"/>
      <c r="I261" s="260"/>
      <c r="K261" s="159">
        <v>3.5</v>
      </c>
      <c r="R261" s="160"/>
      <c r="T261" s="161"/>
      <c r="AA261" s="162"/>
      <c r="AT261" s="158" t="s">
        <v>166</v>
      </c>
      <c r="AU261" s="158" t="s">
        <v>113</v>
      </c>
      <c r="AV261" s="10" t="s">
        <v>113</v>
      </c>
      <c r="AW261" s="10" t="s">
        <v>34</v>
      </c>
      <c r="AX261" s="10" t="s">
        <v>77</v>
      </c>
      <c r="AY261" s="158" t="s">
        <v>158</v>
      </c>
    </row>
    <row r="262" spans="2:65" s="10" customFormat="1" ht="14.45" customHeight="1">
      <c r="B262" s="157"/>
      <c r="E262" s="158" t="s">
        <v>5</v>
      </c>
      <c r="F262" s="265" t="s">
        <v>357</v>
      </c>
      <c r="G262" s="266"/>
      <c r="H262" s="266"/>
      <c r="I262" s="266"/>
      <c r="K262" s="159">
        <v>6</v>
      </c>
      <c r="R262" s="160"/>
      <c r="T262" s="161"/>
      <c r="AA262" s="162"/>
      <c r="AT262" s="158" t="s">
        <v>166</v>
      </c>
      <c r="AU262" s="158" t="s">
        <v>113</v>
      </c>
      <c r="AV262" s="10" t="s">
        <v>113</v>
      </c>
      <c r="AW262" s="10" t="s">
        <v>34</v>
      </c>
      <c r="AX262" s="10" t="s">
        <v>77</v>
      </c>
      <c r="AY262" s="158" t="s">
        <v>158</v>
      </c>
    </row>
    <row r="263" spans="2:65" s="11" customFormat="1" ht="14.45" customHeight="1">
      <c r="B263" s="163"/>
      <c r="E263" s="164" t="s">
        <v>5</v>
      </c>
      <c r="F263" s="261" t="s">
        <v>167</v>
      </c>
      <c r="G263" s="262"/>
      <c r="H263" s="262"/>
      <c r="I263" s="262"/>
      <c r="K263" s="165">
        <v>9.5</v>
      </c>
      <c r="R263" s="166"/>
      <c r="T263" s="167"/>
      <c r="AA263" s="168"/>
      <c r="AT263" s="164" t="s">
        <v>166</v>
      </c>
      <c r="AU263" s="164" t="s">
        <v>113</v>
      </c>
      <c r="AV263" s="11" t="s">
        <v>163</v>
      </c>
      <c r="AW263" s="11" t="s">
        <v>34</v>
      </c>
      <c r="AX263" s="11" t="s">
        <v>85</v>
      </c>
      <c r="AY263" s="164" t="s">
        <v>158</v>
      </c>
    </row>
    <row r="264" spans="2:65" s="1" customFormat="1" ht="22.9" customHeight="1">
      <c r="B264" s="123"/>
      <c r="C264" s="150" t="s">
        <v>358</v>
      </c>
      <c r="D264" s="150" t="s">
        <v>159</v>
      </c>
      <c r="E264" s="151" t="s">
        <v>359</v>
      </c>
      <c r="F264" s="251" t="s">
        <v>360</v>
      </c>
      <c r="G264" s="251"/>
      <c r="H264" s="251"/>
      <c r="I264" s="251"/>
      <c r="J264" s="152" t="s">
        <v>309</v>
      </c>
      <c r="K264" s="153">
        <v>18.2</v>
      </c>
      <c r="L264" s="252">
        <v>0</v>
      </c>
      <c r="M264" s="252"/>
      <c r="N264" s="253">
        <f>ROUND(L264*K264,2)</f>
        <v>0</v>
      </c>
      <c r="O264" s="253"/>
      <c r="P264" s="253"/>
      <c r="Q264" s="253"/>
      <c r="R264" s="126"/>
      <c r="T264" s="154" t="s">
        <v>5</v>
      </c>
      <c r="U264" s="41" t="s">
        <v>42</v>
      </c>
      <c r="W264" s="155">
        <f>V264*K264</f>
        <v>0</v>
      </c>
      <c r="X264" s="155">
        <v>0</v>
      </c>
      <c r="Y264" s="155">
        <f>X264*K264</f>
        <v>0</v>
      </c>
      <c r="Z264" s="155">
        <v>2.5999999999999999E-3</v>
      </c>
      <c r="AA264" s="156">
        <f>Z264*K264</f>
        <v>4.7319999999999994E-2</v>
      </c>
      <c r="AR264" s="20" t="s">
        <v>231</v>
      </c>
      <c r="AT264" s="20" t="s">
        <v>159</v>
      </c>
      <c r="AU264" s="20" t="s">
        <v>113</v>
      </c>
      <c r="AY264" s="20" t="s">
        <v>158</v>
      </c>
      <c r="BE264" s="100">
        <f>IF(U264="základní",N264,0)</f>
        <v>0</v>
      </c>
      <c r="BF264" s="100">
        <f>IF(U264="snížená",N264,0)</f>
        <v>0</v>
      </c>
      <c r="BG264" s="100">
        <f>IF(U264="zákl. přenesená",N264,0)</f>
        <v>0</v>
      </c>
      <c r="BH264" s="100">
        <f>IF(U264="sníž. přenesená",N264,0)</f>
        <v>0</v>
      </c>
      <c r="BI264" s="100">
        <f>IF(U264="nulová",N264,0)</f>
        <v>0</v>
      </c>
      <c r="BJ264" s="20" t="s">
        <v>85</v>
      </c>
      <c r="BK264" s="100">
        <f>ROUND(L264*K264,2)</f>
        <v>0</v>
      </c>
      <c r="BL264" s="20" t="s">
        <v>231</v>
      </c>
      <c r="BM264" s="20" t="s">
        <v>361</v>
      </c>
    </row>
    <row r="265" spans="2:65" s="10" customFormat="1" ht="14.45" customHeight="1">
      <c r="B265" s="157"/>
      <c r="E265" s="158" t="s">
        <v>5</v>
      </c>
      <c r="F265" s="259" t="s">
        <v>362</v>
      </c>
      <c r="G265" s="260"/>
      <c r="H265" s="260"/>
      <c r="I265" s="260"/>
      <c r="K265" s="159">
        <v>8.8000000000000007</v>
      </c>
      <c r="R265" s="160"/>
      <c r="T265" s="161"/>
      <c r="AA265" s="162"/>
      <c r="AT265" s="158" t="s">
        <v>166</v>
      </c>
      <c r="AU265" s="158" t="s">
        <v>113</v>
      </c>
      <c r="AV265" s="10" t="s">
        <v>113</v>
      </c>
      <c r="AW265" s="10" t="s">
        <v>34</v>
      </c>
      <c r="AX265" s="10" t="s">
        <v>77</v>
      </c>
      <c r="AY265" s="158" t="s">
        <v>158</v>
      </c>
    </row>
    <row r="266" spans="2:65" s="10" customFormat="1" ht="14.45" customHeight="1">
      <c r="B266" s="157"/>
      <c r="E266" s="158" t="s">
        <v>5</v>
      </c>
      <c r="F266" s="265" t="s">
        <v>363</v>
      </c>
      <c r="G266" s="266"/>
      <c r="H266" s="266"/>
      <c r="I266" s="266"/>
      <c r="K266" s="159">
        <v>9.4</v>
      </c>
      <c r="R266" s="160"/>
      <c r="T266" s="161"/>
      <c r="AA266" s="162"/>
      <c r="AT266" s="158" t="s">
        <v>166</v>
      </c>
      <c r="AU266" s="158" t="s">
        <v>113</v>
      </c>
      <c r="AV266" s="10" t="s">
        <v>113</v>
      </c>
      <c r="AW266" s="10" t="s">
        <v>34</v>
      </c>
      <c r="AX266" s="10" t="s">
        <v>77</v>
      </c>
      <c r="AY266" s="158" t="s">
        <v>158</v>
      </c>
    </row>
    <row r="267" spans="2:65" s="11" customFormat="1" ht="14.45" customHeight="1">
      <c r="B267" s="163"/>
      <c r="E267" s="164" t="s">
        <v>5</v>
      </c>
      <c r="F267" s="261" t="s">
        <v>167</v>
      </c>
      <c r="G267" s="262"/>
      <c r="H267" s="262"/>
      <c r="I267" s="262"/>
      <c r="K267" s="165">
        <v>18.2</v>
      </c>
      <c r="R267" s="166"/>
      <c r="T267" s="167"/>
      <c r="AA267" s="168"/>
      <c r="AT267" s="164" t="s">
        <v>166</v>
      </c>
      <c r="AU267" s="164" t="s">
        <v>113</v>
      </c>
      <c r="AV267" s="11" t="s">
        <v>163</v>
      </c>
      <c r="AW267" s="11" t="s">
        <v>34</v>
      </c>
      <c r="AX267" s="11" t="s">
        <v>85</v>
      </c>
      <c r="AY267" s="164" t="s">
        <v>158</v>
      </c>
    </row>
    <row r="268" spans="2:65" s="1" customFormat="1" ht="14.45" customHeight="1">
      <c r="B268" s="123"/>
      <c r="C268" s="150" t="s">
        <v>364</v>
      </c>
      <c r="D268" s="150" t="s">
        <v>159</v>
      </c>
      <c r="E268" s="151" t="s">
        <v>365</v>
      </c>
      <c r="F268" s="251" t="s">
        <v>366</v>
      </c>
      <c r="G268" s="251"/>
      <c r="H268" s="251"/>
      <c r="I268" s="251"/>
      <c r="J268" s="152" t="s">
        <v>309</v>
      </c>
      <c r="K268" s="153">
        <v>84.5</v>
      </c>
      <c r="L268" s="252">
        <v>0</v>
      </c>
      <c r="M268" s="252"/>
      <c r="N268" s="253">
        <f>ROUND(L268*K268,2)</f>
        <v>0</v>
      </c>
      <c r="O268" s="253"/>
      <c r="P268" s="253"/>
      <c r="Q268" s="253"/>
      <c r="R268" s="126"/>
      <c r="T268" s="154" t="s">
        <v>5</v>
      </c>
      <c r="U268" s="41" t="s">
        <v>42</v>
      </c>
      <c r="W268" s="155">
        <f>V268*K268</f>
        <v>0</v>
      </c>
      <c r="X268" s="155">
        <v>0</v>
      </c>
      <c r="Y268" s="155">
        <f>X268*K268</f>
        <v>0</v>
      </c>
      <c r="Z268" s="155">
        <v>6.0499999999999998E-3</v>
      </c>
      <c r="AA268" s="156">
        <f>Z268*K268</f>
        <v>0.51122500000000004</v>
      </c>
      <c r="AR268" s="20" t="s">
        <v>231</v>
      </c>
      <c r="AT268" s="20" t="s">
        <v>159</v>
      </c>
      <c r="AU268" s="20" t="s">
        <v>113</v>
      </c>
      <c r="AY268" s="20" t="s">
        <v>158</v>
      </c>
      <c r="BE268" s="100">
        <f>IF(U268="základní",N268,0)</f>
        <v>0</v>
      </c>
      <c r="BF268" s="100">
        <f>IF(U268="snížená",N268,0)</f>
        <v>0</v>
      </c>
      <c r="BG268" s="100">
        <f>IF(U268="zákl. přenesená",N268,0)</f>
        <v>0</v>
      </c>
      <c r="BH268" s="100">
        <f>IF(U268="sníž. přenesená",N268,0)</f>
        <v>0</v>
      </c>
      <c r="BI268" s="100">
        <f>IF(U268="nulová",N268,0)</f>
        <v>0</v>
      </c>
      <c r="BJ268" s="20" t="s">
        <v>85</v>
      </c>
      <c r="BK268" s="100">
        <f>ROUND(L268*K268,2)</f>
        <v>0</v>
      </c>
      <c r="BL268" s="20" t="s">
        <v>231</v>
      </c>
      <c r="BM268" s="20" t="s">
        <v>367</v>
      </c>
    </row>
    <row r="269" spans="2:65" s="10" customFormat="1" ht="14.45" customHeight="1">
      <c r="B269" s="157"/>
      <c r="E269" s="158" t="s">
        <v>5</v>
      </c>
      <c r="F269" s="259" t="s">
        <v>368</v>
      </c>
      <c r="G269" s="260"/>
      <c r="H269" s="260"/>
      <c r="I269" s="260"/>
      <c r="K269" s="159">
        <v>52</v>
      </c>
      <c r="R269" s="160"/>
      <c r="T269" s="161"/>
      <c r="AA269" s="162"/>
      <c r="AT269" s="158" t="s">
        <v>166</v>
      </c>
      <c r="AU269" s="158" t="s">
        <v>113</v>
      </c>
      <c r="AV269" s="10" t="s">
        <v>113</v>
      </c>
      <c r="AW269" s="10" t="s">
        <v>34</v>
      </c>
      <c r="AX269" s="10" t="s">
        <v>77</v>
      </c>
      <c r="AY269" s="158" t="s">
        <v>158</v>
      </c>
    </row>
    <row r="270" spans="2:65" s="10" customFormat="1" ht="14.45" customHeight="1">
      <c r="B270" s="157"/>
      <c r="E270" s="158" t="s">
        <v>5</v>
      </c>
      <c r="F270" s="265" t="s">
        <v>369</v>
      </c>
      <c r="G270" s="266"/>
      <c r="H270" s="266"/>
      <c r="I270" s="266"/>
      <c r="K270" s="159">
        <v>13.5</v>
      </c>
      <c r="R270" s="160"/>
      <c r="T270" s="161"/>
      <c r="AA270" s="162"/>
      <c r="AT270" s="158" t="s">
        <v>166</v>
      </c>
      <c r="AU270" s="158" t="s">
        <v>113</v>
      </c>
      <c r="AV270" s="10" t="s">
        <v>113</v>
      </c>
      <c r="AW270" s="10" t="s">
        <v>34</v>
      </c>
      <c r="AX270" s="10" t="s">
        <v>77</v>
      </c>
      <c r="AY270" s="158" t="s">
        <v>158</v>
      </c>
    </row>
    <row r="271" spans="2:65" s="10" customFormat="1" ht="14.45" customHeight="1">
      <c r="B271" s="157"/>
      <c r="E271" s="158" t="s">
        <v>5</v>
      </c>
      <c r="F271" s="265" t="s">
        <v>239</v>
      </c>
      <c r="G271" s="266"/>
      <c r="H271" s="266"/>
      <c r="I271" s="266"/>
      <c r="K271" s="159">
        <v>19</v>
      </c>
      <c r="R271" s="160"/>
      <c r="T271" s="161"/>
      <c r="AA271" s="162"/>
      <c r="AT271" s="158" t="s">
        <v>166</v>
      </c>
      <c r="AU271" s="158" t="s">
        <v>113</v>
      </c>
      <c r="AV271" s="10" t="s">
        <v>113</v>
      </c>
      <c r="AW271" s="10" t="s">
        <v>34</v>
      </c>
      <c r="AX271" s="10" t="s">
        <v>77</v>
      </c>
      <c r="AY271" s="158" t="s">
        <v>158</v>
      </c>
    </row>
    <row r="272" spans="2:65" s="11" customFormat="1" ht="14.45" customHeight="1">
      <c r="B272" s="163"/>
      <c r="E272" s="164" t="s">
        <v>5</v>
      </c>
      <c r="F272" s="261" t="s">
        <v>167</v>
      </c>
      <c r="G272" s="262"/>
      <c r="H272" s="262"/>
      <c r="I272" s="262"/>
      <c r="K272" s="165">
        <v>84.5</v>
      </c>
      <c r="R272" s="166"/>
      <c r="T272" s="167"/>
      <c r="AA272" s="168"/>
      <c r="AT272" s="164" t="s">
        <v>166</v>
      </c>
      <c r="AU272" s="164" t="s">
        <v>113</v>
      </c>
      <c r="AV272" s="11" t="s">
        <v>163</v>
      </c>
      <c r="AW272" s="11" t="s">
        <v>34</v>
      </c>
      <c r="AX272" s="11" t="s">
        <v>85</v>
      </c>
      <c r="AY272" s="164" t="s">
        <v>158</v>
      </c>
    </row>
    <row r="273" spans="2:65" s="1" customFormat="1" ht="14.45" customHeight="1">
      <c r="B273" s="123"/>
      <c r="C273" s="150" t="s">
        <v>370</v>
      </c>
      <c r="D273" s="150" t="s">
        <v>159</v>
      </c>
      <c r="E273" s="151" t="s">
        <v>371</v>
      </c>
      <c r="F273" s="251" t="s">
        <v>372</v>
      </c>
      <c r="G273" s="251"/>
      <c r="H273" s="251"/>
      <c r="I273" s="251"/>
      <c r="J273" s="152" t="s">
        <v>309</v>
      </c>
      <c r="K273" s="153">
        <v>40</v>
      </c>
      <c r="L273" s="252">
        <v>0</v>
      </c>
      <c r="M273" s="252"/>
      <c r="N273" s="253">
        <f>ROUND(L273*K273,2)</f>
        <v>0</v>
      </c>
      <c r="O273" s="253"/>
      <c r="P273" s="253"/>
      <c r="Q273" s="253"/>
      <c r="R273" s="126"/>
      <c r="T273" s="154" t="s">
        <v>5</v>
      </c>
      <c r="U273" s="41" t="s">
        <v>42</v>
      </c>
      <c r="W273" s="155">
        <f>V273*K273</f>
        <v>0</v>
      </c>
      <c r="X273" s="155">
        <v>0</v>
      </c>
      <c r="Y273" s="155">
        <f>X273*K273</f>
        <v>0</v>
      </c>
      <c r="Z273" s="155">
        <v>3.9399999999999999E-3</v>
      </c>
      <c r="AA273" s="156">
        <f>Z273*K273</f>
        <v>0.15759999999999999</v>
      </c>
      <c r="AR273" s="20" t="s">
        <v>231</v>
      </c>
      <c r="AT273" s="20" t="s">
        <v>159</v>
      </c>
      <c r="AU273" s="20" t="s">
        <v>113</v>
      </c>
      <c r="AY273" s="20" t="s">
        <v>158</v>
      </c>
      <c r="BE273" s="100">
        <f>IF(U273="základní",N273,0)</f>
        <v>0</v>
      </c>
      <c r="BF273" s="100">
        <f>IF(U273="snížená",N273,0)</f>
        <v>0</v>
      </c>
      <c r="BG273" s="100">
        <f>IF(U273="zákl. přenesená",N273,0)</f>
        <v>0</v>
      </c>
      <c r="BH273" s="100">
        <f>IF(U273="sníž. přenesená",N273,0)</f>
        <v>0</v>
      </c>
      <c r="BI273" s="100">
        <f>IF(U273="nulová",N273,0)</f>
        <v>0</v>
      </c>
      <c r="BJ273" s="20" t="s">
        <v>85</v>
      </c>
      <c r="BK273" s="100">
        <f>ROUND(L273*K273,2)</f>
        <v>0</v>
      </c>
      <c r="BL273" s="20" t="s">
        <v>231</v>
      </c>
      <c r="BM273" s="20" t="s">
        <v>373</v>
      </c>
    </row>
    <row r="274" spans="2:65" s="10" customFormat="1" ht="14.45" customHeight="1">
      <c r="B274" s="157"/>
      <c r="E274" s="158" t="s">
        <v>5</v>
      </c>
      <c r="F274" s="259" t="s">
        <v>327</v>
      </c>
      <c r="G274" s="260"/>
      <c r="H274" s="260"/>
      <c r="I274" s="260"/>
      <c r="K274" s="159">
        <v>40</v>
      </c>
      <c r="R274" s="160"/>
      <c r="T274" s="161"/>
      <c r="AA274" s="162"/>
      <c r="AT274" s="158" t="s">
        <v>166</v>
      </c>
      <c r="AU274" s="158" t="s">
        <v>113</v>
      </c>
      <c r="AV274" s="10" t="s">
        <v>113</v>
      </c>
      <c r="AW274" s="10" t="s">
        <v>34</v>
      </c>
      <c r="AX274" s="10" t="s">
        <v>77</v>
      </c>
      <c r="AY274" s="158" t="s">
        <v>158</v>
      </c>
    </row>
    <row r="275" spans="2:65" s="11" customFormat="1" ht="14.45" customHeight="1">
      <c r="B275" s="163"/>
      <c r="E275" s="164" t="s">
        <v>5</v>
      </c>
      <c r="F275" s="261" t="s">
        <v>167</v>
      </c>
      <c r="G275" s="262"/>
      <c r="H275" s="262"/>
      <c r="I275" s="262"/>
      <c r="K275" s="165">
        <v>40</v>
      </c>
      <c r="R275" s="166"/>
      <c r="T275" s="167"/>
      <c r="AA275" s="168"/>
      <c r="AT275" s="164" t="s">
        <v>166</v>
      </c>
      <c r="AU275" s="164" t="s">
        <v>113</v>
      </c>
      <c r="AV275" s="11" t="s">
        <v>163</v>
      </c>
      <c r="AW275" s="11" t="s">
        <v>34</v>
      </c>
      <c r="AX275" s="11" t="s">
        <v>85</v>
      </c>
      <c r="AY275" s="164" t="s">
        <v>158</v>
      </c>
    </row>
    <row r="276" spans="2:65" s="1" customFormat="1" ht="34.15" customHeight="1">
      <c r="B276" s="123"/>
      <c r="C276" s="174" t="s">
        <v>374</v>
      </c>
      <c r="D276" s="174" t="s">
        <v>204</v>
      </c>
      <c r="E276" s="175" t="s">
        <v>375</v>
      </c>
      <c r="F276" s="267" t="s">
        <v>376</v>
      </c>
      <c r="G276" s="267"/>
      <c r="H276" s="267"/>
      <c r="I276" s="267"/>
      <c r="J276" s="176" t="s">
        <v>309</v>
      </c>
      <c r="K276" s="177">
        <v>7.2</v>
      </c>
      <c r="L276" s="268">
        <v>0</v>
      </c>
      <c r="M276" s="268"/>
      <c r="N276" s="269">
        <f t="shared" ref="N276:N303" si="5">ROUND(L276*K276,2)</f>
        <v>0</v>
      </c>
      <c r="O276" s="253"/>
      <c r="P276" s="253"/>
      <c r="Q276" s="253"/>
      <c r="R276" s="126"/>
      <c r="T276" s="154" t="s">
        <v>5</v>
      </c>
      <c r="U276" s="41" t="s">
        <v>42</v>
      </c>
      <c r="W276" s="155">
        <f t="shared" ref="W276:W303" si="6">V276*K276</f>
        <v>0</v>
      </c>
      <c r="X276" s="155">
        <v>0</v>
      </c>
      <c r="Y276" s="155">
        <f t="shared" ref="Y276:Y303" si="7">X276*K276</f>
        <v>0</v>
      </c>
      <c r="Z276" s="155">
        <v>0</v>
      </c>
      <c r="AA276" s="156">
        <f t="shared" ref="AA276:AA303" si="8">Z276*K276</f>
        <v>0</v>
      </c>
      <c r="AR276" s="20" t="s">
        <v>252</v>
      </c>
      <c r="AT276" s="20" t="s">
        <v>204</v>
      </c>
      <c r="AU276" s="20" t="s">
        <v>113</v>
      </c>
      <c r="AY276" s="20" t="s">
        <v>158</v>
      </c>
      <c r="BE276" s="100">
        <f t="shared" ref="BE276:BE303" si="9">IF(U276="základní",N276,0)</f>
        <v>0</v>
      </c>
      <c r="BF276" s="100">
        <f t="shared" ref="BF276:BF303" si="10">IF(U276="snížená",N276,0)</f>
        <v>0</v>
      </c>
      <c r="BG276" s="100">
        <f t="shared" ref="BG276:BG303" si="11">IF(U276="zákl. přenesená",N276,0)</f>
        <v>0</v>
      </c>
      <c r="BH276" s="100">
        <f t="shared" ref="BH276:BH303" si="12">IF(U276="sníž. přenesená",N276,0)</f>
        <v>0</v>
      </c>
      <c r="BI276" s="100">
        <f t="shared" ref="BI276:BI303" si="13">IF(U276="nulová",N276,0)</f>
        <v>0</v>
      </c>
      <c r="BJ276" s="20" t="s">
        <v>85</v>
      </c>
      <c r="BK276" s="100">
        <f t="shared" ref="BK276:BK303" si="14">ROUND(L276*K276,2)</f>
        <v>0</v>
      </c>
      <c r="BL276" s="20" t="s">
        <v>231</v>
      </c>
      <c r="BM276" s="20" t="s">
        <v>377</v>
      </c>
    </row>
    <row r="277" spans="2:65" s="1" customFormat="1" ht="34.15" customHeight="1">
      <c r="B277" s="123"/>
      <c r="C277" s="174" t="s">
        <v>378</v>
      </c>
      <c r="D277" s="174" t="s">
        <v>204</v>
      </c>
      <c r="E277" s="175" t="s">
        <v>379</v>
      </c>
      <c r="F277" s="267" t="s">
        <v>380</v>
      </c>
      <c r="G277" s="267"/>
      <c r="H277" s="267"/>
      <c r="I277" s="267"/>
      <c r="J277" s="176" t="s">
        <v>309</v>
      </c>
      <c r="K277" s="177">
        <v>1.5</v>
      </c>
      <c r="L277" s="268">
        <v>0</v>
      </c>
      <c r="M277" s="268"/>
      <c r="N277" s="269">
        <f t="shared" si="5"/>
        <v>0</v>
      </c>
      <c r="O277" s="253"/>
      <c r="P277" s="253"/>
      <c r="Q277" s="253"/>
      <c r="R277" s="126"/>
      <c r="T277" s="154" t="s">
        <v>5</v>
      </c>
      <c r="U277" s="41" t="s">
        <v>42</v>
      </c>
      <c r="W277" s="155">
        <f t="shared" si="6"/>
        <v>0</v>
      </c>
      <c r="X277" s="155">
        <v>0</v>
      </c>
      <c r="Y277" s="155">
        <f t="shared" si="7"/>
        <v>0</v>
      </c>
      <c r="Z277" s="155">
        <v>0</v>
      </c>
      <c r="AA277" s="156">
        <f t="shared" si="8"/>
        <v>0</v>
      </c>
      <c r="AR277" s="20" t="s">
        <v>252</v>
      </c>
      <c r="AT277" s="20" t="s">
        <v>204</v>
      </c>
      <c r="AU277" s="20" t="s">
        <v>113</v>
      </c>
      <c r="AY277" s="20" t="s">
        <v>158</v>
      </c>
      <c r="BE277" s="100">
        <f t="shared" si="9"/>
        <v>0</v>
      </c>
      <c r="BF277" s="100">
        <f t="shared" si="10"/>
        <v>0</v>
      </c>
      <c r="BG277" s="100">
        <f t="shared" si="11"/>
        <v>0</v>
      </c>
      <c r="BH277" s="100">
        <f t="shared" si="12"/>
        <v>0</v>
      </c>
      <c r="BI277" s="100">
        <f t="shared" si="13"/>
        <v>0</v>
      </c>
      <c r="BJ277" s="20" t="s">
        <v>85</v>
      </c>
      <c r="BK277" s="100">
        <f t="shared" si="14"/>
        <v>0</v>
      </c>
      <c r="BL277" s="20" t="s">
        <v>231</v>
      </c>
      <c r="BM277" s="20" t="s">
        <v>381</v>
      </c>
    </row>
    <row r="278" spans="2:65" s="1" customFormat="1" ht="34.15" customHeight="1">
      <c r="B278" s="123"/>
      <c r="C278" s="174" t="s">
        <v>382</v>
      </c>
      <c r="D278" s="174" t="s">
        <v>204</v>
      </c>
      <c r="E278" s="175" t="s">
        <v>383</v>
      </c>
      <c r="F278" s="267" t="s">
        <v>384</v>
      </c>
      <c r="G278" s="267"/>
      <c r="H278" s="267"/>
      <c r="I278" s="267"/>
      <c r="J278" s="176" t="s">
        <v>309</v>
      </c>
      <c r="K278" s="177">
        <v>2.2999999999999998</v>
      </c>
      <c r="L278" s="268">
        <v>0</v>
      </c>
      <c r="M278" s="268"/>
      <c r="N278" s="269">
        <f t="shared" si="5"/>
        <v>0</v>
      </c>
      <c r="O278" s="253"/>
      <c r="P278" s="253"/>
      <c r="Q278" s="253"/>
      <c r="R278" s="126"/>
      <c r="T278" s="154" t="s">
        <v>5</v>
      </c>
      <c r="U278" s="41" t="s">
        <v>42</v>
      </c>
      <c r="W278" s="155">
        <f t="shared" si="6"/>
        <v>0</v>
      </c>
      <c r="X278" s="155">
        <v>0</v>
      </c>
      <c r="Y278" s="155">
        <f t="shared" si="7"/>
        <v>0</v>
      </c>
      <c r="Z278" s="155">
        <v>0</v>
      </c>
      <c r="AA278" s="156">
        <f t="shared" si="8"/>
        <v>0</v>
      </c>
      <c r="AR278" s="20" t="s">
        <v>252</v>
      </c>
      <c r="AT278" s="20" t="s">
        <v>204</v>
      </c>
      <c r="AU278" s="20" t="s">
        <v>113</v>
      </c>
      <c r="AY278" s="20" t="s">
        <v>158</v>
      </c>
      <c r="BE278" s="100">
        <f t="shared" si="9"/>
        <v>0</v>
      </c>
      <c r="BF278" s="100">
        <f t="shared" si="10"/>
        <v>0</v>
      </c>
      <c r="BG278" s="100">
        <f t="shared" si="11"/>
        <v>0</v>
      </c>
      <c r="BH278" s="100">
        <f t="shared" si="12"/>
        <v>0</v>
      </c>
      <c r="BI278" s="100">
        <f t="shared" si="13"/>
        <v>0</v>
      </c>
      <c r="BJ278" s="20" t="s">
        <v>85</v>
      </c>
      <c r="BK278" s="100">
        <f t="shared" si="14"/>
        <v>0</v>
      </c>
      <c r="BL278" s="20" t="s">
        <v>231</v>
      </c>
      <c r="BM278" s="20" t="s">
        <v>385</v>
      </c>
    </row>
    <row r="279" spans="2:65" s="1" customFormat="1" ht="34.15" customHeight="1">
      <c r="B279" s="123"/>
      <c r="C279" s="174" t="s">
        <v>386</v>
      </c>
      <c r="D279" s="174" t="s">
        <v>204</v>
      </c>
      <c r="E279" s="175" t="s">
        <v>387</v>
      </c>
      <c r="F279" s="267" t="s">
        <v>388</v>
      </c>
      <c r="G279" s="267"/>
      <c r="H279" s="267"/>
      <c r="I279" s="267"/>
      <c r="J279" s="176" t="s">
        <v>309</v>
      </c>
      <c r="K279" s="177">
        <v>36.4</v>
      </c>
      <c r="L279" s="268">
        <v>0</v>
      </c>
      <c r="M279" s="268"/>
      <c r="N279" s="269">
        <f t="shared" si="5"/>
        <v>0</v>
      </c>
      <c r="O279" s="253"/>
      <c r="P279" s="253"/>
      <c r="Q279" s="253"/>
      <c r="R279" s="126"/>
      <c r="T279" s="154" t="s">
        <v>5</v>
      </c>
      <c r="U279" s="41" t="s">
        <v>42</v>
      </c>
      <c r="W279" s="155">
        <f t="shared" si="6"/>
        <v>0</v>
      </c>
      <c r="X279" s="155">
        <v>0</v>
      </c>
      <c r="Y279" s="155">
        <f t="shared" si="7"/>
        <v>0</v>
      </c>
      <c r="Z279" s="155">
        <v>0</v>
      </c>
      <c r="AA279" s="156">
        <f t="shared" si="8"/>
        <v>0</v>
      </c>
      <c r="AR279" s="20" t="s">
        <v>252</v>
      </c>
      <c r="AT279" s="20" t="s">
        <v>204</v>
      </c>
      <c r="AU279" s="20" t="s">
        <v>113</v>
      </c>
      <c r="AY279" s="20" t="s">
        <v>158</v>
      </c>
      <c r="BE279" s="100">
        <f t="shared" si="9"/>
        <v>0</v>
      </c>
      <c r="BF279" s="100">
        <f t="shared" si="10"/>
        <v>0</v>
      </c>
      <c r="BG279" s="100">
        <f t="shared" si="11"/>
        <v>0</v>
      </c>
      <c r="BH279" s="100">
        <f t="shared" si="12"/>
        <v>0</v>
      </c>
      <c r="BI279" s="100">
        <f t="shared" si="13"/>
        <v>0</v>
      </c>
      <c r="BJ279" s="20" t="s">
        <v>85</v>
      </c>
      <c r="BK279" s="100">
        <f t="shared" si="14"/>
        <v>0</v>
      </c>
      <c r="BL279" s="20" t="s">
        <v>231</v>
      </c>
      <c r="BM279" s="20" t="s">
        <v>389</v>
      </c>
    </row>
    <row r="280" spans="2:65" s="1" customFormat="1" ht="34.15" customHeight="1">
      <c r="B280" s="123"/>
      <c r="C280" s="174" t="s">
        <v>368</v>
      </c>
      <c r="D280" s="174" t="s">
        <v>204</v>
      </c>
      <c r="E280" s="175" t="s">
        <v>390</v>
      </c>
      <c r="F280" s="267" t="s">
        <v>391</v>
      </c>
      <c r="G280" s="267"/>
      <c r="H280" s="267"/>
      <c r="I280" s="267"/>
      <c r="J280" s="176" t="s">
        <v>309</v>
      </c>
      <c r="K280" s="177">
        <v>12.2</v>
      </c>
      <c r="L280" s="268">
        <v>0</v>
      </c>
      <c r="M280" s="268"/>
      <c r="N280" s="269">
        <f t="shared" si="5"/>
        <v>0</v>
      </c>
      <c r="O280" s="253"/>
      <c r="P280" s="253"/>
      <c r="Q280" s="253"/>
      <c r="R280" s="126"/>
      <c r="T280" s="154" t="s">
        <v>5</v>
      </c>
      <c r="U280" s="41" t="s">
        <v>42</v>
      </c>
      <c r="W280" s="155">
        <f t="shared" si="6"/>
        <v>0</v>
      </c>
      <c r="X280" s="155">
        <v>0</v>
      </c>
      <c r="Y280" s="155">
        <f t="shared" si="7"/>
        <v>0</v>
      </c>
      <c r="Z280" s="155">
        <v>0</v>
      </c>
      <c r="AA280" s="156">
        <f t="shared" si="8"/>
        <v>0</v>
      </c>
      <c r="AR280" s="20" t="s">
        <v>252</v>
      </c>
      <c r="AT280" s="20" t="s">
        <v>204</v>
      </c>
      <c r="AU280" s="20" t="s">
        <v>113</v>
      </c>
      <c r="AY280" s="20" t="s">
        <v>158</v>
      </c>
      <c r="BE280" s="100">
        <f t="shared" si="9"/>
        <v>0</v>
      </c>
      <c r="BF280" s="100">
        <f t="shared" si="10"/>
        <v>0</v>
      </c>
      <c r="BG280" s="100">
        <f t="shared" si="11"/>
        <v>0</v>
      </c>
      <c r="BH280" s="100">
        <f t="shared" si="12"/>
        <v>0</v>
      </c>
      <c r="BI280" s="100">
        <f t="shared" si="13"/>
        <v>0</v>
      </c>
      <c r="BJ280" s="20" t="s">
        <v>85</v>
      </c>
      <c r="BK280" s="100">
        <f t="shared" si="14"/>
        <v>0</v>
      </c>
      <c r="BL280" s="20" t="s">
        <v>231</v>
      </c>
      <c r="BM280" s="20" t="s">
        <v>392</v>
      </c>
    </row>
    <row r="281" spans="2:65" s="1" customFormat="1" ht="34.15" customHeight="1">
      <c r="B281" s="123"/>
      <c r="C281" s="174" t="s">
        <v>331</v>
      </c>
      <c r="D281" s="174" t="s">
        <v>204</v>
      </c>
      <c r="E281" s="175" t="s">
        <v>393</v>
      </c>
      <c r="F281" s="267" t="s">
        <v>394</v>
      </c>
      <c r="G281" s="267"/>
      <c r="H281" s="267"/>
      <c r="I281" s="267"/>
      <c r="J281" s="176" t="s">
        <v>309</v>
      </c>
      <c r="K281" s="177">
        <v>11</v>
      </c>
      <c r="L281" s="268">
        <v>0</v>
      </c>
      <c r="M281" s="268"/>
      <c r="N281" s="269">
        <f t="shared" si="5"/>
        <v>0</v>
      </c>
      <c r="O281" s="253"/>
      <c r="P281" s="253"/>
      <c r="Q281" s="253"/>
      <c r="R281" s="126"/>
      <c r="T281" s="154" t="s">
        <v>5</v>
      </c>
      <c r="U281" s="41" t="s">
        <v>42</v>
      </c>
      <c r="W281" s="155">
        <f t="shared" si="6"/>
        <v>0</v>
      </c>
      <c r="X281" s="155">
        <v>0</v>
      </c>
      <c r="Y281" s="155">
        <f t="shared" si="7"/>
        <v>0</v>
      </c>
      <c r="Z281" s="155">
        <v>0</v>
      </c>
      <c r="AA281" s="156">
        <f t="shared" si="8"/>
        <v>0</v>
      </c>
      <c r="AR281" s="20" t="s">
        <v>252</v>
      </c>
      <c r="AT281" s="20" t="s">
        <v>204</v>
      </c>
      <c r="AU281" s="20" t="s">
        <v>113</v>
      </c>
      <c r="AY281" s="20" t="s">
        <v>158</v>
      </c>
      <c r="BE281" s="100">
        <f t="shared" si="9"/>
        <v>0</v>
      </c>
      <c r="BF281" s="100">
        <f t="shared" si="10"/>
        <v>0</v>
      </c>
      <c r="BG281" s="100">
        <f t="shared" si="11"/>
        <v>0</v>
      </c>
      <c r="BH281" s="100">
        <f t="shared" si="12"/>
        <v>0</v>
      </c>
      <c r="BI281" s="100">
        <f t="shared" si="13"/>
        <v>0</v>
      </c>
      <c r="BJ281" s="20" t="s">
        <v>85</v>
      </c>
      <c r="BK281" s="100">
        <f t="shared" si="14"/>
        <v>0</v>
      </c>
      <c r="BL281" s="20" t="s">
        <v>231</v>
      </c>
      <c r="BM281" s="20" t="s">
        <v>395</v>
      </c>
    </row>
    <row r="282" spans="2:65" s="1" customFormat="1" ht="34.15" customHeight="1">
      <c r="B282" s="123"/>
      <c r="C282" s="174" t="s">
        <v>396</v>
      </c>
      <c r="D282" s="174" t="s">
        <v>204</v>
      </c>
      <c r="E282" s="175" t="s">
        <v>397</v>
      </c>
      <c r="F282" s="267" t="s">
        <v>398</v>
      </c>
      <c r="G282" s="267"/>
      <c r="H282" s="267"/>
      <c r="I282" s="267"/>
      <c r="J282" s="176" t="s">
        <v>309</v>
      </c>
      <c r="K282" s="177">
        <v>12</v>
      </c>
      <c r="L282" s="268">
        <v>0</v>
      </c>
      <c r="M282" s="268"/>
      <c r="N282" s="269">
        <f t="shared" si="5"/>
        <v>0</v>
      </c>
      <c r="O282" s="253"/>
      <c r="P282" s="253"/>
      <c r="Q282" s="253"/>
      <c r="R282" s="126"/>
      <c r="T282" s="154" t="s">
        <v>5</v>
      </c>
      <c r="U282" s="41" t="s">
        <v>42</v>
      </c>
      <c r="W282" s="155">
        <f t="shared" si="6"/>
        <v>0</v>
      </c>
      <c r="X282" s="155">
        <v>0</v>
      </c>
      <c r="Y282" s="155">
        <f t="shared" si="7"/>
        <v>0</v>
      </c>
      <c r="Z282" s="155">
        <v>0</v>
      </c>
      <c r="AA282" s="156">
        <f t="shared" si="8"/>
        <v>0</v>
      </c>
      <c r="AR282" s="20" t="s">
        <v>252</v>
      </c>
      <c r="AT282" s="20" t="s">
        <v>204</v>
      </c>
      <c r="AU282" s="20" t="s">
        <v>113</v>
      </c>
      <c r="AY282" s="20" t="s">
        <v>158</v>
      </c>
      <c r="BE282" s="100">
        <f t="shared" si="9"/>
        <v>0</v>
      </c>
      <c r="BF282" s="100">
        <f t="shared" si="10"/>
        <v>0</v>
      </c>
      <c r="BG282" s="100">
        <f t="shared" si="11"/>
        <v>0</v>
      </c>
      <c r="BH282" s="100">
        <f t="shared" si="12"/>
        <v>0</v>
      </c>
      <c r="BI282" s="100">
        <f t="shared" si="13"/>
        <v>0</v>
      </c>
      <c r="BJ282" s="20" t="s">
        <v>85</v>
      </c>
      <c r="BK282" s="100">
        <f t="shared" si="14"/>
        <v>0</v>
      </c>
      <c r="BL282" s="20" t="s">
        <v>231</v>
      </c>
      <c r="BM282" s="20" t="s">
        <v>399</v>
      </c>
    </row>
    <row r="283" spans="2:65" s="1" customFormat="1" ht="34.15" customHeight="1">
      <c r="B283" s="123"/>
      <c r="C283" s="174" t="s">
        <v>172</v>
      </c>
      <c r="D283" s="174" t="s">
        <v>204</v>
      </c>
      <c r="E283" s="175" t="s">
        <v>400</v>
      </c>
      <c r="F283" s="267" t="s">
        <v>401</v>
      </c>
      <c r="G283" s="267"/>
      <c r="H283" s="267"/>
      <c r="I283" s="267"/>
      <c r="J283" s="176" t="s">
        <v>309</v>
      </c>
      <c r="K283" s="177">
        <v>16.600000000000001</v>
      </c>
      <c r="L283" s="268">
        <v>0</v>
      </c>
      <c r="M283" s="268"/>
      <c r="N283" s="269">
        <f t="shared" si="5"/>
        <v>0</v>
      </c>
      <c r="O283" s="253"/>
      <c r="P283" s="253"/>
      <c r="Q283" s="253"/>
      <c r="R283" s="126"/>
      <c r="T283" s="154" t="s">
        <v>5</v>
      </c>
      <c r="U283" s="41" t="s">
        <v>42</v>
      </c>
      <c r="W283" s="155">
        <f t="shared" si="6"/>
        <v>0</v>
      </c>
      <c r="X283" s="155">
        <v>0</v>
      </c>
      <c r="Y283" s="155">
        <f t="shared" si="7"/>
        <v>0</v>
      </c>
      <c r="Z283" s="155">
        <v>0</v>
      </c>
      <c r="AA283" s="156">
        <f t="shared" si="8"/>
        <v>0</v>
      </c>
      <c r="AR283" s="20" t="s">
        <v>252</v>
      </c>
      <c r="AT283" s="20" t="s">
        <v>204</v>
      </c>
      <c r="AU283" s="20" t="s">
        <v>113</v>
      </c>
      <c r="AY283" s="20" t="s">
        <v>158</v>
      </c>
      <c r="BE283" s="100">
        <f t="shared" si="9"/>
        <v>0</v>
      </c>
      <c r="BF283" s="100">
        <f t="shared" si="10"/>
        <v>0</v>
      </c>
      <c r="BG283" s="100">
        <f t="shared" si="11"/>
        <v>0</v>
      </c>
      <c r="BH283" s="100">
        <f t="shared" si="12"/>
        <v>0</v>
      </c>
      <c r="BI283" s="100">
        <f t="shared" si="13"/>
        <v>0</v>
      </c>
      <c r="BJ283" s="20" t="s">
        <v>85</v>
      </c>
      <c r="BK283" s="100">
        <f t="shared" si="14"/>
        <v>0</v>
      </c>
      <c r="BL283" s="20" t="s">
        <v>231</v>
      </c>
      <c r="BM283" s="20" t="s">
        <v>402</v>
      </c>
    </row>
    <row r="284" spans="2:65" s="1" customFormat="1" ht="34.15" customHeight="1">
      <c r="B284" s="123"/>
      <c r="C284" s="174" t="s">
        <v>403</v>
      </c>
      <c r="D284" s="174" t="s">
        <v>204</v>
      </c>
      <c r="E284" s="175" t="s">
        <v>404</v>
      </c>
      <c r="F284" s="267" t="s">
        <v>405</v>
      </c>
      <c r="G284" s="267"/>
      <c r="H284" s="267"/>
      <c r="I284" s="267"/>
      <c r="J284" s="176" t="s">
        <v>211</v>
      </c>
      <c r="K284" s="177">
        <v>8</v>
      </c>
      <c r="L284" s="268">
        <v>0</v>
      </c>
      <c r="M284" s="268"/>
      <c r="N284" s="269">
        <f t="shared" si="5"/>
        <v>0</v>
      </c>
      <c r="O284" s="253"/>
      <c r="P284" s="253"/>
      <c r="Q284" s="253"/>
      <c r="R284" s="126"/>
      <c r="T284" s="154" t="s">
        <v>5</v>
      </c>
      <c r="U284" s="41" t="s">
        <v>42</v>
      </c>
      <c r="W284" s="155">
        <f t="shared" si="6"/>
        <v>0</v>
      </c>
      <c r="X284" s="155">
        <v>0</v>
      </c>
      <c r="Y284" s="155">
        <f t="shared" si="7"/>
        <v>0</v>
      </c>
      <c r="Z284" s="155">
        <v>0</v>
      </c>
      <c r="AA284" s="156">
        <f t="shared" si="8"/>
        <v>0</v>
      </c>
      <c r="AR284" s="20" t="s">
        <v>252</v>
      </c>
      <c r="AT284" s="20" t="s">
        <v>204</v>
      </c>
      <c r="AU284" s="20" t="s">
        <v>113</v>
      </c>
      <c r="AY284" s="20" t="s">
        <v>158</v>
      </c>
      <c r="BE284" s="100">
        <f t="shared" si="9"/>
        <v>0</v>
      </c>
      <c r="BF284" s="100">
        <f t="shared" si="10"/>
        <v>0</v>
      </c>
      <c r="BG284" s="100">
        <f t="shared" si="11"/>
        <v>0</v>
      </c>
      <c r="BH284" s="100">
        <f t="shared" si="12"/>
        <v>0</v>
      </c>
      <c r="BI284" s="100">
        <f t="shared" si="13"/>
        <v>0</v>
      </c>
      <c r="BJ284" s="20" t="s">
        <v>85</v>
      </c>
      <c r="BK284" s="100">
        <f t="shared" si="14"/>
        <v>0</v>
      </c>
      <c r="BL284" s="20" t="s">
        <v>231</v>
      </c>
      <c r="BM284" s="20" t="s">
        <v>406</v>
      </c>
    </row>
    <row r="285" spans="2:65" s="1" customFormat="1" ht="34.15" customHeight="1">
      <c r="B285" s="123"/>
      <c r="C285" s="174" t="s">
        <v>407</v>
      </c>
      <c r="D285" s="174" t="s">
        <v>204</v>
      </c>
      <c r="E285" s="175" t="s">
        <v>408</v>
      </c>
      <c r="F285" s="267" t="s">
        <v>409</v>
      </c>
      <c r="G285" s="267"/>
      <c r="H285" s="267"/>
      <c r="I285" s="267"/>
      <c r="J285" s="176" t="s">
        <v>309</v>
      </c>
      <c r="K285" s="177">
        <v>3.5</v>
      </c>
      <c r="L285" s="268">
        <v>0</v>
      </c>
      <c r="M285" s="268"/>
      <c r="N285" s="269">
        <f t="shared" si="5"/>
        <v>0</v>
      </c>
      <c r="O285" s="253"/>
      <c r="P285" s="253"/>
      <c r="Q285" s="253"/>
      <c r="R285" s="126"/>
      <c r="T285" s="154" t="s">
        <v>5</v>
      </c>
      <c r="U285" s="41" t="s">
        <v>42</v>
      </c>
      <c r="W285" s="155">
        <f t="shared" si="6"/>
        <v>0</v>
      </c>
      <c r="X285" s="155">
        <v>0</v>
      </c>
      <c r="Y285" s="155">
        <f t="shared" si="7"/>
        <v>0</v>
      </c>
      <c r="Z285" s="155">
        <v>0</v>
      </c>
      <c r="AA285" s="156">
        <f t="shared" si="8"/>
        <v>0</v>
      </c>
      <c r="AR285" s="20" t="s">
        <v>252</v>
      </c>
      <c r="AT285" s="20" t="s">
        <v>204</v>
      </c>
      <c r="AU285" s="20" t="s">
        <v>113</v>
      </c>
      <c r="AY285" s="20" t="s">
        <v>158</v>
      </c>
      <c r="BE285" s="100">
        <f t="shared" si="9"/>
        <v>0</v>
      </c>
      <c r="BF285" s="100">
        <f t="shared" si="10"/>
        <v>0</v>
      </c>
      <c r="BG285" s="100">
        <f t="shared" si="11"/>
        <v>0</v>
      </c>
      <c r="BH285" s="100">
        <f t="shared" si="12"/>
        <v>0</v>
      </c>
      <c r="BI285" s="100">
        <f t="shared" si="13"/>
        <v>0</v>
      </c>
      <c r="BJ285" s="20" t="s">
        <v>85</v>
      </c>
      <c r="BK285" s="100">
        <f t="shared" si="14"/>
        <v>0</v>
      </c>
      <c r="BL285" s="20" t="s">
        <v>231</v>
      </c>
      <c r="BM285" s="20" t="s">
        <v>410</v>
      </c>
    </row>
    <row r="286" spans="2:65" s="1" customFormat="1" ht="34.15" customHeight="1">
      <c r="B286" s="123"/>
      <c r="C286" s="174" t="s">
        <v>411</v>
      </c>
      <c r="D286" s="174" t="s">
        <v>204</v>
      </c>
      <c r="E286" s="175" t="s">
        <v>412</v>
      </c>
      <c r="F286" s="267" t="s">
        <v>413</v>
      </c>
      <c r="G286" s="267"/>
      <c r="H286" s="267"/>
      <c r="I286" s="267"/>
      <c r="J286" s="176" t="s">
        <v>309</v>
      </c>
      <c r="K286" s="177">
        <v>6</v>
      </c>
      <c r="L286" s="268">
        <v>0</v>
      </c>
      <c r="M286" s="268"/>
      <c r="N286" s="269">
        <f t="shared" si="5"/>
        <v>0</v>
      </c>
      <c r="O286" s="253"/>
      <c r="P286" s="253"/>
      <c r="Q286" s="253"/>
      <c r="R286" s="126"/>
      <c r="T286" s="154" t="s">
        <v>5</v>
      </c>
      <c r="U286" s="41" t="s">
        <v>42</v>
      </c>
      <c r="W286" s="155">
        <f t="shared" si="6"/>
        <v>0</v>
      </c>
      <c r="X286" s="155">
        <v>0</v>
      </c>
      <c r="Y286" s="155">
        <f t="shared" si="7"/>
        <v>0</v>
      </c>
      <c r="Z286" s="155">
        <v>0</v>
      </c>
      <c r="AA286" s="156">
        <f t="shared" si="8"/>
        <v>0</v>
      </c>
      <c r="AR286" s="20" t="s">
        <v>252</v>
      </c>
      <c r="AT286" s="20" t="s">
        <v>204</v>
      </c>
      <c r="AU286" s="20" t="s">
        <v>113</v>
      </c>
      <c r="AY286" s="20" t="s">
        <v>158</v>
      </c>
      <c r="BE286" s="100">
        <f t="shared" si="9"/>
        <v>0</v>
      </c>
      <c r="BF286" s="100">
        <f t="shared" si="10"/>
        <v>0</v>
      </c>
      <c r="BG286" s="100">
        <f t="shared" si="11"/>
        <v>0</v>
      </c>
      <c r="BH286" s="100">
        <f t="shared" si="12"/>
        <v>0</v>
      </c>
      <c r="BI286" s="100">
        <f t="shared" si="13"/>
        <v>0</v>
      </c>
      <c r="BJ286" s="20" t="s">
        <v>85</v>
      </c>
      <c r="BK286" s="100">
        <f t="shared" si="14"/>
        <v>0</v>
      </c>
      <c r="BL286" s="20" t="s">
        <v>231</v>
      </c>
      <c r="BM286" s="20" t="s">
        <v>414</v>
      </c>
    </row>
    <row r="287" spans="2:65" s="1" customFormat="1" ht="34.15" customHeight="1">
      <c r="B287" s="123"/>
      <c r="C287" s="174" t="s">
        <v>415</v>
      </c>
      <c r="D287" s="174" t="s">
        <v>204</v>
      </c>
      <c r="E287" s="175" t="s">
        <v>416</v>
      </c>
      <c r="F287" s="267" t="s">
        <v>417</v>
      </c>
      <c r="G287" s="267"/>
      <c r="H287" s="267"/>
      <c r="I287" s="267"/>
      <c r="J287" s="176" t="s">
        <v>309</v>
      </c>
      <c r="K287" s="177">
        <v>52</v>
      </c>
      <c r="L287" s="268">
        <v>0</v>
      </c>
      <c r="M287" s="268"/>
      <c r="N287" s="269">
        <f t="shared" si="5"/>
        <v>0</v>
      </c>
      <c r="O287" s="253"/>
      <c r="P287" s="253"/>
      <c r="Q287" s="253"/>
      <c r="R287" s="126"/>
      <c r="T287" s="154" t="s">
        <v>5</v>
      </c>
      <c r="U287" s="41" t="s">
        <v>42</v>
      </c>
      <c r="W287" s="155">
        <f t="shared" si="6"/>
        <v>0</v>
      </c>
      <c r="X287" s="155">
        <v>0</v>
      </c>
      <c r="Y287" s="155">
        <f t="shared" si="7"/>
        <v>0</v>
      </c>
      <c r="Z287" s="155">
        <v>0</v>
      </c>
      <c r="AA287" s="156">
        <f t="shared" si="8"/>
        <v>0</v>
      </c>
      <c r="AR287" s="20" t="s">
        <v>252</v>
      </c>
      <c r="AT287" s="20" t="s">
        <v>204</v>
      </c>
      <c r="AU287" s="20" t="s">
        <v>113</v>
      </c>
      <c r="AY287" s="20" t="s">
        <v>158</v>
      </c>
      <c r="BE287" s="100">
        <f t="shared" si="9"/>
        <v>0</v>
      </c>
      <c r="BF287" s="100">
        <f t="shared" si="10"/>
        <v>0</v>
      </c>
      <c r="BG287" s="100">
        <f t="shared" si="11"/>
        <v>0</v>
      </c>
      <c r="BH287" s="100">
        <f t="shared" si="12"/>
        <v>0</v>
      </c>
      <c r="BI287" s="100">
        <f t="shared" si="13"/>
        <v>0</v>
      </c>
      <c r="BJ287" s="20" t="s">
        <v>85</v>
      </c>
      <c r="BK287" s="100">
        <f t="shared" si="14"/>
        <v>0</v>
      </c>
      <c r="BL287" s="20" t="s">
        <v>231</v>
      </c>
      <c r="BM287" s="20" t="s">
        <v>418</v>
      </c>
    </row>
    <row r="288" spans="2:65" s="1" customFormat="1" ht="34.15" customHeight="1">
      <c r="B288" s="123"/>
      <c r="C288" s="174" t="s">
        <v>419</v>
      </c>
      <c r="D288" s="174" t="s">
        <v>204</v>
      </c>
      <c r="E288" s="175" t="s">
        <v>420</v>
      </c>
      <c r="F288" s="267" t="s">
        <v>421</v>
      </c>
      <c r="G288" s="267"/>
      <c r="H288" s="267"/>
      <c r="I288" s="267"/>
      <c r="J288" s="176" t="s">
        <v>309</v>
      </c>
      <c r="K288" s="177">
        <v>53</v>
      </c>
      <c r="L288" s="268">
        <v>0</v>
      </c>
      <c r="M288" s="268"/>
      <c r="N288" s="269">
        <f t="shared" si="5"/>
        <v>0</v>
      </c>
      <c r="O288" s="253"/>
      <c r="P288" s="253"/>
      <c r="Q288" s="253"/>
      <c r="R288" s="126"/>
      <c r="T288" s="154" t="s">
        <v>5</v>
      </c>
      <c r="U288" s="41" t="s">
        <v>42</v>
      </c>
      <c r="W288" s="155">
        <f t="shared" si="6"/>
        <v>0</v>
      </c>
      <c r="X288" s="155">
        <v>0</v>
      </c>
      <c r="Y288" s="155">
        <f t="shared" si="7"/>
        <v>0</v>
      </c>
      <c r="Z288" s="155">
        <v>0</v>
      </c>
      <c r="AA288" s="156">
        <f t="shared" si="8"/>
        <v>0</v>
      </c>
      <c r="AR288" s="20" t="s">
        <v>252</v>
      </c>
      <c r="AT288" s="20" t="s">
        <v>204</v>
      </c>
      <c r="AU288" s="20" t="s">
        <v>113</v>
      </c>
      <c r="AY288" s="20" t="s">
        <v>158</v>
      </c>
      <c r="BE288" s="100">
        <f t="shared" si="9"/>
        <v>0</v>
      </c>
      <c r="BF288" s="100">
        <f t="shared" si="10"/>
        <v>0</v>
      </c>
      <c r="BG288" s="100">
        <f t="shared" si="11"/>
        <v>0</v>
      </c>
      <c r="BH288" s="100">
        <f t="shared" si="12"/>
        <v>0</v>
      </c>
      <c r="BI288" s="100">
        <f t="shared" si="13"/>
        <v>0</v>
      </c>
      <c r="BJ288" s="20" t="s">
        <v>85</v>
      </c>
      <c r="BK288" s="100">
        <f t="shared" si="14"/>
        <v>0</v>
      </c>
      <c r="BL288" s="20" t="s">
        <v>231</v>
      </c>
      <c r="BM288" s="20" t="s">
        <v>422</v>
      </c>
    </row>
    <row r="289" spans="2:65" s="1" customFormat="1" ht="34.15" customHeight="1">
      <c r="B289" s="123"/>
      <c r="C289" s="174" t="s">
        <v>423</v>
      </c>
      <c r="D289" s="174" t="s">
        <v>204</v>
      </c>
      <c r="E289" s="175" t="s">
        <v>424</v>
      </c>
      <c r="F289" s="267" t="s">
        <v>425</v>
      </c>
      <c r="G289" s="267"/>
      <c r="H289" s="267"/>
      <c r="I289" s="267"/>
      <c r="J289" s="176" t="s">
        <v>309</v>
      </c>
      <c r="K289" s="177">
        <v>27</v>
      </c>
      <c r="L289" s="268">
        <v>0</v>
      </c>
      <c r="M289" s="268"/>
      <c r="N289" s="269">
        <f t="shared" si="5"/>
        <v>0</v>
      </c>
      <c r="O289" s="253"/>
      <c r="P289" s="253"/>
      <c r="Q289" s="253"/>
      <c r="R289" s="126"/>
      <c r="T289" s="154" t="s">
        <v>5</v>
      </c>
      <c r="U289" s="41" t="s">
        <v>42</v>
      </c>
      <c r="W289" s="155">
        <f t="shared" si="6"/>
        <v>0</v>
      </c>
      <c r="X289" s="155">
        <v>0</v>
      </c>
      <c r="Y289" s="155">
        <f t="shared" si="7"/>
        <v>0</v>
      </c>
      <c r="Z289" s="155">
        <v>0</v>
      </c>
      <c r="AA289" s="156">
        <f t="shared" si="8"/>
        <v>0</v>
      </c>
      <c r="AR289" s="20" t="s">
        <v>252</v>
      </c>
      <c r="AT289" s="20" t="s">
        <v>204</v>
      </c>
      <c r="AU289" s="20" t="s">
        <v>113</v>
      </c>
      <c r="AY289" s="20" t="s">
        <v>158</v>
      </c>
      <c r="BE289" s="100">
        <f t="shared" si="9"/>
        <v>0</v>
      </c>
      <c r="BF289" s="100">
        <f t="shared" si="10"/>
        <v>0</v>
      </c>
      <c r="BG289" s="100">
        <f t="shared" si="11"/>
        <v>0</v>
      </c>
      <c r="BH289" s="100">
        <f t="shared" si="12"/>
        <v>0</v>
      </c>
      <c r="BI289" s="100">
        <f t="shared" si="13"/>
        <v>0</v>
      </c>
      <c r="BJ289" s="20" t="s">
        <v>85</v>
      </c>
      <c r="BK289" s="100">
        <f t="shared" si="14"/>
        <v>0</v>
      </c>
      <c r="BL289" s="20" t="s">
        <v>231</v>
      </c>
      <c r="BM289" s="20" t="s">
        <v>426</v>
      </c>
    </row>
    <row r="290" spans="2:65" s="1" customFormat="1" ht="34.15" customHeight="1">
      <c r="B290" s="123"/>
      <c r="C290" s="174" t="s">
        <v>427</v>
      </c>
      <c r="D290" s="174" t="s">
        <v>204</v>
      </c>
      <c r="E290" s="175" t="s">
        <v>428</v>
      </c>
      <c r="F290" s="267" t="s">
        <v>429</v>
      </c>
      <c r="G290" s="267"/>
      <c r="H290" s="267"/>
      <c r="I290" s="267"/>
      <c r="J290" s="176" t="s">
        <v>309</v>
      </c>
      <c r="K290" s="177">
        <v>28</v>
      </c>
      <c r="L290" s="268">
        <v>0</v>
      </c>
      <c r="M290" s="268"/>
      <c r="N290" s="269">
        <f t="shared" si="5"/>
        <v>0</v>
      </c>
      <c r="O290" s="253"/>
      <c r="P290" s="253"/>
      <c r="Q290" s="253"/>
      <c r="R290" s="126"/>
      <c r="T290" s="154" t="s">
        <v>5</v>
      </c>
      <c r="U290" s="41" t="s">
        <v>42</v>
      </c>
      <c r="W290" s="155">
        <f t="shared" si="6"/>
        <v>0</v>
      </c>
      <c r="X290" s="155">
        <v>0</v>
      </c>
      <c r="Y290" s="155">
        <f t="shared" si="7"/>
        <v>0</v>
      </c>
      <c r="Z290" s="155">
        <v>0</v>
      </c>
      <c r="AA290" s="156">
        <f t="shared" si="8"/>
        <v>0</v>
      </c>
      <c r="AR290" s="20" t="s">
        <v>252</v>
      </c>
      <c r="AT290" s="20" t="s">
        <v>204</v>
      </c>
      <c r="AU290" s="20" t="s">
        <v>113</v>
      </c>
      <c r="AY290" s="20" t="s">
        <v>158</v>
      </c>
      <c r="BE290" s="100">
        <f t="shared" si="9"/>
        <v>0</v>
      </c>
      <c r="BF290" s="100">
        <f t="shared" si="10"/>
        <v>0</v>
      </c>
      <c r="BG290" s="100">
        <f t="shared" si="11"/>
        <v>0</v>
      </c>
      <c r="BH290" s="100">
        <f t="shared" si="12"/>
        <v>0</v>
      </c>
      <c r="BI290" s="100">
        <f t="shared" si="13"/>
        <v>0</v>
      </c>
      <c r="BJ290" s="20" t="s">
        <v>85</v>
      </c>
      <c r="BK290" s="100">
        <f t="shared" si="14"/>
        <v>0</v>
      </c>
      <c r="BL290" s="20" t="s">
        <v>231</v>
      </c>
      <c r="BM290" s="20" t="s">
        <v>430</v>
      </c>
    </row>
    <row r="291" spans="2:65" s="1" customFormat="1" ht="34.15" customHeight="1">
      <c r="B291" s="123"/>
      <c r="C291" s="174" t="s">
        <v>431</v>
      </c>
      <c r="D291" s="174" t="s">
        <v>204</v>
      </c>
      <c r="E291" s="175" t="s">
        <v>432</v>
      </c>
      <c r="F291" s="267" t="s">
        <v>433</v>
      </c>
      <c r="G291" s="267"/>
      <c r="H291" s="267"/>
      <c r="I291" s="267"/>
      <c r="J291" s="176" t="s">
        <v>309</v>
      </c>
      <c r="K291" s="177">
        <v>8.8000000000000007</v>
      </c>
      <c r="L291" s="268">
        <v>0</v>
      </c>
      <c r="M291" s="268"/>
      <c r="N291" s="269">
        <f t="shared" si="5"/>
        <v>0</v>
      </c>
      <c r="O291" s="253"/>
      <c r="P291" s="253"/>
      <c r="Q291" s="253"/>
      <c r="R291" s="126"/>
      <c r="T291" s="154" t="s">
        <v>5</v>
      </c>
      <c r="U291" s="41" t="s">
        <v>42</v>
      </c>
      <c r="W291" s="155">
        <f t="shared" si="6"/>
        <v>0</v>
      </c>
      <c r="X291" s="155">
        <v>0</v>
      </c>
      <c r="Y291" s="155">
        <f t="shared" si="7"/>
        <v>0</v>
      </c>
      <c r="Z291" s="155">
        <v>0</v>
      </c>
      <c r="AA291" s="156">
        <f t="shared" si="8"/>
        <v>0</v>
      </c>
      <c r="AR291" s="20" t="s">
        <v>252</v>
      </c>
      <c r="AT291" s="20" t="s">
        <v>204</v>
      </c>
      <c r="AU291" s="20" t="s">
        <v>113</v>
      </c>
      <c r="AY291" s="20" t="s">
        <v>158</v>
      </c>
      <c r="BE291" s="100">
        <f t="shared" si="9"/>
        <v>0</v>
      </c>
      <c r="BF291" s="100">
        <f t="shared" si="10"/>
        <v>0</v>
      </c>
      <c r="BG291" s="100">
        <f t="shared" si="11"/>
        <v>0</v>
      </c>
      <c r="BH291" s="100">
        <f t="shared" si="12"/>
        <v>0</v>
      </c>
      <c r="BI291" s="100">
        <f t="shared" si="13"/>
        <v>0</v>
      </c>
      <c r="BJ291" s="20" t="s">
        <v>85</v>
      </c>
      <c r="BK291" s="100">
        <f t="shared" si="14"/>
        <v>0</v>
      </c>
      <c r="BL291" s="20" t="s">
        <v>231</v>
      </c>
      <c r="BM291" s="20" t="s">
        <v>434</v>
      </c>
    </row>
    <row r="292" spans="2:65" s="1" customFormat="1" ht="22.9" customHeight="1">
      <c r="B292" s="123"/>
      <c r="C292" s="174" t="s">
        <v>435</v>
      </c>
      <c r="D292" s="174" t="s">
        <v>204</v>
      </c>
      <c r="E292" s="175" t="s">
        <v>436</v>
      </c>
      <c r="F292" s="267" t="s">
        <v>437</v>
      </c>
      <c r="G292" s="267"/>
      <c r="H292" s="267"/>
      <c r="I292" s="267"/>
      <c r="J292" s="176" t="s">
        <v>309</v>
      </c>
      <c r="K292" s="177">
        <v>9.4</v>
      </c>
      <c r="L292" s="268">
        <v>0</v>
      </c>
      <c r="M292" s="268"/>
      <c r="N292" s="269">
        <f t="shared" si="5"/>
        <v>0</v>
      </c>
      <c r="O292" s="253"/>
      <c r="P292" s="253"/>
      <c r="Q292" s="253"/>
      <c r="R292" s="126"/>
      <c r="T292" s="154" t="s">
        <v>5</v>
      </c>
      <c r="U292" s="41" t="s">
        <v>42</v>
      </c>
      <c r="W292" s="155">
        <f t="shared" si="6"/>
        <v>0</v>
      </c>
      <c r="X292" s="155">
        <v>0</v>
      </c>
      <c r="Y292" s="155">
        <f t="shared" si="7"/>
        <v>0</v>
      </c>
      <c r="Z292" s="155">
        <v>0</v>
      </c>
      <c r="AA292" s="156">
        <f t="shared" si="8"/>
        <v>0</v>
      </c>
      <c r="AR292" s="20" t="s">
        <v>252</v>
      </c>
      <c r="AT292" s="20" t="s">
        <v>204</v>
      </c>
      <c r="AU292" s="20" t="s">
        <v>113</v>
      </c>
      <c r="AY292" s="20" t="s">
        <v>158</v>
      </c>
      <c r="BE292" s="100">
        <f t="shared" si="9"/>
        <v>0</v>
      </c>
      <c r="BF292" s="100">
        <f t="shared" si="10"/>
        <v>0</v>
      </c>
      <c r="BG292" s="100">
        <f t="shared" si="11"/>
        <v>0</v>
      </c>
      <c r="BH292" s="100">
        <f t="shared" si="12"/>
        <v>0</v>
      </c>
      <c r="BI292" s="100">
        <f t="shared" si="13"/>
        <v>0</v>
      </c>
      <c r="BJ292" s="20" t="s">
        <v>85</v>
      </c>
      <c r="BK292" s="100">
        <f t="shared" si="14"/>
        <v>0</v>
      </c>
      <c r="BL292" s="20" t="s">
        <v>231</v>
      </c>
      <c r="BM292" s="20" t="s">
        <v>438</v>
      </c>
    </row>
    <row r="293" spans="2:65" s="1" customFormat="1" ht="34.15" customHeight="1">
      <c r="B293" s="123"/>
      <c r="C293" s="174" t="s">
        <v>439</v>
      </c>
      <c r="D293" s="174" t="s">
        <v>204</v>
      </c>
      <c r="E293" s="175" t="s">
        <v>440</v>
      </c>
      <c r="F293" s="267" t="s">
        <v>441</v>
      </c>
      <c r="G293" s="267"/>
      <c r="H293" s="267"/>
      <c r="I293" s="267"/>
      <c r="J293" s="176" t="s">
        <v>309</v>
      </c>
      <c r="K293" s="177">
        <v>9.4</v>
      </c>
      <c r="L293" s="268">
        <v>0</v>
      </c>
      <c r="M293" s="268"/>
      <c r="N293" s="269">
        <f t="shared" si="5"/>
        <v>0</v>
      </c>
      <c r="O293" s="253"/>
      <c r="P293" s="253"/>
      <c r="Q293" s="253"/>
      <c r="R293" s="126"/>
      <c r="T293" s="154" t="s">
        <v>5</v>
      </c>
      <c r="U293" s="41" t="s">
        <v>42</v>
      </c>
      <c r="W293" s="155">
        <f t="shared" si="6"/>
        <v>0</v>
      </c>
      <c r="X293" s="155">
        <v>0</v>
      </c>
      <c r="Y293" s="155">
        <f t="shared" si="7"/>
        <v>0</v>
      </c>
      <c r="Z293" s="155">
        <v>0</v>
      </c>
      <c r="AA293" s="156">
        <f t="shared" si="8"/>
        <v>0</v>
      </c>
      <c r="AR293" s="20" t="s">
        <v>252</v>
      </c>
      <c r="AT293" s="20" t="s">
        <v>204</v>
      </c>
      <c r="AU293" s="20" t="s">
        <v>113</v>
      </c>
      <c r="AY293" s="20" t="s">
        <v>158</v>
      </c>
      <c r="BE293" s="100">
        <f t="shared" si="9"/>
        <v>0</v>
      </c>
      <c r="BF293" s="100">
        <f t="shared" si="10"/>
        <v>0</v>
      </c>
      <c r="BG293" s="100">
        <f t="shared" si="11"/>
        <v>0</v>
      </c>
      <c r="BH293" s="100">
        <f t="shared" si="12"/>
        <v>0</v>
      </c>
      <c r="BI293" s="100">
        <f t="shared" si="13"/>
        <v>0</v>
      </c>
      <c r="BJ293" s="20" t="s">
        <v>85</v>
      </c>
      <c r="BK293" s="100">
        <f t="shared" si="14"/>
        <v>0</v>
      </c>
      <c r="BL293" s="20" t="s">
        <v>231</v>
      </c>
      <c r="BM293" s="20" t="s">
        <v>442</v>
      </c>
    </row>
    <row r="294" spans="2:65" s="1" customFormat="1" ht="22.9" customHeight="1">
      <c r="B294" s="123"/>
      <c r="C294" s="174" t="s">
        <v>443</v>
      </c>
      <c r="D294" s="174" t="s">
        <v>204</v>
      </c>
      <c r="E294" s="175" t="s">
        <v>444</v>
      </c>
      <c r="F294" s="267" t="s">
        <v>445</v>
      </c>
      <c r="G294" s="267"/>
      <c r="H294" s="267"/>
      <c r="I294" s="267"/>
      <c r="J294" s="176" t="s">
        <v>309</v>
      </c>
      <c r="K294" s="177">
        <v>9.8000000000000007</v>
      </c>
      <c r="L294" s="268">
        <v>0</v>
      </c>
      <c r="M294" s="268"/>
      <c r="N294" s="269">
        <f t="shared" si="5"/>
        <v>0</v>
      </c>
      <c r="O294" s="253"/>
      <c r="P294" s="253"/>
      <c r="Q294" s="253"/>
      <c r="R294" s="126"/>
      <c r="T294" s="154" t="s">
        <v>5</v>
      </c>
      <c r="U294" s="41" t="s">
        <v>42</v>
      </c>
      <c r="W294" s="155">
        <f t="shared" si="6"/>
        <v>0</v>
      </c>
      <c r="X294" s="155">
        <v>0</v>
      </c>
      <c r="Y294" s="155">
        <f t="shared" si="7"/>
        <v>0</v>
      </c>
      <c r="Z294" s="155">
        <v>0</v>
      </c>
      <c r="AA294" s="156">
        <f t="shared" si="8"/>
        <v>0</v>
      </c>
      <c r="AR294" s="20" t="s">
        <v>252</v>
      </c>
      <c r="AT294" s="20" t="s">
        <v>204</v>
      </c>
      <c r="AU294" s="20" t="s">
        <v>113</v>
      </c>
      <c r="AY294" s="20" t="s">
        <v>158</v>
      </c>
      <c r="BE294" s="100">
        <f t="shared" si="9"/>
        <v>0</v>
      </c>
      <c r="BF294" s="100">
        <f t="shared" si="10"/>
        <v>0</v>
      </c>
      <c r="BG294" s="100">
        <f t="shared" si="11"/>
        <v>0</v>
      </c>
      <c r="BH294" s="100">
        <f t="shared" si="12"/>
        <v>0</v>
      </c>
      <c r="BI294" s="100">
        <f t="shared" si="13"/>
        <v>0</v>
      </c>
      <c r="BJ294" s="20" t="s">
        <v>85</v>
      </c>
      <c r="BK294" s="100">
        <f t="shared" si="14"/>
        <v>0</v>
      </c>
      <c r="BL294" s="20" t="s">
        <v>231</v>
      </c>
      <c r="BM294" s="20" t="s">
        <v>446</v>
      </c>
    </row>
    <row r="295" spans="2:65" s="1" customFormat="1" ht="34.15" customHeight="1">
      <c r="B295" s="123"/>
      <c r="C295" s="174" t="s">
        <v>447</v>
      </c>
      <c r="D295" s="174" t="s">
        <v>204</v>
      </c>
      <c r="E295" s="175" t="s">
        <v>448</v>
      </c>
      <c r="F295" s="267" t="s">
        <v>449</v>
      </c>
      <c r="G295" s="267"/>
      <c r="H295" s="267"/>
      <c r="I295" s="267"/>
      <c r="J295" s="176" t="s">
        <v>309</v>
      </c>
      <c r="K295" s="177">
        <v>19</v>
      </c>
      <c r="L295" s="268">
        <v>0</v>
      </c>
      <c r="M295" s="268"/>
      <c r="N295" s="269">
        <f t="shared" si="5"/>
        <v>0</v>
      </c>
      <c r="O295" s="253"/>
      <c r="P295" s="253"/>
      <c r="Q295" s="253"/>
      <c r="R295" s="126"/>
      <c r="T295" s="154" t="s">
        <v>5</v>
      </c>
      <c r="U295" s="41" t="s">
        <v>42</v>
      </c>
      <c r="W295" s="155">
        <f t="shared" si="6"/>
        <v>0</v>
      </c>
      <c r="X295" s="155">
        <v>0</v>
      </c>
      <c r="Y295" s="155">
        <f t="shared" si="7"/>
        <v>0</v>
      </c>
      <c r="Z295" s="155">
        <v>0</v>
      </c>
      <c r="AA295" s="156">
        <f t="shared" si="8"/>
        <v>0</v>
      </c>
      <c r="AR295" s="20" t="s">
        <v>252</v>
      </c>
      <c r="AT295" s="20" t="s">
        <v>204</v>
      </c>
      <c r="AU295" s="20" t="s">
        <v>113</v>
      </c>
      <c r="AY295" s="20" t="s">
        <v>158</v>
      </c>
      <c r="BE295" s="100">
        <f t="shared" si="9"/>
        <v>0</v>
      </c>
      <c r="BF295" s="100">
        <f t="shared" si="10"/>
        <v>0</v>
      </c>
      <c r="BG295" s="100">
        <f t="shared" si="11"/>
        <v>0</v>
      </c>
      <c r="BH295" s="100">
        <f t="shared" si="12"/>
        <v>0</v>
      </c>
      <c r="BI295" s="100">
        <f t="shared" si="13"/>
        <v>0</v>
      </c>
      <c r="BJ295" s="20" t="s">
        <v>85</v>
      </c>
      <c r="BK295" s="100">
        <f t="shared" si="14"/>
        <v>0</v>
      </c>
      <c r="BL295" s="20" t="s">
        <v>231</v>
      </c>
      <c r="BM295" s="20" t="s">
        <v>450</v>
      </c>
    </row>
    <row r="296" spans="2:65" s="1" customFormat="1" ht="34.15" customHeight="1">
      <c r="B296" s="123"/>
      <c r="C296" s="174" t="s">
        <v>451</v>
      </c>
      <c r="D296" s="174" t="s">
        <v>204</v>
      </c>
      <c r="E296" s="175" t="s">
        <v>452</v>
      </c>
      <c r="F296" s="267" t="s">
        <v>453</v>
      </c>
      <c r="G296" s="267"/>
      <c r="H296" s="267"/>
      <c r="I296" s="267"/>
      <c r="J296" s="176" t="s">
        <v>309</v>
      </c>
      <c r="K296" s="177">
        <v>19</v>
      </c>
      <c r="L296" s="268">
        <v>0</v>
      </c>
      <c r="M296" s="268"/>
      <c r="N296" s="269">
        <f t="shared" si="5"/>
        <v>0</v>
      </c>
      <c r="O296" s="253"/>
      <c r="P296" s="253"/>
      <c r="Q296" s="253"/>
      <c r="R296" s="126"/>
      <c r="T296" s="154" t="s">
        <v>5</v>
      </c>
      <c r="U296" s="41" t="s">
        <v>42</v>
      </c>
      <c r="W296" s="155">
        <f t="shared" si="6"/>
        <v>0</v>
      </c>
      <c r="X296" s="155">
        <v>0</v>
      </c>
      <c r="Y296" s="155">
        <f t="shared" si="7"/>
        <v>0</v>
      </c>
      <c r="Z296" s="155">
        <v>0</v>
      </c>
      <c r="AA296" s="156">
        <f t="shared" si="8"/>
        <v>0</v>
      </c>
      <c r="AR296" s="20" t="s">
        <v>252</v>
      </c>
      <c r="AT296" s="20" t="s">
        <v>204</v>
      </c>
      <c r="AU296" s="20" t="s">
        <v>113</v>
      </c>
      <c r="AY296" s="20" t="s">
        <v>158</v>
      </c>
      <c r="BE296" s="100">
        <f t="shared" si="9"/>
        <v>0</v>
      </c>
      <c r="BF296" s="100">
        <f t="shared" si="10"/>
        <v>0</v>
      </c>
      <c r="BG296" s="100">
        <f t="shared" si="11"/>
        <v>0</v>
      </c>
      <c r="BH296" s="100">
        <f t="shared" si="12"/>
        <v>0</v>
      </c>
      <c r="BI296" s="100">
        <f t="shared" si="13"/>
        <v>0</v>
      </c>
      <c r="BJ296" s="20" t="s">
        <v>85</v>
      </c>
      <c r="BK296" s="100">
        <f t="shared" si="14"/>
        <v>0</v>
      </c>
      <c r="BL296" s="20" t="s">
        <v>231</v>
      </c>
      <c r="BM296" s="20" t="s">
        <v>454</v>
      </c>
    </row>
    <row r="297" spans="2:65" s="1" customFormat="1" ht="34.15" customHeight="1">
      <c r="B297" s="123"/>
      <c r="C297" s="174" t="s">
        <v>455</v>
      </c>
      <c r="D297" s="174" t="s">
        <v>204</v>
      </c>
      <c r="E297" s="175" t="s">
        <v>456</v>
      </c>
      <c r="F297" s="267" t="s">
        <v>457</v>
      </c>
      <c r="G297" s="267"/>
      <c r="H297" s="267"/>
      <c r="I297" s="267"/>
      <c r="J297" s="176" t="s">
        <v>309</v>
      </c>
      <c r="K297" s="177">
        <v>6.3</v>
      </c>
      <c r="L297" s="268">
        <v>0</v>
      </c>
      <c r="M297" s="268"/>
      <c r="N297" s="269">
        <f t="shared" si="5"/>
        <v>0</v>
      </c>
      <c r="O297" s="253"/>
      <c r="P297" s="253"/>
      <c r="Q297" s="253"/>
      <c r="R297" s="126"/>
      <c r="T297" s="154" t="s">
        <v>5</v>
      </c>
      <c r="U297" s="41" t="s">
        <v>42</v>
      </c>
      <c r="W297" s="155">
        <f t="shared" si="6"/>
        <v>0</v>
      </c>
      <c r="X297" s="155">
        <v>0</v>
      </c>
      <c r="Y297" s="155">
        <f t="shared" si="7"/>
        <v>0</v>
      </c>
      <c r="Z297" s="155">
        <v>0</v>
      </c>
      <c r="AA297" s="156">
        <f t="shared" si="8"/>
        <v>0</v>
      </c>
      <c r="AR297" s="20" t="s">
        <v>252</v>
      </c>
      <c r="AT297" s="20" t="s">
        <v>204</v>
      </c>
      <c r="AU297" s="20" t="s">
        <v>113</v>
      </c>
      <c r="AY297" s="20" t="s">
        <v>158</v>
      </c>
      <c r="BE297" s="100">
        <f t="shared" si="9"/>
        <v>0</v>
      </c>
      <c r="BF297" s="100">
        <f t="shared" si="10"/>
        <v>0</v>
      </c>
      <c r="BG297" s="100">
        <f t="shared" si="11"/>
        <v>0</v>
      </c>
      <c r="BH297" s="100">
        <f t="shared" si="12"/>
        <v>0</v>
      </c>
      <c r="BI297" s="100">
        <f t="shared" si="13"/>
        <v>0</v>
      </c>
      <c r="BJ297" s="20" t="s">
        <v>85</v>
      </c>
      <c r="BK297" s="100">
        <f t="shared" si="14"/>
        <v>0</v>
      </c>
      <c r="BL297" s="20" t="s">
        <v>231</v>
      </c>
      <c r="BM297" s="20" t="s">
        <v>458</v>
      </c>
    </row>
    <row r="298" spans="2:65" s="1" customFormat="1" ht="34.15" customHeight="1">
      <c r="B298" s="123"/>
      <c r="C298" s="174" t="s">
        <v>459</v>
      </c>
      <c r="D298" s="174" t="s">
        <v>204</v>
      </c>
      <c r="E298" s="175" t="s">
        <v>460</v>
      </c>
      <c r="F298" s="267" t="s">
        <v>461</v>
      </c>
      <c r="G298" s="267"/>
      <c r="H298" s="267"/>
      <c r="I298" s="267"/>
      <c r="J298" s="176" t="s">
        <v>170</v>
      </c>
      <c r="K298" s="177">
        <v>10</v>
      </c>
      <c r="L298" s="268">
        <v>0</v>
      </c>
      <c r="M298" s="268"/>
      <c r="N298" s="269">
        <f t="shared" si="5"/>
        <v>0</v>
      </c>
      <c r="O298" s="253"/>
      <c r="P298" s="253"/>
      <c r="Q298" s="253"/>
      <c r="R298" s="126"/>
      <c r="T298" s="154" t="s">
        <v>5</v>
      </c>
      <c r="U298" s="41" t="s">
        <v>42</v>
      </c>
      <c r="W298" s="155">
        <f t="shared" si="6"/>
        <v>0</v>
      </c>
      <c r="X298" s="155">
        <v>0</v>
      </c>
      <c r="Y298" s="155">
        <f t="shared" si="7"/>
        <v>0</v>
      </c>
      <c r="Z298" s="155">
        <v>0</v>
      </c>
      <c r="AA298" s="156">
        <f t="shared" si="8"/>
        <v>0</v>
      </c>
      <c r="AR298" s="20" t="s">
        <v>252</v>
      </c>
      <c r="AT298" s="20" t="s">
        <v>204</v>
      </c>
      <c r="AU298" s="20" t="s">
        <v>113</v>
      </c>
      <c r="AY298" s="20" t="s">
        <v>158</v>
      </c>
      <c r="BE298" s="100">
        <f t="shared" si="9"/>
        <v>0</v>
      </c>
      <c r="BF298" s="100">
        <f t="shared" si="10"/>
        <v>0</v>
      </c>
      <c r="BG298" s="100">
        <f t="shared" si="11"/>
        <v>0</v>
      </c>
      <c r="BH298" s="100">
        <f t="shared" si="12"/>
        <v>0</v>
      </c>
      <c r="BI298" s="100">
        <f t="shared" si="13"/>
        <v>0</v>
      </c>
      <c r="BJ298" s="20" t="s">
        <v>85</v>
      </c>
      <c r="BK298" s="100">
        <f t="shared" si="14"/>
        <v>0</v>
      </c>
      <c r="BL298" s="20" t="s">
        <v>231</v>
      </c>
      <c r="BM298" s="20" t="s">
        <v>462</v>
      </c>
    </row>
    <row r="299" spans="2:65" s="1" customFormat="1" ht="34.15" customHeight="1">
      <c r="B299" s="123"/>
      <c r="C299" s="174" t="s">
        <v>463</v>
      </c>
      <c r="D299" s="174" t="s">
        <v>204</v>
      </c>
      <c r="E299" s="175" t="s">
        <v>464</v>
      </c>
      <c r="F299" s="267" t="s">
        <v>465</v>
      </c>
      <c r="G299" s="267"/>
      <c r="H299" s="267"/>
      <c r="I299" s="267"/>
      <c r="J299" s="176" t="s">
        <v>309</v>
      </c>
      <c r="K299" s="177">
        <v>12.5</v>
      </c>
      <c r="L299" s="268">
        <v>0</v>
      </c>
      <c r="M299" s="268"/>
      <c r="N299" s="269">
        <f t="shared" si="5"/>
        <v>0</v>
      </c>
      <c r="O299" s="253"/>
      <c r="P299" s="253"/>
      <c r="Q299" s="253"/>
      <c r="R299" s="126"/>
      <c r="T299" s="154" t="s">
        <v>5</v>
      </c>
      <c r="U299" s="41" t="s">
        <v>42</v>
      </c>
      <c r="W299" s="155">
        <f t="shared" si="6"/>
        <v>0</v>
      </c>
      <c r="X299" s="155">
        <v>0</v>
      </c>
      <c r="Y299" s="155">
        <f t="shared" si="7"/>
        <v>0</v>
      </c>
      <c r="Z299" s="155">
        <v>0</v>
      </c>
      <c r="AA299" s="156">
        <f t="shared" si="8"/>
        <v>0</v>
      </c>
      <c r="AR299" s="20" t="s">
        <v>252</v>
      </c>
      <c r="AT299" s="20" t="s">
        <v>204</v>
      </c>
      <c r="AU299" s="20" t="s">
        <v>113</v>
      </c>
      <c r="AY299" s="20" t="s">
        <v>158</v>
      </c>
      <c r="BE299" s="100">
        <f t="shared" si="9"/>
        <v>0</v>
      </c>
      <c r="BF299" s="100">
        <f t="shared" si="10"/>
        <v>0</v>
      </c>
      <c r="BG299" s="100">
        <f t="shared" si="11"/>
        <v>0</v>
      </c>
      <c r="BH299" s="100">
        <f t="shared" si="12"/>
        <v>0</v>
      </c>
      <c r="BI299" s="100">
        <f t="shared" si="13"/>
        <v>0</v>
      </c>
      <c r="BJ299" s="20" t="s">
        <v>85</v>
      </c>
      <c r="BK299" s="100">
        <f t="shared" si="14"/>
        <v>0</v>
      </c>
      <c r="BL299" s="20" t="s">
        <v>231</v>
      </c>
      <c r="BM299" s="20" t="s">
        <v>466</v>
      </c>
    </row>
    <row r="300" spans="2:65" s="1" customFormat="1" ht="22.9" customHeight="1">
      <c r="B300" s="123"/>
      <c r="C300" s="174" t="s">
        <v>467</v>
      </c>
      <c r="D300" s="174" t="s">
        <v>204</v>
      </c>
      <c r="E300" s="175" t="s">
        <v>468</v>
      </c>
      <c r="F300" s="267" t="s">
        <v>469</v>
      </c>
      <c r="G300" s="267"/>
      <c r="H300" s="267"/>
      <c r="I300" s="267"/>
      <c r="J300" s="176" t="s">
        <v>309</v>
      </c>
      <c r="K300" s="177">
        <v>9.1999999999999993</v>
      </c>
      <c r="L300" s="268">
        <v>0</v>
      </c>
      <c r="M300" s="268"/>
      <c r="N300" s="269">
        <f t="shared" si="5"/>
        <v>0</v>
      </c>
      <c r="O300" s="253"/>
      <c r="P300" s="253"/>
      <c r="Q300" s="253"/>
      <c r="R300" s="126"/>
      <c r="T300" s="154" t="s">
        <v>5</v>
      </c>
      <c r="U300" s="41" t="s">
        <v>42</v>
      </c>
      <c r="W300" s="155">
        <f t="shared" si="6"/>
        <v>0</v>
      </c>
      <c r="X300" s="155">
        <v>0</v>
      </c>
      <c r="Y300" s="155">
        <f t="shared" si="7"/>
        <v>0</v>
      </c>
      <c r="Z300" s="155">
        <v>0</v>
      </c>
      <c r="AA300" s="156">
        <f t="shared" si="8"/>
        <v>0</v>
      </c>
      <c r="AR300" s="20" t="s">
        <v>252</v>
      </c>
      <c r="AT300" s="20" t="s">
        <v>204</v>
      </c>
      <c r="AU300" s="20" t="s">
        <v>113</v>
      </c>
      <c r="AY300" s="20" t="s">
        <v>158</v>
      </c>
      <c r="BE300" s="100">
        <f t="shared" si="9"/>
        <v>0</v>
      </c>
      <c r="BF300" s="100">
        <f t="shared" si="10"/>
        <v>0</v>
      </c>
      <c r="BG300" s="100">
        <f t="shared" si="11"/>
        <v>0</v>
      </c>
      <c r="BH300" s="100">
        <f t="shared" si="12"/>
        <v>0</v>
      </c>
      <c r="BI300" s="100">
        <f t="shared" si="13"/>
        <v>0</v>
      </c>
      <c r="BJ300" s="20" t="s">
        <v>85</v>
      </c>
      <c r="BK300" s="100">
        <f t="shared" si="14"/>
        <v>0</v>
      </c>
      <c r="BL300" s="20" t="s">
        <v>231</v>
      </c>
      <c r="BM300" s="20" t="s">
        <v>470</v>
      </c>
    </row>
    <row r="301" spans="2:65" s="1" customFormat="1" ht="34.15" customHeight="1">
      <c r="B301" s="123"/>
      <c r="C301" s="174" t="s">
        <v>471</v>
      </c>
      <c r="D301" s="174" t="s">
        <v>204</v>
      </c>
      <c r="E301" s="175" t="s">
        <v>472</v>
      </c>
      <c r="F301" s="267" t="s">
        <v>473</v>
      </c>
      <c r="G301" s="267"/>
      <c r="H301" s="267"/>
      <c r="I301" s="267"/>
      <c r="J301" s="176" t="s">
        <v>309</v>
      </c>
      <c r="K301" s="177">
        <v>16.5</v>
      </c>
      <c r="L301" s="268">
        <v>0</v>
      </c>
      <c r="M301" s="268"/>
      <c r="N301" s="269">
        <f t="shared" si="5"/>
        <v>0</v>
      </c>
      <c r="O301" s="253"/>
      <c r="P301" s="253"/>
      <c r="Q301" s="253"/>
      <c r="R301" s="126"/>
      <c r="T301" s="154" t="s">
        <v>5</v>
      </c>
      <c r="U301" s="41" t="s">
        <v>42</v>
      </c>
      <c r="W301" s="155">
        <f t="shared" si="6"/>
        <v>0</v>
      </c>
      <c r="X301" s="155">
        <v>0</v>
      </c>
      <c r="Y301" s="155">
        <f t="shared" si="7"/>
        <v>0</v>
      </c>
      <c r="Z301" s="155">
        <v>0</v>
      </c>
      <c r="AA301" s="156">
        <f t="shared" si="8"/>
        <v>0</v>
      </c>
      <c r="AR301" s="20" t="s">
        <v>252</v>
      </c>
      <c r="AT301" s="20" t="s">
        <v>204</v>
      </c>
      <c r="AU301" s="20" t="s">
        <v>113</v>
      </c>
      <c r="AY301" s="20" t="s">
        <v>158</v>
      </c>
      <c r="BE301" s="100">
        <f t="shared" si="9"/>
        <v>0</v>
      </c>
      <c r="BF301" s="100">
        <f t="shared" si="10"/>
        <v>0</v>
      </c>
      <c r="BG301" s="100">
        <f t="shared" si="11"/>
        <v>0</v>
      </c>
      <c r="BH301" s="100">
        <f t="shared" si="12"/>
        <v>0</v>
      </c>
      <c r="BI301" s="100">
        <f t="shared" si="13"/>
        <v>0</v>
      </c>
      <c r="BJ301" s="20" t="s">
        <v>85</v>
      </c>
      <c r="BK301" s="100">
        <f t="shared" si="14"/>
        <v>0</v>
      </c>
      <c r="BL301" s="20" t="s">
        <v>231</v>
      </c>
      <c r="BM301" s="20" t="s">
        <v>474</v>
      </c>
    </row>
    <row r="302" spans="2:65" s="1" customFormat="1" ht="22.9" customHeight="1">
      <c r="B302" s="123"/>
      <c r="C302" s="174" t="s">
        <v>475</v>
      </c>
      <c r="D302" s="174" t="s">
        <v>204</v>
      </c>
      <c r="E302" s="175" t="s">
        <v>476</v>
      </c>
      <c r="F302" s="267" t="s">
        <v>477</v>
      </c>
      <c r="G302" s="267"/>
      <c r="H302" s="267"/>
      <c r="I302" s="267"/>
      <c r="J302" s="176" t="s">
        <v>309</v>
      </c>
      <c r="K302" s="177">
        <v>40</v>
      </c>
      <c r="L302" s="268">
        <v>0</v>
      </c>
      <c r="M302" s="268"/>
      <c r="N302" s="269">
        <f t="shared" si="5"/>
        <v>0</v>
      </c>
      <c r="O302" s="253"/>
      <c r="P302" s="253"/>
      <c r="Q302" s="253"/>
      <c r="R302" s="126"/>
      <c r="T302" s="154" t="s">
        <v>5</v>
      </c>
      <c r="U302" s="41" t="s">
        <v>42</v>
      </c>
      <c r="W302" s="155">
        <f t="shared" si="6"/>
        <v>0</v>
      </c>
      <c r="X302" s="155">
        <v>0</v>
      </c>
      <c r="Y302" s="155">
        <f t="shared" si="7"/>
        <v>0</v>
      </c>
      <c r="Z302" s="155">
        <v>0</v>
      </c>
      <c r="AA302" s="156">
        <f t="shared" si="8"/>
        <v>0</v>
      </c>
      <c r="AR302" s="20" t="s">
        <v>252</v>
      </c>
      <c r="AT302" s="20" t="s">
        <v>204</v>
      </c>
      <c r="AU302" s="20" t="s">
        <v>113</v>
      </c>
      <c r="AY302" s="20" t="s">
        <v>158</v>
      </c>
      <c r="BE302" s="100">
        <f t="shared" si="9"/>
        <v>0</v>
      </c>
      <c r="BF302" s="100">
        <f t="shared" si="10"/>
        <v>0</v>
      </c>
      <c r="BG302" s="100">
        <f t="shared" si="11"/>
        <v>0</v>
      </c>
      <c r="BH302" s="100">
        <f t="shared" si="12"/>
        <v>0</v>
      </c>
      <c r="BI302" s="100">
        <f t="shared" si="13"/>
        <v>0</v>
      </c>
      <c r="BJ302" s="20" t="s">
        <v>85</v>
      </c>
      <c r="BK302" s="100">
        <f t="shared" si="14"/>
        <v>0</v>
      </c>
      <c r="BL302" s="20" t="s">
        <v>231</v>
      </c>
      <c r="BM302" s="20" t="s">
        <v>478</v>
      </c>
    </row>
    <row r="303" spans="2:65" s="1" customFormat="1" ht="34.15" customHeight="1">
      <c r="B303" s="123"/>
      <c r="C303" s="150" t="s">
        <v>479</v>
      </c>
      <c r="D303" s="150" t="s">
        <v>159</v>
      </c>
      <c r="E303" s="151" t="s">
        <v>480</v>
      </c>
      <c r="F303" s="251" t="s">
        <v>481</v>
      </c>
      <c r="G303" s="251"/>
      <c r="H303" s="251"/>
      <c r="I303" s="251"/>
      <c r="J303" s="152" t="s">
        <v>170</v>
      </c>
      <c r="K303" s="153">
        <v>504</v>
      </c>
      <c r="L303" s="252">
        <v>0</v>
      </c>
      <c r="M303" s="252"/>
      <c r="N303" s="253">
        <f t="shared" si="5"/>
        <v>0</v>
      </c>
      <c r="O303" s="253"/>
      <c r="P303" s="253"/>
      <c r="Q303" s="253"/>
      <c r="R303" s="126"/>
      <c r="T303" s="154" t="s">
        <v>5</v>
      </c>
      <c r="U303" s="41" t="s">
        <v>42</v>
      </c>
      <c r="W303" s="155">
        <f t="shared" si="6"/>
        <v>0</v>
      </c>
      <c r="X303" s="155">
        <v>2.7599999999999999E-3</v>
      </c>
      <c r="Y303" s="155">
        <f t="shared" si="7"/>
        <v>1.3910399999999998</v>
      </c>
      <c r="Z303" s="155">
        <v>0</v>
      </c>
      <c r="AA303" s="156">
        <f t="shared" si="8"/>
        <v>0</v>
      </c>
      <c r="AR303" s="20" t="s">
        <v>231</v>
      </c>
      <c r="AT303" s="20" t="s">
        <v>159</v>
      </c>
      <c r="AU303" s="20" t="s">
        <v>113</v>
      </c>
      <c r="AY303" s="20" t="s">
        <v>158</v>
      </c>
      <c r="BE303" s="100">
        <f t="shared" si="9"/>
        <v>0</v>
      </c>
      <c r="BF303" s="100">
        <f t="shared" si="10"/>
        <v>0</v>
      </c>
      <c r="BG303" s="100">
        <f t="shared" si="11"/>
        <v>0</v>
      </c>
      <c r="BH303" s="100">
        <f t="shared" si="12"/>
        <v>0</v>
      </c>
      <c r="BI303" s="100">
        <f t="shared" si="13"/>
        <v>0</v>
      </c>
      <c r="BJ303" s="20" t="s">
        <v>85</v>
      </c>
      <c r="BK303" s="100">
        <f t="shared" si="14"/>
        <v>0</v>
      </c>
      <c r="BL303" s="20" t="s">
        <v>231</v>
      </c>
      <c r="BM303" s="20" t="s">
        <v>482</v>
      </c>
    </row>
    <row r="304" spans="2:65" s="10" customFormat="1" ht="14.45" customHeight="1">
      <c r="B304" s="157"/>
      <c r="E304" s="158" t="s">
        <v>5</v>
      </c>
      <c r="F304" s="259" t="s">
        <v>483</v>
      </c>
      <c r="G304" s="260"/>
      <c r="H304" s="260"/>
      <c r="I304" s="260"/>
      <c r="K304" s="159">
        <v>504</v>
      </c>
      <c r="R304" s="160"/>
      <c r="T304" s="161"/>
      <c r="AA304" s="162"/>
      <c r="AT304" s="158" t="s">
        <v>166</v>
      </c>
      <c r="AU304" s="158" t="s">
        <v>113</v>
      </c>
      <c r="AV304" s="10" t="s">
        <v>113</v>
      </c>
      <c r="AW304" s="10" t="s">
        <v>34</v>
      </c>
      <c r="AX304" s="10" t="s">
        <v>77</v>
      </c>
      <c r="AY304" s="158" t="s">
        <v>158</v>
      </c>
    </row>
    <row r="305" spans="2:65" s="11" customFormat="1" ht="14.45" customHeight="1">
      <c r="B305" s="163"/>
      <c r="E305" s="164" t="s">
        <v>5</v>
      </c>
      <c r="F305" s="261" t="s">
        <v>167</v>
      </c>
      <c r="G305" s="262"/>
      <c r="H305" s="262"/>
      <c r="I305" s="262"/>
      <c r="K305" s="165">
        <v>504</v>
      </c>
      <c r="R305" s="166"/>
      <c r="T305" s="167"/>
      <c r="AA305" s="168"/>
      <c r="AT305" s="164" t="s">
        <v>166</v>
      </c>
      <c r="AU305" s="164" t="s">
        <v>113</v>
      </c>
      <c r="AV305" s="11" t="s">
        <v>163</v>
      </c>
      <c r="AW305" s="11" t="s">
        <v>34</v>
      </c>
      <c r="AX305" s="11" t="s">
        <v>85</v>
      </c>
      <c r="AY305" s="164" t="s">
        <v>158</v>
      </c>
    </row>
    <row r="306" spans="2:65" s="1" customFormat="1" ht="80.099999999999994" customHeight="1">
      <c r="B306" s="123"/>
      <c r="C306" s="174" t="s">
        <v>484</v>
      </c>
      <c r="D306" s="174" t="s">
        <v>204</v>
      </c>
      <c r="E306" s="175" t="s">
        <v>485</v>
      </c>
      <c r="F306" s="267" t="s">
        <v>957</v>
      </c>
      <c r="G306" s="267"/>
      <c r="H306" s="267"/>
      <c r="I306" s="267"/>
      <c r="J306" s="176" t="s">
        <v>170</v>
      </c>
      <c r="K306" s="177">
        <v>150</v>
      </c>
      <c r="L306" s="268">
        <v>0</v>
      </c>
      <c r="M306" s="268"/>
      <c r="N306" s="269">
        <f>ROUND(L306*K306,2)</f>
        <v>0</v>
      </c>
      <c r="O306" s="253"/>
      <c r="P306" s="253"/>
      <c r="Q306" s="253"/>
      <c r="R306" s="126"/>
      <c r="T306" s="154" t="s">
        <v>5</v>
      </c>
      <c r="U306" s="41" t="s">
        <v>42</v>
      </c>
      <c r="W306" s="155">
        <f>V306*K306</f>
        <v>0</v>
      </c>
      <c r="X306" s="155">
        <v>0</v>
      </c>
      <c r="Y306" s="155">
        <f>X306*K306</f>
        <v>0</v>
      </c>
      <c r="Z306" s="155">
        <v>0</v>
      </c>
      <c r="AA306" s="156">
        <f>Z306*K306</f>
        <v>0</v>
      </c>
      <c r="AR306" s="20" t="s">
        <v>252</v>
      </c>
      <c r="AT306" s="20" t="s">
        <v>204</v>
      </c>
      <c r="AU306" s="20" t="s">
        <v>113</v>
      </c>
      <c r="AY306" s="20" t="s">
        <v>158</v>
      </c>
      <c r="BE306" s="100">
        <f>IF(U306="základní",N306,0)</f>
        <v>0</v>
      </c>
      <c r="BF306" s="100">
        <f>IF(U306="snížená",N306,0)</f>
        <v>0</v>
      </c>
      <c r="BG306" s="100">
        <f>IF(U306="zákl. přenesená",N306,0)</f>
        <v>0</v>
      </c>
      <c r="BH306" s="100">
        <f>IF(U306="sníž. přenesená",N306,0)</f>
        <v>0</v>
      </c>
      <c r="BI306" s="100">
        <f>IF(U306="nulová",N306,0)</f>
        <v>0</v>
      </c>
      <c r="BJ306" s="20" t="s">
        <v>85</v>
      </c>
      <c r="BK306" s="100">
        <f>ROUND(L306*K306,2)</f>
        <v>0</v>
      </c>
      <c r="BL306" s="20" t="s">
        <v>231</v>
      </c>
      <c r="BM306" s="20" t="s">
        <v>486</v>
      </c>
    </row>
    <row r="307" spans="2:65" s="1" customFormat="1" ht="34.15" customHeight="1">
      <c r="B307" s="123"/>
      <c r="C307" s="150" t="s">
        <v>487</v>
      </c>
      <c r="D307" s="150" t="s">
        <v>159</v>
      </c>
      <c r="E307" s="151" t="s">
        <v>488</v>
      </c>
      <c r="F307" s="251" t="s">
        <v>489</v>
      </c>
      <c r="G307" s="251"/>
      <c r="H307" s="251"/>
      <c r="I307" s="251"/>
      <c r="J307" s="152" t="s">
        <v>273</v>
      </c>
      <c r="K307" s="179">
        <v>0</v>
      </c>
      <c r="L307" s="252">
        <v>0</v>
      </c>
      <c r="M307" s="252"/>
      <c r="N307" s="253">
        <f>ROUND(L307*K307,2)</f>
        <v>0</v>
      </c>
      <c r="O307" s="253"/>
      <c r="P307" s="253"/>
      <c r="Q307" s="253"/>
      <c r="R307" s="126"/>
      <c r="T307" s="154" t="s">
        <v>5</v>
      </c>
      <c r="U307" s="41" t="s">
        <v>42</v>
      </c>
      <c r="W307" s="155">
        <f>V307*K307</f>
        <v>0</v>
      </c>
      <c r="X307" s="155">
        <v>0</v>
      </c>
      <c r="Y307" s="155">
        <f>X307*K307</f>
        <v>0</v>
      </c>
      <c r="Z307" s="155">
        <v>0</v>
      </c>
      <c r="AA307" s="156">
        <f>Z307*K307</f>
        <v>0</v>
      </c>
      <c r="AR307" s="20" t="s">
        <v>231</v>
      </c>
      <c r="AT307" s="20" t="s">
        <v>159</v>
      </c>
      <c r="AU307" s="20" t="s">
        <v>113</v>
      </c>
      <c r="AY307" s="20" t="s">
        <v>158</v>
      </c>
      <c r="BE307" s="100">
        <f>IF(U307="základní",N307,0)</f>
        <v>0</v>
      </c>
      <c r="BF307" s="100">
        <f>IF(U307="snížená",N307,0)</f>
        <v>0</v>
      </c>
      <c r="BG307" s="100">
        <f>IF(U307="zákl. přenesená",N307,0)</f>
        <v>0</v>
      </c>
      <c r="BH307" s="100">
        <f>IF(U307="sníž. přenesená",N307,0)</f>
        <v>0</v>
      </c>
      <c r="BI307" s="100">
        <f>IF(U307="nulová",N307,0)</f>
        <v>0</v>
      </c>
      <c r="BJ307" s="20" t="s">
        <v>85</v>
      </c>
      <c r="BK307" s="100">
        <f>ROUND(L307*K307,2)</f>
        <v>0</v>
      </c>
      <c r="BL307" s="20" t="s">
        <v>231</v>
      </c>
      <c r="BM307" s="20" t="s">
        <v>490</v>
      </c>
    </row>
    <row r="308" spans="2:65" s="9" customFormat="1" ht="29.85" customHeight="1">
      <c r="B308" s="140"/>
      <c r="D308" s="149" t="s">
        <v>134</v>
      </c>
      <c r="E308" s="149"/>
      <c r="F308" s="149"/>
      <c r="G308" s="149"/>
      <c r="H308" s="149"/>
      <c r="I308" s="149"/>
      <c r="J308" s="149"/>
      <c r="K308" s="149"/>
      <c r="L308" s="149"/>
      <c r="M308" s="149"/>
      <c r="N308" s="271">
        <f>BK308</f>
        <v>0</v>
      </c>
      <c r="O308" s="272"/>
      <c r="P308" s="272"/>
      <c r="Q308" s="272"/>
      <c r="R308" s="142"/>
      <c r="T308" s="143"/>
      <c r="W308" s="144">
        <f>SUM(W309:W323)</f>
        <v>0</v>
      </c>
      <c r="Y308" s="144">
        <f>SUM(Y309:Y323)</f>
        <v>0.27967999999999998</v>
      </c>
      <c r="AA308" s="145">
        <f>SUM(AA309:AA323)</f>
        <v>6.9919999999999996E-2</v>
      </c>
      <c r="AR308" s="146" t="s">
        <v>113</v>
      </c>
      <c r="AT308" s="147" t="s">
        <v>76</v>
      </c>
      <c r="AU308" s="147" t="s">
        <v>85</v>
      </c>
      <c r="AY308" s="146" t="s">
        <v>158</v>
      </c>
      <c r="BK308" s="148">
        <f>SUM(BK309:BK323)</f>
        <v>0</v>
      </c>
    </row>
    <row r="309" spans="2:65" s="1" customFormat="1" ht="22.9" customHeight="1">
      <c r="B309" s="123"/>
      <c r="C309" s="150" t="s">
        <v>491</v>
      </c>
      <c r="D309" s="150" t="s">
        <v>159</v>
      </c>
      <c r="E309" s="151" t="s">
        <v>492</v>
      </c>
      <c r="F309" s="251" t="s">
        <v>493</v>
      </c>
      <c r="G309" s="251"/>
      <c r="H309" s="251"/>
      <c r="I309" s="251"/>
      <c r="J309" s="152" t="s">
        <v>309</v>
      </c>
      <c r="K309" s="153">
        <v>3.8</v>
      </c>
      <c r="L309" s="252">
        <v>0</v>
      </c>
      <c r="M309" s="252"/>
      <c r="N309" s="253">
        <f>ROUND(L309*K309,2)</f>
        <v>0</v>
      </c>
      <c r="O309" s="253"/>
      <c r="P309" s="253"/>
      <c r="Q309" s="253"/>
      <c r="R309" s="126"/>
      <c r="T309" s="154" t="s">
        <v>5</v>
      </c>
      <c r="U309" s="41" t="s">
        <v>42</v>
      </c>
      <c r="W309" s="155">
        <f>V309*K309</f>
        <v>0</v>
      </c>
      <c r="X309" s="155">
        <v>8.0000000000000002E-3</v>
      </c>
      <c r="Y309" s="155">
        <f>X309*K309</f>
        <v>3.04E-2</v>
      </c>
      <c r="Z309" s="155">
        <v>0</v>
      </c>
      <c r="AA309" s="156">
        <f>Z309*K309</f>
        <v>0</v>
      </c>
      <c r="AR309" s="20" t="s">
        <v>231</v>
      </c>
      <c r="AT309" s="20" t="s">
        <v>159</v>
      </c>
      <c r="AU309" s="20" t="s">
        <v>113</v>
      </c>
      <c r="AY309" s="20" t="s">
        <v>158</v>
      </c>
      <c r="BE309" s="100">
        <f>IF(U309="základní",N309,0)</f>
        <v>0</v>
      </c>
      <c r="BF309" s="100">
        <f>IF(U309="snížená",N309,0)</f>
        <v>0</v>
      </c>
      <c r="BG309" s="100">
        <f>IF(U309="zákl. přenesená",N309,0)</f>
        <v>0</v>
      </c>
      <c r="BH309" s="100">
        <f>IF(U309="sníž. přenesená",N309,0)</f>
        <v>0</v>
      </c>
      <c r="BI309" s="100">
        <f>IF(U309="nulová",N309,0)</f>
        <v>0</v>
      </c>
      <c r="BJ309" s="20" t="s">
        <v>85</v>
      </c>
      <c r="BK309" s="100">
        <f>ROUND(L309*K309,2)</f>
        <v>0</v>
      </c>
      <c r="BL309" s="20" t="s">
        <v>231</v>
      </c>
      <c r="BM309" s="20" t="s">
        <v>494</v>
      </c>
    </row>
    <row r="310" spans="2:65" s="10" customFormat="1" ht="14.45" customHeight="1">
      <c r="B310" s="157"/>
      <c r="E310" s="158" t="s">
        <v>5</v>
      </c>
      <c r="F310" s="259" t="s">
        <v>495</v>
      </c>
      <c r="G310" s="260"/>
      <c r="H310" s="260"/>
      <c r="I310" s="260"/>
      <c r="K310" s="159">
        <v>3.8</v>
      </c>
      <c r="R310" s="160"/>
      <c r="T310" s="161"/>
      <c r="AA310" s="162"/>
      <c r="AT310" s="158" t="s">
        <v>166</v>
      </c>
      <c r="AU310" s="158" t="s">
        <v>113</v>
      </c>
      <c r="AV310" s="10" t="s">
        <v>113</v>
      </c>
      <c r="AW310" s="10" t="s">
        <v>34</v>
      </c>
      <c r="AX310" s="10" t="s">
        <v>77</v>
      </c>
      <c r="AY310" s="158" t="s">
        <v>158</v>
      </c>
    </row>
    <row r="311" spans="2:65" s="11" customFormat="1" ht="14.45" customHeight="1">
      <c r="B311" s="163"/>
      <c r="E311" s="164" t="s">
        <v>5</v>
      </c>
      <c r="F311" s="261" t="s">
        <v>167</v>
      </c>
      <c r="G311" s="262"/>
      <c r="H311" s="262"/>
      <c r="I311" s="262"/>
      <c r="K311" s="165">
        <v>3.8</v>
      </c>
      <c r="R311" s="166"/>
      <c r="T311" s="167"/>
      <c r="AA311" s="168"/>
      <c r="AT311" s="164" t="s">
        <v>166</v>
      </c>
      <c r="AU311" s="164" t="s">
        <v>113</v>
      </c>
      <c r="AV311" s="11" t="s">
        <v>163</v>
      </c>
      <c r="AW311" s="11" t="s">
        <v>34</v>
      </c>
      <c r="AX311" s="11" t="s">
        <v>85</v>
      </c>
      <c r="AY311" s="164" t="s">
        <v>158</v>
      </c>
    </row>
    <row r="312" spans="2:65" s="1" customFormat="1" ht="14.45" customHeight="1">
      <c r="B312" s="123"/>
      <c r="C312" s="174" t="s">
        <v>496</v>
      </c>
      <c r="D312" s="174" t="s">
        <v>204</v>
      </c>
      <c r="E312" s="175" t="s">
        <v>497</v>
      </c>
      <c r="F312" s="267" t="s">
        <v>498</v>
      </c>
      <c r="G312" s="267"/>
      <c r="H312" s="267"/>
      <c r="I312" s="267"/>
      <c r="J312" s="176" t="s">
        <v>309</v>
      </c>
      <c r="K312" s="177">
        <v>3.8</v>
      </c>
      <c r="L312" s="268">
        <v>0</v>
      </c>
      <c r="M312" s="268"/>
      <c r="N312" s="269">
        <f>ROUND(L312*K312,2)</f>
        <v>0</v>
      </c>
      <c r="O312" s="253"/>
      <c r="P312" s="253"/>
      <c r="Q312" s="253"/>
      <c r="R312" s="126"/>
      <c r="T312" s="154" t="s">
        <v>5</v>
      </c>
      <c r="U312" s="41" t="s">
        <v>42</v>
      </c>
      <c r="W312" s="155">
        <f>V312*K312</f>
        <v>0</v>
      </c>
      <c r="X312" s="155">
        <v>0</v>
      </c>
      <c r="Y312" s="155">
        <f>X312*K312</f>
        <v>0</v>
      </c>
      <c r="Z312" s="155">
        <v>0</v>
      </c>
      <c r="AA312" s="156">
        <f>Z312*K312</f>
        <v>0</v>
      </c>
      <c r="AR312" s="20" t="s">
        <v>252</v>
      </c>
      <c r="AT312" s="20" t="s">
        <v>204</v>
      </c>
      <c r="AU312" s="20" t="s">
        <v>113</v>
      </c>
      <c r="AY312" s="20" t="s">
        <v>158</v>
      </c>
      <c r="BE312" s="100">
        <f>IF(U312="základní",N312,0)</f>
        <v>0</v>
      </c>
      <c r="BF312" s="100">
        <f>IF(U312="snížená",N312,0)</f>
        <v>0</v>
      </c>
      <c r="BG312" s="100">
        <f>IF(U312="zákl. přenesená",N312,0)</f>
        <v>0</v>
      </c>
      <c r="BH312" s="100">
        <f>IF(U312="sníž. přenesená",N312,0)</f>
        <v>0</v>
      </c>
      <c r="BI312" s="100">
        <f>IF(U312="nulová",N312,0)</f>
        <v>0</v>
      </c>
      <c r="BJ312" s="20" t="s">
        <v>85</v>
      </c>
      <c r="BK312" s="100">
        <f>ROUND(L312*K312,2)</f>
        <v>0</v>
      </c>
      <c r="BL312" s="20" t="s">
        <v>231</v>
      </c>
      <c r="BM312" s="20" t="s">
        <v>499</v>
      </c>
    </row>
    <row r="313" spans="2:65" s="1" customFormat="1" ht="34.15" customHeight="1">
      <c r="B313" s="123"/>
      <c r="C313" s="150" t="s">
        <v>500</v>
      </c>
      <c r="D313" s="150" t="s">
        <v>159</v>
      </c>
      <c r="E313" s="151" t="s">
        <v>501</v>
      </c>
      <c r="F313" s="251" t="s">
        <v>502</v>
      </c>
      <c r="G313" s="251"/>
      <c r="H313" s="251"/>
      <c r="I313" s="251"/>
      <c r="J313" s="152" t="s">
        <v>309</v>
      </c>
      <c r="K313" s="153">
        <v>3.8</v>
      </c>
      <c r="L313" s="252">
        <v>0</v>
      </c>
      <c r="M313" s="252"/>
      <c r="N313" s="253">
        <f>ROUND(L313*K313,2)</f>
        <v>0</v>
      </c>
      <c r="O313" s="253"/>
      <c r="P313" s="253"/>
      <c r="Q313" s="253"/>
      <c r="R313" s="126"/>
      <c r="T313" s="154" t="s">
        <v>5</v>
      </c>
      <c r="U313" s="41" t="s">
        <v>42</v>
      </c>
      <c r="W313" s="155">
        <f>V313*K313</f>
        <v>0</v>
      </c>
      <c r="X313" s="155">
        <v>7.7999999999999996E-3</v>
      </c>
      <c r="Y313" s="155">
        <f>X313*K313</f>
        <v>2.9639999999999996E-2</v>
      </c>
      <c r="Z313" s="155">
        <v>0</v>
      </c>
      <c r="AA313" s="156">
        <f>Z313*K313</f>
        <v>0</v>
      </c>
      <c r="AR313" s="20" t="s">
        <v>231</v>
      </c>
      <c r="AT313" s="20" t="s">
        <v>159</v>
      </c>
      <c r="AU313" s="20" t="s">
        <v>113</v>
      </c>
      <c r="AY313" s="20" t="s">
        <v>158</v>
      </c>
      <c r="BE313" s="100">
        <f>IF(U313="základní",N313,0)</f>
        <v>0</v>
      </c>
      <c r="BF313" s="100">
        <f>IF(U313="snížená",N313,0)</f>
        <v>0</v>
      </c>
      <c r="BG313" s="100">
        <f>IF(U313="zákl. přenesená",N313,0)</f>
        <v>0</v>
      </c>
      <c r="BH313" s="100">
        <f>IF(U313="sníž. přenesená",N313,0)</f>
        <v>0</v>
      </c>
      <c r="BI313" s="100">
        <f>IF(U313="nulová",N313,0)</f>
        <v>0</v>
      </c>
      <c r="BJ313" s="20" t="s">
        <v>85</v>
      </c>
      <c r="BK313" s="100">
        <f>ROUND(L313*K313,2)</f>
        <v>0</v>
      </c>
      <c r="BL313" s="20" t="s">
        <v>231</v>
      </c>
      <c r="BM313" s="20" t="s">
        <v>503</v>
      </c>
    </row>
    <row r="314" spans="2:65" s="10" customFormat="1" ht="14.45" customHeight="1">
      <c r="B314" s="157"/>
      <c r="E314" s="158" t="s">
        <v>5</v>
      </c>
      <c r="F314" s="259" t="s">
        <v>495</v>
      </c>
      <c r="G314" s="260"/>
      <c r="H314" s="260"/>
      <c r="I314" s="260"/>
      <c r="K314" s="159">
        <v>3.8</v>
      </c>
      <c r="R314" s="160"/>
      <c r="T314" s="161"/>
      <c r="AA314" s="162"/>
      <c r="AT314" s="158" t="s">
        <v>166</v>
      </c>
      <c r="AU314" s="158" t="s">
        <v>113</v>
      </c>
      <c r="AV314" s="10" t="s">
        <v>113</v>
      </c>
      <c r="AW314" s="10" t="s">
        <v>34</v>
      </c>
      <c r="AX314" s="10" t="s">
        <v>77</v>
      </c>
      <c r="AY314" s="158" t="s">
        <v>158</v>
      </c>
    </row>
    <row r="315" spans="2:65" s="11" customFormat="1" ht="14.45" customHeight="1">
      <c r="B315" s="163"/>
      <c r="E315" s="164" t="s">
        <v>5</v>
      </c>
      <c r="F315" s="261" t="s">
        <v>167</v>
      </c>
      <c r="G315" s="262"/>
      <c r="H315" s="262"/>
      <c r="I315" s="262"/>
      <c r="K315" s="165">
        <v>3.8</v>
      </c>
      <c r="R315" s="166"/>
      <c r="T315" s="167"/>
      <c r="AA315" s="168"/>
      <c r="AT315" s="164" t="s">
        <v>166</v>
      </c>
      <c r="AU315" s="164" t="s">
        <v>113</v>
      </c>
      <c r="AV315" s="11" t="s">
        <v>163</v>
      </c>
      <c r="AW315" s="11" t="s">
        <v>34</v>
      </c>
      <c r="AX315" s="11" t="s">
        <v>85</v>
      </c>
      <c r="AY315" s="164" t="s">
        <v>158</v>
      </c>
    </row>
    <row r="316" spans="2:65" s="1" customFormat="1" ht="22.9" customHeight="1">
      <c r="B316" s="123"/>
      <c r="C316" s="174" t="s">
        <v>504</v>
      </c>
      <c r="D316" s="174" t="s">
        <v>204</v>
      </c>
      <c r="E316" s="175" t="s">
        <v>505</v>
      </c>
      <c r="F316" s="267" t="s">
        <v>506</v>
      </c>
      <c r="G316" s="267"/>
      <c r="H316" s="267"/>
      <c r="I316" s="267"/>
      <c r="J316" s="176" t="s">
        <v>338</v>
      </c>
      <c r="K316" s="177">
        <v>129.19999999999999</v>
      </c>
      <c r="L316" s="268">
        <v>0</v>
      </c>
      <c r="M316" s="268"/>
      <c r="N316" s="269">
        <f>ROUND(L316*K316,2)</f>
        <v>0</v>
      </c>
      <c r="O316" s="253"/>
      <c r="P316" s="253"/>
      <c r="Q316" s="253"/>
      <c r="R316" s="126"/>
      <c r="T316" s="154" t="s">
        <v>5</v>
      </c>
      <c r="U316" s="41" t="s">
        <v>42</v>
      </c>
      <c r="W316" s="155">
        <f>V316*K316</f>
        <v>0</v>
      </c>
      <c r="X316" s="155">
        <v>1.6999999999999999E-3</v>
      </c>
      <c r="Y316" s="155">
        <f>X316*K316</f>
        <v>0.21963999999999997</v>
      </c>
      <c r="Z316" s="155">
        <v>0</v>
      </c>
      <c r="AA316" s="156">
        <f>Z316*K316</f>
        <v>0</v>
      </c>
      <c r="AR316" s="20" t="s">
        <v>252</v>
      </c>
      <c r="AT316" s="20" t="s">
        <v>204</v>
      </c>
      <c r="AU316" s="20" t="s">
        <v>113</v>
      </c>
      <c r="AY316" s="20" t="s">
        <v>158</v>
      </c>
      <c r="BE316" s="100">
        <f>IF(U316="základní",N316,0)</f>
        <v>0</v>
      </c>
      <c r="BF316" s="100">
        <f>IF(U316="snížená",N316,0)</f>
        <v>0</v>
      </c>
      <c r="BG316" s="100">
        <f>IF(U316="zákl. přenesená",N316,0)</f>
        <v>0</v>
      </c>
      <c r="BH316" s="100">
        <f>IF(U316="sníž. přenesená",N316,0)</f>
        <v>0</v>
      </c>
      <c r="BI316" s="100">
        <f>IF(U316="nulová",N316,0)</f>
        <v>0</v>
      </c>
      <c r="BJ316" s="20" t="s">
        <v>85</v>
      </c>
      <c r="BK316" s="100">
        <f>ROUND(L316*K316,2)</f>
        <v>0</v>
      </c>
      <c r="BL316" s="20" t="s">
        <v>231</v>
      </c>
      <c r="BM316" s="20" t="s">
        <v>507</v>
      </c>
    </row>
    <row r="317" spans="2:65" s="1" customFormat="1" ht="14.45" customHeight="1">
      <c r="B317" s="34"/>
      <c r="F317" s="273" t="s">
        <v>508</v>
      </c>
      <c r="G317" s="274"/>
      <c r="H317" s="274"/>
      <c r="I317" s="274"/>
      <c r="R317" s="35"/>
      <c r="T317" s="178"/>
      <c r="AA317" s="69"/>
      <c r="AT317" s="20" t="s">
        <v>255</v>
      </c>
      <c r="AU317" s="20" t="s">
        <v>113</v>
      </c>
    </row>
    <row r="318" spans="2:65" s="1" customFormat="1" ht="22.9" customHeight="1">
      <c r="B318" s="123"/>
      <c r="C318" s="150" t="s">
        <v>509</v>
      </c>
      <c r="D318" s="150" t="s">
        <v>159</v>
      </c>
      <c r="E318" s="151" t="s">
        <v>510</v>
      </c>
      <c r="F318" s="251" t="s">
        <v>511</v>
      </c>
      <c r="G318" s="251"/>
      <c r="H318" s="251"/>
      <c r="I318" s="251"/>
      <c r="J318" s="152" t="s">
        <v>309</v>
      </c>
      <c r="K318" s="153">
        <v>3.8</v>
      </c>
      <c r="L318" s="252">
        <v>0</v>
      </c>
      <c r="M318" s="252"/>
      <c r="N318" s="253">
        <f>ROUND(L318*K318,2)</f>
        <v>0</v>
      </c>
      <c r="O318" s="253"/>
      <c r="P318" s="253"/>
      <c r="Q318" s="253"/>
      <c r="R318" s="126"/>
      <c r="T318" s="154" t="s">
        <v>5</v>
      </c>
      <c r="U318" s="41" t="s">
        <v>42</v>
      </c>
      <c r="W318" s="155">
        <f>V318*K318</f>
        <v>0</v>
      </c>
      <c r="X318" s="155">
        <v>0</v>
      </c>
      <c r="Y318" s="155">
        <f>X318*K318</f>
        <v>0</v>
      </c>
      <c r="Z318" s="155">
        <v>1.84E-2</v>
      </c>
      <c r="AA318" s="156">
        <f>Z318*K318</f>
        <v>6.9919999999999996E-2</v>
      </c>
      <c r="AR318" s="20" t="s">
        <v>231</v>
      </c>
      <c r="AT318" s="20" t="s">
        <v>159</v>
      </c>
      <c r="AU318" s="20" t="s">
        <v>113</v>
      </c>
      <c r="AY318" s="20" t="s">
        <v>158</v>
      </c>
      <c r="BE318" s="100">
        <f>IF(U318="základní",N318,0)</f>
        <v>0</v>
      </c>
      <c r="BF318" s="100">
        <f>IF(U318="snížená",N318,0)</f>
        <v>0</v>
      </c>
      <c r="BG318" s="100">
        <f>IF(U318="zákl. přenesená",N318,0)</f>
        <v>0</v>
      </c>
      <c r="BH318" s="100">
        <f>IF(U318="sníž. přenesená",N318,0)</f>
        <v>0</v>
      </c>
      <c r="BI318" s="100">
        <f>IF(U318="nulová",N318,0)</f>
        <v>0</v>
      </c>
      <c r="BJ318" s="20" t="s">
        <v>85</v>
      </c>
      <c r="BK318" s="100">
        <f>ROUND(L318*K318,2)</f>
        <v>0</v>
      </c>
      <c r="BL318" s="20" t="s">
        <v>231</v>
      </c>
      <c r="BM318" s="20" t="s">
        <v>512</v>
      </c>
    </row>
    <row r="319" spans="2:65" s="10" customFormat="1" ht="14.45" customHeight="1">
      <c r="B319" s="157"/>
      <c r="E319" s="158" t="s">
        <v>5</v>
      </c>
      <c r="F319" s="259" t="s">
        <v>513</v>
      </c>
      <c r="G319" s="260"/>
      <c r="H319" s="260"/>
      <c r="I319" s="260"/>
      <c r="K319" s="159">
        <v>3.8</v>
      </c>
      <c r="R319" s="160"/>
      <c r="T319" s="161"/>
      <c r="AA319" s="162"/>
      <c r="AT319" s="158" t="s">
        <v>166</v>
      </c>
      <c r="AU319" s="158" t="s">
        <v>113</v>
      </c>
      <c r="AV319" s="10" t="s">
        <v>113</v>
      </c>
      <c r="AW319" s="10" t="s">
        <v>34</v>
      </c>
      <c r="AX319" s="10" t="s">
        <v>77</v>
      </c>
      <c r="AY319" s="158" t="s">
        <v>158</v>
      </c>
    </row>
    <row r="320" spans="2:65" s="11" customFormat="1" ht="14.45" customHeight="1">
      <c r="B320" s="163"/>
      <c r="E320" s="164" t="s">
        <v>5</v>
      </c>
      <c r="F320" s="261" t="s">
        <v>167</v>
      </c>
      <c r="G320" s="262"/>
      <c r="H320" s="262"/>
      <c r="I320" s="262"/>
      <c r="K320" s="165">
        <v>3.8</v>
      </c>
      <c r="R320" s="166"/>
      <c r="T320" s="167"/>
      <c r="AA320" s="168"/>
      <c r="AT320" s="164" t="s">
        <v>166</v>
      </c>
      <c r="AU320" s="164" t="s">
        <v>113</v>
      </c>
      <c r="AV320" s="11" t="s">
        <v>163</v>
      </c>
      <c r="AW320" s="11" t="s">
        <v>34</v>
      </c>
      <c r="AX320" s="11" t="s">
        <v>85</v>
      </c>
      <c r="AY320" s="164" t="s">
        <v>158</v>
      </c>
    </row>
    <row r="321" spans="2:65" s="1" customFormat="1" ht="22.9" customHeight="1">
      <c r="B321" s="123"/>
      <c r="C321" s="174" t="s">
        <v>514</v>
      </c>
      <c r="D321" s="174" t="s">
        <v>204</v>
      </c>
      <c r="E321" s="175" t="s">
        <v>515</v>
      </c>
      <c r="F321" s="270" t="s">
        <v>993</v>
      </c>
      <c r="G321" s="267"/>
      <c r="H321" s="267"/>
      <c r="I321" s="267"/>
      <c r="J321" s="176" t="s">
        <v>211</v>
      </c>
      <c r="K321" s="177">
        <v>3</v>
      </c>
      <c r="L321" s="268">
        <v>0</v>
      </c>
      <c r="M321" s="268"/>
      <c r="N321" s="269">
        <f>ROUND(L321*K321,2)</f>
        <v>0</v>
      </c>
      <c r="O321" s="253"/>
      <c r="P321" s="253"/>
      <c r="Q321" s="253"/>
      <c r="R321" s="126"/>
      <c r="T321" s="154" t="s">
        <v>5</v>
      </c>
      <c r="U321" s="41" t="s">
        <v>42</v>
      </c>
      <c r="W321" s="155">
        <f>V321*K321</f>
        <v>0</v>
      </c>
      <c r="X321" s="155">
        <v>0</v>
      </c>
      <c r="Y321" s="155">
        <f>X321*K321</f>
        <v>0</v>
      </c>
      <c r="Z321" s="155">
        <v>0</v>
      </c>
      <c r="AA321" s="156">
        <f>Z321*K321</f>
        <v>0</v>
      </c>
      <c r="AR321" s="20" t="s">
        <v>252</v>
      </c>
      <c r="AT321" s="20" t="s">
        <v>204</v>
      </c>
      <c r="AU321" s="20" t="s">
        <v>113</v>
      </c>
      <c r="AY321" s="20" t="s">
        <v>158</v>
      </c>
      <c r="BE321" s="100">
        <f>IF(U321="základní",N321,0)</f>
        <v>0</v>
      </c>
      <c r="BF321" s="100">
        <f>IF(U321="snížená",N321,0)</f>
        <v>0</v>
      </c>
      <c r="BG321" s="100">
        <f>IF(U321="zákl. přenesená",N321,0)</f>
        <v>0</v>
      </c>
      <c r="BH321" s="100">
        <f>IF(U321="sníž. přenesená",N321,0)</f>
        <v>0</v>
      </c>
      <c r="BI321" s="100">
        <f>IF(U321="nulová",N321,0)</f>
        <v>0</v>
      </c>
      <c r="BJ321" s="20" t="s">
        <v>85</v>
      </c>
      <c r="BK321" s="100">
        <f>ROUND(L321*K321,2)</f>
        <v>0</v>
      </c>
      <c r="BL321" s="20" t="s">
        <v>231</v>
      </c>
      <c r="BM321" s="20" t="s">
        <v>516</v>
      </c>
    </row>
    <row r="322" spans="2:65" s="1" customFormat="1" ht="45" customHeight="1">
      <c r="B322" s="123"/>
      <c r="C322" s="174" t="s">
        <v>517</v>
      </c>
      <c r="D322" s="174" t="s">
        <v>204</v>
      </c>
      <c r="E322" s="175" t="s">
        <v>518</v>
      </c>
      <c r="F322" s="270" t="s">
        <v>994</v>
      </c>
      <c r="G322" s="267"/>
      <c r="H322" s="267"/>
      <c r="I322" s="267"/>
      <c r="J322" s="176" t="s">
        <v>211</v>
      </c>
      <c r="K322" s="177">
        <v>3</v>
      </c>
      <c r="L322" s="268">
        <v>0</v>
      </c>
      <c r="M322" s="268"/>
      <c r="N322" s="269">
        <f>ROUND(L322*K322,2)</f>
        <v>0</v>
      </c>
      <c r="O322" s="253"/>
      <c r="P322" s="253"/>
      <c r="Q322" s="253"/>
      <c r="R322" s="126"/>
      <c r="T322" s="154" t="s">
        <v>5</v>
      </c>
      <c r="U322" s="41" t="s">
        <v>42</v>
      </c>
      <c r="W322" s="155">
        <f>V322*K322</f>
        <v>0</v>
      </c>
      <c r="X322" s="155">
        <v>0</v>
      </c>
      <c r="Y322" s="155">
        <f>X322*K322</f>
        <v>0</v>
      </c>
      <c r="Z322" s="155">
        <v>0</v>
      </c>
      <c r="AA322" s="156">
        <f>Z322*K322</f>
        <v>0</v>
      </c>
      <c r="AR322" s="20" t="s">
        <v>252</v>
      </c>
      <c r="AT322" s="20" t="s">
        <v>204</v>
      </c>
      <c r="AU322" s="20" t="s">
        <v>113</v>
      </c>
      <c r="AY322" s="20" t="s">
        <v>158</v>
      </c>
      <c r="BE322" s="100">
        <f>IF(U322="základní",N322,0)</f>
        <v>0</v>
      </c>
      <c r="BF322" s="100">
        <f>IF(U322="snížená",N322,0)</f>
        <v>0</v>
      </c>
      <c r="BG322" s="100">
        <f>IF(U322="zákl. přenesená",N322,0)</f>
        <v>0</v>
      </c>
      <c r="BH322" s="100">
        <f>IF(U322="sníž. přenesená",N322,0)</f>
        <v>0</v>
      </c>
      <c r="BI322" s="100">
        <f>IF(U322="nulová",N322,0)</f>
        <v>0</v>
      </c>
      <c r="BJ322" s="20" t="s">
        <v>85</v>
      </c>
      <c r="BK322" s="100">
        <f>ROUND(L322*K322,2)</f>
        <v>0</v>
      </c>
      <c r="BL322" s="20" t="s">
        <v>231</v>
      </c>
      <c r="BM322" s="20" t="s">
        <v>519</v>
      </c>
    </row>
    <row r="323" spans="2:65" s="1" customFormat="1" ht="22.9" customHeight="1">
      <c r="B323" s="123"/>
      <c r="C323" s="150" t="s">
        <v>185</v>
      </c>
      <c r="D323" s="150" t="s">
        <v>159</v>
      </c>
      <c r="E323" s="151" t="s">
        <v>520</v>
      </c>
      <c r="F323" s="251" t="s">
        <v>521</v>
      </c>
      <c r="G323" s="251"/>
      <c r="H323" s="251"/>
      <c r="I323" s="251"/>
      <c r="J323" s="152" t="s">
        <v>273</v>
      </c>
      <c r="K323" s="179">
        <v>0</v>
      </c>
      <c r="L323" s="252">
        <v>0</v>
      </c>
      <c r="M323" s="252"/>
      <c r="N323" s="253">
        <f>ROUND(L323*K323,2)</f>
        <v>0</v>
      </c>
      <c r="O323" s="253"/>
      <c r="P323" s="253"/>
      <c r="Q323" s="253"/>
      <c r="R323" s="126"/>
      <c r="T323" s="154" t="s">
        <v>5</v>
      </c>
      <c r="U323" s="41" t="s">
        <v>42</v>
      </c>
      <c r="W323" s="155">
        <f>V323*K323</f>
        <v>0</v>
      </c>
      <c r="X323" s="155">
        <v>0</v>
      </c>
      <c r="Y323" s="155">
        <f>X323*K323</f>
        <v>0</v>
      </c>
      <c r="Z323" s="155">
        <v>0</v>
      </c>
      <c r="AA323" s="156">
        <f>Z323*K323</f>
        <v>0</v>
      </c>
      <c r="AR323" s="20" t="s">
        <v>231</v>
      </c>
      <c r="AT323" s="20" t="s">
        <v>159</v>
      </c>
      <c r="AU323" s="20" t="s">
        <v>113</v>
      </c>
      <c r="AY323" s="20" t="s">
        <v>158</v>
      </c>
      <c r="BE323" s="100">
        <f>IF(U323="základní",N323,0)</f>
        <v>0</v>
      </c>
      <c r="BF323" s="100">
        <f>IF(U323="snížená",N323,0)</f>
        <v>0</v>
      </c>
      <c r="BG323" s="100">
        <f>IF(U323="zákl. přenesená",N323,0)</f>
        <v>0</v>
      </c>
      <c r="BH323" s="100">
        <f>IF(U323="sníž. přenesená",N323,0)</f>
        <v>0</v>
      </c>
      <c r="BI323" s="100">
        <f>IF(U323="nulová",N323,0)</f>
        <v>0</v>
      </c>
      <c r="BJ323" s="20" t="s">
        <v>85</v>
      </c>
      <c r="BK323" s="100">
        <f>ROUND(L323*K323,2)</f>
        <v>0</v>
      </c>
      <c r="BL323" s="20" t="s">
        <v>231</v>
      </c>
      <c r="BM323" s="20" t="s">
        <v>522</v>
      </c>
    </row>
    <row r="324" spans="2:65" s="1" customFormat="1" ht="49.9" customHeight="1">
      <c r="B324" s="34"/>
      <c r="D324" s="141" t="s">
        <v>523</v>
      </c>
      <c r="N324" s="276">
        <f>BK324</f>
        <v>0</v>
      </c>
      <c r="O324" s="277"/>
      <c r="P324" s="277"/>
      <c r="Q324" s="277"/>
      <c r="R324" s="35"/>
      <c r="T324" s="180"/>
      <c r="U324" s="53"/>
      <c r="V324" s="53"/>
      <c r="W324" s="53"/>
      <c r="X324" s="53"/>
      <c r="Y324" s="53"/>
      <c r="Z324" s="53"/>
      <c r="AA324" s="55"/>
      <c r="AT324" s="20" t="s">
        <v>76</v>
      </c>
      <c r="AU324" s="20" t="s">
        <v>77</v>
      </c>
      <c r="AY324" s="20" t="s">
        <v>524</v>
      </c>
      <c r="BK324" s="100">
        <v>0</v>
      </c>
    </row>
    <row r="325" spans="2:65" s="1" customFormat="1" ht="6.95" customHeight="1">
      <c r="B325" s="56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8"/>
    </row>
  </sheetData>
  <mergeCells count="442">
    <mergeCell ref="N172:Q172"/>
    <mergeCell ref="N174:Q174"/>
    <mergeCell ref="N175:Q175"/>
    <mergeCell ref="N204:Q204"/>
    <mergeCell ref="N221:Q221"/>
    <mergeCell ref="N308:Q308"/>
    <mergeCell ref="N324:Q324"/>
    <mergeCell ref="H1:K1"/>
    <mergeCell ref="S2:AC2"/>
    <mergeCell ref="F320:I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15:I315"/>
    <mergeCell ref="F316:I316"/>
    <mergeCell ref="L316:M316"/>
    <mergeCell ref="N316:Q316"/>
    <mergeCell ref="F317:I317"/>
    <mergeCell ref="F318:I318"/>
    <mergeCell ref="L318:M318"/>
    <mergeCell ref="N318:Q318"/>
    <mergeCell ref="F319:I319"/>
    <mergeCell ref="F310:I310"/>
    <mergeCell ref="F311:I311"/>
    <mergeCell ref="F312:I312"/>
    <mergeCell ref="L312:M312"/>
    <mergeCell ref="N312:Q312"/>
    <mergeCell ref="F313:I313"/>
    <mergeCell ref="L313:M313"/>
    <mergeCell ref="N313:Q313"/>
    <mergeCell ref="F314:I314"/>
    <mergeCell ref="F304:I304"/>
    <mergeCell ref="F305:I305"/>
    <mergeCell ref="F306:I306"/>
    <mergeCell ref="L306:M306"/>
    <mergeCell ref="N306:Q306"/>
    <mergeCell ref="F307:I307"/>
    <mergeCell ref="L307:M307"/>
    <mergeCell ref="N307:Q307"/>
    <mergeCell ref="F309:I309"/>
    <mergeCell ref="L309:M309"/>
    <mergeCell ref="N309:Q309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2:I272"/>
    <mergeCell ref="F273:I273"/>
    <mergeCell ref="L273:M273"/>
    <mergeCell ref="N273:Q273"/>
    <mergeCell ref="F274:I274"/>
    <mergeCell ref="F275:I275"/>
    <mergeCell ref="F276:I276"/>
    <mergeCell ref="L276:M276"/>
    <mergeCell ref="N276:Q276"/>
    <mergeCell ref="F265:I265"/>
    <mergeCell ref="F266:I266"/>
    <mergeCell ref="F267:I267"/>
    <mergeCell ref="F268:I268"/>
    <mergeCell ref="L268:M268"/>
    <mergeCell ref="N268:Q268"/>
    <mergeCell ref="F269:I269"/>
    <mergeCell ref="F270:I270"/>
    <mergeCell ref="F271:I271"/>
    <mergeCell ref="F260:I260"/>
    <mergeCell ref="L260:M260"/>
    <mergeCell ref="N260:Q260"/>
    <mergeCell ref="F261:I261"/>
    <mergeCell ref="F262:I262"/>
    <mergeCell ref="F263:I263"/>
    <mergeCell ref="F264:I264"/>
    <mergeCell ref="L264:M264"/>
    <mergeCell ref="N264:Q264"/>
    <mergeCell ref="F253:I253"/>
    <mergeCell ref="F254:I254"/>
    <mergeCell ref="F255:I255"/>
    <mergeCell ref="L255:M255"/>
    <mergeCell ref="N255:Q255"/>
    <mergeCell ref="F256:I256"/>
    <mergeCell ref="F257:I257"/>
    <mergeCell ref="F258:I258"/>
    <mergeCell ref="F259:I259"/>
    <mergeCell ref="F248:I248"/>
    <mergeCell ref="F249:I249"/>
    <mergeCell ref="L249:M249"/>
    <mergeCell ref="N249:Q249"/>
    <mergeCell ref="F250:I250"/>
    <mergeCell ref="F251:I251"/>
    <mergeCell ref="F252:I252"/>
    <mergeCell ref="L252:M252"/>
    <mergeCell ref="N252:Q252"/>
    <mergeCell ref="F241:I241"/>
    <mergeCell ref="F242:I242"/>
    <mergeCell ref="L242:M242"/>
    <mergeCell ref="N242:Q242"/>
    <mergeCell ref="F243:I243"/>
    <mergeCell ref="F244:I244"/>
    <mergeCell ref="F245:I245"/>
    <mergeCell ref="F246:I246"/>
    <mergeCell ref="F247:I247"/>
    <mergeCell ref="F234:I234"/>
    <mergeCell ref="F235:I235"/>
    <mergeCell ref="F236:I236"/>
    <mergeCell ref="F237:I237"/>
    <mergeCell ref="F238:I238"/>
    <mergeCell ref="F239:I239"/>
    <mergeCell ref="L239:M239"/>
    <mergeCell ref="N239:Q239"/>
    <mergeCell ref="F240:I240"/>
    <mergeCell ref="F227:I227"/>
    <mergeCell ref="F228:I228"/>
    <mergeCell ref="L228:M228"/>
    <mergeCell ref="N228:Q228"/>
    <mergeCell ref="F229:I229"/>
    <mergeCell ref="F230:I230"/>
    <mergeCell ref="F231:I231"/>
    <mergeCell ref="F232:I232"/>
    <mergeCell ref="F233:I233"/>
    <mergeCell ref="L233:M233"/>
    <mergeCell ref="N233:Q233"/>
    <mergeCell ref="F222:I222"/>
    <mergeCell ref="L222:M222"/>
    <mergeCell ref="N222:Q222"/>
    <mergeCell ref="F223:I223"/>
    <mergeCell ref="F224:I224"/>
    <mergeCell ref="F225:I225"/>
    <mergeCell ref="L225:M225"/>
    <mergeCell ref="N225:Q225"/>
    <mergeCell ref="F226:I226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09:I209"/>
    <mergeCell ref="F210:I210"/>
    <mergeCell ref="F211:I211"/>
    <mergeCell ref="L211:M211"/>
    <mergeCell ref="N211:Q211"/>
    <mergeCell ref="F212:I212"/>
    <mergeCell ref="F213:I213"/>
    <mergeCell ref="F214:I214"/>
    <mergeCell ref="L214:M214"/>
    <mergeCell ref="N214:Q214"/>
    <mergeCell ref="F203:I203"/>
    <mergeCell ref="L203:M203"/>
    <mergeCell ref="N203:Q203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197:I197"/>
    <mergeCell ref="F198:I198"/>
    <mergeCell ref="F199:I199"/>
    <mergeCell ref="L199:M199"/>
    <mergeCell ref="N199:Q199"/>
    <mergeCell ref="F200:I200"/>
    <mergeCell ref="F201:I201"/>
    <mergeCell ref="F202:I202"/>
    <mergeCell ref="L202:M202"/>
    <mergeCell ref="N202:Q202"/>
    <mergeCell ref="F192:I192"/>
    <mergeCell ref="F193:I193"/>
    <mergeCell ref="L193:M193"/>
    <mergeCell ref="N193:Q193"/>
    <mergeCell ref="F194:I194"/>
    <mergeCell ref="F195:I195"/>
    <mergeCell ref="F196:I196"/>
    <mergeCell ref="L196:M196"/>
    <mergeCell ref="N196:Q196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L191:M191"/>
    <mergeCell ref="N191:Q191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L185:M185"/>
    <mergeCell ref="N185:Q185"/>
    <mergeCell ref="F173:I173"/>
    <mergeCell ref="L173:M173"/>
    <mergeCell ref="N173:Q173"/>
    <mergeCell ref="F176:I176"/>
    <mergeCell ref="L176:M176"/>
    <mergeCell ref="N176:Q176"/>
    <mergeCell ref="F177:I177"/>
    <mergeCell ref="F178:I178"/>
    <mergeCell ref="F179:I179"/>
    <mergeCell ref="L179:M179"/>
    <mergeCell ref="N179:Q179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3:I163"/>
    <mergeCell ref="L163:M163"/>
    <mergeCell ref="N163:Q163"/>
    <mergeCell ref="F164:I164"/>
    <mergeCell ref="F165:I165"/>
    <mergeCell ref="F166:I166"/>
    <mergeCell ref="L166:M166"/>
    <mergeCell ref="N166:Q166"/>
    <mergeCell ref="F168:I168"/>
    <mergeCell ref="L168:M168"/>
    <mergeCell ref="N168:Q168"/>
    <mergeCell ref="N167:Q167"/>
    <mergeCell ref="F158:I158"/>
    <mergeCell ref="F159:I159"/>
    <mergeCell ref="L159:M159"/>
    <mergeCell ref="N159:Q159"/>
    <mergeCell ref="F160:I160"/>
    <mergeCell ref="F161:I161"/>
    <mergeCell ref="F162:I162"/>
    <mergeCell ref="L162:M162"/>
    <mergeCell ref="N162:Q162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F157:I157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37:I137"/>
    <mergeCell ref="F138:I138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N139:Q139"/>
    <mergeCell ref="F130:I130"/>
    <mergeCell ref="F131:I131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N132:Q132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N126:Q126"/>
    <mergeCell ref="N127:Q127"/>
    <mergeCell ref="N128:Q128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1"/>
  <sheetViews>
    <sheetView showGridLines="0" workbookViewId="0">
      <pane ySplit="1" topLeftCell="A246" activePane="bottomLeft" state="frozen"/>
      <selection pane="bottomLeft" activeCell="AD253" sqref="AD253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7"/>
      <c r="B1" s="14"/>
      <c r="C1" s="14"/>
      <c r="D1" s="15" t="s">
        <v>1</v>
      </c>
      <c r="E1" s="14"/>
      <c r="F1" s="16" t="s">
        <v>108</v>
      </c>
      <c r="G1" s="16"/>
      <c r="H1" s="278" t="s">
        <v>109</v>
      </c>
      <c r="I1" s="278"/>
      <c r="J1" s="278"/>
      <c r="K1" s="278"/>
      <c r="L1" s="16" t="s">
        <v>110</v>
      </c>
      <c r="M1" s="14"/>
      <c r="N1" s="14"/>
      <c r="O1" s="15" t="s">
        <v>111</v>
      </c>
      <c r="P1" s="14"/>
      <c r="Q1" s="14"/>
      <c r="R1" s="14"/>
      <c r="S1" s="16" t="s">
        <v>112</v>
      </c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22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89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113</v>
      </c>
    </row>
    <row r="4" spans="1:66" ht="36.950000000000003" customHeight="1">
      <c r="B4" s="24"/>
      <c r="C4" s="187" t="s">
        <v>114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5"/>
      <c r="T4" s="19" t="s">
        <v>13</v>
      </c>
      <c r="AT4" s="20" t="s">
        <v>6</v>
      </c>
    </row>
    <row r="5" spans="1:66" ht="6.95" customHeight="1">
      <c r="B5" s="24"/>
      <c r="R5" s="25"/>
    </row>
    <row r="6" spans="1:66" ht="25.35" customHeight="1">
      <c r="B6" s="24"/>
      <c r="D6" s="30" t="s">
        <v>19</v>
      </c>
      <c r="F6" s="229" t="str">
        <f>'Rekapitulace stavby'!K6</f>
        <v>Oprava fasády a střechy tělocvičny ZŠ Lidická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R6" s="25"/>
    </row>
    <row r="7" spans="1:66" s="1" customFormat="1" ht="32.85" customHeight="1">
      <c r="B7" s="34"/>
      <c r="D7" s="29" t="s">
        <v>115</v>
      </c>
      <c r="F7" s="193" t="s">
        <v>525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R7" s="35"/>
    </row>
    <row r="8" spans="1:66" s="1" customFormat="1" ht="14.45" customHeight="1">
      <c r="B8" s="34"/>
      <c r="D8" s="30" t="s">
        <v>21</v>
      </c>
      <c r="F8" s="28" t="s">
        <v>5</v>
      </c>
      <c r="M8" s="30" t="s">
        <v>22</v>
      </c>
      <c r="O8" s="28" t="s">
        <v>5</v>
      </c>
      <c r="R8" s="35"/>
    </row>
    <row r="9" spans="1:66" s="1" customFormat="1" ht="14.45" customHeight="1">
      <c r="B9" s="34"/>
      <c r="D9" s="30" t="s">
        <v>23</v>
      </c>
      <c r="F9" s="28" t="s">
        <v>24</v>
      </c>
      <c r="M9" s="30" t="s">
        <v>25</v>
      </c>
      <c r="O9" s="232">
        <f>'Rekapitulace stavby'!AN8</f>
        <v>42867</v>
      </c>
      <c r="P9" s="233"/>
      <c r="R9" s="35"/>
    </row>
    <row r="10" spans="1:66" s="1" customFormat="1" ht="10.9" customHeight="1">
      <c r="B10" s="34"/>
      <c r="R10" s="35"/>
    </row>
    <row r="11" spans="1:66" s="1" customFormat="1" ht="14.45" customHeight="1">
      <c r="B11" s="34"/>
      <c r="D11" s="30" t="s">
        <v>26</v>
      </c>
      <c r="M11" s="30" t="s">
        <v>27</v>
      </c>
      <c r="O11" s="191" t="s">
        <v>5</v>
      </c>
      <c r="P11" s="191"/>
      <c r="R11" s="35"/>
    </row>
    <row r="12" spans="1:66" s="1" customFormat="1" ht="18" customHeight="1">
      <c r="B12" s="34"/>
      <c r="E12" s="28" t="s">
        <v>28</v>
      </c>
      <c r="M12" s="30" t="s">
        <v>29</v>
      </c>
      <c r="O12" s="191" t="s">
        <v>5</v>
      </c>
      <c r="P12" s="191"/>
      <c r="R12" s="35"/>
    </row>
    <row r="13" spans="1:66" s="1" customFormat="1" ht="6.95" customHeight="1">
      <c r="B13" s="34"/>
      <c r="R13" s="35"/>
    </row>
    <row r="14" spans="1:66" s="1" customFormat="1" ht="14.45" customHeight="1">
      <c r="B14" s="34"/>
      <c r="D14" s="30" t="s">
        <v>30</v>
      </c>
      <c r="M14" s="30" t="s">
        <v>27</v>
      </c>
      <c r="O14" s="234" t="s">
        <v>5</v>
      </c>
      <c r="P14" s="191"/>
      <c r="R14" s="35"/>
    </row>
    <row r="15" spans="1:66" s="1" customFormat="1" ht="18" customHeight="1">
      <c r="B15" s="34"/>
      <c r="E15" s="234" t="s">
        <v>117</v>
      </c>
      <c r="F15" s="235"/>
      <c r="G15" s="235"/>
      <c r="H15" s="235"/>
      <c r="I15" s="235"/>
      <c r="J15" s="235"/>
      <c r="K15" s="235"/>
      <c r="L15" s="235"/>
      <c r="M15" s="30" t="s">
        <v>29</v>
      </c>
      <c r="O15" s="234" t="s">
        <v>5</v>
      </c>
      <c r="P15" s="191"/>
      <c r="R15" s="35"/>
    </row>
    <row r="16" spans="1:66" s="1" customFormat="1" ht="6.95" customHeight="1">
      <c r="B16" s="34"/>
      <c r="R16" s="35"/>
    </row>
    <row r="17" spans="2:18" s="1" customFormat="1" ht="14.45" customHeight="1">
      <c r="B17" s="34"/>
      <c r="D17" s="30" t="s">
        <v>32</v>
      </c>
      <c r="M17" s="30" t="s">
        <v>27</v>
      </c>
      <c r="O17" s="191" t="s">
        <v>5</v>
      </c>
      <c r="P17" s="191"/>
      <c r="R17" s="35"/>
    </row>
    <row r="18" spans="2:18" s="1" customFormat="1" ht="18" customHeight="1">
      <c r="B18" s="34"/>
      <c r="E18" s="28" t="s">
        <v>33</v>
      </c>
      <c r="M18" s="30" t="s">
        <v>29</v>
      </c>
      <c r="O18" s="191" t="s">
        <v>5</v>
      </c>
      <c r="P18" s="191"/>
      <c r="R18" s="35"/>
    </row>
    <row r="19" spans="2:18" s="1" customFormat="1" ht="6.95" customHeight="1">
      <c r="B19" s="34"/>
      <c r="R19" s="35"/>
    </row>
    <row r="20" spans="2:18" s="1" customFormat="1" ht="14.45" customHeight="1">
      <c r="B20" s="34"/>
      <c r="D20" s="30" t="s">
        <v>35</v>
      </c>
      <c r="M20" s="30" t="s">
        <v>27</v>
      </c>
      <c r="O20" s="191" t="s">
        <v>5</v>
      </c>
      <c r="P20" s="191"/>
      <c r="R20" s="35"/>
    </row>
    <row r="21" spans="2:18" s="1" customFormat="1" ht="18" customHeight="1">
      <c r="B21" s="34"/>
      <c r="E21" s="28" t="s">
        <v>36</v>
      </c>
      <c r="M21" s="30" t="s">
        <v>29</v>
      </c>
      <c r="O21" s="191" t="s">
        <v>5</v>
      </c>
      <c r="P21" s="191"/>
      <c r="R21" s="35"/>
    </row>
    <row r="22" spans="2:18" s="1" customFormat="1" ht="6.95" customHeight="1">
      <c r="B22" s="34"/>
      <c r="R22" s="35"/>
    </row>
    <row r="23" spans="2:18" s="1" customFormat="1" ht="14.45" customHeight="1">
      <c r="B23" s="34"/>
      <c r="D23" s="30" t="s">
        <v>37</v>
      </c>
      <c r="R23" s="35"/>
    </row>
    <row r="24" spans="2:18" s="1" customFormat="1" ht="14.45" customHeight="1">
      <c r="B24" s="34"/>
      <c r="E24" s="196" t="s">
        <v>5</v>
      </c>
      <c r="F24" s="196"/>
      <c r="G24" s="196"/>
      <c r="H24" s="196"/>
      <c r="I24" s="196"/>
      <c r="J24" s="196"/>
      <c r="K24" s="196"/>
      <c r="L24" s="196"/>
      <c r="R24" s="35"/>
    </row>
    <row r="25" spans="2:18" s="1" customFormat="1" ht="6.95" customHeight="1">
      <c r="B25" s="34"/>
      <c r="R25" s="35"/>
    </row>
    <row r="26" spans="2:18" s="1" customFormat="1" ht="6.95" customHeight="1">
      <c r="B26" s="34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5"/>
    </row>
    <row r="27" spans="2:18" s="1" customFormat="1" ht="14.45" customHeight="1">
      <c r="B27" s="34"/>
      <c r="D27" s="109" t="s">
        <v>118</v>
      </c>
      <c r="M27" s="197">
        <f>N88</f>
        <v>0</v>
      </c>
      <c r="N27" s="197"/>
      <c r="O27" s="197"/>
      <c r="P27" s="197"/>
      <c r="R27" s="35"/>
    </row>
    <row r="28" spans="2:18" s="1" customFormat="1" ht="14.45" customHeight="1">
      <c r="B28" s="34"/>
      <c r="D28" s="33" t="s">
        <v>102</v>
      </c>
      <c r="M28" s="197">
        <f>N101</f>
        <v>0</v>
      </c>
      <c r="N28" s="197"/>
      <c r="O28" s="197"/>
      <c r="P28" s="197"/>
      <c r="R28" s="35"/>
    </row>
    <row r="29" spans="2:18" s="1" customFormat="1" ht="6.95" customHeight="1">
      <c r="B29" s="34"/>
      <c r="R29" s="35"/>
    </row>
    <row r="30" spans="2:18" s="1" customFormat="1" ht="25.35" customHeight="1">
      <c r="B30" s="34"/>
      <c r="D30" s="110" t="s">
        <v>40</v>
      </c>
      <c r="M30" s="236">
        <f>ROUND(M27+M28,2)</f>
        <v>0</v>
      </c>
      <c r="N30" s="231"/>
      <c r="O30" s="231"/>
      <c r="P30" s="231"/>
      <c r="R30" s="35"/>
    </row>
    <row r="31" spans="2:18" s="1" customFormat="1" ht="6.95" customHeight="1">
      <c r="B31" s="34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R31" s="35"/>
    </row>
    <row r="32" spans="2:18" s="1" customFormat="1" ht="14.45" customHeight="1">
      <c r="B32" s="34"/>
      <c r="D32" s="39" t="s">
        <v>41</v>
      </c>
      <c r="E32" s="39" t="s">
        <v>42</v>
      </c>
      <c r="F32" s="40">
        <v>0.21</v>
      </c>
      <c r="G32" s="111" t="s">
        <v>43</v>
      </c>
      <c r="H32" s="237">
        <f>(SUM(BE101:BE108)+SUM(BE126:BE349))</f>
        <v>0</v>
      </c>
      <c r="I32" s="231"/>
      <c r="J32" s="231"/>
      <c r="M32" s="237">
        <f>ROUND((SUM(BE101:BE108)+SUM(BE126:BE349)), 2)*F32</f>
        <v>0</v>
      </c>
      <c r="N32" s="231"/>
      <c r="O32" s="231"/>
      <c r="P32" s="231"/>
      <c r="R32" s="35"/>
    </row>
    <row r="33" spans="2:18" s="1" customFormat="1" ht="14.45" customHeight="1">
      <c r="B33" s="34"/>
      <c r="E33" s="39" t="s">
        <v>44</v>
      </c>
      <c r="F33" s="40">
        <v>0.15</v>
      </c>
      <c r="G33" s="111" t="s">
        <v>43</v>
      </c>
      <c r="H33" s="237">
        <f>(SUM(BF101:BF108)+SUM(BF126:BF349))</f>
        <v>0</v>
      </c>
      <c r="I33" s="231"/>
      <c r="J33" s="231"/>
      <c r="M33" s="237">
        <f>ROUND((SUM(BF101:BF108)+SUM(BF126:BF349)), 2)*F33</f>
        <v>0</v>
      </c>
      <c r="N33" s="231"/>
      <c r="O33" s="231"/>
      <c r="P33" s="231"/>
      <c r="R33" s="35"/>
    </row>
    <row r="34" spans="2:18" s="1" customFormat="1" ht="14.45" hidden="1" customHeight="1">
      <c r="B34" s="34"/>
      <c r="E34" s="39" t="s">
        <v>45</v>
      </c>
      <c r="F34" s="40">
        <v>0.21</v>
      </c>
      <c r="G34" s="111" t="s">
        <v>43</v>
      </c>
      <c r="H34" s="237">
        <f>(SUM(BG101:BG108)+SUM(BG126:BG349))</f>
        <v>0</v>
      </c>
      <c r="I34" s="231"/>
      <c r="J34" s="231"/>
      <c r="M34" s="237">
        <v>0</v>
      </c>
      <c r="N34" s="231"/>
      <c r="O34" s="231"/>
      <c r="P34" s="231"/>
      <c r="R34" s="35"/>
    </row>
    <row r="35" spans="2:18" s="1" customFormat="1" ht="14.45" hidden="1" customHeight="1">
      <c r="B35" s="34"/>
      <c r="E35" s="39" t="s">
        <v>46</v>
      </c>
      <c r="F35" s="40">
        <v>0.15</v>
      </c>
      <c r="G35" s="111" t="s">
        <v>43</v>
      </c>
      <c r="H35" s="237">
        <f>(SUM(BH101:BH108)+SUM(BH126:BH349))</f>
        <v>0</v>
      </c>
      <c r="I35" s="231"/>
      <c r="J35" s="231"/>
      <c r="M35" s="237">
        <v>0</v>
      </c>
      <c r="N35" s="231"/>
      <c r="O35" s="231"/>
      <c r="P35" s="231"/>
      <c r="R35" s="35"/>
    </row>
    <row r="36" spans="2:18" s="1" customFormat="1" ht="14.45" hidden="1" customHeight="1">
      <c r="B36" s="34"/>
      <c r="E36" s="39" t="s">
        <v>47</v>
      </c>
      <c r="F36" s="40">
        <v>0</v>
      </c>
      <c r="G36" s="111" t="s">
        <v>43</v>
      </c>
      <c r="H36" s="237">
        <f>(SUM(BI101:BI108)+SUM(BI126:BI349))</f>
        <v>0</v>
      </c>
      <c r="I36" s="231"/>
      <c r="J36" s="231"/>
      <c r="M36" s="237">
        <v>0</v>
      </c>
      <c r="N36" s="231"/>
      <c r="O36" s="231"/>
      <c r="P36" s="231"/>
      <c r="R36" s="35"/>
    </row>
    <row r="37" spans="2:18" s="1" customFormat="1" ht="6.95" customHeight="1">
      <c r="B37" s="34"/>
      <c r="R37" s="35"/>
    </row>
    <row r="38" spans="2:18" s="1" customFormat="1" ht="25.35" customHeight="1">
      <c r="B38" s="34"/>
      <c r="C38" s="108"/>
      <c r="D38" s="112" t="s">
        <v>48</v>
      </c>
      <c r="E38" s="70"/>
      <c r="F38" s="70"/>
      <c r="G38" s="113" t="s">
        <v>49</v>
      </c>
      <c r="H38" s="114" t="s">
        <v>50</v>
      </c>
      <c r="I38" s="70"/>
      <c r="J38" s="70"/>
      <c r="K38" s="70"/>
      <c r="L38" s="238">
        <f>SUM(M30:M36)</f>
        <v>0</v>
      </c>
      <c r="M38" s="238"/>
      <c r="N38" s="238"/>
      <c r="O38" s="238"/>
      <c r="P38" s="239"/>
      <c r="Q38" s="108"/>
      <c r="R38" s="35"/>
    </row>
    <row r="39" spans="2:18" s="1" customFormat="1" ht="14.45" customHeight="1">
      <c r="B39" s="34"/>
      <c r="R39" s="35"/>
    </row>
    <row r="40" spans="2:18" s="1" customFormat="1" ht="14.45" customHeight="1">
      <c r="B40" s="34"/>
      <c r="R40" s="35"/>
    </row>
    <row r="41" spans="2:18">
      <c r="B41" s="24"/>
      <c r="R41" s="25"/>
    </row>
    <row r="42" spans="2:18">
      <c r="B42" s="24"/>
      <c r="R42" s="25"/>
    </row>
    <row r="43" spans="2:18">
      <c r="B43" s="24"/>
      <c r="R43" s="25"/>
    </row>
    <row r="44" spans="2:18">
      <c r="B44" s="24"/>
      <c r="R44" s="25"/>
    </row>
    <row r="45" spans="2:18">
      <c r="B45" s="24"/>
      <c r="R45" s="25"/>
    </row>
    <row r="46" spans="2:18">
      <c r="B46" s="24"/>
      <c r="R46" s="25"/>
    </row>
    <row r="47" spans="2:18">
      <c r="B47" s="24"/>
      <c r="R47" s="25"/>
    </row>
    <row r="48" spans="2:18">
      <c r="B48" s="24"/>
      <c r="R48" s="25"/>
    </row>
    <row r="49" spans="2:18">
      <c r="B49" s="24"/>
      <c r="R49" s="25"/>
    </row>
    <row r="50" spans="2:18" s="1" customFormat="1" ht="15">
      <c r="B50" s="34"/>
      <c r="D50" s="47" t="s">
        <v>51</v>
      </c>
      <c r="E50" s="48"/>
      <c r="F50" s="48"/>
      <c r="G50" s="48"/>
      <c r="H50" s="49"/>
      <c r="J50" s="47" t="s">
        <v>52</v>
      </c>
      <c r="K50" s="48"/>
      <c r="L50" s="48"/>
      <c r="M50" s="48"/>
      <c r="N50" s="48"/>
      <c r="O50" s="48"/>
      <c r="P50" s="49"/>
      <c r="R50" s="35"/>
    </row>
    <row r="51" spans="2:18">
      <c r="B51" s="24"/>
      <c r="D51" s="50"/>
      <c r="H51" s="51"/>
      <c r="J51" s="50"/>
      <c r="P51" s="51"/>
      <c r="R51" s="25"/>
    </row>
    <row r="52" spans="2:18">
      <c r="B52" s="24"/>
      <c r="D52" s="50"/>
      <c r="H52" s="51"/>
      <c r="J52" s="50"/>
      <c r="P52" s="51"/>
      <c r="R52" s="25"/>
    </row>
    <row r="53" spans="2:18">
      <c r="B53" s="24"/>
      <c r="D53" s="50"/>
      <c r="H53" s="51"/>
      <c r="J53" s="50"/>
      <c r="P53" s="51"/>
      <c r="R53" s="25"/>
    </row>
    <row r="54" spans="2:18">
      <c r="B54" s="24"/>
      <c r="D54" s="50"/>
      <c r="H54" s="51"/>
      <c r="J54" s="50"/>
      <c r="P54" s="51"/>
      <c r="R54" s="25"/>
    </row>
    <row r="55" spans="2:18">
      <c r="B55" s="24"/>
      <c r="D55" s="50"/>
      <c r="H55" s="51"/>
      <c r="J55" s="50"/>
      <c r="P55" s="51"/>
      <c r="R55" s="25"/>
    </row>
    <row r="56" spans="2:18">
      <c r="B56" s="24"/>
      <c r="D56" s="50"/>
      <c r="H56" s="51"/>
      <c r="J56" s="50"/>
      <c r="P56" s="51"/>
      <c r="R56" s="25"/>
    </row>
    <row r="57" spans="2:18">
      <c r="B57" s="24"/>
      <c r="D57" s="50"/>
      <c r="H57" s="51"/>
      <c r="J57" s="50"/>
      <c r="P57" s="51"/>
      <c r="R57" s="25"/>
    </row>
    <row r="58" spans="2:18">
      <c r="B58" s="24"/>
      <c r="D58" s="50"/>
      <c r="H58" s="51"/>
      <c r="J58" s="50"/>
      <c r="P58" s="51"/>
      <c r="R58" s="25"/>
    </row>
    <row r="59" spans="2:18" s="1" customFormat="1" ht="15">
      <c r="B59" s="34"/>
      <c r="D59" s="52" t="s">
        <v>53</v>
      </c>
      <c r="E59" s="53"/>
      <c r="F59" s="53"/>
      <c r="G59" s="54" t="s">
        <v>54</v>
      </c>
      <c r="H59" s="55"/>
      <c r="J59" s="52" t="s">
        <v>53</v>
      </c>
      <c r="K59" s="53"/>
      <c r="L59" s="53"/>
      <c r="M59" s="53"/>
      <c r="N59" s="54" t="s">
        <v>54</v>
      </c>
      <c r="O59" s="53"/>
      <c r="P59" s="55"/>
      <c r="R59" s="35"/>
    </row>
    <row r="60" spans="2:18">
      <c r="B60" s="24"/>
      <c r="R60" s="25"/>
    </row>
    <row r="61" spans="2:18" s="1" customFormat="1" ht="15">
      <c r="B61" s="34"/>
      <c r="D61" s="47" t="s">
        <v>55</v>
      </c>
      <c r="E61" s="48"/>
      <c r="F61" s="48"/>
      <c r="G61" s="48"/>
      <c r="H61" s="49"/>
      <c r="J61" s="47" t="s">
        <v>56</v>
      </c>
      <c r="K61" s="48"/>
      <c r="L61" s="48"/>
      <c r="M61" s="48"/>
      <c r="N61" s="48"/>
      <c r="O61" s="48"/>
      <c r="P61" s="49"/>
      <c r="R61" s="35"/>
    </row>
    <row r="62" spans="2:18">
      <c r="B62" s="24"/>
      <c r="D62" s="50"/>
      <c r="H62" s="51"/>
      <c r="J62" s="50"/>
      <c r="P62" s="51"/>
      <c r="R62" s="25"/>
    </row>
    <row r="63" spans="2:18">
      <c r="B63" s="24"/>
      <c r="D63" s="50"/>
      <c r="H63" s="51"/>
      <c r="J63" s="50"/>
      <c r="P63" s="51"/>
      <c r="R63" s="25"/>
    </row>
    <row r="64" spans="2:18">
      <c r="B64" s="24"/>
      <c r="D64" s="50"/>
      <c r="H64" s="51"/>
      <c r="J64" s="50"/>
      <c r="P64" s="51"/>
      <c r="R64" s="25"/>
    </row>
    <row r="65" spans="2:18">
      <c r="B65" s="24"/>
      <c r="D65" s="50"/>
      <c r="H65" s="51"/>
      <c r="J65" s="50"/>
      <c r="P65" s="51"/>
      <c r="R65" s="25"/>
    </row>
    <row r="66" spans="2:18">
      <c r="B66" s="24"/>
      <c r="D66" s="50"/>
      <c r="H66" s="51"/>
      <c r="J66" s="50"/>
      <c r="P66" s="51"/>
      <c r="R66" s="25"/>
    </row>
    <row r="67" spans="2:18">
      <c r="B67" s="24"/>
      <c r="D67" s="50"/>
      <c r="H67" s="51"/>
      <c r="J67" s="50"/>
      <c r="P67" s="51"/>
      <c r="R67" s="25"/>
    </row>
    <row r="68" spans="2:18">
      <c r="B68" s="24"/>
      <c r="D68" s="50"/>
      <c r="H68" s="51"/>
      <c r="J68" s="50"/>
      <c r="P68" s="51"/>
      <c r="R68" s="25"/>
    </row>
    <row r="69" spans="2:18">
      <c r="B69" s="24"/>
      <c r="D69" s="50"/>
      <c r="H69" s="51"/>
      <c r="J69" s="50"/>
      <c r="P69" s="51"/>
      <c r="R69" s="25"/>
    </row>
    <row r="70" spans="2:18" s="1" customFormat="1" ht="15">
      <c r="B70" s="34"/>
      <c r="D70" s="52" t="s">
        <v>53</v>
      </c>
      <c r="E70" s="53"/>
      <c r="F70" s="53"/>
      <c r="G70" s="54" t="s">
        <v>54</v>
      </c>
      <c r="H70" s="55"/>
      <c r="J70" s="52" t="s">
        <v>53</v>
      </c>
      <c r="K70" s="53"/>
      <c r="L70" s="53"/>
      <c r="M70" s="53"/>
      <c r="N70" s="54" t="s">
        <v>54</v>
      </c>
      <c r="O70" s="53"/>
      <c r="P70" s="55"/>
      <c r="R70" s="35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4"/>
      <c r="C76" s="187" t="s">
        <v>119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5"/>
    </row>
    <row r="77" spans="2:18" s="1" customFormat="1" ht="6.95" customHeight="1">
      <c r="B77" s="34"/>
      <c r="R77" s="35"/>
    </row>
    <row r="78" spans="2:18" s="1" customFormat="1" ht="30" customHeight="1">
      <c r="B78" s="34"/>
      <c r="C78" s="30" t="s">
        <v>19</v>
      </c>
      <c r="F78" s="229" t="str">
        <f>F6</f>
        <v>Oprava fasády a střechy tělocvičny ZŠ Lidická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R78" s="35"/>
    </row>
    <row r="79" spans="2:18" s="1" customFormat="1" ht="36.950000000000003" customHeight="1">
      <c r="B79" s="34"/>
      <c r="C79" s="65" t="s">
        <v>115</v>
      </c>
      <c r="F79" s="222" t="str">
        <f>F7</f>
        <v>SO 02 - Oprava fasády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R79" s="35"/>
    </row>
    <row r="80" spans="2:18" s="1" customFormat="1" ht="6.95" customHeight="1">
      <c r="B80" s="34"/>
      <c r="R80" s="35"/>
    </row>
    <row r="81" spans="2:47" s="1" customFormat="1" ht="18" customHeight="1">
      <c r="B81" s="34"/>
      <c r="C81" s="30" t="s">
        <v>23</v>
      </c>
      <c r="F81" s="28" t="str">
        <f>F9</f>
        <v>Bílina</v>
      </c>
      <c r="K81" s="30" t="s">
        <v>25</v>
      </c>
      <c r="M81" s="233">
        <f>IF(O9="","",O9)</f>
        <v>42867</v>
      </c>
      <c r="N81" s="233"/>
      <c r="O81" s="233"/>
      <c r="P81" s="233"/>
      <c r="R81" s="35"/>
    </row>
    <row r="82" spans="2:47" s="1" customFormat="1" ht="6.95" customHeight="1">
      <c r="B82" s="34"/>
      <c r="R82" s="35"/>
    </row>
    <row r="83" spans="2:47" s="1" customFormat="1" ht="15">
      <c r="B83" s="34"/>
      <c r="C83" s="30" t="s">
        <v>26</v>
      </c>
      <c r="F83" s="28" t="str">
        <f>E12</f>
        <v>Město Bílina</v>
      </c>
      <c r="K83" s="30" t="s">
        <v>32</v>
      </c>
      <c r="M83" s="191" t="str">
        <f>E18</f>
        <v>Ing. Marian Zach</v>
      </c>
      <c r="N83" s="191"/>
      <c r="O83" s="191"/>
      <c r="P83" s="191"/>
      <c r="Q83" s="191"/>
      <c r="R83" s="35"/>
    </row>
    <row r="84" spans="2:47" s="1" customFormat="1" ht="14.45" customHeight="1">
      <c r="B84" s="34"/>
      <c r="C84" s="30" t="s">
        <v>30</v>
      </c>
      <c r="F84" s="28" t="str">
        <f>IF(E15="","",E15)</f>
        <v>DSP</v>
      </c>
      <c r="K84" s="30" t="s">
        <v>35</v>
      </c>
      <c r="M84" s="191" t="str">
        <f>E21</f>
        <v>Pavel Šouta</v>
      </c>
      <c r="N84" s="191"/>
      <c r="O84" s="191"/>
      <c r="P84" s="191"/>
      <c r="Q84" s="191"/>
      <c r="R84" s="35"/>
    </row>
    <row r="85" spans="2:47" s="1" customFormat="1" ht="10.35" customHeight="1">
      <c r="B85" s="34"/>
      <c r="R85" s="35"/>
    </row>
    <row r="86" spans="2:47" s="1" customFormat="1" ht="29.25" customHeight="1">
      <c r="B86" s="34"/>
      <c r="C86" s="240" t="s">
        <v>120</v>
      </c>
      <c r="D86" s="241"/>
      <c r="E86" s="241"/>
      <c r="F86" s="241"/>
      <c r="G86" s="241"/>
      <c r="H86" s="108"/>
      <c r="I86" s="108"/>
      <c r="J86" s="108"/>
      <c r="K86" s="108"/>
      <c r="L86" s="108"/>
      <c r="M86" s="108"/>
      <c r="N86" s="240" t="s">
        <v>121</v>
      </c>
      <c r="O86" s="241"/>
      <c r="P86" s="241"/>
      <c r="Q86" s="241"/>
      <c r="R86" s="35"/>
    </row>
    <row r="87" spans="2:47" s="1" customFormat="1" ht="10.35" customHeight="1">
      <c r="B87" s="34"/>
      <c r="R87" s="35"/>
    </row>
    <row r="88" spans="2:47" s="1" customFormat="1" ht="29.25" customHeight="1">
      <c r="B88" s="34"/>
      <c r="C88" s="115" t="s">
        <v>122</v>
      </c>
      <c r="N88" s="215">
        <f>N126</f>
        <v>0</v>
      </c>
      <c r="O88" s="242"/>
      <c r="P88" s="242"/>
      <c r="Q88" s="242"/>
      <c r="R88" s="35"/>
      <c r="AU88" s="20" t="s">
        <v>123</v>
      </c>
    </row>
    <row r="89" spans="2:47" s="6" customFormat="1" ht="24.95" customHeight="1">
      <c r="B89" s="116"/>
      <c r="D89" s="117" t="s">
        <v>124</v>
      </c>
      <c r="N89" s="243">
        <f>N127</f>
        <v>0</v>
      </c>
      <c r="O89" s="244"/>
      <c r="P89" s="244"/>
      <c r="Q89" s="244"/>
      <c r="R89" s="118"/>
    </row>
    <row r="90" spans="2:47" s="7" customFormat="1" ht="19.899999999999999" customHeight="1">
      <c r="B90" s="119"/>
      <c r="D90" s="96" t="s">
        <v>126</v>
      </c>
      <c r="N90" s="216">
        <f>N128</f>
        <v>0</v>
      </c>
      <c r="O90" s="245"/>
      <c r="P90" s="245"/>
      <c r="Q90" s="245"/>
      <c r="R90" s="120"/>
    </row>
    <row r="91" spans="2:47" s="7" customFormat="1" ht="19.899999999999999" customHeight="1">
      <c r="B91" s="119"/>
      <c r="D91" s="96" t="s">
        <v>127</v>
      </c>
      <c r="N91" s="216">
        <f>N183</f>
        <v>0</v>
      </c>
      <c r="O91" s="245"/>
      <c r="P91" s="245"/>
      <c r="Q91" s="245"/>
      <c r="R91" s="120"/>
    </row>
    <row r="92" spans="2:47" s="7" customFormat="1" ht="19.899999999999999" customHeight="1">
      <c r="B92" s="119"/>
      <c r="D92" s="96" t="s">
        <v>128</v>
      </c>
      <c r="N92" s="216">
        <f>N250</f>
        <v>0</v>
      </c>
      <c r="O92" s="245"/>
      <c r="P92" s="245"/>
      <c r="Q92" s="245"/>
      <c r="R92" s="120"/>
    </row>
    <row r="93" spans="2:47" s="7" customFormat="1" ht="19.899999999999999" customHeight="1">
      <c r="B93" s="119"/>
      <c r="D93" s="96" t="s">
        <v>129</v>
      </c>
      <c r="N93" s="216">
        <f>N255</f>
        <v>0</v>
      </c>
      <c r="O93" s="245"/>
      <c r="P93" s="245"/>
      <c r="Q93" s="245"/>
      <c r="R93" s="120"/>
    </row>
    <row r="94" spans="2:47" s="6" customFormat="1" ht="24.95" customHeight="1">
      <c r="B94" s="116"/>
      <c r="D94" s="117" t="s">
        <v>130</v>
      </c>
      <c r="N94" s="243">
        <f>N257</f>
        <v>0</v>
      </c>
      <c r="O94" s="244"/>
      <c r="P94" s="244"/>
      <c r="Q94" s="244"/>
      <c r="R94" s="118"/>
    </row>
    <row r="95" spans="2:47" s="7" customFormat="1" ht="19.899999999999999" customHeight="1">
      <c r="B95" s="119"/>
      <c r="D95" s="96" t="s">
        <v>526</v>
      </c>
      <c r="N95" s="216">
        <f>N258</f>
        <v>0</v>
      </c>
      <c r="O95" s="245"/>
      <c r="P95" s="245"/>
      <c r="Q95" s="245"/>
      <c r="R95" s="120"/>
    </row>
    <row r="96" spans="2:47" s="7" customFormat="1" ht="19.899999999999999" customHeight="1">
      <c r="B96" s="119"/>
      <c r="D96" s="96" t="s">
        <v>133</v>
      </c>
      <c r="N96" s="216">
        <f>N265</f>
        <v>0</v>
      </c>
      <c r="O96" s="245"/>
      <c r="P96" s="245"/>
      <c r="Q96" s="245"/>
      <c r="R96" s="120"/>
    </row>
    <row r="97" spans="2:65" s="7" customFormat="1" ht="19.899999999999999" customHeight="1">
      <c r="B97" s="119"/>
      <c r="D97" s="96" t="s">
        <v>527</v>
      </c>
      <c r="N97" s="216">
        <f>N307</f>
        <v>0</v>
      </c>
      <c r="O97" s="245"/>
      <c r="P97" s="245"/>
      <c r="Q97" s="245"/>
      <c r="R97" s="120"/>
    </row>
    <row r="98" spans="2:65" s="7" customFormat="1" ht="19.899999999999999" customHeight="1">
      <c r="B98" s="119"/>
      <c r="D98" s="96" t="s">
        <v>528</v>
      </c>
      <c r="N98" s="216">
        <f>N315</f>
        <v>0</v>
      </c>
      <c r="O98" s="245"/>
      <c r="P98" s="245"/>
      <c r="Q98" s="245"/>
      <c r="R98" s="120"/>
    </row>
    <row r="99" spans="2:65" s="7" customFormat="1" ht="19.899999999999999" customHeight="1">
      <c r="B99" s="119"/>
      <c r="D99" s="96" t="s">
        <v>529</v>
      </c>
      <c r="N99" s="216">
        <f>N344</f>
        <v>0</v>
      </c>
      <c r="O99" s="245"/>
      <c r="P99" s="245"/>
      <c r="Q99" s="245"/>
      <c r="R99" s="120"/>
    </row>
    <row r="100" spans="2:65" s="1" customFormat="1" ht="21.75" customHeight="1">
      <c r="B100" s="34"/>
      <c r="R100" s="35"/>
    </row>
    <row r="101" spans="2:65" s="1" customFormat="1" ht="29.25" customHeight="1">
      <c r="B101" s="34"/>
      <c r="C101" s="115" t="s">
        <v>135</v>
      </c>
      <c r="N101" s="242">
        <f>ROUND(N102+N103+N104+N105+N106+N107,2)</f>
        <v>0</v>
      </c>
      <c r="O101" s="246"/>
      <c r="P101" s="246"/>
      <c r="Q101" s="246"/>
      <c r="R101" s="35"/>
      <c r="T101" s="121"/>
      <c r="U101" s="122" t="s">
        <v>41</v>
      </c>
    </row>
    <row r="102" spans="2:65" s="1" customFormat="1" ht="18" customHeight="1">
      <c r="B102" s="123"/>
      <c r="C102" s="124"/>
      <c r="D102" s="217" t="s">
        <v>136</v>
      </c>
      <c r="E102" s="247"/>
      <c r="F102" s="247"/>
      <c r="G102" s="247"/>
      <c r="H102" s="247"/>
      <c r="I102" s="124"/>
      <c r="J102" s="124"/>
      <c r="K102" s="124"/>
      <c r="L102" s="124"/>
      <c r="M102" s="124"/>
      <c r="N102" s="219">
        <f>ROUND(N88*T102,2)</f>
        <v>0</v>
      </c>
      <c r="O102" s="248"/>
      <c r="P102" s="248"/>
      <c r="Q102" s="248"/>
      <c r="R102" s="126"/>
      <c r="S102" s="124"/>
      <c r="T102" s="127"/>
      <c r="U102" s="128" t="s">
        <v>42</v>
      </c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9" t="s">
        <v>137</v>
      </c>
      <c r="AZ102" s="124"/>
      <c r="BA102" s="124"/>
      <c r="BB102" s="124"/>
      <c r="BC102" s="124"/>
      <c r="BD102" s="124"/>
      <c r="BE102" s="130">
        <f t="shared" ref="BE102:BE107" si="0">IF(U102="základní",N102,0)</f>
        <v>0</v>
      </c>
      <c r="BF102" s="130">
        <f t="shared" ref="BF102:BF107" si="1">IF(U102="snížená",N102,0)</f>
        <v>0</v>
      </c>
      <c r="BG102" s="130">
        <f t="shared" ref="BG102:BG107" si="2">IF(U102="zákl. přenesená",N102,0)</f>
        <v>0</v>
      </c>
      <c r="BH102" s="130">
        <f t="shared" ref="BH102:BH107" si="3">IF(U102="sníž. přenesená",N102,0)</f>
        <v>0</v>
      </c>
      <c r="BI102" s="130">
        <f t="shared" ref="BI102:BI107" si="4">IF(U102="nulová",N102,0)</f>
        <v>0</v>
      </c>
      <c r="BJ102" s="129" t="s">
        <v>85</v>
      </c>
      <c r="BK102" s="124"/>
      <c r="BL102" s="124"/>
      <c r="BM102" s="124"/>
    </row>
    <row r="103" spans="2:65" s="1" customFormat="1" ht="18" customHeight="1">
      <c r="B103" s="123"/>
      <c r="C103" s="124"/>
      <c r="D103" s="217" t="s">
        <v>138</v>
      </c>
      <c r="E103" s="247"/>
      <c r="F103" s="247"/>
      <c r="G103" s="247"/>
      <c r="H103" s="247"/>
      <c r="I103" s="124"/>
      <c r="J103" s="124"/>
      <c r="K103" s="124"/>
      <c r="L103" s="124"/>
      <c r="M103" s="124"/>
      <c r="N103" s="219">
        <f>ROUND(N88*T103,2)</f>
        <v>0</v>
      </c>
      <c r="O103" s="248"/>
      <c r="P103" s="248"/>
      <c r="Q103" s="248"/>
      <c r="R103" s="126"/>
      <c r="S103" s="124"/>
      <c r="T103" s="127"/>
      <c r="U103" s="128" t="s">
        <v>42</v>
      </c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9" t="s">
        <v>137</v>
      </c>
      <c r="AZ103" s="124"/>
      <c r="BA103" s="124"/>
      <c r="BB103" s="124"/>
      <c r="BC103" s="124"/>
      <c r="BD103" s="124"/>
      <c r="BE103" s="130">
        <f t="shared" si="0"/>
        <v>0</v>
      </c>
      <c r="BF103" s="130">
        <f t="shared" si="1"/>
        <v>0</v>
      </c>
      <c r="BG103" s="130">
        <f t="shared" si="2"/>
        <v>0</v>
      </c>
      <c r="BH103" s="130">
        <f t="shared" si="3"/>
        <v>0</v>
      </c>
      <c r="BI103" s="130">
        <f t="shared" si="4"/>
        <v>0</v>
      </c>
      <c r="BJ103" s="129" t="s">
        <v>85</v>
      </c>
      <c r="BK103" s="124"/>
      <c r="BL103" s="124"/>
      <c r="BM103" s="124"/>
    </row>
    <row r="104" spans="2:65" s="1" customFormat="1" ht="18" customHeight="1">
      <c r="B104" s="123"/>
      <c r="C104" s="124"/>
      <c r="D104" s="217" t="s">
        <v>139</v>
      </c>
      <c r="E104" s="247"/>
      <c r="F104" s="247"/>
      <c r="G104" s="247"/>
      <c r="H104" s="247"/>
      <c r="I104" s="124"/>
      <c r="J104" s="124"/>
      <c r="K104" s="124"/>
      <c r="L104" s="124"/>
      <c r="M104" s="124"/>
      <c r="N104" s="219">
        <f>ROUND(N88*T104,2)</f>
        <v>0</v>
      </c>
      <c r="O104" s="248"/>
      <c r="P104" s="248"/>
      <c r="Q104" s="248"/>
      <c r="R104" s="126"/>
      <c r="S104" s="124"/>
      <c r="T104" s="127"/>
      <c r="U104" s="128" t="s">
        <v>42</v>
      </c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9" t="s">
        <v>137</v>
      </c>
      <c r="AZ104" s="124"/>
      <c r="BA104" s="124"/>
      <c r="BB104" s="124"/>
      <c r="BC104" s="124"/>
      <c r="BD104" s="124"/>
      <c r="BE104" s="130">
        <f t="shared" si="0"/>
        <v>0</v>
      </c>
      <c r="BF104" s="130">
        <f t="shared" si="1"/>
        <v>0</v>
      </c>
      <c r="BG104" s="130">
        <f t="shared" si="2"/>
        <v>0</v>
      </c>
      <c r="BH104" s="130">
        <f t="shared" si="3"/>
        <v>0</v>
      </c>
      <c r="BI104" s="130">
        <f t="shared" si="4"/>
        <v>0</v>
      </c>
      <c r="BJ104" s="129" t="s">
        <v>85</v>
      </c>
      <c r="BK104" s="124"/>
      <c r="BL104" s="124"/>
      <c r="BM104" s="124"/>
    </row>
    <row r="105" spans="2:65" s="1" customFormat="1" ht="18" customHeight="1">
      <c r="B105" s="123"/>
      <c r="C105" s="124"/>
      <c r="D105" s="217" t="s">
        <v>140</v>
      </c>
      <c r="E105" s="247"/>
      <c r="F105" s="247"/>
      <c r="G105" s="247"/>
      <c r="H105" s="247"/>
      <c r="I105" s="124"/>
      <c r="J105" s="124"/>
      <c r="K105" s="124"/>
      <c r="L105" s="124"/>
      <c r="M105" s="124"/>
      <c r="N105" s="219">
        <f>ROUND(N88*T105,2)</f>
        <v>0</v>
      </c>
      <c r="O105" s="248"/>
      <c r="P105" s="248"/>
      <c r="Q105" s="248"/>
      <c r="R105" s="126"/>
      <c r="S105" s="124"/>
      <c r="T105" s="127"/>
      <c r="U105" s="128" t="s">
        <v>42</v>
      </c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9" t="s">
        <v>137</v>
      </c>
      <c r="AZ105" s="124"/>
      <c r="BA105" s="124"/>
      <c r="BB105" s="124"/>
      <c r="BC105" s="124"/>
      <c r="BD105" s="124"/>
      <c r="BE105" s="130">
        <f t="shared" si="0"/>
        <v>0</v>
      </c>
      <c r="BF105" s="130">
        <f t="shared" si="1"/>
        <v>0</v>
      </c>
      <c r="BG105" s="130">
        <f t="shared" si="2"/>
        <v>0</v>
      </c>
      <c r="BH105" s="130">
        <f t="shared" si="3"/>
        <v>0</v>
      </c>
      <c r="BI105" s="130">
        <f t="shared" si="4"/>
        <v>0</v>
      </c>
      <c r="BJ105" s="129" t="s">
        <v>85</v>
      </c>
      <c r="BK105" s="124"/>
      <c r="BL105" s="124"/>
      <c r="BM105" s="124"/>
    </row>
    <row r="106" spans="2:65" s="1" customFormat="1" ht="18" customHeight="1">
      <c r="B106" s="123"/>
      <c r="C106" s="124"/>
      <c r="D106" s="217" t="s">
        <v>141</v>
      </c>
      <c r="E106" s="247"/>
      <c r="F106" s="247"/>
      <c r="G106" s="247"/>
      <c r="H106" s="247"/>
      <c r="I106" s="124"/>
      <c r="J106" s="124"/>
      <c r="K106" s="124"/>
      <c r="L106" s="124"/>
      <c r="M106" s="124"/>
      <c r="N106" s="219">
        <f>ROUND(N88*T106,2)</f>
        <v>0</v>
      </c>
      <c r="O106" s="248"/>
      <c r="P106" s="248"/>
      <c r="Q106" s="248"/>
      <c r="R106" s="126"/>
      <c r="S106" s="124"/>
      <c r="T106" s="127"/>
      <c r="U106" s="128" t="s">
        <v>42</v>
      </c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9" t="s">
        <v>137</v>
      </c>
      <c r="AZ106" s="124"/>
      <c r="BA106" s="124"/>
      <c r="BB106" s="124"/>
      <c r="BC106" s="124"/>
      <c r="BD106" s="124"/>
      <c r="BE106" s="130">
        <f t="shared" si="0"/>
        <v>0</v>
      </c>
      <c r="BF106" s="130">
        <f t="shared" si="1"/>
        <v>0</v>
      </c>
      <c r="BG106" s="130">
        <f t="shared" si="2"/>
        <v>0</v>
      </c>
      <c r="BH106" s="130">
        <f t="shared" si="3"/>
        <v>0</v>
      </c>
      <c r="BI106" s="130">
        <f t="shared" si="4"/>
        <v>0</v>
      </c>
      <c r="BJ106" s="129" t="s">
        <v>85</v>
      </c>
      <c r="BK106" s="124"/>
      <c r="BL106" s="124"/>
      <c r="BM106" s="124"/>
    </row>
    <row r="107" spans="2:65" s="1" customFormat="1" ht="18" customHeight="1">
      <c r="B107" s="123"/>
      <c r="C107" s="124"/>
      <c r="D107" s="125" t="s">
        <v>142</v>
      </c>
      <c r="E107" s="124"/>
      <c r="F107" s="124"/>
      <c r="G107" s="124"/>
      <c r="H107" s="124"/>
      <c r="I107" s="124"/>
      <c r="J107" s="124"/>
      <c r="K107" s="124"/>
      <c r="L107" s="124"/>
      <c r="M107" s="124"/>
      <c r="N107" s="219">
        <f>ROUND(N88*T107,2)</f>
        <v>0</v>
      </c>
      <c r="O107" s="248"/>
      <c r="P107" s="248"/>
      <c r="Q107" s="248"/>
      <c r="R107" s="126"/>
      <c r="S107" s="124"/>
      <c r="T107" s="131"/>
      <c r="U107" s="132" t="s">
        <v>42</v>
      </c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9" t="s">
        <v>143</v>
      </c>
      <c r="AZ107" s="124"/>
      <c r="BA107" s="124"/>
      <c r="BB107" s="124"/>
      <c r="BC107" s="124"/>
      <c r="BD107" s="124"/>
      <c r="BE107" s="130">
        <f t="shared" si="0"/>
        <v>0</v>
      </c>
      <c r="BF107" s="130">
        <f t="shared" si="1"/>
        <v>0</v>
      </c>
      <c r="BG107" s="130">
        <f t="shared" si="2"/>
        <v>0</v>
      </c>
      <c r="BH107" s="130">
        <f t="shared" si="3"/>
        <v>0</v>
      </c>
      <c r="BI107" s="130">
        <f t="shared" si="4"/>
        <v>0</v>
      </c>
      <c r="BJ107" s="129" t="s">
        <v>85</v>
      </c>
      <c r="BK107" s="124"/>
      <c r="BL107" s="124"/>
      <c r="BM107" s="124"/>
    </row>
    <row r="108" spans="2:65" s="1" customFormat="1">
      <c r="B108" s="34"/>
      <c r="R108" s="35"/>
    </row>
    <row r="109" spans="2:65" s="1" customFormat="1" ht="29.25" customHeight="1">
      <c r="B109" s="34"/>
      <c r="C109" s="107" t="s">
        <v>107</v>
      </c>
      <c r="D109" s="108"/>
      <c r="E109" s="108"/>
      <c r="F109" s="108"/>
      <c r="G109" s="108"/>
      <c r="H109" s="108"/>
      <c r="I109" s="108"/>
      <c r="J109" s="108"/>
      <c r="K109" s="108"/>
      <c r="L109" s="220">
        <f>ROUND(SUM(N88+N101),2)</f>
        <v>0</v>
      </c>
      <c r="M109" s="220"/>
      <c r="N109" s="220"/>
      <c r="O109" s="220"/>
      <c r="P109" s="220"/>
      <c r="Q109" s="220"/>
      <c r="R109" s="35"/>
    </row>
    <row r="110" spans="2:65" s="1" customFormat="1" ht="6.95" customHeight="1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  <row r="114" spans="2:63" s="1" customFormat="1" ht="6.95" customHeight="1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5" spans="2:63" s="1" customFormat="1" ht="36.950000000000003" customHeight="1">
      <c r="B115" s="34"/>
      <c r="C115" s="187" t="s">
        <v>144</v>
      </c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35"/>
    </row>
    <row r="116" spans="2:63" s="1" customFormat="1" ht="6.95" customHeight="1">
      <c r="B116" s="34"/>
      <c r="R116" s="35"/>
    </row>
    <row r="117" spans="2:63" s="1" customFormat="1" ht="30" customHeight="1">
      <c r="B117" s="34"/>
      <c r="C117" s="30" t="s">
        <v>19</v>
      </c>
      <c r="F117" s="229" t="str">
        <f>F6</f>
        <v>Oprava fasády a střechy tělocvičny ZŠ Lidická</v>
      </c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R117" s="35"/>
    </row>
    <row r="118" spans="2:63" s="1" customFormat="1" ht="36.950000000000003" customHeight="1">
      <c r="B118" s="34"/>
      <c r="C118" s="65" t="s">
        <v>115</v>
      </c>
      <c r="F118" s="222" t="str">
        <f>F7</f>
        <v>SO 02 - Oprava fasády</v>
      </c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R118" s="35"/>
    </row>
    <row r="119" spans="2:63" s="1" customFormat="1" ht="6.95" customHeight="1">
      <c r="B119" s="34"/>
      <c r="R119" s="35"/>
    </row>
    <row r="120" spans="2:63" s="1" customFormat="1" ht="18" customHeight="1">
      <c r="B120" s="34"/>
      <c r="C120" s="30" t="s">
        <v>23</v>
      </c>
      <c r="F120" s="28" t="str">
        <f>F9</f>
        <v>Bílina</v>
      </c>
      <c r="K120" s="30" t="s">
        <v>25</v>
      </c>
      <c r="M120" s="233">
        <f>IF(O9="","",O9)</f>
        <v>42867</v>
      </c>
      <c r="N120" s="233"/>
      <c r="O120" s="233"/>
      <c r="P120" s="233"/>
      <c r="R120" s="35"/>
    </row>
    <row r="121" spans="2:63" s="1" customFormat="1" ht="6.95" customHeight="1">
      <c r="B121" s="34"/>
      <c r="R121" s="35"/>
    </row>
    <row r="122" spans="2:63" s="1" customFormat="1" ht="15">
      <c r="B122" s="34"/>
      <c r="C122" s="30" t="s">
        <v>26</v>
      </c>
      <c r="F122" s="28" t="str">
        <f>E12</f>
        <v>Město Bílina</v>
      </c>
      <c r="K122" s="30" t="s">
        <v>32</v>
      </c>
      <c r="M122" s="191" t="str">
        <f>E18</f>
        <v>Ing. Marian Zach</v>
      </c>
      <c r="N122" s="191"/>
      <c r="O122" s="191"/>
      <c r="P122" s="191"/>
      <c r="Q122" s="191"/>
      <c r="R122" s="35"/>
    </row>
    <row r="123" spans="2:63" s="1" customFormat="1" ht="14.45" customHeight="1">
      <c r="B123" s="34"/>
      <c r="C123" s="30" t="s">
        <v>30</v>
      </c>
      <c r="F123" s="28" t="str">
        <f>IF(E15="","",E15)</f>
        <v>DSP</v>
      </c>
      <c r="K123" s="30" t="s">
        <v>35</v>
      </c>
      <c r="M123" s="191" t="str">
        <f>E21</f>
        <v>Pavel Šouta</v>
      </c>
      <c r="N123" s="191"/>
      <c r="O123" s="191"/>
      <c r="P123" s="191"/>
      <c r="Q123" s="191"/>
      <c r="R123" s="35"/>
    </row>
    <row r="124" spans="2:63" s="1" customFormat="1" ht="10.35" customHeight="1">
      <c r="B124" s="34"/>
      <c r="R124" s="35"/>
    </row>
    <row r="125" spans="2:63" s="8" customFormat="1" ht="29.25" customHeight="1">
      <c r="B125" s="133"/>
      <c r="C125" s="134" t="s">
        <v>145</v>
      </c>
      <c r="D125" s="135" t="s">
        <v>146</v>
      </c>
      <c r="E125" s="135" t="s">
        <v>59</v>
      </c>
      <c r="F125" s="249" t="s">
        <v>147</v>
      </c>
      <c r="G125" s="249"/>
      <c r="H125" s="249"/>
      <c r="I125" s="249"/>
      <c r="J125" s="135" t="s">
        <v>148</v>
      </c>
      <c r="K125" s="135" t="s">
        <v>149</v>
      </c>
      <c r="L125" s="249" t="s">
        <v>150</v>
      </c>
      <c r="M125" s="249"/>
      <c r="N125" s="249" t="s">
        <v>121</v>
      </c>
      <c r="O125" s="249"/>
      <c r="P125" s="249"/>
      <c r="Q125" s="250"/>
      <c r="R125" s="136"/>
      <c r="T125" s="71" t="s">
        <v>151</v>
      </c>
      <c r="U125" s="72" t="s">
        <v>41</v>
      </c>
      <c r="V125" s="72" t="s">
        <v>152</v>
      </c>
      <c r="W125" s="72" t="s">
        <v>153</v>
      </c>
      <c r="X125" s="72" t="s">
        <v>154</v>
      </c>
      <c r="Y125" s="72" t="s">
        <v>155</v>
      </c>
      <c r="Z125" s="72" t="s">
        <v>156</v>
      </c>
      <c r="AA125" s="73" t="s">
        <v>157</v>
      </c>
    </row>
    <row r="126" spans="2:63" s="1" customFormat="1" ht="29.25" customHeight="1">
      <c r="B126" s="34"/>
      <c r="C126" s="75" t="s">
        <v>118</v>
      </c>
      <c r="N126" s="254">
        <f>BK126</f>
        <v>0</v>
      </c>
      <c r="O126" s="255"/>
      <c r="P126" s="255"/>
      <c r="Q126" s="255"/>
      <c r="R126" s="35"/>
      <c r="T126" s="74"/>
      <c r="U126" s="48"/>
      <c r="V126" s="48"/>
      <c r="W126" s="137">
        <f>W127+W257+W350</f>
        <v>0</v>
      </c>
      <c r="X126" s="48"/>
      <c r="Y126" s="137">
        <f>Y127+Y257+Y350</f>
        <v>0.60612959</v>
      </c>
      <c r="Z126" s="48"/>
      <c r="AA126" s="138">
        <f>AA127+AA257+AA350</f>
        <v>0.43192700000000001</v>
      </c>
      <c r="AT126" s="20" t="s">
        <v>76</v>
      </c>
      <c r="AU126" s="20" t="s">
        <v>123</v>
      </c>
      <c r="BK126" s="139">
        <f>BK127+BK257+BK350</f>
        <v>0</v>
      </c>
    </row>
    <row r="127" spans="2:63" s="9" customFormat="1" ht="37.35" customHeight="1">
      <c r="B127" s="140"/>
      <c r="D127" s="141" t="s">
        <v>124</v>
      </c>
      <c r="E127" s="141"/>
      <c r="F127" s="141"/>
      <c r="G127" s="141"/>
      <c r="H127" s="141"/>
      <c r="I127" s="141"/>
      <c r="J127" s="141"/>
      <c r="K127" s="141"/>
      <c r="L127" s="141"/>
      <c r="M127" s="141"/>
      <c r="N127" s="256">
        <f>BK127</f>
        <v>0</v>
      </c>
      <c r="O127" s="243"/>
      <c r="P127" s="243"/>
      <c r="Q127" s="243"/>
      <c r="R127" s="142"/>
      <c r="T127" s="143"/>
      <c r="W127" s="144">
        <f>W128+W183+W250+W255</f>
        <v>0</v>
      </c>
      <c r="Y127" s="144">
        <f>Y128+Y183+Y250+Y255</f>
        <v>0.57316500000000004</v>
      </c>
      <c r="AA127" s="145">
        <f>AA128+AA183+AA250+AA255</f>
        <v>3.5999999999999997E-2</v>
      </c>
      <c r="AR127" s="146" t="s">
        <v>85</v>
      </c>
      <c r="AT127" s="147" t="s">
        <v>76</v>
      </c>
      <c r="AU127" s="147" t="s">
        <v>77</v>
      </c>
      <c r="AY127" s="146" t="s">
        <v>158</v>
      </c>
      <c r="BK127" s="148">
        <f>BK128+BK183+BK250+BK255</f>
        <v>0</v>
      </c>
    </row>
    <row r="128" spans="2:63" s="9" customFormat="1" ht="19.899999999999999" customHeight="1">
      <c r="B128" s="140"/>
      <c r="D128" s="149" t="s">
        <v>126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257">
        <f>BK128</f>
        <v>0</v>
      </c>
      <c r="O128" s="258"/>
      <c r="P128" s="258"/>
      <c r="Q128" s="258"/>
      <c r="R128" s="142"/>
      <c r="T128" s="143"/>
      <c r="W128" s="144">
        <f>SUM(W129:W182)</f>
        <v>0</v>
      </c>
      <c r="Y128" s="144">
        <f>SUM(Y129:Y182)</f>
        <v>0.57316500000000004</v>
      </c>
      <c r="AA128" s="145">
        <f>SUM(AA129:AA182)</f>
        <v>0</v>
      </c>
      <c r="AR128" s="146" t="s">
        <v>85</v>
      </c>
      <c r="AT128" s="147" t="s">
        <v>76</v>
      </c>
      <c r="AU128" s="147" t="s">
        <v>85</v>
      </c>
      <c r="AY128" s="146" t="s">
        <v>158</v>
      </c>
      <c r="BK128" s="148">
        <f>SUM(BK129:BK182)</f>
        <v>0</v>
      </c>
    </row>
    <row r="129" spans="2:65" s="1" customFormat="1" ht="22.9" customHeight="1">
      <c r="B129" s="123"/>
      <c r="C129" s="150" t="s">
        <v>85</v>
      </c>
      <c r="D129" s="150" t="s">
        <v>159</v>
      </c>
      <c r="E129" s="151" t="s">
        <v>530</v>
      </c>
      <c r="F129" s="251" t="s">
        <v>531</v>
      </c>
      <c r="G129" s="251"/>
      <c r="H129" s="251"/>
      <c r="I129" s="251"/>
      <c r="J129" s="152" t="s">
        <v>309</v>
      </c>
      <c r="K129" s="153">
        <v>26.1</v>
      </c>
      <c r="L129" s="252">
        <v>0</v>
      </c>
      <c r="M129" s="252"/>
      <c r="N129" s="253">
        <f>ROUND(L129*K129,2)</f>
        <v>0</v>
      </c>
      <c r="O129" s="253"/>
      <c r="P129" s="253"/>
      <c r="Q129" s="253"/>
      <c r="R129" s="126"/>
      <c r="T129" s="154" t="s">
        <v>5</v>
      </c>
      <c r="U129" s="41" t="s">
        <v>42</v>
      </c>
      <c r="W129" s="155">
        <f>V129*K129</f>
        <v>0</v>
      </c>
      <c r="X129" s="155">
        <v>2.0650000000000002E-2</v>
      </c>
      <c r="Y129" s="155">
        <f>X129*K129</f>
        <v>0.53896500000000003</v>
      </c>
      <c r="Z129" s="155">
        <v>0</v>
      </c>
      <c r="AA129" s="156">
        <f>Z129*K129</f>
        <v>0</v>
      </c>
      <c r="AR129" s="20" t="s">
        <v>163</v>
      </c>
      <c r="AT129" s="20" t="s">
        <v>159</v>
      </c>
      <c r="AU129" s="20" t="s">
        <v>113</v>
      </c>
      <c r="AY129" s="20" t="s">
        <v>158</v>
      </c>
      <c r="BE129" s="100">
        <f>IF(U129="základní",N129,0)</f>
        <v>0</v>
      </c>
      <c r="BF129" s="100">
        <f>IF(U129="snížená",N129,0)</f>
        <v>0</v>
      </c>
      <c r="BG129" s="100">
        <f>IF(U129="zákl. přenesená",N129,0)</f>
        <v>0</v>
      </c>
      <c r="BH129" s="100">
        <f>IF(U129="sníž. přenesená",N129,0)</f>
        <v>0</v>
      </c>
      <c r="BI129" s="100">
        <f>IF(U129="nulová",N129,0)</f>
        <v>0</v>
      </c>
      <c r="BJ129" s="20" t="s">
        <v>85</v>
      </c>
      <c r="BK129" s="100">
        <f>ROUND(L129*K129,2)</f>
        <v>0</v>
      </c>
      <c r="BL129" s="20" t="s">
        <v>163</v>
      </c>
      <c r="BM129" s="20" t="s">
        <v>532</v>
      </c>
    </row>
    <row r="130" spans="2:65" s="10" customFormat="1" ht="14.45" customHeight="1">
      <c r="B130" s="157"/>
      <c r="E130" s="158" t="s">
        <v>5</v>
      </c>
      <c r="F130" s="259" t="s">
        <v>533</v>
      </c>
      <c r="G130" s="260"/>
      <c r="H130" s="260"/>
      <c r="I130" s="260"/>
      <c r="K130" s="159">
        <v>1.2</v>
      </c>
      <c r="R130" s="160"/>
      <c r="T130" s="161"/>
      <c r="AA130" s="162"/>
      <c r="AT130" s="158" t="s">
        <v>166</v>
      </c>
      <c r="AU130" s="158" t="s">
        <v>113</v>
      </c>
      <c r="AV130" s="10" t="s">
        <v>113</v>
      </c>
      <c r="AW130" s="10" t="s">
        <v>34</v>
      </c>
      <c r="AX130" s="10" t="s">
        <v>77</v>
      </c>
      <c r="AY130" s="158" t="s">
        <v>158</v>
      </c>
    </row>
    <row r="131" spans="2:65" s="10" customFormat="1" ht="14.45" customHeight="1">
      <c r="B131" s="157"/>
      <c r="E131" s="158" t="s">
        <v>5</v>
      </c>
      <c r="F131" s="265" t="s">
        <v>534</v>
      </c>
      <c r="G131" s="266"/>
      <c r="H131" s="266"/>
      <c r="I131" s="266"/>
      <c r="K131" s="159">
        <v>3.2</v>
      </c>
      <c r="R131" s="160"/>
      <c r="T131" s="161"/>
      <c r="AA131" s="162"/>
      <c r="AT131" s="158" t="s">
        <v>166</v>
      </c>
      <c r="AU131" s="158" t="s">
        <v>113</v>
      </c>
      <c r="AV131" s="10" t="s">
        <v>113</v>
      </c>
      <c r="AW131" s="10" t="s">
        <v>34</v>
      </c>
      <c r="AX131" s="10" t="s">
        <v>77</v>
      </c>
      <c r="AY131" s="158" t="s">
        <v>158</v>
      </c>
    </row>
    <row r="132" spans="2:65" s="10" customFormat="1" ht="14.45" customHeight="1">
      <c r="B132" s="157"/>
      <c r="E132" s="158" t="s">
        <v>5</v>
      </c>
      <c r="F132" s="265" t="s">
        <v>535</v>
      </c>
      <c r="G132" s="266"/>
      <c r="H132" s="266"/>
      <c r="I132" s="266"/>
      <c r="K132" s="159">
        <v>9.9</v>
      </c>
      <c r="R132" s="160"/>
      <c r="T132" s="161"/>
      <c r="AA132" s="162"/>
      <c r="AT132" s="158" t="s">
        <v>166</v>
      </c>
      <c r="AU132" s="158" t="s">
        <v>113</v>
      </c>
      <c r="AV132" s="10" t="s">
        <v>113</v>
      </c>
      <c r="AW132" s="10" t="s">
        <v>34</v>
      </c>
      <c r="AX132" s="10" t="s">
        <v>77</v>
      </c>
      <c r="AY132" s="158" t="s">
        <v>158</v>
      </c>
    </row>
    <row r="133" spans="2:65" s="10" customFormat="1" ht="14.45" customHeight="1">
      <c r="B133" s="157"/>
      <c r="E133" s="158" t="s">
        <v>5</v>
      </c>
      <c r="F133" s="265" t="s">
        <v>536</v>
      </c>
      <c r="G133" s="266"/>
      <c r="H133" s="266"/>
      <c r="I133" s="266"/>
      <c r="K133" s="159">
        <v>4.5999999999999996</v>
      </c>
      <c r="R133" s="160"/>
      <c r="T133" s="161"/>
      <c r="AA133" s="162"/>
      <c r="AT133" s="158" t="s">
        <v>166</v>
      </c>
      <c r="AU133" s="158" t="s">
        <v>113</v>
      </c>
      <c r="AV133" s="10" t="s">
        <v>113</v>
      </c>
      <c r="AW133" s="10" t="s">
        <v>34</v>
      </c>
      <c r="AX133" s="10" t="s">
        <v>77</v>
      </c>
      <c r="AY133" s="158" t="s">
        <v>158</v>
      </c>
    </row>
    <row r="134" spans="2:65" s="10" customFormat="1" ht="14.45" customHeight="1">
      <c r="B134" s="157"/>
      <c r="E134" s="158" t="s">
        <v>5</v>
      </c>
      <c r="F134" s="265" t="s">
        <v>312</v>
      </c>
      <c r="G134" s="266"/>
      <c r="H134" s="266"/>
      <c r="I134" s="266"/>
      <c r="K134" s="159">
        <v>1.5</v>
      </c>
      <c r="R134" s="160"/>
      <c r="T134" s="161"/>
      <c r="AA134" s="162"/>
      <c r="AT134" s="158" t="s">
        <v>166</v>
      </c>
      <c r="AU134" s="158" t="s">
        <v>113</v>
      </c>
      <c r="AV134" s="10" t="s">
        <v>113</v>
      </c>
      <c r="AW134" s="10" t="s">
        <v>34</v>
      </c>
      <c r="AX134" s="10" t="s">
        <v>77</v>
      </c>
      <c r="AY134" s="158" t="s">
        <v>158</v>
      </c>
    </row>
    <row r="135" spans="2:65" s="10" customFormat="1" ht="14.45" customHeight="1">
      <c r="B135" s="157"/>
      <c r="E135" s="158" t="s">
        <v>5</v>
      </c>
      <c r="F135" s="265" t="s">
        <v>537</v>
      </c>
      <c r="G135" s="266"/>
      <c r="H135" s="266"/>
      <c r="I135" s="266"/>
      <c r="K135" s="159">
        <v>0.6</v>
      </c>
      <c r="R135" s="160"/>
      <c r="T135" s="161"/>
      <c r="AA135" s="162"/>
      <c r="AT135" s="158" t="s">
        <v>166</v>
      </c>
      <c r="AU135" s="158" t="s">
        <v>113</v>
      </c>
      <c r="AV135" s="10" t="s">
        <v>113</v>
      </c>
      <c r="AW135" s="10" t="s">
        <v>34</v>
      </c>
      <c r="AX135" s="10" t="s">
        <v>77</v>
      </c>
      <c r="AY135" s="158" t="s">
        <v>158</v>
      </c>
    </row>
    <row r="136" spans="2:65" s="10" customFormat="1" ht="14.45" customHeight="1">
      <c r="B136" s="157"/>
      <c r="E136" s="158" t="s">
        <v>5</v>
      </c>
      <c r="F136" s="265" t="s">
        <v>538</v>
      </c>
      <c r="G136" s="266"/>
      <c r="H136" s="266"/>
      <c r="I136" s="266"/>
      <c r="K136" s="159">
        <v>4.2</v>
      </c>
      <c r="R136" s="160"/>
      <c r="T136" s="161"/>
      <c r="AA136" s="162"/>
      <c r="AT136" s="158" t="s">
        <v>166</v>
      </c>
      <c r="AU136" s="158" t="s">
        <v>113</v>
      </c>
      <c r="AV136" s="10" t="s">
        <v>113</v>
      </c>
      <c r="AW136" s="10" t="s">
        <v>34</v>
      </c>
      <c r="AX136" s="10" t="s">
        <v>77</v>
      </c>
      <c r="AY136" s="158" t="s">
        <v>158</v>
      </c>
    </row>
    <row r="137" spans="2:65" s="10" customFormat="1" ht="14.45" customHeight="1">
      <c r="B137" s="157"/>
      <c r="E137" s="158" t="s">
        <v>5</v>
      </c>
      <c r="F137" s="265" t="s">
        <v>539</v>
      </c>
      <c r="G137" s="266"/>
      <c r="H137" s="266"/>
      <c r="I137" s="266"/>
      <c r="K137" s="159">
        <v>0.9</v>
      </c>
      <c r="R137" s="160"/>
      <c r="T137" s="161"/>
      <c r="AA137" s="162"/>
      <c r="AT137" s="158" t="s">
        <v>166</v>
      </c>
      <c r="AU137" s="158" t="s">
        <v>113</v>
      </c>
      <c r="AV137" s="10" t="s">
        <v>113</v>
      </c>
      <c r="AW137" s="10" t="s">
        <v>34</v>
      </c>
      <c r="AX137" s="10" t="s">
        <v>77</v>
      </c>
      <c r="AY137" s="158" t="s">
        <v>158</v>
      </c>
    </row>
    <row r="138" spans="2:65" s="11" customFormat="1" ht="14.45" customHeight="1">
      <c r="B138" s="163"/>
      <c r="E138" s="164" t="s">
        <v>5</v>
      </c>
      <c r="F138" s="261" t="s">
        <v>167</v>
      </c>
      <c r="G138" s="262"/>
      <c r="H138" s="262"/>
      <c r="I138" s="262"/>
      <c r="K138" s="165">
        <v>26.1</v>
      </c>
      <c r="R138" s="166"/>
      <c r="T138" s="167"/>
      <c r="AA138" s="168"/>
      <c r="AT138" s="164" t="s">
        <v>166</v>
      </c>
      <c r="AU138" s="164" t="s">
        <v>113</v>
      </c>
      <c r="AV138" s="11" t="s">
        <v>163</v>
      </c>
      <c r="AW138" s="11" t="s">
        <v>34</v>
      </c>
      <c r="AX138" s="11" t="s">
        <v>85</v>
      </c>
      <c r="AY138" s="164" t="s">
        <v>158</v>
      </c>
    </row>
    <row r="139" spans="2:65" s="1" customFormat="1" ht="22.9" customHeight="1">
      <c r="B139" s="123"/>
      <c r="C139" s="150" t="s">
        <v>113</v>
      </c>
      <c r="D139" s="150" t="s">
        <v>159</v>
      </c>
      <c r="E139" s="151" t="s">
        <v>168</v>
      </c>
      <c r="F139" s="251" t="s">
        <v>169</v>
      </c>
      <c r="G139" s="251"/>
      <c r="H139" s="251"/>
      <c r="I139" s="251"/>
      <c r="J139" s="152" t="s">
        <v>170</v>
      </c>
      <c r="K139" s="153">
        <v>285</v>
      </c>
      <c r="L139" s="252">
        <v>0</v>
      </c>
      <c r="M139" s="252"/>
      <c r="N139" s="253">
        <f>ROUND(L139*K139,2)</f>
        <v>0</v>
      </c>
      <c r="O139" s="253"/>
      <c r="P139" s="253"/>
      <c r="Q139" s="253"/>
      <c r="R139" s="126"/>
      <c r="T139" s="154" t="s">
        <v>5</v>
      </c>
      <c r="U139" s="41" t="s">
        <v>42</v>
      </c>
      <c r="W139" s="155">
        <f>V139*K139</f>
        <v>0</v>
      </c>
      <c r="X139" s="155">
        <v>1.2E-4</v>
      </c>
      <c r="Y139" s="155">
        <f>X139*K139</f>
        <v>3.4200000000000001E-2</v>
      </c>
      <c r="Z139" s="155">
        <v>0</v>
      </c>
      <c r="AA139" s="156">
        <f>Z139*K139</f>
        <v>0</v>
      </c>
      <c r="AR139" s="20" t="s">
        <v>163</v>
      </c>
      <c r="AT139" s="20" t="s">
        <v>159</v>
      </c>
      <c r="AU139" s="20" t="s">
        <v>113</v>
      </c>
      <c r="AY139" s="20" t="s">
        <v>158</v>
      </c>
      <c r="BE139" s="100">
        <f>IF(U139="základní",N139,0)</f>
        <v>0</v>
      </c>
      <c r="BF139" s="100">
        <f>IF(U139="snížená",N139,0)</f>
        <v>0</v>
      </c>
      <c r="BG139" s="100">
        <f>IF(U139="zákl. přenesená",N139,0)</f>
        <v>0</v>
      </c>
      <c r="BH139" s="100">
        <f>IF(U139="sníž. přenesená",N139,0)</f>
        <v>0</v>
      </c>
      <c r="BI139" s="100">
        <f>IF(U139="nulová",N139,0)</f>
        <v>0</v>
      </c>
      <c r="BJ139" s="20" t="s">
        <v>85</v>
      </c>
      <c r="BK139" s="100">
        <f>ROUND(L139*K139,2)</f>
        <v>0</v>
      </c>
      <c r="BL139" s="20" t="s">
        <v>163</v>
      </c>
      <c r="BM139" s="20" t="s">
        <v>540</v>
      </c>
    </row>
    <row r="140" spans="2:65" s="10" customFormat="1" ht="14.45" customHeight="1">
      <c r="B140" s="157"/>
      <c r="E140" s="158" t="s">
        <v>5</v>
      </c>
      <c r="F140" s="259" t="s">
        <v>541</v>
      </c>
      <c r="G140" s="260"/>
      <c r="H140" s="260"/>
      <c r="I140" s="260"/>
      <c r="K140" s="159">
        <v>285</v>
      </c>
      <c r="R140" s="160"/>
      <c r="T140" s="161"/>
      <c r="AA140" s="162"/>
      <c r="AT140" s="158" t="s">
        <v>166</v>
      </c>
      <c r="AU140" s="158" t="s">
        <v>113</v>
      </c>
      <c r="AV140" s="10" t="s">
        <v>113</v>
      </c>
      <c r="AW140" s="10" t="s">
        <v>34</v>
      </c>
      <c r="AX140" s="10" t="s">
        <v>77</v>
      </c>
      <c r="AY140" s="158" t="s">
        <v>158</v>
      </c>
    </row>
    <row r="141" spans="2:65" s="11" customFormat="1" ht="14.45" customHeight="1">
      <c r="B141" s="163"/>
      <c r="E141" s="164" t="s">
        <v>5</v>
      </c>
      <c r="F141" s="261" t="s">
        <v>167</v>
      </c>
      <c r="G141" s="262"/>
      <c r="H141" s="262"/>
      <c r="I141" s="262"/>
      <c r="K141" s="165">
        <v>285</v>
      </c>
      <c r="R141" s="166"/>
      <c r="T141" s="167"/>
      <c r="AA141" s="168"/>
      <c r="AT141" s="164" t="s">
        <v>166</v>
      </c>
      <c r="AU141" s="164" t="s">
        <v>113</v>
      </c>
      <c r="AV141" s="11" t="s">
        <v>163</v>
      </c>
      <c r="AW141" s="11" t="s">
        <v>34</v>
      </c>
      <c r="AX141" s="11" t="s">
        <v>85</v>
      </c>
      <c r="AY141" s="164" t="s">
        <v>158</v>
      </c>
    </row>
    <row r="142" spans="2:65" s="1" customFormat="1" ht="34.15" customHeight="1">
      <c r="B142" s="123"/>
      <c r="C142" s="174" t="s">
        <v>173</v>
      </c>
      <c r="D142" s="174" t="s">
        <v>204</v>
      </c>
      <c r="E142" s="175" t="s">
        <v>542</v>
      </c>
      <c r="F142" s="267" t="s">
        <v>543</v>
      </c>
      <c r="G142" s="267"/>
      <c r="H142" s="267"/>
      <c r="I142" s="267"/>
      <c r="J142" s="176" t="s">
        <v>170</v>
      </c>
      <c r="K142" s="177">
        <v>601.79999999999995</v>
      </c>
      <c r="L142" s="268">
        <v>0</v>
      </c>
      <c r="M142" s="268"/>
      <c r="N142" s="269">
        <f>ROUND(L142*K142,2)</f>
        <v>0</v>
      </c>
      <c r="O142" s="253"/>
      <c r="P142" s="253"/>
      <c r="Q142" s="253"/>
      <c r="R142" s="126"/>
      <c r="T142" s="154" t="s">
        <v>5</v>
      </c>
      <c r="U142" s="41" t="s">
        <v>42</v>
      </c>
      <c r="W142" s="155">
        <f>V142*K142</f>
        <v>0</v>
      </c>
      <c r="X142" s="155">
        <v>0</v>
      </c>
      <c r="Y142" s="155">
        <f>X142*K142</f>
        <v>0</v>
      </c>
      <c r="Z142" s="155">
        <v>0</v>
      </c>
      <c r="AA142" s="156">
        <f>Z142*K142</f>
        <v>0</v>
      </c>
      <c r="AR142" s="20" t="s">
        <v>195</v>
      </c>
      <c r="AT142" s="20" t="s">
        <v>204</v>
      </c>
      <c r="AU142" s="20" t="s">
        <v>113</v>
      </c>
      <c r="AY142" s="20" t="s">
        <v>158</v>
      </c>
      <c r="BE142" s="100">
        <f>IF(U142="základní",N142,0)</f>
        <v>0</v>
      </c>
      <c r="BF142" s="100">
        <f>IF(U142="snížená",N142,0)</f>
        <v>0</v>
      </c>
      <c r="BG142" s="100">
        <f>IF(U142="zákl. přenesená",N142,0)</f>
        <v>0</v>
      </c>
      <c r="BH142" s="100">
        <f>IF(U142="sníž. přenesená",N142,0)</f>
        <v>0</v>
      </c>
      <c r="BI142" s="100">
        <f>IF(U142="nulová",N142,0)</f>
        <v>0</v>
      </c>
      <c r="BJ142" s="20" t="s">
        <v>85</v>
      </c>
      <c r="BK142" s="100">
        <f>ROUND(L142*K142,2)</f>
        <v>0</v>
      </c>
      <c r="BL142" s="20" t="s">
        <v>163</v>
      </c>
      <c r="BM142" s="20" t="s">
        <v>544</v>
      </c>
    </row>
    <row r="143" spans="2:65" s="10" customFormat="1" ht="14.45" customHeight="1">
      <c r="B143" s="157"/>
      <c r="E143" s="158" t="s">
        <v>5</v>
      </c>
      <c r="F143" s="259" t="s">
        <v>545</v>
      </c>
      <c r="G143" s="260"/>
      <c r="H143" s="260"/>
      <c r="I143" s="260"/>
      <c r="K143" s="159">
        <v>118.9</v>
      </c>
      <c r="R143" s="160"/>
      <c r="T143" s="161"/>
      <c r="AA143" s="162"/>
      <c r="AT143" s="158" t="s">
        <v>166</v>
      </c>
      <c r="AU143" s="158" t="s">
        <v>113</v>
      </c>
      <c r="AV143" s="10" t="s">
        <v>113</v>
      </c>
      <c r="AW143" s="10" t="s">
        <v>34</v>
      </c>
      <c r="AX143" s="10" t="s">
        <v>77</v>
      </c>
      <c r="AY143" s="158" t="s">
        <v>158</v>
      </c>
    </row>
    <row r="144" spans="2:65" s="10" customFormat="1" ht="14.45" customHeight="1">
      <c r="B144" s="157"/>
      <c r="E144" s="158" t="s">
        <v>5</v>
      </c>
      <c r="F144" s="265" t="s">
        <v>546</v>
      </c>
      <c r="G144" s="266"/>
      <c r="H144" s="266"/>
      <c r="I144" s="266"/>
      <c r="K144" s="159">
        <v>117.7</v>
      </c>
      <c r="R144" s="160"/>
      <c r="T144" s="161"/>
      <c r="AA144" s="162"/>
      <c r="AT144" s="158" t="s">
        <v>166</v>
      </c>
      <c r="AU144" s="158" t="s">
        <v>113</v>
      </c>
      <c r="AV144" s="10" t="s">
        <v>113</v>
      </c>
      <c r="AW144" s="10" t="s">
        <v>34</v>
      </c>
      <c r="AX144" s="10" t="s">
        <v>77</v>
      </c>
      <c r="AY144" s="158" t="s">
        <v>158</v>
      </c>
    </row>
    <row r="145" spans="2:65" s="10" customFormat="1" ht="14.45" customHeight="1">
      <c r="B145" s="157"/>
      <c r="E145" s="158" t="s">
        <v>5</v>
      </c>
      <c r="F145" s="265" t="s">
        <v>547</v>
      </c>
      <c r="G145" s="266"/>
      <c r="H145" s="266"/>
      <c r="I145" s="266"/>
      <c r="K145" s="159">
        <v>174.5</v>
      </c>
      <c r="R145" s="160"/>
      <c r="T145" s="161"/>
      <c r="AA145" s="162"/>
      <c r="AT145" s="158" t="s">
        <v>166</v>
      </c>
      <c r="AU145" s="158" t="s">
        <v>113</v>
      </c>
      <c r="AV145" s="10" t="s">
        <v>113</v>
      </c>
      <c r="AW145" s="10" t="s">
        <v>34</v>
      </c>
      <c r="AX145" s="10" t="s">
        <v>77</v>
      </c>
      <c r="AY145" s="158" t="s">
        <v>158</v>
      </c>
    </row>
    <row r="146" spans="2:65" s="10" customFormat="1" ht="14.45" customHeight="1">
      <c r="B146" s="157"/>
      <c r="E146" s="158" t="s">
        <v>5</v>
      </c>
      <c r="F146" s="265" t="s">
        <v>548</v>
      </c>
      <c r="G146" s="266"/>
      <c r="H146" s="266"/>
      <c r="I146" s="266"/>
      <c r="K146" s="159">
        <v>174.2</v>
      </c>
      <c r="R146" s="160"/>
      <c r="T146" s="161"/>
      <c r="AA146" s="162"/>
      <c r="AT146" s="158" t="s">
        <v>166</v>
      </c>
      <c r="AU146" s="158" t="s">
        <v>113</v>
      </c>
      <c r="AV146" s="10" t="s">
        <v>113</v>
      </c>
      <c r="AW146" s="10" t="s">
        <v>34</v>
      </c>
      <c r="AX146" s="10" t="s">
        <v>77</v>
      </c>
      <c r="AY146" s="158" t="s">
        <v>158</v>
      </c>
    </row>
    <row r="147" spans="2:65" s="10" customFormat="1" ht="14.45" customHeight="1">
      <c r="B147" s="157"/>
      <c r="E147" s="158" t="s">
        <v>5</v>
      </c>
      <c r="F147" s="265" t="s">
        <v>351</v>
      </c>
      <c r="G147" s="266"/>
      <c r="H147" s="266"/>
      <c r="I147" s="266"/>
      <c r="K147" s="159">
        <v>16.5</v>
      </c>
      <c r="R147" s="160"/>
      <c r="T147" s="161"/>
      <c r="AA147" s="162"/>
      <c r="AT147" s="158" t="s">
        <v>166</v>
      </c>
      <c r="AU147" s="158" t="s">
        <v>113</v>
      </c>
      <c r="AV147" s="10" t="s">
        <v>113</v>
      </c>
      <c r="AW147" s="10" t="s">
        <v>34</v>
      </c>
      <c r="AX147" s="10" t="s">
        <v>77</v>
      </c>
      <c r="AY147" s="158" t="s">
        <v>158</v>
      </c>
    </row>
    <row r="148" spans="2:65" s="11" customFormat="1" ht="14.45" customHeight="1">
      <c r="B148" s="163"/>
      <c r="E148" s="164" t="s">
        <v>5</v>
      </c>
      <c r="F148" s="261" t="s">
        <v>167</v>
      </c>
      <c r="G148" s="262"/>
      <c r="H148" s="262"/>
      <c r="I148" s="262"/>
      <c r="K148" s="165">
        <v>601.79999999999995</v>
      </c>
      <c r="R148" s="166"/>
      <c r="T148" s="167"/>
      <c r="AA148" s="168"/>
      <c r="AT148" s="164" t="s">
        <v>166</v>
      </c>
      <c r="AU148" s="164" t="s">
        <v>113</v>
      </c>
      <c r="AV148" s="11" t="s">
        <v>163</v>
      </c>
      <c r="AW148" s="11" t="s">
        <v>34</v>
      </c>
      <c r="AX148" s="11" t="s">
        <v>85</v>
      </c>
      <c r="AY148" s="164" t="s">
        <v>158</v>
      </c>
    </row>
    <row r="149" spans="2:65" s="1" customFormat="1" ht="34.15" customHeight="1">
      <c r="B149" s="123"/>
      <c r="C149" s="174" t="s">
        <v>163</v>
      </c>
      <c r="D149" s="174" t="s">
        <v>204</v>
      </c>
      <c r="E149" s="175" t="s">
        <v>549</v>
      </c>
      <c r="F149" s="267" t="s">
        <v>550</v>
      </c>
      <c r="G149" s="267"/>
      <c r="H149" s="267"/>
      <c r="I149" s="267"/>
      <c r="J149" s="176" t="s">
        <v>170</v>
      </c>
      <c r="K149" s="177">
        <v>601.79999999999995</v>
      </c>
      <c r="L149" s="268">
        <v>0</v>
      </c>
      <c r="M149" s="268"/>
      <c r="N149" s="269">
        <f>ROUND(L149*K149,2)</f>
        <v>0</v>
      </c>
      <c r="O149" s="253"/>
      <c r="P149" s="253"/>
      <c r="Q149" s="253"/>
      <c r="R149" s="126"/>
      <c r="T149" s="154" t="s">
        <v>5</v>
      </c>
      <c r="U149" s="41" t="s">
        <v>42</v>
      </c>
      <c r="W149" s="155">
        <f>V149*K149</f>
        <v>0</v>
      </c>
      <c r="X149" s="155">
        <v>0</v>
      </c>
      <c r="Y149" s="155">
        <f>X149*K149</f>
        <v>0</v>
      </c>
      <c r="Z149" s="155">
        <v>0</v>
      </c>
      <c r="AA149" s="156">
        <f>Z149*K149</f>
        <v>0</v>
      </c>
      <c r="AR149" s="20" t="s">
        <v>195</v>
      </c>
      <c r="AT149" s="20" t="s">
        <v>204</v>
      </c>
      <c r="AU149" s="20" t="s">
        <v>113</v>
      </c>
      <c r="AY149" s="20" t="s">
        <v>158</v>
      </c>
      <c r="BE149" s="100">
        <f>IF(U149="základní",N149,0)</f>
        <v>0</v>
      </c>
      <c r="BF149" s="100">
        <f>IF(U149="snížená",N149,0)</f>
        <v>0</v>
      </c>
      <c r="BG149" s="100">
        <f>IF(U149="zákl. přenesená",N149,0)</f>
        <v>0</v>
      </c>
      <c r="BH149" s="100">
        <f>IF(U149="sníž. přenesená",N149,0)</f>
        <v>0</v>
      </c>
      <c r="BI149" s="100">
        <f>IF(U149="nulová",N149,0)</f>
        <v>0</v>
      </c>
      <c r="BJ149" s="20" t="s">
        <v>85</v>
      </c>
      <c r="BK149" s="100">
        <f>ROUND(L149*K149,2)</f>
        <v>0</v>
      </c>
      <c r="BL149" s="20" t="s">
        <v>163</v>
      </c>
      <c r="BM149" s="20" t="s">
        <v>551</v>
      </c>
    </row>
    <row r="150" spans="2:65" s="10" customFormat="1" ht="14.45" customHeight="1">
      <c r="B150" s="157"/>
      <c r="E150" s="158" t="s">
        <v>5</v>
      </c>
      <c r="F150" s="259" t="s">
        <v>552</v>
      </c>
      <c r="G150" s="260"/>
      <c r="H150" s="260"/>
      <c r="I150" s="260"/>
      <c r="K150" s="159">
        <v>601.79999999999995</v>
      </c>
      <c r="R150" s="160"/>
      <c r="T150" s="161"/>
      <c r="AA150" s="162"/>
      <c r="AT150" s="158" t="s">
        <v>166</v>
      </c>
      <c r="AU150" s="158" t="s">
        <v>113</v>
      </c>
      <c r="AV150" s="10" t="s">
        <v>113</v>
      </c>
      <c r="AW150" s="10" t="s">
        <v>34</v>
      </c>
      <c r="AX150" s="10" t="s">
        <v>77</v>
      </c>
      <c r="AY150" s="158" t="s">
        <v>158</v>
      </c>
    </row>
    <row r="151" spans="2:65" s="11" customFormat="1" ht="14.45" customHeight="1">
      <c r="B151" s="163"/>
      <c r="E151" s="164" t="s">
        <v>5</v>
      </c>
      <c r="F151" s="261" t="s">
        <v>167</v>
      </c>
      <c r="G151" s="262"/>
      <c r="H151" s="262"/>
      <c r="I151" s="262"/>
      <c r="K151" s="165">
        <v>601.79999999999995</v>
      </c>
      <c r="R151" s="166"/>
      <c r="T151" s="167"/>
      <c r="AA151" s="168"/>
      <c r="AT151" s="164" t="s">
        <v>166</v>
      </c>
      <c r="AU151" s="164" t="s">
        <v>113</v>
      </c>
      <c r="AV151" s="11" t="s">
        <v>163</v>
      </c>
      <c r="AW151" s="11" t="s">
        <v>34</v>
      </c>
      <c r="AX151" s="11" t="s">
        <v>85</v>
      </c>
      <c r="AY151" s="164" t="s">
        <v>158</v>
      </c>
    </row>
    <row r="152" spans="2:65" s="1" customFormat="1" ht="60" customHeight="1">
      <c r="B152" s="123"/>
      <c r="C152" s="174" t="s">
        <v>181</v>
      </c>
      <c r="D152" s="174" t="s">
        <v>204</v>
      </c>
      <c r="E152" s="175" t="s">
        <v>553</v>
      </c>
      <c r="F152" s="267" t="s">
        <v>984</v>
      </c>
      <c r="G152" s="267"/>
      <c r="H152" s="267"/>
      <c r="I152" s="267"/>
      <c r="J152" s="176" t="s">
        <v>211</v>
      </c>
      <c r="K152" s="177">
        <v>5</v>
      </c>
      <c r="L152" s="268">
        <v>0</v>
      </c>
      <c r="M152" s="268"/>
      <c r="N152" s="269">
        <f>ROUND(L152*K152,2)</f>
        <v>0</v>
      </c>
      <c r="O152" s="253"/>
      <c r="P152" s="253"/>
      <c r="Q152" s="253"/>
      <c r="R152" s="126"/>
      <c r="T152" s="154" t="s">
        <v>5</v>
      </c>
      <c r="U152" s="41" t="s">
        <v>42</v>
      </c>
      <c r="W152" s="155">
        <f>V152*K152</f>
        <v>0</v>
      </c>
      <c r="X152" s="155">
        <v>0</v>
      </c>
      <c r="Y152" s="155">
        <f>X152*K152</f>
        <v>0</v>
      </c>
      <c r="Z152" s="155">
        <v>0</v>
      </c>
      <c r="AA152" s="156">
        <f>Z152*K152</f>
        <v>0</v>
      </c>
      <c r="AR152" s="20" t="s">
        <v>195</v>
      </c>
      <c r="AT152" s="20" t="s">
        <v>204</v>
      </c>
      <c r="AU152" s="20" t="s">
        <v>113</v>
      </c>
      <c r="AY152" s="20" t="s">
        <v>158</v>
      </c>
      <c r="BE152" s="100">
        <f>IF(U152="základní",N152,0)</f>
        <v>0</v>
      </c>
      <c r="BF152" s="100">
        <f>IF(U152="snížená",N152,0)</f>
        <v>0</v>
      </c>
      <c r="BG152" s="100">
        <f>IF(U152="zákl. přenesená",N152,0)</f>
        <v>0</v>
      </c>
      <c r="BH152" s="100">
        <f>IF(U152="sníž. přenesená",N152,0)</f>
        <v>0</v>
      </c>
      <c r="BI152" s="100">
        <f>IF(U152="nulová",N152,0)</f>
        <v>0</v>
      </c>
      <c r="BJ152" s="20" t="s">
        <v>85</v>
      </c>
      <c r="BK152" s="100">
        <f>ROUND(L152*K152,2)</f>
        <v>0</v>
      </c>
      <c r="BL152" s="20" t="s">
        <v>163</v>
      </c>
      <c r="BM152" s="20" t="s">
        <v>554</v>
      </c>
    </row>
    <row r="153" spans="2:65" s="10" customFormat="1" ht="14.45" customHeight="1">
      <c r="B153" s="157"/>
      <c r="E153" s="158" t="s">
        <v>5</v>
      </c>
      <c r="F153" s="259" t="s">
        <v>181</v>
      </c>
      <c r="G153" s="260"/>
      <c r="H153" s="260"/>
      <c r="I153" s="260"/>
      <c r="K153" s="159">
        <v>5</v>
      </c>
      <c r="R153" s="160"/>
      <c r="T153" s="161"/>
      <c r="AA153" s="162"/>
      <c r="AT153" s="158" t="s">
        <v>166</v>
      </c>
      <c r="AU153" s="158" t="s">
        <v>113</v>
      </c>
      <c r="AV153" s="10" t="s">
        <v>113</v>
      </c>
      <c r="AW153" s="10" t="s">
        <v>34</v>
      </c>
      <c r="AX153" s="10" t="s">
        <v>77</v>
      </c>
      <c r="AY153" s="158" t="s">
        <v>158</v>
      </c>
    </row>
    <row r="154" spans="2:65" s="11" customFormat="1" ht="14.45" customHeight="1">
      <c r="B154" s="163"/>
      <c r="E154" s="164" t="s">
        <v>5</v>
      </c>
      <c r="F154" s="261" t="s">
        <v>167</v>
      </c>
      <c r="G154" s="262"/>
      <c r="H154" s="262"/>
      <c r="I154" s="262"/>
      <c r="K154" s="165">
        <v>5</v>
      </c>
      <c r="R154" s="166"/>
      <c r="T154" s="167"/>
      <c r="AA154" s="168"/>
      <c r="AT154" s="164" t="s">
        <v>166</v>
      </c>
      <c r="AU154" s="164" t="s">
        <v>113</v>
      </c>
      <c r="AV154" s="11" t="s">
        <v>163</v>
      </c>
      <c r="AW154" s="11" t="s">
        <v>34</v>
      </c>
      <c r="AX154" s="11" t="s">
        <v>85</v>
      </c>
      <c r="AY154" s="164" t="s">
        <v>158</v>
      </c>
    </row>
    <row r="155" spans="2:65" s="1" customFormat="1" ht="30" customHeight="1">
      <c r="B155" s="123"/>
      <c r="C155" s="174" t="s">
        <v>187</v>
      </c>
      <c r="D155" s="174" t="s">
        <v>204</v>
      </c>
      <c r="E155" s="175" t="s">
        <v>555</v>
      </c>
      <c r="F155" s="279" t="s">
        <v>985</v>
      </c>
      <c r="G155" s="279"/>
      <c r="H155" s="279"/>
      <c r="I155" s="279"/>
      <c r="J155" s="176" t="s">
        <v>211</v>
      </c>
      <c r="K155" s="177">
        <v>20</v>
      </c>
      <c r="L155" s="268">
        <v>0</v>
      </c>
      <c r="M155" s="268"/>
      <c r="N155" s="269">
        <f>ROUND(L155*K155,2)</f>
        <v>0</v>
      </c>
      <c r="O155" s="253"/>
      <c r="P155" s="253"/>
      <c r="Q155" s="253"/>
      <c r="R155" s="126"/>
      <c r="T155" s="154" t="s">
        <v>5</v>
      </c>
      <c r="U155" s="41" t="s">
        <v>42</v>
      </c>
      <c r="W155" s="155">
        <f>V155*K155</f>
        <v>0</v>
      </c>
      <c r="X155" s="155">
        <v>0</v>
      </c>
      <c r="Y155" s="155">
        <f>X155*K155</f>
        <v>0</v>
      </c>
      <c r="Z155" s="155">
        <v>0</v>
      </c>
      <c r="AA155" s="156">
        <f>Z155*K155</f>
        <v>0</v>
      </c>
      <c r="AR155" s="20" t="s">
        <v>195</v>
      </c>
      <c r="AT155" s="20" t="s">
        <v>204</v>
      </c>
      <c r="AU155" s="20" t="s">
        <v>113</v>
      </c>
      <c r="AY155" s="20" t="s">
        <v>158</v>
      </c>
      <c r="BE155" s="100">
        <f>IF(U155="základní",N155,0)</f>
        <v>0</v>
      </c>
      <c r="BF155" s="100">
        <f>IF(U155="snížená",N155,0)</f>
        <v>0</v>
      </c>
      <c r="BG155" s="100">
        <f>IF(U155="zákl. přenesená",N155,0)</f>
        <v>0</v>
      </c>
      <c r="BH155" s="100">
        <f>IF(U155="sníž. přenesená",N155,0)</f>
        <v>0</v>
      </c>
      <c r="BI155" s="100">
        <f>IF(U155="nulová",N155,0)</f>
        <v>0</v>
      </c>
      <c r="BJ155" s="20" t="s">
        <v>85</v>
      </c>
      <c r="BK155" s="100">
        <f>ROUND(L155*K155,2)</f>
        <v>0</v>
      </c>
      <c r="BL155" s="20" t="s">
        <v>163</v>
      </c>
      <c r="BM155" s="20" t="s">
        <v>556</v>
      </c>
    </row>
    <row r="156" spans="2:65" s="1" customFormat="1" ht="30" customHeight="1">
      <c r="B156" s="123"/>
      <c r="C156" s="174" t="s">
        <v>191</v>
      </c>
      <c r="D156" s="174" t="s">
        <v>204</v>
      </c>
      <c r="E156" s="175" t="s">
        <v>557</v>
      </c>
      <c r="F156" s="279" t="s">
        <v>986</v>
      </c>
      <c r="G156" s="279"/>
      <c r="H156" s="279"/>
      <c r="I156" s="279"/>
      <c r="J156" s="176" t="s">
        <v>309</v>
      </c>
      <c r="K156" s="177">
        <v>38</v>
      </c>
      <c r="L156" s="268">
        <v>0</v>
      </c>
      <c r="M156" s="268"/>
      <c r="N156" s="269">
        <f>ROUND(L156*K156,2)</f>
        <v>0</v>
      </c>
      <c r="O156" s="253"/>
      <c r="P156" s="253"/>
      <c r="Q156" s="253"/>
      <c r="R156" s="126"/>
      <c r="T156" s="154" t="s">
        <v>5</v>
      </c>
      <c r="U156" s="41" t="s">
        <v>42</v>
      </c>
      <c r="W156" s="155">
        <f>V156*K156</f>
        <v>0</v>
      </c>
      <c r="X156" s="155">
        <v>0</v>
      </c>
      <c r="Y156" s="155">
        <f>X156*K156</f>
        <v>0</v>
      </c>
      <c r="Z156" s="155">
        <v>0</v>
      </c>
      <c r="AA156" s="156">
        <f>Z156*K156</f>
        <v>0</v>
      </c>
      <c r="AR156" s="20" t="s">
        <v>195</v>
      </c>
      <c r="AT156" s="20" t="s">
        <v>204</v>
      </c>
      <c r="AU156" s="20" t="s">
        <v>113</v>
      </c>
      <c r="AY156" s="20" t="s">
        <v>158</v>
      </c>
      <c r="BE156" s="100">
        <f>IF(U156="základní",N156,0)</f>
        <v>0</v>
      </c>
      <c r="BF156" s="100">
        <f>IF(U156="snížená",N156,0)</f>
        <v>0</v>
      </c>
      <c r="BG156" s="100">
        <f>IF(U156="zákl. přenesená",N156,0)</f>
        <v>0</v>
      </c>
      <c r="BH156" s="100">
        <f>IF(U156="sníž. přenesená",N156,0)</f>
        <v>0</v>
      </c>
      <c r="BI156" s="100">
        <f>IF(U156="nulová",N156,0)</f>
        <v>0</v>
      </c>
      <c r="BJ156" s="20" t="s">
        <v>85</v>
      </c>
      <c r="BK156" s="100">
        <f>ROUND(L156*K156,2)</f>
        <v>0</v>
      </c>
      <c r="BL156" s="20" t="s">
        <v>163</v>
      </c>
      <c r="BM156" s="20" t="s">
        <v>558</v>
      </c>
    </row>
    <row r="157" spans="2:65" s="10" customFormat="1" ht="14.45" customHeight="1">
      <c r="B157" s="157"/>
      <c r="E157" s="158" t="s">
        <v>5</v>
      </c>
      <c r="F157" s="259" t="s">
        <v>559</v>
      </c>
      <c r="G157" s="260"/>
      <c r="H157" s="260"/>
      <c r="I157" s="260"/>
      <c r="K157" s="159">
        <v>38</v>
      </c>
      <c r="R157" s="160"/>
      <c r="T157" s="161"/>
      <c r="AA157" s="162"/>
      <c r="AT157" s="158" t="s">
        <v>166</v>
      </c>
      <c r="AU157" s="158" t="s">
        <v>113</v>
      </c>
      <c r="AV157" s="10" t="s">
        <v>113</v>
      </c>
      <c r="AW157" s="10" t="s">
        <v>34</v>
      </c>
      <c r="AX157" s="10" t="s">
        <v>77</v>
      </c>
      <c r="AY157" s="158" t="s">
        <v>158</v>
      </c>
    </row>
    <row r="158" spans="2:65" s="11" customFormat="1" ht="14.45" customHeight="1">
      <c r="B158" s="163"/>
      <c r="E158" s="164" t="s">
        <v>5</v>
      </c>
      <c r="F158" s="261" t="s">
        <v>167</v>
      </c>
      <c r="G158" s="262"/>
      <c r="H158" s="262"/>
      <c r="I158" s="262"/>
      <c r="K158" s="165">
        <v>38</v>
      </c>
      <c r="R158" s="166"/>
      <c r="T158" s="167"/>
      <c r="AA158" s="168"/>
      <c r="AT158" s="164" t="s">
        <v>166</v>
      </c>
      <c r="AU158" s="164" t="s">
        <v>113</v>
      </c>
      <c r="AV158" s="11" t="s">
        <v>163</v>
      </c>
      <c r="AW158" s="11" t="s">
        <v>34</v>
      </c>
      <c r="AX158" s="11" t="s">
        <v>85</v>
      </c>
      <c r="AY158" s="164" t="s">
        <v>158</v>
      </c>
    </row>
    <row r="159" spans="2:65" s="1" customFormat="1" ht="75" customHeight="1">
      <c r="B159" s="123"/>
      <c r="C159" s="174" t="s">
        <v>195</v>
      </c>
      <c r="D159" s="174" t="s">
        <v>204</v>
      </c>
      <c r="E159" s="175" t="s">
        <v>560</v>
      </c>
      <c r="F159" s="280" t="s">
        <v>987</v>
      </c>
      <c r="G159" s="280"/>
      <c r="H159" s="280"/>
      <c r="I159" s="280"/>
      <c r="J159" s="176" t="s">
        <v>211</v>
      </c>
      <c r="K159" s="177">
        <v>5</v>
      </c>
      <c r="L159" s="268">
        <v>0</v>
      </c>
      <c r="M159" s="268"/>
      <c r="N159" s="269">
        <f>ROUND(L159*K159,2)</f>
        <v>0</v>
      </c>
      <c r="O159" s="253"/>
      <c r="P159" s="253"/>
      <c r="Q159" s="253"/>
      <c r="R159" s="126"/>
      <c r="T159" s="154" t="s">
        <v>5</v>
      </c>
      <c r="U159" s="41" t="s">
        <v>42</v>
      </c>
      <c r="W159" s="155">
        <f>V159*K159</f>
        <v>0</v>
      </c>
      <c r="X159" s="155">
        <v>0</v>
      </c>
      <c r="Y159" s="155">
        <f>X159*K159</f>
        <v>0</v>
      </c>
      <c r="Z159" s="155">
        <v>0</v>
      </c>
      <c r="AA159" s="156">
        <f>Z159*K159</f>
        <v>0</v>
      </c>
      <c r="AR159" s="20" t="s">
        <v>195</v>
      </c>
      <c r="AT159" s="20" t="s">
        <v>204</v>
      </c>
      <c r="AU159" s="20" t="s">
        <v>113</v>
      </c>
      <c r="AY159" s="20" t="s">
        <v>158</v>
      </c>
      <c r="BE159" s="100">
        <f>IF(U159="základní",N159,0)</f>
        <v>0</v>
      </c>
      <c r="BF159" s="100">
        <f>IF(U159="snížená",N159,0)</f>
        <v>0</v>
      </c>
      <c r="BG159" s="100">
        <f>IF(U159="zákl. přenesená",N159,0)</f>
        <v>0</v>
      </c>
      <c r="BH159" s="100">
        <f>IF(U159="sníž. přenesená",N159,0)</f>
        <v>0</v>
      </c>
      <c r="BI159" s="100">
        <f>IF(U159="nulová",N159,0)</f>
        <v>0</v>
      </c>
      <c r="BJ159" s="20" t="s">
        <v>85</v>
      </c>
      <c r="BK159" s="100">
        <f>ROUND(L159*K159,2)</f>
        <v>0</v>
      </c>
      <c r="BL159" s="20" t="s">
        <v>163</v>
      </c>
      <c r="BM159" s="20" t="s">
        <v>561</v>
      </c>
    </row>
    <row r="160" spans="2:65" s="1" customFormat="1" ht="60" customHeight="1">
      <c r="B160" s="123"/>
      <c r="C160" s="174" t="s">
        <v>203</v>
      </c>
      <c r="D160" s="174" t="s">
        <v>204</v>
      </c>
      <c r="E160" s="175" t="s">
        <v>562</v>
      </c>
      <c r="F160" s="280" t="s">
        <v>988</v>
      </c>
      <c r="G160" s="280"/>
      <c r="H160" s="280"/>
      <c r="I160" s="280"/>
      <c r="J160" s="176" t="s">
        <v>309</v>
      </c>
      <c r="K160" s="177">
        <v>38</v>
      </c>
      <c r="L160" s="268">
        <v>0</v>
      </c>
      <c r="M160" s="268"/>
      <c r="N160" s="269">
        <f>ROUND(L160*K160,2)</f>
        <v>0</v>
      </c>
      <c r="O160" s="253"/>
      <c r="P160" s="253"/>
      <c r="Q160" s="253"/>
      <c r="R160" s="126"/>
      <c r="T160" s="154" t="s">
        <v>5</v>
      </c>
      <c r="U160" s="41" t="s">
        <v>42</v>
      </c>
      <c r="W160" s="155">
        <f>V160*K160</f>
        <v>0</v>
      </c>
      <c r="X160" s="155">
        <v>0</v>
      </c>
      <c r="Y160" s="155">
        <f>X160*K160</f>
        <v>0</v>
      </c>
      <c r="Z160" s="155">
        <v>0</v>
      </c>
      <c r="AA160" s="156">
        <f>Z160*K160</f>
        <v>0</v>
      </c>
      <c r="AR160" s="20" t="s">
        <v>195</v>
      </c>
      <c r="AT160" s="20" t="s">
        <v>204</v>
      </c>
      <c r="AU160" s="20" t="s">
        <v>113</v>
      </c>
      <c r="AY160" s="20" t="s">
        <v>158</v>
      </c>
      <c r="BE160" s="100">
        <f>IF(U160="základní",N160,0)</f>
        <v>0</v>
      </c>
      <c r="BF160" s="100">
        <f>IF(U160="snížená",N160,0)</f>
        <v>0</v>
      </c>
      <c r="BG160" s="100">
        <f>IF(U160="zákl. přenesená",N160,0)</f>
        <v>0</v>
      </c>
      <c r="BH160" s="100">
        <f>IF(U160="sníž. přenesená",N160,0)</f>
        <v>0</v>
      </c>
      <c r="BI160" s="100">
        <f>IF(U160="nulová",N160,0)</f>
        <v>0</v>
      </c>
      <c r="BJ160" s="20" t="s">
        <v>85</v>
      </c>
      <c r="BK160" s="100">
        <f>ROUND(L160*K160,2)</f>
        <v>0</v>
      </c>
      <c r="BL160" s="20" t="s">
        <v>163</v>
      </c>
      <c r="BM160" s="20" t="s">
        <v>563</v>
      </c>
    </row>
    <row r="161" spans="2:65" s="1" customFormat="1" ht="45" customHeight="1">
      <c r="B161" s="123"/>
      <c r="C161" s="174" t="s">
        <v>209</v>
      </c>
      <c r="D161" s="174" t="s">
        <v>204</v>
      </c>
      <c r="E161" s="175" t="s">
        <v>564</v>
      </c>
      <c r="F161" s="280" t="s">
        <v>989</v>
      </c>
      <c r="G161" s="280"/>
      <c r="H161" s="280"/>
      <c r="I161" s="280"/>
      <c r="J161" s="176" t="s">
        <v>211</v>
      </c>
      <c r="K161" s="177">
        <v>20</v>
      </c>
      <c r="L161" s="268">
        <v>0</v>
      </c>
      <c r="M161" s="268"/>
      <c r="N161" s="269">
        <f>ROUND(L161*K161,2)</f>
        <v>0</v>
      </c>
      <c r="O161" s="253"/>
      <c r="P161" s="253"/>
      <c r="Q161" s="253"/>
      <c r="R161" s="126"/>
      <c r="T161" s="154" t="s">
        <v>5</v>
      </c>
      <c r="U161" s="41" t="s">
        <v>42</v>
      </c>
      <c r="W161" s="155">
        <f>V161*K161</f>
        <v>0</v>
      </c>
      <c r="X161" s="155">
        <v>0</v>
      </c>
      <c r="Y161" s="155">
        <f>X161*K161</f>
        <v>0</v>
      </c>
      <c r="Z161" s="155">
        <v>0</v>
      </c>
      <c r="AA161" s="156">
        <f>Z161*K161</f>
        <v>0</v>
      </c>
      <c r="AR161" s="20" t="s">
        <v>195</v>
      </c>
      <c r="AT161" s="20" t="s">
        <v>204</v>
      </c>
      <c r="AU161" s="20" t="s">
        <v>113</v>
      </c>
      <c r="AY161" s="20" t="s">
        <v>158</v>
      </c>
      <c r="BE161" s="100">
        <f>IF(U161="základní",N161,0)</f>
        <v>0</v>
      </c>
      <c r="BF161" s="100">
        <f>IF(U161="snížená",N161,0)</f>
        <v>0</v>
      </c>
      <c r="BG161" s="100">
        <f>IF(U161="zákl. přenesená",N161,0)</f>
        <v>0</v>
      </c>
      <c r="BH161" s="100">
        <f>IF(U161="sníž. přenesená",N161,0)</f>
        <v>0</v>
      </c>
      <c r="BI161" s="100">
        <f>IF(U161="nulová",N161,0)</f>
        <v>0</v>
      </c>
      <c r="BJ161" s="20" t="s">
        <v>85</v>
      </c>
      <c r="BK161" s="100">
        <f>ROUND(L161*K161,2)</f>
        <v>0</v>
      </c>
      <c r="BL161" s="20" t="s">
        <v>163</v>
      </c>
      <c r="BM161" s="20" t="s">
        <v>565</v>
      </c>
    </row>
    <row r="162" spans="2:65" s="1" customFormat="1" ht="45" customHeight="1">
      <c r="B162" s="123"/>
      <c r="C162" s="174" t="s">
        <v>202</v>
      </c>
      <c r="D162" s="174" t="s">
        <v>204</v>
      </c>
      <c r="E162" s="175" t="s">
        <v>566</v>
      </c>
      <c r="F162" s="280" t="s">
        <v>990</v>
      </c>
      <c r="G162" s="280"/>
      <c r="H162" s="280"/>
      <c r="I162" s="280"/>
      <c r="J162" s="176" t="s">
        <v>211</v>
      </c>
      <c r="K162" s="177">
        <v>1</v>
      </c>
      <c r="L162" s="268">
        <v>0</v>
      </c>
      <c r="M162" s="268"/>
      <c r="N162" s="269">
        <f>ROUND(L162*K162,2)</f>
        <v>0</v>
      </c>
      <c r="O162" s="253"/>
      <c r="P162" s="253"/>
      <c r="Q162" s="253"/>
      <c r="R162" s="126"/>
      <c r="T162" s="154" t="s">
        <v>5</v>
      </c>
      <c r="U162" s="41" t="s">
        <v>42</v>
      </c>
      <c r="W162" s="155">
        <f>V162*K162</f>
        <v>0</v>
      </c>
      <c r="X162" s="155">
        <v>0</v>
      </c>
      <c r="Y162" s="155">
        <f>X162*K162</f>
        <v>0</v>
      </c>
      <c r="Z162" s="155">
        <v>0</v>
      </c>
      <c r="AA162" s="156">
        <f>Z162*K162</f>
        <v>0</v>
      </c>
      <c r="AR162" s="20" t="s">
        <v>195</v>
      </c>
      <c r="AT162" s="20" t="s">
        <v>204</v>
      </c>
      <c r="AU162" s="20" t="s">
        <v>113</v>
      </c>
      <c r="AY162" s="20" t="s">
        <v>158</v>
      </c>
      <c r="BE162" s="100">
        <f>IF(U162="základní",N162,0)</f>
        <v>0</v>
      </c>
      <c r="BF162" s="100">
        <f>IF(U162="snížená",N162,0)</f>
        <v>0</v>
      </c>
      <c r="BG162" s="100">
        <f>IF(U162="zákl. přenesená",N162,0)</f>
        <v>0</v>
      </c>
      <c r="BH162" s="100">
        <f>IF(U162="sníž. přenesená",N162,0)</f>
        <v>0</v>
      </c>
      <c r="BI162" s="100">
        <f>IF(U162="nulová",N162,0)</f>
        <v>0</v>
      </c>
      <c r="BJ162" s="20" t="s">
        <v>85</v>
      </c>
      <c r="BK162" s="100">
        <f>ROUND(L162*K162,2)</f>
        <v>0</v>
      </c>
      <c r="BL162" s="20" t="s">
        <v>163</v>
      </c>
      <c r="BM162" s="20" t="s">
        <v>567</v>
      </c>
    </row>
    <row r="163" spans="2:65" s="1" customFormat="1" ht="60" customHeight="1">
      <c r="B163" s="123"/>
      <c r="C163" s="174" t="s">
        <v>216</v>
      </c>
      <c r="D163" s="174" t="s">
        <v>204</v>
      </c>
      <c r="E163" s="175" t="s">
        <v>568</v>
      </c>
      <c r="F163" s="280" t="s">
        <v>569</v>
      </c>
      <c r="G163" s="280"/>
      <c r="H163" s="280"/>
      <c r="I163" s="280"/>
      <c r="J163" s="176" t="s">
        <v>170</v>
      </c>
      <c r="K163" s="177">
        <v>601.79999999999995</v>
      </c>
      <c r="L163" s="268">
        <v>0</v>
      </c>
      <c r="M163" s="268"/>
      <c r="N163" s="269">
        <f>ROUND(L163*K163,2)</f>
        <v>0</v>
      </c>
      <c r="O163" s="253"/>
      <c r="P163" s="253"/>
      <c r="Q163" s="253"/>
      <c r="R163" s="126"/>
      <c r="T163" s="154" t="s">
        <v>5</v>
      </c>
      <c r="U163" s="41" t="s">
        <v>42</v>
      </c>
      <c r="W163" s="155">
        <f>V163*K163</f>
        <v>0</v>
      </c>
      <c r="X163" s="155">
        <v>0</v>
      </c>
      <c r="Y163" s="155">
        <f>X163*K163</f>
        <v>0</v>
      </c>
      <c r="Z163" s="155">
        <v>0</v>
      </c>
      <c r="AA163" s="156">
        <f>Z163*K163</f>
        <v>0</v>
      </c>
      <c r="AR163" s="20" t="s">
        <v>195</v>
      </c>
      <c r="AT163" s="20" t="s">
        <v>204</v>
      </c>
      <c r="AU163" s="20" t="s">
        <v>113</v>
      </c>
      <c r="AY163" s="20" t="s">
        <v>158</v>
      </c>
      <c r="BE163" s="100">
        <f>IF(U163="základní",N163,0)</f>
        <v>0</v>
      </c>
      <c r="BF163" s="100">
        <f>IF(U163="snížená",N163,0)</f>
        <v>0</v>
      </c>
      <c r="BG163" s="100">
        <f>IF(U163="zákl. přenesená",N163,0)</f>
        <v>0</v>
      </c>
      <c r="BH163" s="100">
        <f>IF(U163="sníž. přenesená",N163,0)</f>
        <v>0</v>
      </c>
      <c r="BI163" s="100">
        <f>IF(U163="nulová",N163,0)</f>
        <v>0</v>
      </c>
      <c r="BJ163" s="20" t="s">
        <v>85</v>
      </c>
      <c r="BK163" s="100">
        <f>ROUND(L163*K163,2)</f>
        <v>0</v>
      </c>
      <c r="BL163" s="20" t="s">
        <v>163</v>
      </c>
      <c r="BM163" s="20" t="s">
        <v>570</v>
      </c>
    </row>
    <row r="164" spans="2:65" s="10" customFormat="1" ht="14.45" customHeight="1">
      <c r="B164" s="157"/>
      <c r="E164" s="158" t="s">
        <v>5</v>
      </c>
      <c r="F164" s="259" t="s">
        <v>552</v>
      </c>
      <c r="G164" s="260"/>
      <c r="H164" s="260"/>
      <c r="I164" s="260"/>
      <c r="K164" s="159">
        <v>601.79999999999995</v>
      </c>
      <c r="R164" s="160"/>
      <c r="T164" s="161"/>
      <c r="AA164" s="162"/>
      <c r="AT164" s="158" t="s">
        <v>166</v>
      </c>
      <c r="AU164" s="158" t="s">
        <v>113</v>
      </c>
      <c r="AV164" s="10" t="s">
        <v>113</v>
      </c>
      <c r="AW164" s="10" t="s">
        <v>34</v>
      </c>
      <c r="AX164" s="10" t="s">
        <v>77</v>
      </c>
      <c r="AY164" s="158" t="s">
        <v>158</v>
      </c>
    </row>
    <row r="165" spans="2:65" s="11" customFormat="1" ht="14.45" customHeight="1">
      <c r="B165" s="163"/>
      <c r="E165" s="164" t="s">
        <v>5</v>
      </c>
      <c r="F165" s="261" t="s">
        <v>167</v>
      </c>
      <c r="G165" s="262"/>
      <c r="H165" s="262"/>
      <c r="I165" s="262"/>
      <c r="K165" s="165">
        <v>601.79999999999995</v>
      </c>
      <c r="R165" s="166"/>
      <c r="T165" s="167"/>
      <c r="AA165" s="168"/>
      <c r="AT165" s="164" t="s">
        <v>166</v>
      </c>
      <c r="AU165" s="164" t="s">
        <v>113</v>
      </c>
      <c r="AV165" s="11" t="s">
        <v>163</v>
      </c>
      <c r="AW165" s="11" t="s">
        <v>34</v>
      </c>
      <c r="AX165" s="11" t="s">
        <v>85</v>
      </c>
      <c r="AY165" s="164" t="s">
        <v>158</v>
      </c>
    </row>
    <row r="166" spans="2:65" s="1" customFormat="1" ht="45.6" customHeight="1">
      <c r="B166" s="123"/>
      <c r="C166" s="174" t="s">
        <v>219</v>
      </c>
      <c r="D166" s="174" t="s">
        <v>204</v>
      </c>
      <c r="E166" s="175" t="s">
        <v>571</v>
      </c>
      <c r="F166" s="267" t="s">
        <v>572</v>
      </c>
      <c r="G166" s="267"/>
      <c r="H166" s="267"/>
      <c r="I166" s="267"/>
      <c r="J166" s="176" t="s">
        <v>170</v>
      </c>
      <c r="K166" s="177">
        <v>601.79999999999995</v>
      </c>
      <c r="L166" s="268">
        <v>0</v>
      </c>
      <c r="M166" s="268"/>
      <c r="N166" s="269">
        <f>ROUND(L166*K166,2)</f>
        <v>0</v>
      </c>
      <c r="O166" s="253"/>
      <c r="P166" s="253"/>
      <c r="Q166" s="253"/>
      <c r="R166" s="126"/>
      <c r="T166" s="154" t="s">
        <v>5</v>
      </c>
      <c r="U166" s="41" t="s">
        <v>42</v>
      </c>
      <c r="W166" s="155">
        <f>V166*K166</f>
        <v>0</v>
      </c>
      <c r="X166" s="155">
        <v>0</v>
      </c>
      <c r="Y166" s="155">
        <f>X166*K166</f>
        <v>0</v>
      </c>
      <c r="Z166" s="155">
        <v>0</v>
      </c>
      <c r="AA166" s="156">
        <f>Z166*K166</f>
        <v>0</v>
      </c>
      <c r="AR166" s="20" t="s">
        <v>195</v>
      </c>
      <c r="AT166" s="20" t="s">
        <v>204</v>
      </c>
      <c r="AU166" s="20" t="s">
        <v>113</v>
      </c>
      <c r="AY166" s="20" t="s">
        <v>158</v>
      </c>
      <c r="BE166" s="100">
        <f>IF(U166="základní",N166,0)</f>
        <v>0</v>
      </c>
      <c r="BF166" s="100">
        <f>IF(U166="snížená",N166,0)</f>
        <v>0</v>
      </c>
      <c r="BG166" s="100">
        <f>IF(U166="zákl. přenesená",N166,0)</f>
        <v>0</v>
      </c>
      <c r="BH166" s="100">
        <f>IF(U166="sníž. přenesená",N166,0)</f>
        <v>0</v>
      </c>
      <c r="BI166" s="100">
        <f>IF(U166="nulová",N166,0)</f>
        <v>0</v>
      </c>
      <c r="BJ166" s="20" t="s">
        <v>85</v>
      </c>
      <c r="BK166" s="100">
        <f>ROUND(L166*K166,2)</f>
        <v>0</v>
      </c>
      <c r="BL166" s="20" t="s">
        <v>163</v>
      </c>
      <c r="BM166" s="20" t="s">
        <v>573</v>
      </c>
    </row>
    <row r="167" spans="2:65" s="10" customFormat="1" ht="14.45" customHeight="1">
      <c r="B167" s="157"/>
      <c r="E167" s="158" t="s">
        <v>5</v>
      </c>
      <c r="F167" s="259" t="s">
        <v>552</v>
      </c>
      <c r="G167" s="260"/>
      <c r="H167" s="260"/>
      <c r="I167" s="260"/>
      <c r="K167" s="159">
        <v>601.79999999999995</v>
      </c>
      <c r="R167" s="160"/>
      <c r="T167" s="161"/>
      <c r="AA167" s="162"/>
      <c r="AT167" s="158" t="s">
        <v>166</v>
      </c>
      <c r="AU167" s="158" t="s">
        <v>113</v>
      </c>
      <c r="AV167" s="10" t="s">
        <v>113</v>
      </c>
      <c r="AW167" s="10" t="s">
        <v>34</v>
      </c>
      <c r="AX167" s="10" t="s">
        <v>77</v>
      </c>
      <c r="AY167" s="158" t="s">
        <v>158</v>
      </c>
    </row>
    <row r="168" spans="2:65" s="11" customFormat="1" ht="14.45" customHeight="1">
      <c r="B168" s="163"/>
      <c r="E168" s="164" t="s">
        <v>5</v>
      </c>
      <c r="F168" s="261" t="s">
        <v>167</v>
      </c>
      <c r="G168" s="262"/>
      <c r="H168" s="262"/>
      <c r="I168" s="262"/>
      <c r="K168" s="165">
        <v>601.79999999999995</v>
      </c>
      <c r="R168" s="166"/>
      <c r="T168" s="167"/>
      <c r="AA168" s="168"/>
      <c r="AT168" s="164" t="s">
        <v>166</v>
      </c>
      <c r="AU168" s="164" t="s">
        <v>113</v>
      </c>
      <c r="AV168" s="11" t="s">
        <v>163</v>
      </c>
      <c r="AW168" s="11" t="s">
        <v>34</v>
      </c>
      <c r="AX168" s="11" t="s">
        <v>85</v>
      </c>
      <c r="AY168" s="164" t="s">
        <v>158</v>
      </c>
    </row>
    <row r="169" spans="2:65" s="1" customFormat="1" ht="34.15" customHeight="1">
      <c r="B169" s="123"/>
      <c r="C169" s="174" t="s">
        <v>224</v>
      </c>
      <c r="D169" s="174" t="s">
        <v>204</v>
      </c>
      <c r="E169" s="175" t="s">
        <v>574</v>
      </c>
      <c r="F169" s="267" t="s">
        <v>575</v>
      </c>
      <c r="G169" s="267"/>
      <c r="H169" s="267"/>
      <c r="I169" s="267"/>
      <c r="J169" s="176" t="s">
        <v>170</v>
      </c>
      <c r="K169" s="177">
        <v>84.2</v>
      </c>
      <c r="L169" s="268">
        <v>0</v>
      </c>
      <c r="M169" s="268"/>
      <c r="N169" s="269">
        <f>ROUND(L169*K169,2)</f>
        <v>0</v>
      </c>
      <c r="O169" s="253"/>
      <c r="P169" s="253"/>
      <c r="Q169" s="253"/>
      <c r="R169" s="126"/>
      <c r="T169" s="154" t="s">
        <v>5</v>
      </c>
      <c r="U169" s="41" t="s">
        <v>42</v>
      </c>
      <c r="W169" s="155">
        <f>V169*K169</f>
        <v>0</v>
      </c>
      <c r="X169" s="155">
        <v>0</v>
      </c>
      <c r="Y169" s="155">
        <f>X169*K169</f>
        <v>0</v>
      </c>
      <c r="Z169" s="155">
        <v>0</v>
      </c>
      <c r="AA169" s="156">
        <f>Z169*K169</f>
        <v>0</v>
      </c>
      <c r="AR169" s="20" t="s">
        <v>195</v>
      </c>
      <c r="AT169" s="20" t="s">
        <v>204</v>
      </c>
      <c r="AU169" s="20" t="s">
        <v>113</v>
      </c>
      <c r="AY169" s="20" t="s">
        <v>158</v>
      </c>
      <c r="BE169" s="100">
        <f>IF(U169="základní",N169,0)</f>
        <v>0</v>
      </c>
      <c r="BF169" s="100">
        <f>IF(U169="snížená",N169,0)</f>
        <v>0</v>
      </c>
      <c r="BG169" s="100">
        <f>IF(U169="zákl. přenesená",N169,0)</f>
        <v>0</v>
      </c>
      <c r="BH169" s="100">
        <f>IF(U169="sníž. přenesená",N169,0)</f>
        <v>0</v>
      </c>
      <c r="BI169" s="100">
        <f>IF(U169="nulová",N169,0)</f>
        <v>0</v>
      </c>
      <c r="BJ169" s="20" t="s">
        <v>85</v>
      </c>
      <c r="BK169" s="100">
        <f>ROUND(L169*K169,2)</f>
        <v>0</v>
      </c>
      <c r="BL169" s="20" t="s">
        <v>163</v>
      </c>
      <c r="BM169" s="20" t="s">
        <v>576</v>
      </c>
    </row>
    <row r="170" spans="2:65" s="10" customFormat="1" ht="14.45" customHeight="1">
      <c r="B170" s="157"/>
      <c r="E170" s="158" t="s">
        <v>5</v>
      </c>
      <c r="F170" s="259" t="s">
        <v>209</v>
      </c>
      <c r="G170" s="260"/>
      <c r="H170" s="260"/>
      <c r="I170" s="260"/>
      <c r="K170" s="159">
        <v>10</v>
      </c>
      <c r="R170" s="160"/>
      <c r="T170" s="161"/>
      <c r="AA170" s="162"/>
      <c r="AT170" s="158" t="s">
        <v>166</v>
      </c>
      <c r="AU170" s="158" t="s">
        <v>113</v>
      </c>
      <c r="AV170" s="10" t="s">
        <v>113</v>
      </c>
      <c r="AW170" s="10" t="s">
        <v>34</v>
      </c>
      <c r="AX170" s="10" t="s">
        <v>77</v>
      </c>
      <c r="AY170" s="158" t="s">
        <v>158</v>
      </c>
    </row>
    <row r="171" spans="2:65" s="10" customFormat="1" ht="14.45" customHeight="1">
      <c r="B171" s="157"/>
      <c r="E171" s="158" t="s">
        <v>5</v>
      </c>
      <c r="F171" s="265" t="s">
        <v>577</v>
      </c>
      <c r="G171" s="266"/>
      <c r="H171" s="266"/>
      <c r="I171" s="266"/>
      <c r="K171" s="159">
        <v>11.5</v>
      </c>
      <c r="R171" s="160"/>
      <c r="T171" s="161"/>
      <c r="AA171" s="162"/>
      <c r="AT171" s="158" t="s">
        <v>166</v>
      </c>
      <c r="AU171" s="158" t="s">
        <v>113</v>
      </c>
      <c r="AV171" s="10" t="s">
        <v>113</v>
      </c>
      <c r="AW171" s="10" t="s">
        <v>34</v>
      </c>
      <c r="AX171" s="10" t="s">
        <v>77</v>
      </c>
      <c r="AY171" s="158" t="s">
        <v>158</v>
      </c>
    </row>
    <row r="172" spans="2:65" s="10" customFormat="1" ht="14.45" customHeight="1">
      <c r="B172" s="157"/>
      <c r="E172" s="158" t="s">
        <v>5</v>
      </c>
      <c r="F172" s="265" t="s">
        <v>216</v>
      </c>
      <c r="G172" s="266"/>
      <c r="H172" s="266"/>
      <c r="I172" s="266"/>
      <c r="K172" s="159">
        <v>12</v>
      </c>
      <c r="R172" s="160"/>
      <c r="T172" s="161"/>
      <c r="AA172" s="162"/>
      <c r="AT172" s="158" t="s">
        <v>166</v>
      </c>
      <c r="AU172" s="158" t="s">
        <v>113</v>
      </c>
      <c r="AV172" s="10" t="s">
        <v>113</v>
      </c>
      <c r="AW172" s="10" t="s">
        <v>34</v>
      </c>
      <c r="AX172" s="10" t="s">
        <v>77</v>
      </c>
      <c r="AY172" s="158" t="s">
        <v>158</v>
      </c>
    </row>
    <row r="173" spans="2:65" s="10" customFormat="1" ht="14.45" customHeight="1">
      <c r="B173" s="157"/>
      <c r="E173" s="158" t="s">
        <v>5</v>
      </c>
      <c r="F173" s="265" t="s">
        <v>191</v>
      </c>
      <c r="G173" s="266"/>
      <c r="H173" s="266"/>
      <c r="I173" s="266"/>
      <c r="K173" s="159">
        <v>7</v>
      </c>
      <c r="R173" s="160"/>
      <c r="T173" s="161"/>
      <c r="AA173" s="162"/>
      <c r="AT173" s="158" t="s">
        <v>166</v>
      </c>
      <c r="AU173" s="158" t="s">
        <v>113</v>
      </c>
      <c r="AV173" s="10" t="s">
        <v>113</v>
      </c>
      <c r="AW173" s="10" t="s">
        <v>34</v>
      </c>
      <c r="AX173" s="10" t="s">
        <v>77</v>
      </c>
      <c r="AY173" s="158" t="s">
        <v>158</v>
      </c>
    </row>
    <row r="174" spans="2:65" s="10" customFormat="1" ht="14.45" customHeight="1">
      <c r="B174" s="157"/>
      <c r="E174" s="158" t="s">
        <v>5</v>
      </c>
      <c r="F174" s="265" t="s">
        <v>356</v>
      </c>
      <c r="G174" s="266"/>
      <c r="H174" s="266"/>
      <c r="I174" s="266"/>
      <c r="K174" s="159">
        <v>3.5</v>
      </c>
      <c r="R174" s="160"/>
      <c r="T174" s="161"/>
      <c r="AA174" s="162"/>
      <c r="AT174" s="158" t="s">
        <v>166</v>
      </c>
      <c r="AU174" s="158" t="s">
        <v>113</v>
      </c>
      <c r="AV174" s="10" t="s">
        <v>113</v>
      </c>
      <c r="AW174" s="10" t="s">
        <v>34</v>
      </c>
      <c r="AX174" s="10" t="s">
        <v>77</v>
      </c>
      <c r="AY174" s="158" t="s">
        <v>158</v>
      </c>
    </row>
    <row r="175" spans="2:65" s="10" customFormat="1" ht="14.45" customHeight="1">
      <c r="B175" s="157"/>
      <c r="E175" s="158" t="s">
        <v>5</v>
      </c>
      <c r="F175" s="265" t="s">
        <v>247</v>
      </c>
      <c r="G175" s="266"/>
      <c r="H175" s="266"/>
      <c r="I175" s="266"/>
      <c r="K175" s="159">
        <v>22</v>
      </c>
      <c r="R175" s="160"/>
      <c r="T175" s="161"/>
      <c r="AA175" s="162"/>
      <c r="AT175" s="158" t="s">
        <v>166</v>
      </c>
      <c r="AU175" s="158" t="s">
        <v>113</v>
      </c>
      <c r="AV175" s="10" t="s">
        <v>113</v>
      </c>
      <c r="AW175" s="10" t="s">
        <v>34</v>
      </c>
      <c r="AX175" s="10" t="s">
        <v>77</v>
      </c>
      <c r="AY175" s="158" t="s">
        <v>158</v>
      </c>
    </row>
    <row r="176" spans="2:65" s="10" customFormat="1" ht="14.45" customHeight="1">
      <c r="B176" s="157"/>
      <c r="E176" s="158" t="s">
        <v>5</v>
      </c>
      <c r="F176" s="265" t="s">
        <v>216</v>
      </c>
      <c r="G176" s="266"/>
      <c r="H176" s="266"/>
      <c r="I176" s="266"/>
      <c r="K176" s="159">
        <v>12</v>
      </c>
      <c r="R176" s="160"/>
      <c r="T176" s="161"/>
      <c r="AA176" s="162"/>
      <c r="AT176" s="158" t="s">
        <v>166</v>
      </c>
      <c r="AU176" s="158" t="s">
        <v>113</v>
      </c>
      <c r="AV176" s="10" t="s">
        <v>113</v>
      </c>
      <c r="AW176" s="10" t="s">
        <v>34</v>
      </c>
      <c r="AX176" s="10" t="s">
        <v>77</v>
      </c>
      <c r="AY176" s="158" t="s">
        <v>158</v>
      </c>
    </row>
    <row r="177" spans="2:65" s="10" customFormat="1" ht="14.45" customHeight="1">
      <c r="B177" s="157"/>
      <c r="E177" s="158" t="s">
        <v>5</v>
      </c>
      <c r="F177" s="265" t="s">
        <v>181</v>
      </c>
      <c r="G177" s="266"/>
      <c r="H177" s="266"/>
      <c r="I177" s="266"/>
      <c r="K177" s="159">
        <v>5</v>
      </c>
      <c r="R177" s="160"/>
      <c r="T177" s="161"/>
      <c r="AA177" s="162"/>
      <c r="AT177" s="158" t="s">
        <v>166</v>
      </c>
      <c r="AU177" s="158" t="s">
        <v>113</v>
      </c>
      <c r="AV177" s="10" t="s">
        <v>113</v>
      </c>
      <c r="AW177" s="10" t="s">
        <v>34</v>
      </c>
      <c r="AX177" s="10" t="s">
        <v>77</v>
      </c>
      <c r="AY177" s="158" t="s">
        <v>158</v>
      </c>
    </row>
    <row r="178" spans="2:65" s="10" customFormat="1" ht="14.45" customHeight="1">
      <c r="B178" s="157"/>
      <c r="E178" s="158" t="s">
        <v>5</v>
      </c>
      <c r="F178" s="265" t="s">
        <v>533</v>
      </c>
      <c r="G178" s="266"/>
      <c r="H178" s="266"/>
      <c r="I178" s="266"/>
      <c r="K178" s="159">
        <v>1.2</v>
      </c>
      <c r="R178" s="160"/>
      <c r="T178" s="161"/>
      <c r="AA178" s="162"/>
      <c r="AT178" s="158" t="s">
        <v>166</v>
      </c>
      <c r="AU178" s="158" t="s">
        <v>113</v>
      </c>
      <c r="AV178" s="10" t="s">
        <v>113</v>
      </c>
      <c r="AW178" s="10" t="s">
        <v>34</v>
      </c>
      <c r="AX178" s="10" t="s">
        <v>77</v>
      </c>
      <c r="AY178" s="158" t="s">
        <v>158</v>
      </c>
    </row>
    <row r="179" spans="2:65" s="11" customFormat="1" ht="14.45" customHeight="1">
      <c r="B179" s="163"/>
      <c r="E179" s="164" t="s">
        <v>5</v>
      </c>
      <c r="F179" s="261" t="s">
        <v>167</v>
      </c>
      <c r="G179" s="262"/>
      <c r="H179" s="262"/>
      <c r="I179" s="262"/>
      <c r="K179" s="165">
        <v>84.2</v>
      </c>
      <c r="R179" s="166"/>
      <c r="T179" s="167"/>
      <c r="AA179" s="168"/>
      <c r="AT179" s="164" t="s">
        <v>166</v>
      </c>
      <c r="AU179" s="164" t="s">
        <v>113</v>
      </c>
      <c r="AV179" s="11" t="s">
        <v>163</v>
      </c>
      <c r="AW179" s="11" t="s">
        <v>34</v>
      </c>
      <c r="AX179" s="11" t="s">
        <v>85</v>
      </c>
      <c r="AY179" s="164" t="s">
        <v>158</v>
      </c>
    </row>
    <row r="180" spans="2:65" s="1" customFormat="1" ht="22.9" customHeight="1">
      <c r="B180" s="123"/>
      <c r="C180" s="150" t="s">
        <v>11</v>
      </c>
      <c r="D180" s="150" t="s">
        <v>159</v>
      </c>
      <c r="E180" s="151" t="s">
        <v>578</v>
      </c>
      <c r="F180" s="251" t="s">
        <v>579</v>
      </c>
      <c r="G180" s="251"/>
      <c r="H180" s="251"/>
      <c r="I180" s="251"/>
      <c r="J180" s="152" t="s">
        <v>170</v>
      </c>
      <c r="K180" s="153">
        <v>601.79999999999995</v>
      </c>
      <c r="L180" s="252">
        <v>0</v>
      </c>
      <c r="M180" s="252"/>
      <c r="N180" s="253">
        <f>ROUND(L180*K180,2)</f>
        <v>0</v>
      </c>
      <c r="O180" s="253"/>
      <c r="P180" s="253"/>
      <c r="Q180" s="253"/>
      <c r="R180" s="126"/>
      <c r="T180" s="154" t="s">
        <v>5</v>
      </c>
      <c r="U180" s="41" t="s">
        <v>42</v>
      </c>
      <c r="W180" s="155">
        <f>V180*K180</f>
        <v>0</v>
      </c>
      <c r="X180" s="155">
        <v>0</v>
      </c>
      <c r="Y180" s="155">
        <f>X180*K180</f>
        <v>0</v>
      </c>
      <c r="Z180" s="155">
        <v>0</v>
      </c>
      <c r="AA180" s="156">
        <f>Z180*K180</f>
        <v>0</v>
      </c>
      <c r="AR180" s="20" t="s">
        <v>163</v>
      </c>
      <c r="AT180" s="20" t="s">
        <v>159</v>
      </c>
      <c r="AU180" s="20" t="s">
        <v>113</v>
      </c>
      <c r="AY180" s="20" t="s">
        <v>158</v>
      </c>
      <c r="BE180" s="100">
        <f>IF(U180="základní",N180,0)</f>
        <v>0</v>
      </c>
      <c r="BF180" s="100">
        <f>IF(U180="snížená",N180,0)</f>
        <v>0</v>
      </c>
      <c r="BG180" s="100">
        <f>IF(U180="zákl. přenesená",N180,0)</f>
        <v>0</v>
      </c>
      <c r="BH180" s="100">
        <f>IF(U180="sníž. přenesená",N180,0)</f>
        <v>0</v>
      </c>
      <c r="BI180" s="100">
        <f>IF(U180="nulová",N180,0)</f>
        <v>0</v>
      </c>
      <c r="BJ180" s="20" t="s">
        <v>85</v>
      </c>
      <c r="BK180" s="100">
        <f>ROUND(L180*K180,2)</f>
        <v>0</v>
      </c>
      <c r="BL180" s="20" t="s">
        <v>163</v>
      </c>
      <c r="BM180" s="20" t="s">
        <v>580</v>
      </c>
    </row>
    <row r="181" spans="2:65" s="10" customFormat="1" ht="14.45" customHeight="1">
      <c r="B181" s="157"/>
      <c r="E181" s="158" t="s">
        <v>5</v>
      </c>
      <c r="F181" s="259" t="s">
        <v>552</v>
      </c>
      <c r="G181" s="260"/>
      <c r="H181" s="260"/>
      <c r="I181" s="260"/>
      <c r="K181" s="159">
        <v>601.79999999999995</v>
      </c>
      <c r="R181" s="160"/>
      <c r="T181" s="161"/>
      <c r="AA181" s="162"/>
      <c r="AT181" s="158" t="s">
        <v>166</v>
      </c>
      <c r="AU181" s="158" t="s">
        <v>113</v>
      </c>
      <c r="AV181" s="10" t="s">
        <v>113</v>
      </c>
      <c r="AW181" s="10" t="s">
        <v>34</v>
      </c>
      <c r="AX181" s="10" t="s">
        <v>77</v>
      </c>
      <c r="AY181" s="158" t="s">
        <v>158</v>
      </c>
    </row>
    <row r="182" spans="2:65" s="11" customFormat="1" ht="14.45" customHeight="1">
      <c r="B182" s="163"/>
      <c r="E182" s="164" t="s">
        <v>5</v>
      </c>
      <c r="F182" s="261" t="s">
        <v>167</v>
      </c>
      <c r="G182" s="262"/>
      <c r="H182" s="262"/>
      <c r="I182" s="262"/>
      <c r="K182" s="165">
        <v>601.79999999999995</v>
      </c>
      <c r="R182" s="166"/>
      <c r="T182" s="167"/>
      <c r="AA182" s="168"/>
      <c r="AT182" s="164" t="s">
        <v>166</v>
      </c>
      <c r="AU182" s="164" t="s">
        <v>113</v>
      </c>
      <c r="AV182" s="11" t="s">
        <v>163</v>
      </c>
      <c r="AW182" s="11" t="s">
        <v>34</v>
      </c>
      <c r="AX182" s="11" t="s">
        <v>85</v>
      </c>
      <c r="AY182" s="164" t="s">
        <v>158</v>
      </c>
    </row>
    <row r="183" spans="2:65" s="9" customFormat="1" ht="29.85" customHeight="1">
      <c r="B183" s="140"/>
      <c r="D183" s="149" t="s">
        <v>127</v>
      </c>
      <c r="E183" s="149"/>
      <c r="F183" s="149"/>
      <c r="G183" s="149"/>
      <c r="H183" s="149"/>
      <c r="I183" s="149"/>
      <c r="J183" s="149"/>
      <c r="K183" s="149"/>
      <c r="L183" s="149"/>
      <c r="M183" s="149"/>
      <c r="N183" s="257">
        <f>BK183</f>
        <v>0</v>
      </c>
      <c r="O183" s="258"/>
      <c r="P183" s="258"/>
      <c r="Q183" s="258"/>
      <c r="R183" s="142"/>
      <c r="T183" s="143"/>
      <c r="W183" s="144">
        <f>SUM(W184:W249)</f>
        <v>0</v>
      </c>
      <c r="Y183" s="144">
        <f>SUM(Y184:Y249)</f>
        <v>0</v>
      </c>
      <c r="AA183" s="145">
        <f>SUM(AA184:AA249)</f>
        <v>3.5999999999999997E-2</v>
      </c>
      <c r="AR183" s="146" t="s">
        <v>85</v>
      </c>
      <c r="AT183" s="147" t="s">
        <v>76</v>
      </c>
      <c r="AU183" s="147" t="s">
        <v>85</v>
      </c>
      <c r="AY183" s="146" t="s">
        <v>158</v>
      </c>
      <c r="BK183" s="148">
        <f>SUM(BK184:BK249)</f>
        <v>0</v>
      </c>
    </row>
    <row r="184" spans="2:65" s="1" customFormat="1" ht="34.15" customHeight="1">
      <c r="B184" s="123"/>
      <c r="C184" s="150" t="s">
        <v>231</v>
      </c>
      <c r="D184" s="150" t="s">
        <v>159</v>
      </c>
      <c r="E184" s="151" t="s">
        <v>581</v>
      </c>
      <c r="F184" s="251" t="s">
        <v>582</v>
      </c>
      <c r="G184" s="251"/>
      <c r="H184" s="251"/>
      <c r="I184" s="251"/>
      <c r="J184" s="152" t="s">
        <v>170</v>
      </c>
      <c r="K184" s="153">
        <v>813.875</v>
      </c>
      <c r="L184" s="252">
        <v>0</v>
      </c>
      <c r="M184" s="252"/>
      <c r="N184" s="253">
        <f>ROUND(L184*K184,2)</f>
        <v>0</v>
      </c>
      <c r="O184" s="253"/>
      <c r="P184" s="253"/>
      <c r="Q184" s="253"/>
      <c r="R184" s="126"/>
      <c r="T184" s="154" t="s">
        <v>5</v>
      </c>
      <c r="U184" s="41" t="s">
        <v>42</v>
      </c>
      <c r="W184" s="155">
        <f>V184*K184</f>
        <v>0</v>
      </c>
      <c r="X184" s="155">
        <v>0</v>
      </c>
      <c r="Y184" s="155">
        <f>X184*K184</f>
        <v>0</v>
      </c>
      <c r="Z184" s="155">
        <v>0</v>
      </c>
      <c r="AA184" s="156">
        <f>Z184*K184</f>
        <v>0</v>
      </c>
      <c r="AR184" s="20" t="s">
        <v>163</v>
      </c>
      <c r="AT184" s="20" t="s">
        <v>159</v>
      </c>
      <c r="AU184" s="20" t="s">
        <v>113</v>
      </c>
      <c r="AY184" s="20" t="s">
        <v>158</v>
      </c>
      <c r="BE184" s="100">
        <f>IF(U184="základní",N184,0)</f>
        <v>0</v>
      </c>
      <c r="BF184" s="100">
        <f>IF(U184="snížená",N184,0)</f>
        <v>0</v>
      </c>
      <c r="BG184" s="100">
        <f>IF(U184="zákl. přenesená",N184,0)</f>
        <v>0</v>
      </c>
      <c r="BH184" s="100">
        <f>IF(U184="sníž. přenesená",N184,0)</f>
        <v>0</v>
      </c>
      <c r="BI184" s="100">
        <f>IF(U184="nulová",N184,0)</f>
        <v>0</v>
      </c>
      <c r="BJ184" s="20" t="s">
        <v>85</v>
      </c>
      <c r="BK184" s="100">
        <f>ROUND(L184*K184,2)</f>
        <v>0</v>
      </c>
      <c r="BL184" s="20" t="s">
        <v>163</v>
      </c>
      <c r="BM184" s="20" t="s">
        <v>583</v>
      </c>
    </row>
    <row r="185" spans="2:65" s="10" customFormat="1" ht="14.45" customHeight="1">
      <c r="B185" s="157"/>
      <c r="E185" s="158" t="s">
        <v>5</v>
      </c>
      <c r="F185" s="259" t="s">
        <v>584</v>
      </c>
      <c r="G185" s="260"/>
      <c r="H185" s="260"/>
      <c r="I185" s="260"/>
      <c r="K185" s="159">
        <v>222.7</v>
      </c>
      <c r="R185" s="160"/>
      <c r="T185" s="161"/>
      <c r="AA185" s="162"/>
      <c r="AT185" s="158" t="s">
        <v>166</v>
      </c>
      <c r="AU185" s="158" t="s">
        <v>113</v>
      </c>
      <c r="AV185" s="10" t="s">
        <v>113</v>
      </c>
      <c r="AW185" s="10" t="s">
        <v>34</v>
      </c>
      <c r="AX185" s="10" t="s">
        <v>77</v>
      </c>
      <c r="AY185" s="158" t="s">
        <v>158</v>
      </c>
    </row>
    <row r="186" spans="2:65" s="10" customFormat="1" ht="14.45" customHeight="1">
      <c r="B186" s="157"/>
      <c r="E186" s="158" t="s">
        <v>5</v>
      </c>
      <c r="F186" s="265" t="s">
        <v>585</v>
      </c>
      <c r="G186" s="266"/>
      <c r="H186" s="266"/>
      <c r="I186" s="266"/>
      <c r="K186" s="159">
        <v>123.25</v>
      </c>
      <c r="R186" s="160"/>
      <c r="T186" s="161"/>
      <c r="AA186" s="162"/>
      <c r="AT186" s="158" t="s">
        <v>166</v>
      </c>
      <c r="AU186" s="158" t="s">
        <v>113</v>
      </c>
      <c r="AV186" s="10" t="s">
        <v>113</v>
      </c>
      <c r="AW186" s="10" t="s">
        <v>34</v>
      </c>
      <c r="AX186" s="10" t="s">
        <v>77</v>
      </c>
      <c r="AY186" s="158" t="s">
        <v>158</v>
      </c>
    </row>
    <row r="187" spans="2:65" s="10" customFormat="1" ht="14.45" customHeight="1">
      <c r="B187" s="157"/>
      <c r="E187" s="158" t="s">
        <v>5</v>
      </c>
      <c r="F187" s="265" t="s">
        <v>586</v>
      </c>
      <c r="G187" s="266"/>
      <c r="H187" s="266"/>
      <c r="I187" s="266"/>
      <c r="K187" s="159">
        <v>23.8</v>
      </c>
      <c r="R187" s="160"/>
      <c r="T187" s="161"/>
      <c r="AA187" s="162"/>
      <c r="AT187" s="158" t="s">
        <v>166</v>
      </c>
      <c r="AU187" s="158" t="s">
        <v>113</v>
      </c>
      <c r="AV187" s="10" t="s">
        <v>113</v>
      </c>
      <c r="AW187" s="10" t="s">
        <v>34</v>
      </c>
      <c r="AX187" s="10" t="s">
        <v>77</v>
      </c>
      <c r="AY187" s="158" t="s">
        <v>158</v>
      </c>
    </row>
    <row r="188" spans="2:65" s="10" customFormat="1" ht="14.45" customHeight="1">
      <c r="B188" s="157"/>
      <c r="E188" s="158" t="s">
        <v>5</v>
      </c>
      <c r="F188" s="265" t="s">
        <v>587</v>
      </c>
      <c r="G188" s="266"/>
      <c r="H188" s="266"/>
      <c r="I188" s="266"/>
      <c r="K188" s="159">
        <v>39.950000000000003</v>
      </c>
      <c r="R188" s="160"/>
      <c r="T188" s="161"/>
      <c r="AA188" s="162"/>
      <c r="AT188" s="158" t="s">
        <v>166</v>
      </c>
      <c r="AU188" s="158" t="s">
        <v>113</v>
      </c>
      <c r="AV188" s="10" t="s">
        <v>113</v>
      </c>
      <c r="AW188" s="10" t="s">
        <v>34</v>
      </c>
      <c r="AX188" s="10" t="s">
        <v>77</v>
      </c>
      <c r="AY188" s="158" t="s">
        <v>158</v>
      </c>
    </row>
    <row r="189" spans="2:65" s="10" customFormat="1" ht="14.45" customHeight="1">
      <c r="B189" s="157"/>
      <c r="E189" s="158" t="s">
        <v>5</v>
      </c>
      <c r="F189" s="265" t="s">
        <v>588</v>
      </c>
      <c r="G189" s="266"/>
      <c r="H189" s="266"/>
      <c r="I189" s="266"/>
      <c r="K189" s="159">
        <v>50.575000000000003</v>
      </c>
      <c r="R189" s="160"/>
      <c r="T189" s="161"/>
      <c r="AA189" s="162"/>
      <c r="AT189" s="158" t="s">
        <v>166</v>
      </c>
      <c r="AU189" s="158" t="s">
        <v>113</v>
      </c>
      <c r="AV189" s="10" t="s">
        <v>113</v>
      </c>
      <c r="AW189" s="10" t="s">
        <v>34</v>
      </c>
      <c r="AX189" s="10" t="s">
        <v>77</v>
      </c>
      <c r="AY189" s="158" t="s">
        <v>158</v>
      </c>
    </row>
    <row r="190" spans="2:65" s="10" customFormat="1" ht="14.45" customHeight="1">
      <c r="B190" s="157"/>
      <c r="E190" s="158" t="s">
        <v>5</v>
      </c>
      <c r="F190" s="265" t="s">
        <v>589</v>
      </c>
      <c r="G190" s="266"/>
      <c r="H190" s="266"/>
      <c r="I190" s="266"/>
      <c r="K190" s="159">
        <v>44.2</v>
      </c>
      <c r="R190" s="160"/>
      <c r="T190" s="161"/>
      <c r="AA190" s="162"/>
      <c r="AT190" s="158" t="s">
        <v>166</v>
      </c>
      <c r="AU190" s="158" t="s">
        <v>113</v>
      </c>
      <c r="AV190" s="10" t="s">
        <v>113</v>
      </c>
      <c r="AW190" s="10" t="s">
        <v>34</v>
      </c>
      <c r="AX190" s="10" t="s">
        <v>77</v>
      </c>
      <c r="AY190" s="158" t="s">
        <v>158</v>
      </c>
    </row>
    <row r="191" spans="2:65" s="10" customFormat="1" ht="14.45" customHeight="1">
      <c r="B191" s="157"/>
      <c r="E191" s="158" t="s">
        <v>5</v>
      </c>
      <c r="F191" s="265" t="s">
        <v>590</v>
      </c>
      <c r="G191" s="266"/>
      <c r="H191" s="266"/>
      <c r="I191" s="266"/>
      <c r="K191" s="159">
        <v>22.95</v>
      </c>
      <c r="R191" s="160"/>
      <c r="T191" s="161"/>
      <c r="AA191" s="162"/>
      <c r="AT191" s="158" t="s">
        <v>166</v>
      </c>
      <c r="AU191" s="158" t="s">
        <v>113</v>
      </c>
      <c r="AV191" s="10" t="s">
        <v>113</v>
      </c>
      <c r="AW191" s="10" t="s">
        <v>34</v>
      </c>
      <c r="AX191" s="10" t="s">
        <v>77</v>
      </c>
      <c r="AY191" s="158" t="s">
        <v>158</v>
      </c>
    </row>
    <row r="192" spans="2:65" s="10" customFormat="1" ht="14.45" customHeight="1">
      <c r="B192" s="157"/>
      <c r="E192" s="158" t="s">
        <v>5</v>
      </c>
      <c r="F192" s="265" t="s">
        <v>591</v>
      </c>
      <c r="G192" s="266"/>
      <c r="H192" s="266"/>
      <c r="I192" s="266"/>
      <c r="K192" s="159">
        <v>46.75</v>
      </c>
      <c r="R192" s="160"/>
      <c r="T192" s="161"/>
      <c r="AA192" s="162"/>
      <c r="AT192" s="158" t="s">
        <v>166</v>
      </c>
      <c r="AU192" s="158" t="s">
        <v>113</v>
      </c>
      <c r="AV192" s="10" t="s">
        <v>113</v>
      </c>
      <c r="AW192" s="10" t="s">
        <v>34</v>
      </c>
      <c r="AX192" s="10" t="s">
        <v>77</v>
      </c>
      <c r="AY192" s="158" t="s">
        <v>158</v>
      </c>
    </row>
    <row r="193" spans="2:65" s="10" customFormat="1" ht="14.45" customHeight="1">
      <c r="B193" s="157"/>
      <c r="E193" s="158" t="s">
        <v>5</v>
      </c>
      <c r="F193" s="265" t="s">
        <v>592</v>
      </c>
      <c r="G193" s="266"/>
      <c r="H193" s="266"/>
      <c r="I193" s="266"/>
      <c r="K193" s="159">
        <v>70.55</v>
      </c>
      <c r="R193" s="160"/>
      <c r="T193" s="161"/>
      <c r="AA193" s="162"/>
      <c r="AT193" s="158" t="s">
        <v>166</v>
      </c>
      <c r="AU193" s="158" t="s">
        <v>113</v>
      </c>
      <c r="AV193" s="10" t="s">
        <v>113</v>
      </c>
      <c r="AW193" s="10" t="s">
        <v>34</v>
      </c>
      <c r="AX193" s="10" t="s">
        <v>77</v>
      </c>
      <c r="AY193" s="158" t="s">
        <v>158</v>
      </c>
    </row>
    <row r="194" spans="2:65" s="10" customFormat="1" ht="14.45" customHeight="1">
      <c r="B194" s="157"/>
      <c r="E194" s="158" t="s">
        <v>5</v>
      </c>
      <c r="F194" s="265" t="s">
        <v>593</v>
      </c>
      <c r="G194" s="266"/>
      <c r="H194" s="266"/>
      <c r="I194" s="266"/>
      <c r="K194" s="159">
        <v>55.25</v>
      </c>
      <c r="R194" s="160"/>
      <c r="T194" s="161"/>
      <c r="AA194" s="162"/>
      <c r="AT194" s="158" t="s">
        <v>166</v>
      </c>
      <c r="AU194" s="158" t="s">
        <v>113</v>
      </c>
      <c r="AV194" s="10" t="s">
        <v>113</v>
      </c>
      <c r="AW194" s="10" t="s">
        <v>34</v>
      </c>
      <c r="AX194" s="10" t="s">
        <v>77</v>
      </c>
      <c r="AY194" s="158" t="s">
        <v>158</v>
      </c>
    </row>
    <row r="195" spans="2:65" s="10" customFormat="1" ht="14.45" customHeight="1">
      <c r="B195" s="157"/>
      <c r="E195" s="158" t="s">
        <v>5</v>
      </c>
      <c r="F195" s="265" t="s">
        <v>594</v>
      </c>
      <c r="G195" s="266"/>
      <c r="H195" s="266"/>
      <c r="I195" s="266"/>
      <c r="K195" s="159">
        <v>113.9</v>
      </c>
      <c r="R195" s="160"/>
      <c r="T195" s="161"/>
      <c r="AA195" s="162"/>
      <c r="AT195" s="158" t="s">
        <v>166</v>
      </c>
      <c r="AU195" s="158" t="s">
        <v>113</v>
      </c>
      <c r="AV195" s="10" t="s">
        <v>113</v>
      </c>
      <c r="AW195" s="10" t="s">
        <v>34</v>
      </c>
      <c r="AX195" s="10" t="s">
        <v>77</v>
      </c>
      <c r="AY195" s="158" t="s">
        <v>158</v>
      </c>
    </row>
    <row r="196" spans="2:65" s="11" customFormat="1" ht="14.45" customHeight="1">
      <c r="B196" s="163"/>
      <c r="E196" s="164" t="s">
        <v>5</v>
      </c>
      <c r="F196" s="261" t="s">
        <v>167</v>
      </c>
      <c r="G196" s="262"/>
      <c r="H196" s="262"/>
      <c r="I196" s="262"/>
      <c r="K196" s="165">
        <v>813.875</v>
      </c>
      <c r="R196" s="166"/>
      <c r="T196" s="167"/>
      <c r="AA196" s="168"/>
      <c r="AT196" s="164" t="s">
        <v>166</v>
      </c>
      <c r="AU196" s="164" t="s">
        <v>113</v>
      </c>
      <c r="AV196" s="11" t="s">
        <v>163</v>
      </c>
      <c r="AW196" s="11" t="s">
        <v>34</v>
      </c>
      <c r="AX196" s="11" t="s">
        <v>85</v>
      </c>
      <c r="AY196" s="164" t="s">
        <v>158</v>
      </c>
    </row>
    <row r="197" spans="2:65" s="1" customFormat="1" ht="34.15" customHeight="1">
      <c r="B197" s="123"/>
      <c r="C197" s="150" t="s">
        <v>233</v>
      </c>
      <c r="D197" s="150" t="s">
        <v>159</v>
      </c>
      <c r="E197" s="151" t="s">
        <v>595</v>
      </c>
      <c r="F197" s="251" t="s">
        <v>596</v>
      </c>
      <c r="G197" s="251"/>
      <c r="H197" s="251"/>
      <c r="I197" s="251"/>
      <c r="J197" s="152" t="s">
        <v>170</v>
      </c>
      <c r="K197" s="153">
        <v>65110</v>
      </c>
      <c r="L197" s="252">
        <v>0</v>
      </c>
      <c r="M197" s="252"/>
      <c r="N197" s="253">
        <f>ROUND(L197*K197,2)</f>
        <v>0</v>
      </c>
      <c r="O197" s="253"/>
      <c r="P197" s="253"/>
      <c r="Q197" s="253"/>
      <c r="R197" s="126"/>
      <c r="T197" s="154" t="s">
        <v>5</v>
      </c>
      <c r="U197" s="41" t="s">
        <v>42</v>
      </c>
      <c r="W197" s="155">
        <f>V197*K197</f>
        <v>0</v>
      </c>
      <c r="X197" s="155">
        <v>0</v>
      </c>
      <c r="Y197" s="155">
        <f>X197*K197</f>
        <v>0</v>
      </c>
      <c r="Z197" s="155">
        <v>0</v>
      </c>
      <c r="AA197" s="156">
        <f>Z197*K197</f>
        <v>0</v>
      </c>
      <c r="AR197" s="20" t="s">
        <v>163</v>
      </c>
      <c r="AT197" s="20" t="s">
        <v>159</v>
      </c>
      <c r="AU197" s="20" t="s">
        <v>113</v>
      </c>
      <c r="AY197" s="20" t="s">
        <v>158</v>
      </c>
      <c r="BE197" s="100">
        <f>IF(U197="základní",N197,0)</f>
        <v>0</v>
      </c>
      <c r="BF197" s="100">
        <f>IF(U197="snížená",N197,0)</f>
        <v>0</v>
      </c>
      <c r="BG197" s="100">
        <f>IF(U197="zákl. přenesená",N197,0)</f>
        <v>0</v>
      </c>
      <c r="BH197" s="100">
        <f>IF(U197="sníž. přenesená",N197,0)</f>
        <v>0</v>
      </c>
      <c r="BI197" s="100">
        <f>IF(U197="nulová",N197,0)</f>
        <v>0</v>
      </c>
      <c r="BJ197" s="20" t="s">
        <v>85</v>
      </c>
      <c r="BK197" s="100">
        <f>ROUND(L197*K197,2)</f>
        <v>0</v>
      </c>
      <c r="BL197" s="20" t="s">
        <v>163</v>
      </c>
      <c r="BM197" s="20" t="s">
        <v>597</v>
      </c>
    </row>
    <row r="198" spans="2:65" s="10" customFormat="1" ht="14.45" customHeight="1">
      <c r="B198" s="157"/>
      <c r="E198" s="158" t="s">
        <v>5</v>
      </c>
      <c r="F198" s="259" t="s">
        <v>598</v>
      </c>
      <c r="G198" s="260"/>
      <c r="H198" s="260"/>
      <c r="I198" s="260"/>
      <c r="K198" s="159">
        <v>65110</v>
      </c>
      <c r="R198" s="160"/>
      <c r="T198" s="161"/>
      <c r="AA198" s="162"/>
      <c r="AT198" s="158" t="s">
        <v>166</v>
      </c>
      <c r="AU198" s="158" t="s">
        <v>113</v>
      </c>
      <c r="AV198" s="10" t="s">
        <v>113</v>
      </c>
      <c r="AW198" s="10" t="s">
        <v>34</v>
      </c>
      <c r="AX198" s="10" t="s">
        <v>77</v>
      </c>
      <c r="AY198" s="158" t="s">
        <v>158</v>
      </c>
    </row>
    <row r="199" spans="2:65" s="11" customFormat="1" ht="14.45" customHeight="1">
      <c r="B199" s="163"/>
      <c r="E199" s="164" t="s">
        <v>5</v>
      </c>
      <c r="F199" s="261" t="s">
        <v>167</v>
      </c>
      <c r="G199" s="262"/>
      <c r="H199" s="262"/>
      <c r="I199" s="262"/>
      <c r="K199" s="165">
        <v>65110</v>
      </c>
      <c r="R199" s="166"/>
      <c r="T199" s="167"/>
      <c r="AA199" s="168"/>
      <c r="AT199" s="164" t="s">
        <v>166</v>
      </c>
      <c r="AU199" s="164" t="s">
        <v>113</v>
      </c>
      <c r="AV199" s="11" t="s">
        <v>163</v>
      </c>
      <c r="AW199" s="11" t="s">
        <v>34</v>
      </c>
      <c r="AX199" s="11" t="s">
        <v>85</v>
      </c>
      <c r="AY199" s="164" t="s">
        <v>158</v>
      </c>
    </row>
    <row r="200" spans="2:65" s="1" customFormat="1" ht="34.15" customHeight="1">
      <c r="B200" s="123"/>
      <c r="C200" s="150" t="s">
        <v>237</v>
      </c>
      <c r="D200" s="150" t="s">
        <v>159</v>
      </c>
      <c r="E200" s="151" t="s">
        <v>599</v>
      </c>
      <c r="F200" s="251" t="s">
        <v>600</v>
      </c>
      <c r="G200" s="251"/>
      <c r="H200" s="251"/>
      <c r="I200" s="251"/>
      <c r="J200" s="152" t="s">
        <v>170</v>
      </c>
      <c r="K200" s="153">
        <v>813.875</v>
      </c>
      <c r="L200" s="252">
        <v>0</v>
      </c>
      <c r="M200" s="252"/>
      <c r="N200" s="253">
        <f>ROUND(L200*K200,2)</f>
        <v>0</v>
      </c>
      <c r="O200" s="253"/>
      <c r="P200" s="253"/>
      <c r="Q200" s="253"/>
      <c r="R200" s="126"/>
      <c r="T200" s="154" t="s">
        <v>5</v>
      </c>
      <c r="U200" s="41" t="s">
        <v>42</v>
      </c>
      <c r="W200" s="155">
        <f>V200*K200</f>
        <v>0</v>
      </c>
      <c r="X200" s="155">
        <v>0</v>
      </c>
      <c r="Y200" s="155">
        <f>X200*K200</f>
        <v>0</v>
      </c>
      <c r="Z200" s="155">
        <v>0</v>
      </c>
      <c r="AA200" s="156">
        <f>Z200*K200</f>
        <v>0</v>
      </c>
      <c r="AR200" s="20" t="s">
        <v>163</v>
      </c>
      <c r="AT200" s="20" t="s">
        <v>159</v>
      </c>
      <c r="AU200" s="20" t="s">
        <v>113</v>
      </c>
      <c r="AY200" s="20" t="s">
        <v>158</v>
      </c>
      <c r="BE200" s="100">
        <f>IF(U200="základní",N200,0)</f>
        <v>0</v>
      </c>
      <c r="BF200" s="100">
        <f>IF(U200="snížená",N200,0)</f>
        <v>0</v>
      </c>
      <c r="BG200" s="100">
        <f>IF(U200="zákl. přenesená",N200,0)</f>
        <v>0</v>
      </c>
      <c r="BH200" s="100">
        <f>IF(U200="sníž. přenesená",N200,0)</f>
        <v>0</v>
      </c>
      <c r="BI200" s="100">
        <f>IF(U200="nulová",N200,0)</f>
        <v>0</v>
      </c>
      <c r="BJ200" s="20" t="s">
        <v>85</v>
      </c>
      <c r="BK200" s="100">
        <f>ROUND(L200*K200,2)</f>
        <v>0</v>
      </c>
      <c r="BL200" s="20" t="s">
        <v>163</v>
      </c>
      <c r="BM200" s="20" t="s">
        <v>601</v>
      </c>
    </row>
    <row r="201" spans="2:65" s="10" customFormat="1" ht="14.45" customHeight="1">
      <c r="B201" s="157"/>
      <c r="E201" s="158" t="s">
        <v>5</v>
      </c>
      <c r="F201" s="259" t="s">
        <v>584</v>
      </c>
      <c r="G201" s="260"/>
      <c r="H201" s="260"/>
      <c r="I201" s="260"/>
      <c r="K201" s="159">
        <v>222.7</v>
      </c>
      <c r="R201" s="160"/>
      <c r="T201" s="161"/>
      <c r="AA201" s="162"/>
      <c r="AT201" s="158" t="s">
        <v>166</v>
      </c>
      <c r="AU201" s="158" t="s">
        <v>113</v>
      </c>
      <c r="AV201" s="10" t="s">
        <v>113</v>
      </c>
      <c r="AW201" s="10" t="s">
        <v>34</v>
      </c>
      <c r="AX201" s="10" t="s">
        <v>77</v>
      </c>
      <c r="AY201" s="158" t="s">
        <v>158</v>
      </c>
    </row>
    <row r="202" spans="2:65" s="10" customFormat="1" ht="14.45" customHeight="1">
      <c r="B202" s="157"/>
      <c r="E202" s="158" t="s">
        <v>5</v>
      </c>
      <c r="F202" s="265" t="s">
        <v>585</v>
      </c>
      <c r="G202" s="266"/>
      <c r="H202" s="266"/>
      <c r="I202" s="266"/>
      <c r="K202" s="159">
        <v>123.25</v>
      </c>
      <c r="R202" s="160"/>
      <c r="T202" s="161"/>
      <c r="AA202" s="162"/>
      <c r="AT202" s="158" t="s">
        <v>166</v>
      </c>
      <c r="AU202" s="158" t="s">
        <v>113</v>
      </c>
      <c r="AV202" s="10" t="s">
        <v>113</v>
      </c>
      <c r="AW202" s="10" t="s">
        <v>34</v>
      </c>
      <c r="AX202" s="10" t="s">
        <v>77</v>
      </c>
      <c r="AY202" s="158" t="s">
        <v>158</v>
      </c>
    </row>
    <row r="203" spans="2:65" s="10" customFormat="1" ht="14.45" customHeight="1">
      <c r="B203" s="157"/>
      <c r="E203" s="158" t="s">
        <v>5</v>
      </c>
      <c r="F203" s="265" t="s">
        <v>586</v>
      </c>
      <c r="G203" s="266"/>
      <c r="H203" s="266"/>
      <c r="I203" s="266"/>
      <c r="K203" s="159">
        <v>23.8</v>
      </c>
      <c r="R203" s="160"/>
      <c r="T203" s="161"/>
      <c r="AA203" s="162"/>
      <c r="AT203" s="158" t="s">
        <v>166</v>
      </c>
      <c r="AU203" s="158" t="s">
        <v>113</v>
      </c>
      <c r="AV203" s="10" t="s">
        <v>113</v>
      </c>
      <c r="AW203" s="10" t="s">
        <v>34</v>
      </c>
      <c r="AX203" s="10" t="s">
        <v>77</v>
      </c>
      <c r="AY203" s="158" t="s">
        <v>158</v>
      </c>
    </row>
    <row r="204" spans="2:65" s="10" customFormat="1" ht="14.45" customHeight="1">
      <c r="B204" s="157"/>
      <c r="E204" s="158" t="s">
        <v>5</v>
      </c>
      <c r="F204" s="265" t="s">
        <v>587</v>
      </c>
      <c r="G204" s="266"/>
      <c r="H204" s="266"/>
      <c r="I204" s="266"/>
      <c r="K204" s="159">
        <v>39.950000000000003</v>
      </c>
      <c r="R204" s="160"/>
      <c r="T204" s="161"/>
      <c r="AA204" s="162"/>
      <c r="AT204" s="158" t="s">
        <v>166</v>
      </c>
      <c r="AU204" s="158" t="s">
        <v>113</v>
      </c>
      <c r="AV204" s="10" t="s">
        <v>113</v>
      </c>
      <c r="AW204" s="10" t="s">
        <v>34</v>
      </c>
      <c r="AX204" s="10" t="s">
        <v>77</v>
      </c>
      <c r="AY204" s="158" t="s">
        <v>158</v>
      </c>
    </row>
    <row r="205" spans="2:65" s="10" customFormat="1" ht="14.45" customHeight="1">
      <c r="B205" s="157"/>
      <c r="E205" s="158" t="s">
        <v>5</v>
      </c>
      <c r="F205" s="265" t="s">
        <v>588</v>
      </c>
      <c r="G205" s="266"/>
      <c r="H205" s="266"/>
      <c r="I205" s="266"/>
      <c r="K205" s="159">
        <v>50.575000000000003</v>
      </c>
      <c r="R205" s="160"/>
      <c r="T205" s="161"/>
      <c r="AA205" s="162"/>
      <c r="AT205" s="158" t="s">
        <v>166</v>
      </c>
      <c r="AU205" s="158" t="s">
        <v>113</v>
      </c>
      <c r="AV205" s="10" t="s">
        <v>113</v>
      </c>
      <c r="AW205" s="10" t="s">
        <v>34</v>
      </c>
      <c r="AX205" s="10" t="s">
        <v>77</v>
      </c>
      <c r="AY205" s="158" t="s">
        <v>158</v>
      </c>
    </row>
    <row r="206" spans="2:65" s="10" customFormat="1" ht="14.45" customHeight="1">
      <c r="B206" s="157"/>
      <c r="E206" s="158" t="s">
        <v>5</v>
      </c>
      <c r="F206" s="265" t="s">
        <v>589</v>
      </c>
      <c r="G206" s="266"/>
      <c r="H206" s="266"/>
      <c r="I206" s="266"/>
      <c r="K206" s="159">
        <v>44.2</v>
      </c>
      <c r="R206" s="160"/>
      <c r="T206" s="161"/>
      <c r="AA206" s="162"/>
      <c r="AT206" s="158" t="s">
        <v>166</v>
      </c>
      <c r="AU206" s="158" t="s">
        <v>113</v>
      </c>
      <c r="AV206" s="10" t="s">
        <v>113</v>
      </c>
      <c r="AW206" s="10" t="s">
        <v>34</v>
      </c>
      <c r="AX206" s="10" t="s">
        <v>77</v>
      </c>
      <c r="AY206" s="158" t="s">
        <v>158</v>
      </c>
    </row>
    <row r="207" spans="2:65" s="10" customFormat="1" ht="14.45" customHeight="1">
      <c r="B207" s="157"/>
      <c r="E207" s="158" t="s">
        <v>5</v>
      </c>
      <c r="F207" s="265" t="s">
        <v>590</v>
      </c>
      <c r="G207" s="266"/>
      <c r="H207" s="266"/>
      <c r="I207" s="266"/>
      <c r="K207" s="159">
        <v>22.95</v>
      </c>
      <c r="R207" s="160"/>
      <c r="T207" s="161"/>
      <c r="AA207" s="162"/>
      <c r="AT207" s="158" t="s">
        <v>166</v>
      </c>
      <c r="AU207" s="158" t="s">
        <v>113</v>
      </c>
      <c r="AV207" s="10" t="s">
        <v>113</v>
      </c>
      <c r="AW207" s="10" t="s">
        <v>34</v>
      </c>
      <c r="AX207" s="10" t="s">
        <v>77</v>
      </c>
      <c r="AY207" s="158" t="s">
        <v>158</v>
      </c>
    </row>
    <row r="208" spans="2:65" s="10" customFormat="1" ht="14.45" customHeight="1">
      <c r="B208" s="157"/>
      <c r="E208" s="158" t="s">
        <v>5</v>
      </c>
      <c r="F208" s="265" t="s">
        <v>591</v>
      </c>
      <c r="G208" s="266"/>
      <c r="H208" s="266"/>
      <c r="I208" s="266"/>
      <c r="K208" s="159">
        <v>46.75</v>
      </c>
      <c r="R208" s="160"/>
      <c r="T208" s="161"/>
      <c r="AA208" s="162"/>
      <c r="AT208" s="158" t="s">
        <v>166</v>
      </c>
      <c r="AU208" s="158" t="s">
        <v>113</v>
      </c>
      <c r="AV208" s="10" t="s">
        <v>113</v>
      </c>
      <c r="AW208" s="10" t="s">
        <v>34</v>
      </c>
      <c r="AX208" s="10" t="s">
        <v>77</v>
      </c>
      <c r="AY208" s="158" t="s">
        <v>158</v>
      </c>
    </row>
    <row r="209" spans="2:65" s="10" customFormat="1" ht="14.45" customHeight="1">
      <c r="B209" s="157"/>
      <c r="E209" s="158" t="s">
        <v>5</v>
      </c>
      <c r="F209" s="265" t="s">
        <v>592</v>
      </c>
      <c r="G209" s="266"/>
      <c r="H209" s="266"/>
      <c r="I209" s="266"/>
      <c r="K209" s="159">
        <v>70.55</v>
      </c>
      <c r="R209" s="160"/>
      <c r="T209" s="161"/>
      <c r="AA209" s="162"/>
      <c r="AT209" s="158" t="s">
        <v>166</v>
      </c>
      <c r="AU209" s="158" t="s">
        <v>113</v>
      </c>
      <c r="AV209" s="10" t="s">
        <v>113</v>
      </c>
      <c r="AW209" s="10" t="s">
        <v>34</v>
      </c>
      <c r="AX209" s="10" t="s">
        <v>77</v>
      </c>
      <c r="AY209" s="158" t="s">
        <v>158</v>
      </c>
    </row>
    <row r="210" spans="2:65" s="10" customFormat="1" ht="14.45" customHeight="1">
      <c r="B210" s="157"/>
      <c r="E210" s="158" t="s">
        <v>5</v>
      </c>
      <c r="F210" s="265" t="s">
        <v>593</v>
      </c>
      <c r="G210" s="266"/>
      <c r="H210" s="266"/>
      <c r="I210" s="266"/>
      <c r="K210" s="159">
        <v>55.25</v>
      </c>
      <c r="R210" s="160"/>
      <c r="T210" s="161"/>
      <c r="AA210" s="162"/>
      <c r="AT210" s="158" t="s">
        <v>166</v>
      </c>
      <c r="AU210" s="158" t="s">
        <v>113</v>
      </c>
      <c r="AV210" s="10" t="s">
        <v>113</v>
      </c>
      <c r="AW210" s="10" t="s">
        <v>34</v>
      </c>
      <c r="AX210" s="10" t="s">
        <v>77</v>
      </c>
      <c r="AY210" s="158" t="s">
        <v>158</v>
      </c>
    </row>
    <row r="211" spans="2:65" s="10" customFormat="1" ht="14.45" customHeight="1">
      <c r="B211" s="157"/>
      <c r="E211" s="158" t="s">
        <v>5</v>
      </c>
      <c r="F211" s="265" t="s">
        <v>594</v>
      </c>
      <c r="G211" s="266"/>
      <c r="H211" s="266"/>
      <c r="I211" s="266"/>
      <c r="K211" s="159">
        <v>113.9</v>
      </c>
      <c r="R211" s="160"/>
      <c r="T211" s="161"/>
      <c r="AA211" s="162"/>
      <c r="AT211" s="158" t="s">
        <v>166</v>
      </c>
      <c r="AU211" s="158" t="s">
        <v>113</v>
      </c>
      <c r="AV211" s="10" t="s">
        <v>113</v>
      </c>
      <c r="AW211" s="10" t="s">
        <v>34</v>
      </c>
      <c r="AX211" s="10" t="s">
        <v>77</v>
      </c>
      <c r="AY211" s="158" t="s">
        <v>158</v>
      </c>
    </row>
    <row r="212" spans="2:65" s="11" customFormat="1" ht="14.45" customHeight="1">
      <c r="B212" s="163"/>
      <c r="E212" s="164" t="s">
        <v>5</v>
      </c>
      <c r="F212" s="261" t="s">
        <v>167</v>
      </c>
      <c r="G212" s="262"/>
      <c r="H212" s="262"/>
      <c r="I212" s="262"/>
      <c r="K212" s="165">
        <v>813.875</v>
      </c>
      <c r="R212" s="166"/>
      <c r="T212" s="167"/>
      <c r="AA212" s="168"/>
      <c r="AT212" s="164" t="s">
        <v>166</v>
      </c>
      <c r="AU212" s="164" t="s">
        <v>113</v>
      </c>
      <c r="AV212" s="11" t="s">
        <v>163</v>
      </c>
      <c r="AW212" s="11" t="s">
        <v>34</v>
      </c>
      <c r="AX212" s="11" t="s">
        <v>85</v>
      </c>
      <c r="AY212" s="164" t="s">
        <v>158</v>
      </c>
    </row>
    <row r="213" spans="2:65" s="1" customFormat="1" ht="22.9" customHeight="1">
      <c r="B213" s="123"/>
      <c r="C213" s="150" t="s">
        <v>239</v>
      </c>
      <c r="D213" s="150" t="s">
        <v>159</v>
      </c>
      <c r="E213" s="151" t="s">
        <v>602</v>
      </c>
      <c r="F213" s="251" t="s">
        <v>603</v>
      </c>
      <c r="G213" s="251"/>
      <c r="H213" s="251"/>
      <c r="I213" s="251"/>
      <c r="J213" s="152" t="s">
        <v>170</v>
      </c>
      <c r="K213" s="153">
        <v>813.875</v>
      </c>
      <c r="L213" s="252">
        <v>0</v>
      </c>
      <c r="M213" s="252"/>
      <c r="N213" s="253">
        <f>ROUND(L213*K213,2)</f>
        <v>0</v>
      </c>
      <c r="O213" s="253"/>
      <c r="P213" s="253"/>
      <c r="Q213" s="253"/>
      <c r="R213" s="126"/>
      <c r="T213" s="154" t="s">
        <v>5</v>
      </c>
      <c r="U213" s="41" t="s">
        <v>42</v>
      </c>
      <c r="W213" s="155">
        <f>V213*K213</f>
        <v>0</v>
      </c>
      <c r="X213" s="155">
        <v>0</v>
      </c>
      <c r="Y213" s="155">
        <f>X213*K213</f>
        <v>0</v>
      </c>
      <c r="Z213" s="155">
        <v>0</v>
      </c>
      <c r="AA213" s="156">
        <f>Z213*K213</f>
        <v>0</v>
      </c>
      <c r="AR213" s="20" t="s">
        <v>163</v>
      </c>
      <c r="AT213" s="20" t="s">
        <v>159</v>
      </c>
      <c r="AU213" s="20" t="s">
        <v>113</v>
      </c>
      <c r="AY213" s="20" t="s">
        <v>158</v>
      </c>
      <c r="BE213" s="100">
        <f>IF(U213="základní",N213,0)</f>
        <v>0</v>
      </c>
      <c r="BF213" s="100">
        <f>IF(U213="snížená",N213,0)</f>
        <v>0</v>
      </c>
      <c r="BG213" s="100">
        <f>IF(U213="zákl. přenesená",N213,0)</f>
        <v>0</v>
      </c>
      <c r="BH213" s="100">
        <f>IF(U213="sníž. přenesená",N213,0)</f>
        <v>0</v>
      </c>
      <c r="BI213" s="100">
        <f>IF(U213="nulová",N213,0)</f>
        <v>0</v>
      </c>
      <c r="BJ213" s="20" t="s">
        <v>85</v>
      </c>
      <c r="BK213" s="100">
        <f>ROUND(L213*K213,2)</f>
        <v>0</v>
      </c>
      <c r="BL213" s="20" t="s">
        <v>163</v>
      </c>
      <c r="BM213" s="20" t="s">
        <v>604</v>
      </c>
    </row>
    <row r="214" spans="2:65" s="10" customFormat="1" ht="14.45" customHeight="1">
      <c r="B214" s="157"/>
      <c r="E214" s="158" t="s">
        <v>5</v>
      </c>
      <c r="F214" s="259" t="s">
        <v>584</v>
      </c>
      <c r="G214" s="260"/>
      <c r="H214" s="260"/>
      <c r="I214" s="260"/>
      <c r="K214" s="159">
        <v>222.7</v>
      </c>
      <c r="R214" s="160"/>
      <c r="T214" s="161"/>
      <c r="AA214" s="162"/>
      <c r="AT214" s="158" t="s">
        <v>166</v>
      </c>
      <c r="AU214" s="158" t="s">
        <v>113</v>
      </c>
      <c r="AV214" s="10" t="s">
        <v>113</v>
      </c>
      <c r="AW214" s="10" t="s">
        <v>34</v>
      </c>
      <c r="AX214" s="10" t="s">
        <v>77</v>
      </c>
      <c r="AY214" s="158" t="s">
        <v>158</v>
      </c>
    </row>
    <row r="215" spans="2:65" s="10" customFormat="1" ht="14.45" customHeight="1">
      <c r="B215" s="157"/>
      <c r="E215" s="158" t="s">
        <v>5</v>
      </c>
      <c r="F215" s="265" t="s">
        <v>585</v>
      </c>
      <c r="G215" s="266"/>
      <c r="H215" s="266"/>
      <c r="I215" s="266"/>
      <c r="K215" s="159">
        <v>123.25</v>
      </c>
      <c r="R215" s="160"/>
      <c r="T215" s="161"/>
      <c r="AA215" s="162"/>
      <c r="AT215" s="158" t="s">
        <v>166</v>
      </c>
      <c r="AU215" s="158" t="s">
        <v>113</v>
      </c>
      <c r="AV215" s="10" t="s">
        <v>113</v>
      </c>
      <c r="AW215" s="10" t="s">
        <v>34</v>
      </c>
      <c r="AX215" s="10" t="s">
        <v>77</v>
      </c>
      <c r="AY215" s="158" t="s">
        <v>158</v>
      </c>
    </row>
    <row r="216" spans="2:65" s="10" customFormat="1" ht="14.45" customHeight="1">
      <c r="B216" s="157"/>
      <c r="E216" s="158" t="s">
        <v>5</v>
      </c>
      <c r="F216" s="265" t="s">
        <v>586</v>
      </c>
      <c r="G216" s="266"/>
      <c r="H216" s="266"/>
      <c r="I216" s="266"/>
      <c r="K216" s="159">
        <v>23.8</v>
      </c>
      <c r="R216" s="160"/>
      <c r="T216" s="161"/>
      <c r="AA216" s="162"/>
      <c r="AT216" s="158" t="s">
        <v>166</v>
      </c>
      <c r="AU216" s="158" t="s">
        <v>113</v>
      </c>
      <c r="AV216" s="10" t="s">
        <v>113</v>
      </c>
      <c r="AW216" s="10" t="s">
        <v>34</v>
      </c>
      <c r="AX216" s="10" t="s">
        <v>77</v>
      </c>
      <c r="AY216" s="158" t="s">
        <v>158</v>
      </c>
    </row>
    <row r="217" spans="2:65" s="10" customFormat="1" ht="14.45" customHeight="1">
      <c r="B217" s="157"/>
      <c r="E217" s="158" t="s">
        <v>5</v>
      </c>
      <c r="F217" s="265" t="s">
        <v>587</v>
      </c>
      <c r="G217" s="266"/>
      <c r="H217" s="266"/>
      <c r="I217" s="266"/>
      <c r="K217" s="159">
        <v>39.950000000000003</v>
      </c>
      <c r="R217" s="160"/>
      <c r="T217" s="161"/>
      <c r="AA217" s="162"/>
      <c r="AT217" s="158" t="s">
        <v>166</v>
      </c>
      <c r="AU217" s="158" t="s">
        <v>113</v>
      </c>
      <c r="AV217" s="10" t="s">
        <v>113</v>
      </c>
      <c r="AW217" s="10" t="s">
        <v>34</v>
      </c>
      <c r="AX217" s="10" t="s">
        <v>77</v>
      </c>
      <c r="AY217" s="158" t="s">
        <v>158</v>
      </c>
    </row>
    <row r="218" spans="2:65" s="10" customFormat="1" ht="14.45" customHeight="1">
      <c r="B218" s="157"/>
      <c r="E218" s="158" t="s">
        <v>5</v>
      </c>
      <c r="F218" s="265" t="s">
        <v>588</v>
      </c>
      <c r="G218" s="266"/>
      <c r="H218" s="266"/>
      <c r="I218" s="266"/>
      <c r="K218" s="159">
        <v>50.575000000000003</v>
      </c>
      <c r="R218" s="160"/>
      <c r="T218" s="161"/>
      <c r="AA218" s="162"/>
      <c r="AT218" s="158" t="s">
        <v>166</v>
      </c>
      <c r="AU218" s="158" t="s">
        <v>113</v>
      </c>
      <c r="AV218" s="10" t="s">
        <v>113</v>
      </c>
      <c r="AW218" s="10" t="s">
        <v>34</v>
      </c>
      <c r="AX218" s="10" t="s">
        <v>77</v>
      </c>
      <c r="AY218" s="158" t="s">
        <v>158</v>
      </c>
    </row>
    <row r="219" spans="2:65" s="10" customFormat="1" ht="14.45" customHeight="1">
      <c r="B219" s="157"/>
      <c r="E219" s="158" t="s">
        <v>5</v>
      </c>
      <c r="F219" s="265" t="s">
        <v>589</v>
      </c>
      <c r="G219" s="266"/>
      <c r="H219" s="266"/>
      <c r="I219" s="266"/>
      <c r="K219" s="159">
        <v>44.2</v>
      </c>
      <c r="R219" s="160"/>
      <c r="T219" s="161"/>
      <c r="AA219" s="162"/>
      <c r="AT219" s="158" t="s">
        <v>166</v>
      </c>
      <c r="AU219" s="158" t="s">
        <v>113</v>
      </c>
      <c r="AV219" s="10" t="s">
        <v>113</v>
      </c>
      <c r="AW219" s="10" t="s">
        <v>34</v>
      </c>
      <c r="AX219" s="10" t="s">
        <v>77</v>
      </c>
      <c r="AY219" s="158" t="s">
        <v>158</v>
      </c>
    </row>
    <row r="220" spans="2:65" s="10" customFormat="1" ht="14.45" customHeight="1">
      <c r="B220" s="157"/>
      <c r="E220" s="158" t="s">
        <v>5</v>
      </c>
      <c r="F220" s="265" t="s">
        <v>590</v>
      </c>
      <c r="G220" s="266"/>
      <c r="H220" s="266"/>
      <c r="I220" s="266"/>
      <c r="K220" s="159">
        <v>22.95</v>
      </c>
      <c r="R220" s="160"/>
      <c r="T220" s="161"/>
      <c r="AA220" s="162"/>
      <c r="AT220" s="158" t="s">
        <v>166</v>
      </c>
      <c r="AU220" s="158" t="s">
        <v>113</v>
      </c>
      <c r="AV220" s="10" t="s">
        <v>113</v>
      </c>
      <c r="AW220" s="10" t="s">
        <v>34</v>
      </c>
      <c r="AX220" s="10" t="s">
        <v>77</v>
      </c>
      <c r="AY220" s="158" t="s">
        <v>158</v>
      </c>
    </row>
    <row r="221" spans="2:65" s="10" customFormat="1" ht="14.45" customHeight="1">
      <c r="B221" s="157"/>
      <c r="E221" s="158" t="s">
        <v>5</v>
      </c>
      <c r="F221" s="265" t="s">
        <v>591</v>
      </c>
      <c r="G221" s="266"/>
      <c r="H221" s="266"/>
      <c r="I221" s="266"/>
      <c r="K221" s="159">
        <v>46.75</v>
      </c>
      <c r="R221" s="160"/>
      <c r="T221" s="161"/>
      <c r="AA221" s="162"/>
      <c r="AT221" s="158" t="s">
        <v>166</v>
      </c>
      <c r="AU221" s="158" t="s">
        <v>113</v>
      </c>
      <c r="AV221" s="10" t="s">
        <v>113</v>
      </c>
      <c r="AW221" s="10" t="s">
        <v>34</v>
      </c>
      <c r="AX221" s="10" t="s">
        <v>77</v>
      </c>
      <c r="AY221" s="158" t="s">
        <v>158</v>
      </c>
    </row>
    <row r="222" spans="2:65" s="10" customFormat="1" ht="14.45" customHeight="1">
      <c r="B222" s="157"/>
      <c r="E222" s="158" t="s">
        <v>5</v>
      </c>
      <c r="F222" s="265" t="s">
        <v>592</v>
      </c>
      <c r="G222" s="266"/>
      <c r="H222" s="266"/>
      <c r="I222" s="266"/>
      <c r="K222" s="159">
        <v>70.55</v>
      </c>
      <c r="R222" s="160"/>
      <c r="T222" s="161"/>
      <c r="AA222" s="162"/>
      <c r="AT222" s="158" t="s">
        <v>166</v>
      </c>
      <c r="AU222" s="158" t="s">
        <v>113</v>
      </c>
      <c r="AV222" s="10" t="s">
        <v>113</v>
      </c>
      <c r="AW222" s="10" t="s">
        <v>34</v>
      </c>
      <c r="AX222" s="10" t="s">
        <v>77</v>
      </c>
      <c r="AY222" s="158" t="s">
        <v>158</v>
      </c>
    </row>
    <row r="223" spans="2:65" s="10" customFormat="1" ht="14.45" customHeight="1">
      <c r="B223" s="157"/>
      <c r="E223" s="158" t="s">
        <v>5</v>
      </c>
      <c r="F223" s="265" t="s">
        <v>593</v>
      </c>
      <c r="G223" s="266"/>
      <c r="H223" s="266"/>
      <c r="I223" s="266"/>
      <c r="K223" s="159">
        <v>55.25</v>
      </c>
      <c r="R223" s="160"/>
      <c r="T223" s="161"/>
      <c r="AA223" s="162"/>
      <c r="AT223" s="158" t="s">
        <v>166</v>
      </c>
      <c r="AU223" s="158" t="s">
        <v>113</v>
      </c>
      <c r="AV223" s="10" t="s">
        <v>113</v>
      </c>
      <c r="AW223" s="10" t="s">
        <v>34</v>
      </c>
      <c r="AX223" s="10" t="s">
        <v>77</v>
      </c>
      <c r="AY223" s="158" t="s">
        <v>158</v>
      </c>
    </row>
    <row r="224" spans="2:65" s="10" customFormat="1" ht="14.45" customHeight="1">
      <c r="B224" s="157"/>
      <c r="E224" s="158" t="s">
        <v>5</v>
      </c>
      <c r="F224" s="265" t="s">
        <v>594</v>
      </c>
      <c r="G224" s="266"/>
      <c r="H224" s="266"/>
      <c r="I224" s="266"/>
      <c r="K224" s="159">
        <v>113.9</v>
      </c>
      <c r="R224" s="160"/>
      <c r="T224" s="161"/>
      <c r="AA224" s="162"/>
      <c r="AT224" s="158" t="s">
        <v>166</v>
      </c>
      <c r="AU224" s="158" t="s">
        <v>113</v>
      </c>
      <c r="AV224" s="10" t="s">
        <v>113</v>
      </c>
      <c r="AW224" s="10" t="s">
        <v>34</v>
      </c>
      <c r="AX224" s="10" t="s">
        <v>77</v>
      </c>
      <c r="AY224" s="158" t="s">
        <v>158</v>
      </c>
    </row>
    <row r="225" spans="2:65" s="11" customFormat="1" ht="14.45" customHeight="1">
      <c r="B225" s="163"/>
      <c r="E225" s="164" t="s">
        <v>5</v>
      </c>
      <c r="F225" s="261" t="s">
        <v>167</v>
      </c>
      <c r="G225" s="262"/>
      <c r="H225" s="262"/>
      <c r="I225" s="262"/>
      <c r="K225" s="165">
        <v>813.875</v>
      </c>
      <c r="R225" s="166"/>
      <c r="T225" s="167"/>
      <c r="AA225" s="168"/>
      <c r="AT225" s="164" t="s">
        <v>166</v>
      </c>
      <c r="AU225" s="164" t="s">
        <v>113</v>
      </c>
      <c r="AV225" s="11" t="s">
        <v>163</v>
      </c>
      <c r="AW225" s="11" t="s">
        <v>34</v>
      </c>
      <c r="AX225" s="11" t="s">
        <v>85</v>
      </c>
      <c r="AY225" s="164" t="s">
        <v>158</v>
      </c>
    </row>
    <row r="226" spans="2:65" s="1" customFormat="1" ht="22.9" customHeight="1">
      <c r="B226" s="123"/>
      <c r="C226" s="150" t="s">
        <v>242</v>
      </c>
      <c r="D226" s="150" t="s">
        <v>159</v>
      </c>
      <c r="E226" s="151" t="s">
        <v>605</v>
      </c>
      <c r="F226" s="251" t="s">
        <v>606</v>
      </c>
      <c r="G226" s="251"/>
      <c r="H226" s="251"/>
      <c r="I226" s="251"/>
      <c r="J226" s="152" t="s">
        <v>170</v>
      </c>
      <c r="K226" s="153">
        <v>65110</v>
      </c>
      <c r="L226" s="252">
        <v>0</v>
      </c>
      <c r="M226" s="252"/>
      <c r="N226" s="253">
        <f>ROUND(L226*K226,2)</f>
        <v>0</v>
      </c>
      <c r="O226" s="253"/>
      <c r="P226" s="253"/>
      <c r="Q226" s="253"/>
      <c r="R226" s="126"/>
      <c r="T226" s="154" t="s">
        <v>5</v>
      </c>
      <c r="U226" s="41" t="s">
        <v>42</v>
      </c>
      <c r="W226" s="155">
        <f>V226*K226</f>
        <v>0</v>
      </c>
      <c r="X226" s="155">
        <v>0</v>
      </c>
      <c r="Y226" s="155">
        <f>X226*K226</f>
        <v>0</v>
      </c>
      <c r="Z226" s="155">
        <v>0</v>
      </c>
      <c r="AA226" s="156">
        <f>Z226*K226</f>
        <v>0</v>
      </c>
      <c r="AR226" s="20" t="s">
        <v>163</v>
      </c>
      <c r="AT226" s="20" t="s">
        <v>159</v>
      </c>
      <c r="AU226" s="20" t="s">
        <v>113</v>
      </c>
      <c r="AY226" s="20" t="s">
        <v>158</v>
      </c>
      <c r="BE226" s="100">
        <f>IF(U226="základní",N226,0)</f>
        <v>0</v>
      </c>
      <c r="BF226" s="100">
        <f>IF(U226="snížená",N226,0)</f>
        <v>0</v>
      </c>
      <c r="BG226" s="100">
        <f>IF(U226="zákl. přenesená",N226,0)</f>
        <v>0</v>
      </c>
      <c r="BH226" s="100">
        <f>IF(U226="sníž. přenesená",N226,0)</f>
        <v>0</v>
      </c>
      <c r="BI226" s="100">
        <f>IF(U226="nulová",N226,0)</f>
        <v>0</v>
      </c>
      <c r="BJ226" s="20" t="s">
        <v>85</v>
      </c>
      <c r="BK226" s="100">
        <f>ROUND(L226*K226,2)</f>
        <v>0</v>
      </c>
      <c r="BL226" s="20" t="s">
        <v>163</v>
      </c>
      <c r="BM226" s="20" t="s">
        <v>607</v>
      </c>
    </row>
    <row r="227" spans="2:65" s="10" customFormat="1" ht="14.45" customHeight="1">
      <c r="B227" s="157"/>
      <c r="E227" s="158" t="s">
        <v>5</v>
      </c>
      <c r="F227" s="259" t="s">
        <v>598</v>
      </c>
      <c r="G227" s="260"/>
      <c r="H227" s="260"/>
      <c r="I227" s="260"/>
      <c r="K227" s="159">
        <v>65110</v>
      </c>
      <c r="R227" s="160"/>
      <c r="T227" s="161"/>
      <c r="AA227" s="162"/>
      <c r="AT227" s="158" t="s">
        <v>166</v>
      </c>
      <c r="AU227" s="158" t="s">
        <v>113</v>
      </c>
      <c r="AV227" s="10" t="s">
        <v>113</v>
      </c>
      <c r="AW227" s="10" t="s">
        <v>34</v>
      </c>
      <c r="AX227" s="10" t="s">
        <v>77</v>
      </c>
      <c r="AY227" s="158" t="s">
        <v>158</v>
      </c>
    </row>
    <row r="228" spans="2:65" s="11" customFormat="1" ht="14.45" customHeight="1">
      <c r="B228" s="163"/>
      <c r="E228" s="164" t="s">
        <v>5</v>
      </c>
      <c r="F228" s="261" t="s">
        <v>167</v>
      </c>
      <c r="G228" s="262"/>
      <c r="H228" s="262"/>
      <c r="I228" s="262"/>
      <c r="K228" s="165">
        <v>65110</v>
      </c>
      <c r="R228" s="166"/>
      <c r="T228" s="167"/>
      <c r="AA228" s="168"/>
      <c r="AT228" s="164" t="s">
        <v>166</v>
      </c>
      <c r="AU228" s="164" t="s">
        <v>113</v>
      </c>
      <c r="AV228" s="11" t="s">
        <v>163</v>
      </c>
      <c r="AW228" s="11" t="s">
        <v>34</v>
      </c>
      <c r="AX228" s="11" t="s">
        <v>85</v>
      </c>
      <c r="AY228" s="164" t="s">
        <v>158</v>
      </c>
    </row>
    <row r="229" spans="2:65" s="1" customFormat="1" ht="22.9" customHeight="1">
      <c r="B229" s="123"/>
      <c r="C229" s="150" t="s">
        <v>10</v>
      </c>
      <c r="D229" s="150" t="s">
        <v>159</v>
      </c>
      <c r="E229" s="151" t="s">
        <v>608</v>
      </c>
      <c r="F229" s="251" t="s">
        <v>609</v>
      </c>
      <c r="G229" s="251"/>
      <c r="H229" s="251"/>
      <c r="I229" s="251"/>
      <c r="J229" s="152" t="s">
        <v>170</v>
      </c>
      <c r="K229" s="153">
        <v>813.875</v>
      </c>
      <c r="L229" s="252">
        <v>0</v>
      </c>
      <c r="M229" s="252"/>
      <c r="N229" s="253">
        <f>ROUND(L229*K229,2)</f>
        <v>0</v>
      </c>
      <c r="O229" s="253"/>
      <c r="P229" s="253"/>
      <c r="Q229" s="253"/>
      <c r="R229" s="126"/>
      <c r="T229" s="154" t="s">
        <v>5</v>
      </c>
      <c r="U229" s="41" t="s">
        <v>42</v>
      </c>
      <c r="W229" s="155">
        <f>V229*K229</f>
        <v>0</v>
      </c>
      <c r="X229" s="155">
        <v>0</v>
      </c>
      <c r="Y229" s="155">
        <f>X229*K229</f>
        <v>0</v>
      </c>
      <c r="Z229" s="155">
        <v>0</v>
      </c>
      <c r="AA229" s="156">
        <f>Z229*K229</f>
        <v>0</v>
      </c>
      <c r="AR229" s="20" t="s">
        <v>163</v>
      </c>
      <c r="AT229" s="20" t="s">
        <v>159</v>
      </c>
      <c r="AU229" s="20" t="s">
        <v>113</v>
      </c>
      <c r="AY229" s="20" t="s">
        <v>158</v>
      </c>
      <c r="BE229" s="100">
        <f>IF(U229="základní",N229,0)</f>
        <v>0</v>
      </c>
      <c r="BF229" s="100">
        <f>IF(U229="snížená",N229,0)</f>
        <v>0</v>
      </c>
      <c r="BG229" s="100">
        <f>IF(U229="zákl. přenesená",N229,0)</f>
        <v>0</v>
      </c>
      <c r="BH229" s="100">
        <f>IF(U229="sníž. přenesená",N229,0)</f>
        <v>0</v>
      </c>
      <c r="BI229" s="100">
        <f>IF(U229="nulová",N229,0)</f>
        <v>0</v>
      </c>
      <c r="BJ229" s="20" t="s">
        <v>85</v>
      </c>
      <c r="BK229" s="100">
        <f>ROUND(L229*K229,2)</f>
        <v>0</v>
      </c>
      <c r="BL229" s="20" t="s">
        <v>163</v>
      </c>
      <c r="BM229" s="20" t="s">
        <v>610</v>
      </c>
    </row>
    <row r="230" spans="2:65" s="10" customFormat="1" ht="14.45" customHeight="1">
      <c r="B230" s="157"/>
      <c r="E230" s="158" t="s">
        <v>5</v>
      </c>
      <c r="F230" s="259" t="s">
        <v>611</v>
      </c>
      <c r="G230" s="260"/>
      <c r="H230" s="260"/>
      <c r="I230" s="260"/>
      <c r="K230" s="159">
        <v>813.875</v>
      </c>
      <c r="R230" s="160"/>
      <c r="T230" s="161"/>
      <c r="AA230" s="162"/>
      <c r="AT230" s="158" t="s">
        <v>166</v>
      </c>
      <c r="AU230" s="158" t="s">
        <v>113</v>
      </c>
      <c r="AV230" s="10" t="s">
        <v>113</v>
      </c>
      <c r="AW230" s="10" t="s">
        <v>34</v>
      </c>
      <c r="AX230" s="10" t="s">
        <v>77</v>
      </c>
      <c r="AY230" s="158" t="s">
        <v>158</v>
      </c>
    </row>
    <row r="231" spans="2:65" s="11" customFormat="1" ht="14.45" customHeight="1">
      <c r="B231" s="163"/>
      <c r="E231" s="164" t="s">
        <v>5</v>
      </c>
      <c r="F231" s="261" t="s">
        <v>167</v>
      </c>
      <c r="G231" s="262"/>
      <c r="H231" s="262"/>
      <c r="I231" s="262"/>
      <c r="K231" s="165">
        <v>813.875</v>
      </c>
      <c r="R231" s="166"/>
      <c r="T231" s="167"/>
      <c r="AA231" s="168"/>
      <c r="AT231" s="164" t="s">
        <v>166</v>
      </c>
      <c r="AU231" s="164" t="s">
        <v>113</v>
      </c>
      <c r="AV231" s="11" t="s">
        <v>163</v>
      </c>
      <c r="AW231" s="11" t="s">
        <v>34</v>
      </c>
      <c r="AX231" s="11" t="s">
        <v>85</v>
      </c>
      <c r="AY231" s="164" t="s">
        <v>158</v>
      </c>
    </row>
    <row r="232" spans="2:65" s="1" customFormat="1" ht="14.45" customHeight="1">
      <c r="B232" s="123"/>
      <c r="C232" s="150" t="s">
        <v>247</v>
      </c>
      <c r="D232" s="150" t="s">
        <v>159</v>
      </c>
      <c r="E232" s="151" t="s">
        <v>612</v>
      </c>
      <c r="F232" s="251" t="s">
        <v>613</v>
      </c>
      <c r="G232" s="251"/>
      <c r="H232" s="251"/>
      <c r="I232" s="251"/>
      <c r="J232" s="152" t="s">
        <v>309</v>
      </c>
      <c r="K232" s="153">
        <v>55</v>
      </c>
      <c r="L232" s="252">
        <v>0</v>
      </c>
      <c r="M232" s="252"/>
      <c r="N232" s="253">
        <f>ROUND(L232*K232,2)</f>
        <v>0</v>
      </c>
      <c r="O232" s="253"/>
      <c r="P232" s="253"/>
      <c r="Q232" s="253"/>
      <c r="R232" s="126"/>
      <c r="T232" s="154" t="s">
        <v>5</v>
      </c>
      <c r="U232" s="41" t="s">
        <v>42</v>
      </c>
      <c r="W232" s="155">
        <f>V232*K232</f>
        <v>0</v>
      </c>
      <c r="X232" s="155">
        <v>0</v>
      </c>
      <c r="Y232" s="155">
        <f>X232*K232</f>
        <v>0</v>
      </c>
      <c r="Z232" s="155">
        <v>0</v>
      </c>
      <c r="AA232" s="156">
        <f>Z232*K232</f>
        <v>0</v>
      </c>
      <c r="AR232" s="20" t="s">
        <v>163</v>
      </c>
      <c r="AT232" s="20" t="s">
        <v>159</v>
      </c>
      <c r="AU232" s="20" t="s">
        <v>113</v>
      </c>
      <c r="AY232" s="20" t="s">
        <v>158</v>
      </c>
      <c r="BE232" s="100">
        <f>IF(U232="základní",N232,0)</f>
        <v>0</v>
      </c>
      <c r="BF232" s="100">
        <f>IF(U232="snížená",N232,0)</f>
        <v>0</v>
      </c>
      <c r="BG232" s="100">
        <f>IF(U232="zákl. přenesená",N232,0)</f>
        <v>0</v>
      </c>
      <c r="BH232" s="100">
        <f>IF(U232="sníž. přenesená",N232,0)</f>
        <v>0</v>
      </c>
      <c r="BI232" s="100">
        <f>IF(U232="nulová",N232,0)</f>
        <v>0</v>
      </c>
      <c r="BJ232" s="20" t="s">
        <v>85</v>
      </c>
      <c r="BK232" s="100">
        <f>ROUND(L232*K232,2)</f>
        <v>0</v>
      </c>
      <c r="BL232" s="20" t="s">
        <v>163</v>
      </c>
      <c r="BM232" s="20" t="s">
        <v>614</v>
      </c>
    </row>
    <row r="233" spans="2:65" s="10" customFormat="1" ht="14.45" customHeight="1">
      <c r="B233" s="157"/>
      <c r="E233" s="158" t="s">
        <v>5</v>
      </c>
      <c r="F233" s="259" t="s">
        <v>172</v>
      </c>
      <c r="G233" s="260"/>
      <c r="H233" s="260"/>
      <c r="I233" s="260"/>
      <c r="K233" s="159">
        <v>55</v>
      </c>
      <c r="R233" s="160"/>
      <c r="T233" s="161"/>
      <c r="AA233" s="162"/>
      <c r="AT233" s="158" t="s">
        <v>166</v>
      </c>
      <c r="AU233" s="158" t="s">
        <v>113</v>
      </c>
      <c r="AV233" s="10" t="s">
        <v>113</v>
      </c>
      <c r="AW233" s="10" t="s">
        <v>34</v>
      </c>
      <c r="AX233" s="10" t="s">
        <v>77</v>
      </c>
      <c r="AY233" s="158" t="s">
        <v>158</v>
      </c>
    </row>
    <row r="234" spans="2:65" s="11" customFormat="1" ht="14.45" customHeight="1">
      <c r="B234" s="163"/>
      <c r="E234" s="164" t="s">
        <v>5</v>
      </c>
      <c r="F234" s="261" t="s">
        <v>167</v>
      </c>
      <c r="G234" s="262"/>
      <c r="H234" s="262"/>
      <c r="I234" s="262"/>
      <c r="K234" s="165">
        <v>55</v>
      </c>
      <c r="R234" s="166"/>
      <c r="T234" s="167"/>
      <c r="AA234" s="168"/>
      <c r="AT234" s="164" t="s">
        <v>166</v>
      </c>
      <c r="AU234" s="164" t="s">
        <v>113</v>
      </c>
      <c r="AV234" s="11" t="s">
        <v>163</v>
      </c>
      <c r="AW234" s="11" t="s">
        <v>34</v>
      </c>
      <c r="AX234" s="11" t="s">
        <v>85</v>
      </c>
      <c r="AY234" s="164" t="s">
        <v>158</v>
      </c>
    </row>
    <row r="235" spans="2:65" s="1" customFormat="1" ht="22.9" customHeight="1">
      <c r="B235" s="123"/>
      <c r="C235" s="150" t="s">
        <v>251</v>
      </c>
      <c r="D235" s="150" t="s">
        <v>159</v>
      </c>
      <c r="E235" s="151" t="s">
        <v>615</v>
      </c>
      <c r="F235" s="251" t="s">
        <v>616</v>
      </c>
      <c r="G235" s="251"/>
      <c r="H235" s="251"/>
      <c r="I235" s="251"/>
      <c r="J235" s="152" t="s">
        <v>309</v>
      </c>
      <c r="K235" s="153">
        <v>4400</v>
      </c>
      <c r="L235" s="252">
        <v>0</v>
      </c>
      <c r="M235" s="252"/>
      <c r="N235" s="253">
        <f>ROUND(L235*K235,2)</f>
        <v>0</v>
      </c>
      <c r="O235" s="253"/>
      <c r="P235" s="253"/>
      <c r="Q235" s="253"/>
      <c r="R235" s="126"/>
      <c r="T235" s="154" t="s">
        <v>5</v>
      </c>
      <c r="U235" s="41" t="s">
        <v>42</v>
      </c>
      <c r="W235" s="155">
        <f>V235*K235</f>
        <v>0</v>
      </c>
      <c r="X235" s="155">
        <v>0</v>
      </c>
      <c r="Y235" s="155">
        <f>X235*K235</f>
        <v>0</v>
      </c>
      <c r="Z235" s="155">
        <v>0</v>
      </c>
      <c r="AA235" s="156">
        <f>Z235*K235</f>
        <v>0</v>
      </c>
      <c r="AR235" s="20" t="s">
        <v>163</v>
      </c>
      <c r="AT235" s="20" t="s">
        <v>159</v>
      </c>
      <c r="AU235" s="20" t="s">
        <v>113</v>
      </c>
      <c r="AY235" s="20" t="s">
        <v>158</v>
      </c>
      <c r="BE235" s="100">
        <f>IF(U235="základní",N235,0)</f>
        <v>0</v>
      </c>
      <c r="BF235" s="100">
        <f>IF(U235="snížená",N235,0)</f>
        <v>0</v>
      </c>
      <c r="BG235" s="100">
        <f>IF(U235="zákl. přenesená",N235,0)</f>
        <v>0</v>
      </c>
      <c r="BH235" s="100">
        <f>IF(U235="sníž. přenesená",N235,0)</f>
        <v>0</v>
      </c>
      <c r="BI235" s="100">
        <f>IF(U235="nulová",N235,0)</f>
        <v>0</v>
      </c>
      <c r="BJ235" s="20" t="s">
        <v>85</v>
      </c>
      <c r="BK235" s="100">
        <f>ROUND(L235*K235,2)</f>
        <v>0</v>
      </c>
      <c r="BL235" s="20" t="s">
        <v>163</v>
      </c>
      <c r="BM235" s="20" t="s">
        <v>617</v>
      </c>
    </row>
    <row r="236" spans="2:65" s="10" customFormat="1" ht="14.45" customHeight="1">
      <c r="B236" s="157"/>
      <c r="E236" s="158" t="s">
        <v>5</v>
      </c>
      <c r="F236" s="259" t="s">
        <v>618</v>
      </c>
      <c r="G236" s="260"/>
      <c r="H236" s="260"/>
      <c r="I236" s="260"/>
      <c r="K236" s="159">
        <v>4400</v>
      </c>
      <c r="R236" s="160"/>
      <c r="T236" s="161"/>
      <c r="AA236" s="162"/>
      <c r="AT236" s="158" t="s">
        <v>166</v>
      </c>
      <c r="AU236" s="158" t="s">
        <v>113</v>
      </c>
      <c r="AV236" s="10" t="s">
        <v>113</v>
      </c>
      <c r="AW236" s="10" t="s">
        <v>34</v>
      </c>
      <c r="AX236" s="10" t="s">
        <v>77</v>
      </c>
      <c r="AY236" s="158" t="s">
        <v>158</v>
      </c>
    </row>
    <row r="237" spans="2:65" s="11" customFormat="1" ht="14.45" customHeight="1">
      <c r="B237" s="163"/>
      <c r="E237" s="164" t="s">
        <v>5</v>
      </c>
      <c r="F237" s="261" t="s">
        <v>167</v>
      </c>
      <c r="G237" s="262"/>
      <c r="H237" s="262"/>
      <c r="I237" s="262"/>
      <c r="K237" s="165">
        <v>4400</v>
      </c>
      <c r="R237" s="166"/>
      <c r="T237" s="167"/>
      <c r="AA237" s="168"/>
      <c r="AT237" s="164" t="s">
        <v>166</v>
      </c>
      <c r="AU237" s="164" t="s">
        <v>113</v>
      </c>
      <c r="AV237" s="11" t="s">
        <v>163</v>
      </c>
      <c r="AW237" s="11" t="s">
        <v>34</v>
      </c>
      <c r="AX237" s="11" t="s">
        <v>85</v>
      </c>
      <c r="AY237" s="164" t="s">
        <v>158</v>
      </c>
    </row>
    <row r="238" spans="2:65" s="1" customFormat="1" ht="22.9" customHeight="1">
      <c r="B238" s="123"/>
      <c r="C238" s="150" t="s">
        <v>256</v>
      </c>
      <c r="D238" s="150" t="s">
        <v>159</v>
      </c>
      <c r="E238" s="151" t="s">
        <v>619</v>
      </c>
      <c r="F238" s="251" t="s">
        <v>620</v>
      </c>
      <c r="G238" s="251"/>
      <c r="H238" s="251"/>
      <c r="I238" s="251"/>
      <c r="J238" s="152" t="s">
        <v>309</v>
      </c>
      <c r="K238" s="153">
        <v>55</v>
      </c>
      <c r="L238" s="252">
        <v>0</v>
      </c>
      <c r="M238" s="252"/>
      <c r="N238" s="253">
        <f>ROUND(L238*K238,2)</f>
        <v>0</v>
      </c>
      <c r="O238" s="253"/>
      <c r="P238" s="253"/>
      <c r="Q238" s="253"/>
      <c r="R238" s="126"/>
      <c r="T238" s="154" t="s">
        <v>5</v>
      </c>
      <c r="U238" s="41" t="s">
        <v>42</v>
      </c>
      <c r="W238" s="155">
        <f>V238*K238</f>
        <v>0</v>
      </c>
      <c r="X238" s="155">
        <v>0</v>
      </c>
      <c r="Y238" s="155">
        <f>X238*K238</f>
        <v>0</v>
      </c>
      <c r="Z238" s="155">
        <v>0</v>
      </c>
      <c r="AA238" s="156">
        <f>Z238*K238</f>
        <v>0</v>
      </c>
      <c r="AR238" s="20" t="s">
        <v>163</v>
      </c>
      <c r="AT238" s="20" t="s">
        <v>159</v>
      </c>
      <c r="AU238" s="20" t="s">
        <v>113</v>
      </c>
      <c r="AY238" s="20" t="s">
        <v>158</v>
      </c>
      <c r="BE238" s="100">
        <f>IF(U238="základní",N238,0)</f>
        <v>0</v>
      </c>
      <c r="BF238" s="100">
        <f>IF(U238="snížená",N238,0)</f>
        <v>0</v>
      </c>
      <c r="BG238" s="100">
        <f>IF(U238="zákl. přenesená",N238,0)</f>
        <v>0</v>
      </c>
      <c r="BH238" s="100">
        <f>IF(U238="sníž. přenesená",N238,0)</f>
        <v>0</v>
      </c>
      <c r="BI238" s="100">
        <f>IF(U238="nulová",N238,0)</f>
        <v>0</v>
      </c>
      <c r="BJ238" s="20" t="s">
        <v>85</v>
      </c>
      <c r="BK238" s="100">
        <f>ROUND(L238*K238,2)</f>
        <v>0</v>
      </c>
      <c r="BL238" s="20" t="s">
        <v>163</v>
      </c>
      <c r="BM238" s="20" t="s">
        <v>621</v>
      </c>
    </row>
    <row r="239" spans="2:65" s="10" customFormat="1" ht="14.45" customHeight="1">
      <c r="B239" s="157"/>
      <c r="E239" s="158" t="s">
        <v>5</v>
      </c>
      <c r="F239" s="259" t="s">
        <v>172</v>
      </c>
      <c r="G239" s="260"/>
      <c r="H239" s="260"/>
      <c r="I239" s="260"/>
      <c r="K239" s="159">
        <v>55</v>
      </c>
      <c r="R239" s="160"/>
      <c r="T239" s="161"/>
      <c r="AA239" s="162"/>
      <c r="AT239" s="158" t="s">
        <v>166</v>
      </c>
      <c r="AU239" s="158" t="s">
        <v>113</v>
      </c>
      <c r="AV239" s="10" t="s">
        <v>113</v>
      </c>
      <c r="AW239" s="10" t="s">
        <v>34</v>
      </c>
      <c r="AX239" s="10" t="s">
        <v>77</v>
      </c>
      <c r="AY239" s="158" t="s">
        <v>158</v>
      </c>
    </row>
    <row r="240" spans="2:65" s="11" customFormat="1" ht="14.45" customHeight="1">
      <c r="B240" s="163"/>
      <c r="E240" s="164" t="s">
        <v>5</v>
      </c>
      <c r="F240" s="261" t="s">
        <v>167</v>
      </c>
      <c r="G240" s="262"/>
      <c r="H240" s="262"/>
      <c r="I240" s="262"/>
      <c r="K240" s="165">
        <v>55</v>
      </c>
      <c r="R240" s="166"/>
      <c r="T240" s="167"/>
      <c r="AA240" s="168"/>
      <c r="AT240" s="164" t="s">
        <v>166</v>
      </c>
      <c r="AU240" s="164" t="s">
        <v>113</v>
      </c>
      <c r="AV240" s="11" t="s">
        <v>163</v>
      </c>
      <c r="AW240" s="11" t="s">
        <v>34</v>
      </c>
      <c r="AX240" s="11" t="s">
        <v>85</v>
      </c>
      <c r="AY240" s="164" t="s">
        <v>158</v>
      </c>
    </row>
    <row r="241" spans="2:65" s="1" customFormat="1" ht="34.15" customHeight="1">
      <c r="B241" s="123"/>
      <c r="C241" s="150" t="s">
        <v>180</v>
      </c>
      <c r="D241" s="150" t="s">
        <v>159</v>
      </c>
      <c r="E241" s="151" t="s">
        <v>622</v>
      </c>
      <c r="F241" s="251" t="s">
        <v>623</v>
      </c>
      <c r="G241" s="251"/>
      <c r="H241" s="251"/>
      <c r="I241" s="251"/>
      <c r="J241" s="152" t="s">
        <v>170</v>
      </c>
      <c r="K241" s="153">
        <v>0.48</v>
      </c>
      <c r="L241" s="252">
        <v>0</v>
      </c>
      <c r="M241" s="252"/>
      <c r="N241" s="253">
        <f>ROUND(L241*K241,2)</f>
        <v>0</v>
      </c>
      <c r="O241" s="253"/>
      <c r="P241" s="253"/>
      <c r="Q241" s="253"/>
      <c r="R241" s="126"/>
      <c r="T241" s="154" t="s">
        <v>5</v>
      </c>
      <c r="U241" s="41" t="s">
        <v>42</v>
      </c>
      <c r="W241" s="155">
        <f>V241*K241</f>
        <v>0</v>
      </c>
      <c r="X241" s="155">
        <v>0</v>
      </c>
      <c r="Y241" s="155">
        <f>X241*K241</f>
        <v>0</v>
      </c>
      <c r="Z241" s="155">
        <v>7.4999999999999997E-2</v>
      </c>
      <c r="AA241" s="156">
        <f>Z241*K241</f>
        <v>3.5999999999999997E-2</v>
      </c>
      <c r="AR241" s="20" t="s">
        <v>163</v>
      </c>
      <c r="AT241" s="20" t="s">
        <v>159</v>
      </c>
      <c r="AU241" s="20" t="s">
        <v>113</v>
      </c>
      <c r="AY241" s="20" t="s">
        <v>158</v>
      </c>
      <c r="BE241" s="100">
        <f>IF(U241="základní",N241,0)</f>
        <v>0</v>
      </c>
      <c r="BF241" s="100">
        <f>IF(U241="snížená",N241,0)</f>
        <v>0</v>
      </c>
      <c r="BG241" s="100">
        <f>IF(U241="zákl. přenesená",N241,0)</f>
        <v>0</v>
      </c>
      <c r="BH241" s="100">
        <f>IF(U241="sníž. přenesená",N241,0)</f>
        <v>0</v>
      </c>
      <c r="BI241" s="100">
        <f>IF(U241="nulová",N241,0)</f>
        <v>0</v>
      </c>
      <c r="BJ241" s="20" t="s">
        <v>85</v>
      </c>
      <c r="BK241" s="100">
        <f>ROUND(L241*K241,2)</f>
        <v>0</v>
      </c>
      <c r="BL241" s="20" t="s">
        <v>163</v>
      </c>
      <c r="BM241" s="20" t="s">
        <v>624</v>
      </c>
    </row>
    <row r="242" spans="2:65" s="10" customFormat="1" ht="14.45" customHeight="1">
      <c r="B242" s="157"/>
      <c r="E242" s="158" t="s">
        <v>5</v>
      </c>
      <c r="F242" s="259" t="s">
        <v>625</v>
      </c>
      <c r="G242" s="260"/>
      <c r="H242" s="260"/>
      <c r="I242" s="260"/>
      <c r="K242" s="159">
        <v>0.48</v>
      </c>
      <c r="R242" s="160"/>
      <c r="T242" s="161"/>
      <c r="AA242" s="162"/>
      <c r="AT242" s="158" t="s">
        <v>166</v>
      </c>
      <c r="AU242" s="158" t="s">
        <v>113</v>
      </c>
      <c r="AV242" s="10" t="s">
        <v>113</v>
      </c>
      <c r="AW242" s="10" t="s">
        <v>34</v>
      </c>
      <c r="AX242" s="10" t="s">
        <v>77</v>
      </c>
      <c r="AY242" s="158" t="s">
        <v>158</v>
      </c>
    </row>
    <row r="243" spans="2:65" s="11" customFormat="1" ht="14.45" customHeight="1">
      <c r="B243" s="163"/>
      <c r="E243" s="164" t="s">
        <v>5</v>
      </c>
      <c r="F243" s="261" t="s">
        <v>167</v>
      </c>
      <c r="G243" s="262"/>
      <c r="H243" s="262"/>
      <c r="I243" s="262"/>
      <c r="K243" s="165">
        <v>0.48</v>
      </c>
      <c r="R243" s="166"/>
      <c r="T243" s="167"/>
      <c r="AA243" s="168"/>
      <c r="AT243" s="164" t="s">
        <v>166</v>
      </c>
      <c r="AU243" s="164" t="s">
        <v>113</v>
      </c>
      <c r="AV243" s="11" t="s">
        <v>163</v>
      </c>
      <c r="AW243" s="11" t="s">
        <v>34</v>
      </c>
      <c r="AX243" s="11" t="s">
        <v>85</v>
      </c>
      <c r="AY243" s="164" t="s">
        <v>158</v>
      </c>
    </row>
    <row r="244" spans="2:65" s="1" customFormat="1" ht="45" customHeight="1">
      <c r="B244" s="123"/>
      <c r="C244" s="174" t="s">
        <v>265</v>
      </c>
      <c r="D244" s="174" t="s">
        <v>204</v>
      </c>
      <c r="E244" s="175" t="s">
        <v>626</v>
      </c>
      <c r="F244" s="279" t="s">
        <v>978</v>
      </c>
      <c r="G244" s="279"/>
      <c r="H244" s="279"/>
      <c r="I244" s="279"/>
      <c r="J244" s="176" t="s">
        <v>211</v>
      </c>
      <c r="K244" s="177">
        <v>1</v>
      </c>
      <c r="L244" s="268">
        <v>0</v>
      </c>
      <c r="M244" s="268"/>
      <c r="N244" s="269">
        <f t="shared" ref="N244:N249" si="5">ROUND(L244*K244,2)</f>
        <v>0</v>
      </c>
      <c r="O244" s="253"/>
      <c r="P244" s="253"/>
      <c r="Q244" s="253"/>
      <c r="R244" s="126"/>
      <c r="T244" s="154" t="s">
        <v>5</v>
      </c>
      <c r="U244" s="41" t="s">
        <v>42</v>
      </c>
      <c r="W244" s="155">
        <f t="shared" ref="W244:W249" si="6">V244*K244</f>
        <v>0</v>
      </c>
      <c r="X244" s="155">
        <v>0</v>
      </c>
      <c r="Y244" s="155">
        <f t="shared" ref="Y244:Y249" si="7">X244*K244</f>
        <v>0</v>
      </c>
      <c r="Z244" s="155">
        <v>0</v>
      </c>
      <c r="AA244" s="156">
        <f t="shared" ref="AA244:AA249" si="8">Z244*K244</f>
        <v>0</v>
      </c>
      <c r="AR244" s="20" t="s">
        <v>195</v>
      </c>
      <c r="AT244" s="20" t="s">
        <v>204</v>
      </c>
      <c r="AU244" s="20" t="s">
        <v>113</v>
      </c>
      <c r="AY244" s="20" t="s">
        <v>158</v>
      </c>
      <c r="BE244" s="100">
        <f t="shared" ref="BE244:BE249" si="9">IF(U244="základní",N244,0)</f>
        <v>0</v>
      </c>
      <c r="BF244" s="100">
        <f t="shared" ref="BF244:BF249" si="10">IF(U244="snížená",N244,0)</f>
        <v>0</v>
      </c>
      <c r="BG244" s="100">
        <f t="shared" ref="BG244:BG249" si="11">IF(U244="zákl. přenesená",N244,0)</f>
        <v>0</v>
      </c>
      <c r="BH244" s="100">
        <f t="shared" ref="BH244:BH249" si="12">IF(U244="sníž. přenesená",N244,0)</f>
        <v>0</v>
      </c>
      <c r="BI244" s="100">
        <f t="shared" ref="BI244:BI249" si="13">IF(U244="nulová",N244,0)</f>
        <v>0</v>
      </c>
      <c r="BJ244" s="20" t="s">
        <v>85</v>
      </c>
      <c r="BK244" s="100">
        <f t="shared" ref="BK244:BK249" si="14">ROUND(L244*K244,2)</f>
        <v>0</v>
      </c>
      <c r="BL244" s="20" t="s">
        <v>163</v>
      </c>
      <c r="BM244" s="20" t="s">
        <v>627</v>
      </c>
    </row>
    <row r="245" spans="2:65" s="1" customFormat="1" ht="60" customHeight="1">
      <c r="B245" s="123"/>
      <c r="C245" s="174" t="s">
        <v>268</v>
      </c>
      <c r="D245" s="174" t="s">
        <v>204</v>
      </c>
      <c r="E245" s="175" t="s">
        <v>628</v>
      </c>
      <c r="F245" s="279" t="s">
        <v>979</v>
      </c>
      <c r="G245" s="279"/>
      <c r="H245" s="279"/>
      <c r="I245" s="279"/>
      <c r="J245" s="176" t="s">
        <v>309</v>
      </c>
      <c r="K245" s="177">
        <v>88</v>
      </c>
      <c r="L245" s="268">
        <v>0</v>
      </c>
      <c r="M245" s="268"/>
      <c r="N245" s="269">
        <f t="shared" si="5"/>
        <v>0</v>
      </c>
      <c r="O245" s="253"/>
      <c r="P245" s="253"/>
      <c r="Q245" s="253"/>
      <c r="R245" s="126"/>
      <c r="T245" s="154" t="s">
        <v>5</v>
      </c>
      <c r="U245" s="41" t="s">
        <v>42</v>
      </c>
      <c r="W245" s="155">
        <f t="shared" si="6"/>
        <v>0</v>
      </c>
      <c r="X245" s="155">
        <v>0</v>
      </c>
      <c r="Y245" s="155">
        <f t="shared" si="7"/>
        <v>0</v>
      </c>
      <c r="Z245" s="155">
        <v>0</v>
      </c>
      <c r="AA245" s="156">
        <f t="shared" si="8"/>
        <v>0</v>
      </c>
      <c r="AR245" s="20" t="s">
        <v>195</v>
      </c>
      <c r="AT245" s="20" t="s">
        <v>204</v>
      </c>
      <c r="AU245" s="20" t="s">
        <v>113</v>
      </c>
      <c r="AY245" s="20" t="s">
        <v>158</v>
      </c>
      <c r="BE245" s="100">
        <f t="shared" si="9"/>
        <v>0</v>
      </c>
      <c r="BF245" s="100">
        <f t="shared" si="10"/>
        <v>0</v>
      </c>
      <c r="BG245" s="100">
        <f t="shared" si="11"/>
        <v>0</v>
      </c>
      <c r="BH245" s="100">
        <f t="shared" si="12"/>
        <v>0</v>
      </c>
      <c r="BI245" s="100">
        <f t="shared" si="13"/>
        <v>0</v>
      </c>
      <c r="BJ245" s="20" t="s">
        <v>85</v>
      </c>
      <c r="BK245" s="100">
        <f t="shared" si="14"/>
        <v>0</v>
      </c>
      <c r="BL245" s="20" t="s">
        <v>163</v>
      </c>
      <c r="BM245" s="20" t="s">
        <v>629</v>
      </c>
    </row>
    <row r="246" spans="2:65" s="1" customFormat="1" ht="45" customHeight="1">
      <c r="B246" s="123"/>
      <c r="C246" s="174" t="s">
        <v>270</v>
      </c>
      <c r="D246" s="174" t="s">
        <v>204</v>
      </c>
      <c r="E246" s="175" t="s">
        <v>630</v>
      </c>
      <c r="F246" s="279" t="s">
        <v>980</v>
      </c>
      <c r="G246" s="279"/>
      <c r="H246" s="279"/>
      <c r="I246" s="279"/>
      <c r="J246" s="176" t="s">
        <v>309</v>
      </c>
      <c r="K246" s="177">
        <v>88</v>
      </c>
      <c r="L246" s="268">
        <v>0</v>
      </c>
      <c r="M246" s="268"/>
      <c r="N246" s="269">
        <f t="shared" si="5"/>
        <v>0</v>
      </c>
      <c r="O246" s="253"/>
      <c r="P246" s="253"/>
      <c r="Q246" s="253"/>
      <c r="R246" s="126"/>
      <c r="T246" s="154" t="s">
        <v>5</v>
      </c>
      <c r="U246" s="41" t="s">
        <v>42</v>
      </c>
      <c r="W246" s="155">
        <f t="shared" si="6"/>
        <v>0</v>
      </c>
      <c r="X246" s="155">
        <v>0</v>
      </c>
      <c r="Y246" s="155">
        <f t="shared" si="7"/>
        <v>0</v>
      </c>
      <c r="Z246" s="155">
        <v>0</v>
      </c>
      <c r="AA246" s="156">
        <f t="shared" si="8"/>
        <v>0</v>
      </c>
      <c r="AR246" s="20" t="s">
        <v>195</v>
      </c>
      <c r="AT246" s="20" t="s">
        <v>204</v>
      </c>
      <c r="AU246" s="20" t="s">
        <v>113</v>
      </c>
      <c r="AY246" s="20" t="s">
        <v>158</v>
      </c>
      <c r="BE246" s="100">
        <f t="shared" si="9"/>
        <v>0</v>
      </c>
      <c r="BF246" s="100">
        <f t="shared" si="10"/>
        <v>0</v>
      </c>
      <c r="BG246" s="100">
        <f t="shared" si="11"/>
        <v>0</v>
      </c>
      <c r="BH246" s="100">
        <f t="shared" si="12"/>
        <v>0</v>
      </c>
      <c r="BI246" s="100">
        <f t="shared" si="13"/>
        <v>0</v>
      </c>
      <c r="BJ246" s="20" t="s">
        <v>85</v>
      </c>
      <c r="BK246" s="100">
        <f t="shared" si="14"/>
        <v>0</v>
      </c>
      <c r="BL246" s="20" t="s">
        <v>163</v>
      </c>
      <c r="BM246" s="20" t="s">
        <v>631</v>
      </c>
    </row>
    <row r="247" spans="2:65" s="1" customFormat="1" ht="45" customHeight="1">
      <c r="B247" s="123"/>
      <c r="C247" s="174" t="s">
        <v>275</v>
      </c>
      <c r="D247" s="174" t="s">
        <v>204</v>
      </c>
      <c r="E247" s="175" t="s">
        <v>632</v>
      </c>
      <c r="F247" s="279" t="s">
        <v>981</v>
      </c>
      <c r="G247" s="279"/>
      <c r="H247" s="279"/>
      <c r="I247" s="279"/>
      <c r="J247" s="176" t="s">
        <v>309</v>
      </c>
      <c r="K247" s="177">
        <v>80</v>
      </c>
      <c r="L247" s="268">
        <v>0</v>
      </c>
      <c r="M247" s="268"/>
      <c r="N247" s="269">
        <f t="shared" si="5"/>
        <v>0</v>
      </c>
      <c r="O247" s="253"/>
      <c r="P247" s="253"/>
      <c r="Q247" s="253"/>
      <c r="R247" s="126"/>
      <c r="T247" s="154" t="s">
        <v>5</v>
      </c>
      <c r="U247" s="41" t="s">
        <v>42</v>
      </c>
      <c r="W247" s="155">
        <f t="shared" si="6"/>
        <v>0</v>
      </c>
      <c r="X247" s="155">
        <v>0</v>
      </c>
      <c r="Y247" s="155">
        <f t="shared" si="7"/>
        <v>0</v>
      </c>
      <c r="Z247" s="155">
        <v>0</v>
      </c>
      <c r="AA247" s="156">
        <f t="shared" si="8"/>
        <v>0</v>
      </c>
      <c r="AR247" s="20" t="s">
        <v>195</v>
      </c>
      <c r="AT247" s="20" t="s">
        <v>204</v>
      </c>
      <c r="AU247" s="20" t="s">
        <v>113</v>
      </c>
      <c r="AY247" s="20" t="s">
        <v>158</v>
      </c>
      <c r="BE247" s="100">
        <f t="shared" si="9"/>
        <v>0</v>
      </c>
      <c r="BF247" s="100">
        <f t="shared" si="10"/>
        <v>0</v>
      </c>
      <c r="BG247" s="100">
        <f t="shared" si="11"/>
        <v>0</v>
      </c>
      <c r="BH247" s="100">
        <f t="shared" si="12"/>
        <v>0</v>
      </c>
      <c r="BI247" s="100">
        <f t="shared" si="13"/>
        <v>0</v>
      </c>
      <c r="BJ247" s="20" t="s">
        <v>85</v>
      </c>
      <c r="BK247" s="100">
        <f t="shared" si="14"/>
        <v>0</v>
      </c>
      <c r="BL247" s="20" t="s">
        <v>163</v>
      </c>
      <c r="BM247" s="20" t="s">
        <v>633</v>
      </c>
    </row>
    <row r="248" spans="2:65" s="1" customFormat="1" ht="45" customHeight="1">
      <c r="B248" s="123"/>
      <c r="C248" s="174" t="s">
        <v>277</v>
      </c>
      <c r="D248" s="174" t="s">
        <v>204</v>
      </c>
      <c r="E248" s="175" t="s">
        <v>634</v>
      </c>
      <c r="F248" s="279" t="s">
        <v>982</v>
      </c>
      <c r="G248" s="279"/>
      <c r="H248" s="279"/>
      <c r="I248" s="279"/>
      <c r="J248" s="176" t="s">
        <v>635</v>
      </c>
      <c r="K248" s="177">
        <v>4</v>
      </c>
      <c r="L248" s="268">
        <v>0</v>
      </c>
      <c r="M248" s="268"/>
      <c r="N248" s="269">
        <f t="shared" si="5"/>
        <v>0</v>
      </c>
      <c r="O248" s="253"/>
      <c r="P248" s="253"/>
      <c r="Q248" s="253"/>
      <c r="R248" s="126"/>
      <c r="T248" s="154" t="s">
        <v>5</v>
      </c>
      <c r="U248" s="41" t="s">
        <v>42</v>
      </c>
      <c r="W248" s="155">
        <f t="shared" si="6"/>
        <v>0</v>
      </c>
      <c r="X248" s="155">
        <v>0</v>
      </c>
      <c r="Y248" s="155">
        <f t="shared" si="7"/>
        <v>0</v>
      </c>
      <c r="Z248" s="155">
        <v>0</v>
      </c>
      <c r="AA248" s="156">
        <f t="shared" si="8"/>
        <v>0</v>
      </c>
      <c r="AR248" s="20" t="s">
        <v>195</v>
      </c>
      <c r="AT248" s="20" t="s">
        <v>204</v>
      </c>
      <c r="AU248" s="20" t="s">
        <v>113</v>
      </c>
      <c r="AY248" s="20" t="s">
        <v>158</v>
      </c>
      <c r="BE248" s="100">
        <f t="shared" si="9"/>
        <v>0</v>
      </c>
      <c r="BF248" s="100">
        <f t="shared" si="10"/>
        <v>0</v>
      </c>
      <c r="BG248" s="100">
        <f t="shared" si="11"/>
        <v>0</v>
      </c>
      <c r="BH248" s="100">
        <f t="shared" si="12"/>
        <v>0</v>
      </c>
      <c r="BI248" s="100">
        <f t="shared" si="13"/>
        <v>0</v>
      </c>
      <c r="BJ248" s="20" t="s">
        <v>85</v>
      </c>
      <c r="BK248" s="100">
        <f t="shared" si="14"/>
        <v>0</v>
      </c>
      <c r="BL248" s="20" t="s">
        <v>163</v>
      </c>
      <c r="BM248" s="20" t="s">
        <v>636</v>
      </c>
    </row>
    <row r="249" spans="2:65" s="1" customFormat="1" ht="45" customHeight="1">
      <c r="B249" s="123"/>
      <c r="C249" s="174" t="s">
        <v>282</v>
      </c>
      <c r="D249" s="174" t="s">
        <v>204</v>
      </c>
      <c r="E249" s="175" t="s">
        <v>637</v>
      </c>
      <c r="F249" s="279" t="s">
        <v>983</v>
      </c>
      <c r="G249" s="279"/>
      <c r="H249" s="279"/>
      <c r="I249" s="279"/>
      <c r="J249" s="176" t="s">
        <v>211</v>
      </c>
      <c r="K249" s="177">
        <v>1</v>
      </c>
      <c r="L249" s="268">
        <v>0</v>
      </c>
      <c r="M249" s="268"/>
      <c r="N249" s="269">
        <f t="shared" si="5"/>
        <v>0</v>
      </c>
      <c r="O249" s="253"/>
      <c r="P249" s="253"/>
      <c r="Q249" s="253"/>
      <c r="R249" s="126"/>
      <c r="T249" s="154" t="s">
        <v>5</v>
      </c>
      <c r="U249" s="41" t="s">
        <v>42</v>
      </c>
      <c r="W249" s="155">
        <f t="shared" si="6"/>
        <v>0</v>
      </c>
      <c r="X249" s="155">
        <v>0</v>
      </c>
      <c r="Y249" s="155">
        <f t="shared" si="7"/>
        <v>0</v>
      </c>
      <c r="Z249" s="155">
        <v>0</v>
      </c>
      <c r="AA249" s="156">
        <f t="shared" si="8"/>
        <v>0</v>
      </c>
      <c r="AR249" s="20" t="s">
        <v>195</v>
      </c>
      <c r="AT249" s="20" t="s">
        <v>204</v>
      </c>
      <c r="AU249" s="20" t="s">
        <v>113</v>
      </c>
      <c r="AY249" s="20" t="s">
        <v>158</v>
      </c>
      <c r="BE249" s="100">
        <f t="shared" si="9"/>
        <v>0</v>
      </c>
      <c r="BF249" s="100">
        <f t="shared" si="10"/>
        <v>0</v>
      </c>
      <c r="BG249" s="100">
        <f t="shared" si="11"/>
        <v>0</v>
      </c>
      <c r="BH249" s="100">
        <f t="shared" si="12"/>
        <v>0</v>
      </c>
      <c r="BI249" s="100">
        <f t="shared" si="13"/>
        <v>0</v>
      </c>
      <c r="BJ249" s="20" t="s">
        <v>85</v>
      </c>
      <c r="BK249" s="100">
        <f t="shared" si="14"/>
        <v>0</v>
      </c>
      <c r="BL249" s="20" t="s">
        <v>163</v>
      </c>
      <c r="BM249" s="20" t="s">
        <v>638</v>
      </c>
    </row>
    <row r="250" spans="2:65" s="9" customFormat="1" ht="29.85" customHeight="1">
      <c r="B250" s="140"/>
      <c r="D250" s="149" t="s">
        <v>128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271">
        <f>BK250</f>
        <v>0</v>
      </c>
      <c r="O250" s="272"/>
      <c r="P250" s="272"/>
      <c r="Q250" s="272"/>
      <c r="R250" s="142"/>
      <c r="T250" s="143"/>
      <c r="W250" s="144">
        <f>SUM(W251:W254)</f>
        <v>0</v>
      </c>
      <c r="Y250" s="144">
        <f>SUM(Y251:Y254)</f>
        <v>0</v>
      </c>
      <c r="AA250" s="145">
        <f>SUM(AA251:AA254)</f>
        <v>0</v>
      </c>
      <c r="AR250" s="146" t="s">
        <v>85</v>
      </c>
      <c r="AT250" s="147" t="s">
        <v>76</v>
      </c>
      <c r="AU250" s="147" t="s">
        <v>85</v>
      </c>
      <c r="AY250" s="146" t="s">
        <v>158</v>
      </c>
      <c r="BK250" s="148">
        <f>SUM(BK251:BK254)</f>
        <v>0</v>
      </c>
    </row>
    <row r="251" spans="2:65" s="1" customFormat="1" ht="34.15" customHeight="1">
      <c r="B251" s="123"/>
      <c r="C251" s="150" t="s">
        <v>252</v>
      </c>
      <c r="D251" s="150" t="s">
        <v>159</v>
      </c>
      <c r="E251" s="151" t="s">
        <v>220</v>
      </c>
      <c r="F251" s="251" t="s">
        <v>221</v>
      </c>
      <c r="G251" s="251"/>
      <c r="H251" s="251"/>
      <c r="I251" s="251"/>
      <c r="J251" s="152" t="s">
        <v>222</v>
      </c>
      <c r="K251" s="153">
        <v>0.432</v>
      </c>
      <c r="L251" s="252">
        <v>0</v>
      </c>
      <c r="M251" s="252"/>
      <c r="N251" s="253">
        <f>ROUND(L251*K251,2)</f>
        <v>0</v>
      </c>
      <c r="O251" s="253"/>
      <c r="P251" s="253"/>
      <c r="Q251" s="253"/>
      <c r="R251" s="126"/>
      <c r="T251" s="154" t="s">
        <v>5</v>
      </c>
      <c r="U251" s="41" t="s">
        <v>42</v>
      </c>
      <c r="W251" s="155">
        <f>V251*K251</f>
        <v>0</v>
      </c>
      <c r="X251" s="155">
        <v>0</v>
      </c>
      <c r="Y251" s="155">
        <f>X251*K251</f>
        <v>0</v>
      </c>
      <c r="Z251" s="155">
        <v>0</v>
      </c>
      <c r="AA251" s="156">
        <f>Z251*K251</f>
        <v>0</v>
      </c>
      <c r="AR251" s="20" t="s">
        <v>163</v>
      </c>
      <c r="AT251" s="20" t="s">
        <v>159</v>
      </c>
      <c r="AU251" s="20" t="s">
        <v>113</v>
      </c>
      <c r="AY251" s="20" t="s">
        <v>158</v>
      </c>
      <c r="BE251" s="100">
        <f>IF(U251="základní",N251,0)</f>
        <v>0</v>
      </c>
      <c r="BF251" s="100">
        <f>IF(U251="snížená",N251,0)</f>
        <v>0</v>
      </c>
      <c r="BG251" s="100">
        <f>IF(U251="zákl. přenesená",N251,0)</f>
        <v>0</v>
      </c>
      <c r="BH251" s="100">
        <f>IF(U251="sníž. přenesená",N251,0)</f>
        <v>0</v>
      </c>
      <c r="BI251" s="100">
        <f>IF(U251="nulová",N251,0)</f>
        <v>0</v>
      </c>
      <c r="BJ251" s="20" t="s">
        <v>85</v>
      </c>
      <c r="BK251" s="100">
        <f>ROUND(L251*K251,2)</f>
        <v>0</v>
      </c>
      <c r="BL251" s="20" t="s">
        <v>163</v>
      </c>
      <c r="BM251" s="20" t="s">
        <v>639</v>
      </c>
    </row>
    <row r="252" spans="2:65" s="1" customFormat="1" ht="34.15" customHeight="1">
      <c r="B252" s="123"/>
      <c r="C252" s="150" t="s">
        <v>289</v>
      </c>
      <c r="D252" s="150" t="s">
        <v>159</v>
      </c>
      <c r="E252" s="151" t="s">
        <v>225</v>
      </c>
      <c r="F252" s="251" t="s">
        <v>226</v>
      </c>
      <c r="G252" s="251"/>
      <c r="H252" s="251"/>
      <c r="I252" s="251"/>
      <c r="J252" s="152" t="s">
        <v>222</v>
      </c>
      <c r="K252" s="153">
        <v>0.432</v>
      </c>
      <c r="L252" s="252">
        <v>0</v>
      </c>
      <c r="M252" s="252"/>
      <c r="N252" s="253">
        <f>ROUND(L252*K252,2)</f>
        <v>0</v>
      </c>
      <c r="O252" s="253"/>
      <c r="P252" s="253"/>
      <c r="Q252" s="253"/>
      <c r="R252" s="126"/>
      <c r="T252" s="154" t="s">
        <v>5</v>
      </c>
      <c r="U252" s="41" t="s">
        <v>42</v>
      </c>
      <c r="W252" s="155">
        <f>V252*K252</f>
        <v>0</v>
      </c>
      <c r="X252" s="155">
        <v>0</v>
      </c>
      <c r="Y252" s="155">
        <f>X252*K252</f>
        <v>0</v>
      </c>
      <c r="Z252" s="155">
        <v>0</v>
      </c>
      <c r="AA252" s="156">
        <f>Z252*K252</f>
        <v>0</v>
      </c>
      <c r="AR252" s="20" t="s">
        <v>163</v>
      </c>
      <c r="AT252" s="20" t="s">
        <v>159</v>
      </c>
      <c r="AU252" s="20" t="s">
        <v>113</v>
      </c>
      <c r="AY252" s="20" t="s">
        <v>158</v>
      </c>
      <c r="BE252" s="100">
        <f>IF(U252="základní",N252,0)</f>
        <v>0</v>
      </c>
      <c r="BF252" s="100">
        <f>IF(U252="snížená",N252,0)</f>
        <v>0</v>
      </c>
      <c r="BG252" s="100">
        <f>IF(U252="zákl. přenesená",N252,0)</f>
        <v>0</v>
      </c>
      <c r="BH252" s="100">
        <f>IF(U252="sníž. přenesená",N252,0)</f>
        <v>0</v>
      </c>
      <c r="BI252" s="100">
        <f>IF(U252="nulová",N252,0)</f>
        <v>0</v>
      </c>
      <c r="BJ252" s="20" t="s">
        <v>85</v>
      </c>
      <c r="BK252" s="100">
        <f>ROUND(L252*K252,2)</f>
        <v>0</v>
      </c>
      <c r="BL252" s="20" t="s">
        <v>163</v>
      </c>
      <c r="BM252" s="20" t="s">
        <v>640</v>
      </c>
    </row>
    <row r="253" spans="2:65" s="1" customFormat="1" ht="34.15" customHeight="1">
      <c r="B253" s="123"/>
      <c r="C253" s="150" t="s">
        <v>294</v>
      </c>
      <c r="D253" s="150" t="s">
        <v>159</v>
      </c>
      <c r="E253" s="151" t="s">
        <v>228</v>
      </c>
      <c r="F253" s="251" t="s">
        <v>229</v>
      </c>
      <c r="G253" s="251"/>
      <c r="H253" s="251"/>
      <c r="I253" s="251"/>
      <c r="J253" s="152" t="s">
        <v>222</v>
      </c>
      <c r="K253" s="153">
        <v>4.32</v>
      </c>
      <c r="L253" s="252">
        <v>0</v>
      </c>
      <c r="M253" s="252"/>
      <c r="N253" s="253">
        <f>ROUND(L253*K253,2)</f>
        <v>0</v>
      </c>
      <c r="O253" s="253"/>
      <c r="P253" s="253"/>
      <c r="Q253" s="253"/>
      <c r="R253" s="126"/>
      <c r="T253" s="154" t="s">
        <v>5</v>
      </c>
      <c r="U253" s="41" t="s">
        <v>42</v>
      </c>
      <c r="W253" s="155">
        <f>V253*K253</f>
        <v>0</v>
      </c>
      <c r="X253" s="155">
        <v>0</v>
      </c>
      <c r="Y253" s="155">
        <f>X253*K253</f>
        <v>0</v>
      </c>
      <c r="Z253" s="155">
        <v>0</v>
      </c>
      <c r="AA253" s="156">
        <f>Z253*K253</f>
        <v>0</v>
      </c>
      <c r="AR253" s="20" t="s">
        <v>163</v>
      </c>
      <c r="AT253" s="20" t="s">
        <v>159</v>
      </c>
      <c r="AU253" s="20" t="s">
        <v>113</v>
      </c>
      <c r="AY253" s="20" t="s">
        <v>158</v>
      </c>
      <c r="BE253" s="100">
        <f>IF(U253="základní",N253,0)</f>
        <v>0</v>
      </c>
      <c r="BF253" s="100">
        <f>IF(U253="snížená",N253,0)</f>
        <v>0</v>
      </c>
      <c r="BG253" s="100">
        <f>IF(U253="zákl. přenesená",N253,0)</f>
        <v>0</v>
      </c>
      <c r="BH253" s="100">
        <f>IF(U253="sníž. přenesená",N253,0)</f>
        <v>0</v>
      </c>
      <c r="BI253" s="100">
        <f>IF(U253="nulová",N253,0)</f>
        <v>0</v>
      </c>
      <c r="BJ253" s="20" t="s">
        <v>85</v>
      </c>
      <c r="BK253" s="100">
        <f>ROUND(L253*K253,2)</f>
        <v>0</v>
      </c>
      <c r="BL253" s="20" t="s">
        <v>163</v>
      </c>
      <c r="BM253" s="20" t="s">
        <v>641</v>
      </c>
    </row>
    <row r="254" spans="2:65" s="1" customFormat="1" ht="45" customHeight="1">
      <c r="B254" s="123"/>
      <c r="C254" s="150" t="s">
        <v>298</v>
      </c>
      <c r="D254" s="150" t="s">
        <v>159</v>
      </c>
      <c r="E254" s="182" t="s">
        <v>997</v>
      </c>
      <c r="F254" s="275" t="s">
        <v>998</v>
      </c>
      <c r="G254" s="275"/>
      <c r="H254" s="275"/>
      <c r="I254" s="275"/>
      <c r="J254" s="152" t="s">
        <v>222</v>
      </c>
      <c r="K254" s="153">
        <v>0.432</v>
      </c>
      <c r="L254" s="252">
        <v>0</v>
      </c>
      <c r="M254" s="252"/>
      <c r="N254" s="253">
        <f>ROUND(L254*K254,2)</f>
        <v>0</v>
      </c>
      <c r="O254" s="253"/>
      <c r="P254" s="253"/>
      <c r="Q254" s="253"/>
      <c r="R254" s="126"/>
      <c r="T254" s="154" t="s">
        <v>5</v>
      </c>
      <c r="U254" s="41" t="s">
        <v>42</v>
      </c>
      <c r="W254" s="155">
        <f>V254*K254</f>
        <v>0</v>
      </c>
      <c r="X254" s="155">
        <v>0</v>
      </c>
      <c r="Y254" s="155">
        <f>X254*K254</f>
        <v>0</v>
      </c>
      <c r="Z254" s="155">
        <v>0</v>
      </c>
      <c r="AA254" s="156">
        <f>Z254*K254</f>
        <v>0</v>
      </c>
      <c r="AR254" s="20" t="s">
        <v>163</v>
      </c>
      <c r="AT254" s="20" t="s">
        <v>159</v>
      </c>
      <c r="AU254" s="20" t="s">
        <v>113</v>
      </c>
      <c r="AY254" s="20" t="s">
        <v>158</v>
      </c>
      <c r="BE254" s="100">
        <f>IF(U254="základní",N254,0)</f>
        <v>0</v>
      </c>
      <c r="BF254" s="100">
        <f>IF(U254="snížená",N254,0)</f>
        <v>0</v>
      </c>
      <c r="BG254" s="100">
        <f>IF(U254="zákl. přenesená",N254,0)</f>
        <v>0</v>
      </c>
      <c r="BH254" s="100">
        <f>IF(U254="sníž. přenesená",N254,0)</f>
        <v>0</v>
      </c>
      <c r="BI254" s="100">
        <f>IF(U254="nulová",N254,0)</f>
        <v>0</v>
      </c>
      <c r="BJ254" s="20" t="s">
        <v>85</v>
      </c>
      <c r="BK254" s="100">
        <f>ROUND(L254*K254,2)</f>
        <v>0</v>
      </c>
      <c r="BL254" s="20" t="s">
        <v>163</v>
      </c>
      <c r="BM254" s="20" t="s">
        <v>642</v>
      </c>
    </row>
    <row r="255" spans="2:65" s="9" customFormat="1" ht="29.85" customHeight="1">
      <c r="B255" s="140"/>
      <c r="D255" s="149" t="s">
        <v>129</v>
      </c>
      <c r="E255" s="149"/>
      <c r="F255" s="149"/>
      <c r="G255" s="149"/>
      <c r="H255" s="149"/>
      <c r="I255" s="149"/>
      <c r="J255" s="149"/>
      <c r="K255" s="149"/>
      <c r="L255" s="149"/>
      <c r="M255" s="149"/>
      <c r="N255" s="271">
        <f>BK255</f>
        <v>0</v>
      </c>
      <c r="O255" s="272"/>
      <c r="P255" s="272"/>
      <c r="Q255" s="272"/>
      <c r="R255" s="142"/>
      <c r="T255" s="143"/>
      <c r="W255" s="144">
        <f>W256</f>
        <v>0</v>
      </c>
      <c r="Y255" s="144">
        <f>Y256</f>
        <v>0</v>
      </c>
      <c r="AA255" s="145">
        <f>AA256</f>
        <v>0</v>
      </c>
      <c r="AR255" s="146" t="s">
        <v>85</v>
      </c>
      <c r="AT255" s="147" t="s">
        <v>76</v>
      </c>
      <c r="AU255" s="147" t="s">
        <v>85</v>
      </c>
      <c r="AY255" s="146" t="s">
        <v>158</v>
      </c>
      <c r="BK255" s="148">
        <f>BK256</f>
        <v>0</v>
      </c>
    </row>
    <row r="256" spans="2:65" s="1" customFormat="1" ht="22.9" customHeight="1">
      <c r="B256" s="123"/>
      <c r="C256" s="150" t="s">
        <v>302</v>
      </c>
      <c r="D256" s="150" t="s">
        <v>159</v>
      </c>
      <c r="E256" s="151" t="s">
        <v>234</v>
      </c>
      <c r="F256" s="251" t="s">
        <v>235</v>
      </c>
      <c r="G256" s="251"/>
      <c r="H256" s="251"/>
      <c r="I256" s="251"/>
      <c r="J256" s="152" t="s">
        <v>222</v>
      </c>
      <c r="K256" s="153">
        <v>0.57299999999999995</v>
      </c>
      <c r="L256" s="252">
        <v>0</v>
      </c>
      <c r="M256" s="252"/>
      <c r="N256" s="253">
        <f>ROUND(L256*K256,2)</f>
        <v>0</v>
      </c>
      <c r="O256" s="253"/>
      <c r="P256" s="253"/>
      <c r="Q256" s="253"/>
      <c r="R256" s="126"/>
      <c r="T256" s="154" t="s">
        <v>5</v>
      </c>
      <c r="U256" s="41" t="s">
        <v>42</v>
      </c>
      <c r="W256" s="155">
        <f>V256*K256</f>
        <v>0</v>
      </c>
      <c r="X256" s="155">
        <v>0</v>
      </c>
      <c r="Y256" s="155">
        <f>X256*K256</f>
        <v>0</v>
      </c>
      <c r="Z256" s="155">
        <v>0</v>
      </c>
      <c r="AA256" s="156">
        <f>Z256*K256</f>
        <v>0</v>
      </c>
      <c r="AR256" s="20" t="s">
        <v>163</v>
      </c>
      <c r="AT256" s="20" t="s">
        <v>159</v>
      </c>
      <c r="AU256" s="20" t="s">
        <v>113</v>
      </c>
      <c r="AY256" s="20" t="s">
        <v>158</v>
      </c>
      <c r="BE256" s="100">
        <f>IF(U256="základní",N256,0)</f>
        <v>0</v>
      </c>
      <c r="BF256" s="100">
        <f>IF(U256="snížená",N256,0)</f>
        <v>0</v>
      </c>
      <c r="BG256" s="100">
        <f>IF(U256="zákl. přenesená",N256,0)</f>
        <v>0</v>
      </c>
      <c r="BH256" s="100">
        <f>IF(U256="sníž. přenesená",N256,0)</f>
        <v>0</v>
      </c>
      <c r="BI256" s="100">
        <f>IF(U256="nulová",N256,0)</f>
        <v>0</v>
      </c>
      <c r="BJ256" s="20" t="s">
        <v>85</v>
      </c>
      <c r="BK256" s="100">
        <f>ROUND(L256*K256,2)</f>
        <v>0</v>
      </c>
      <c r="BL256" s="20" t="s">
        <v>163</v>
      </c>
      <c r="BM256" s="20" t="s">
        <v>643</v>
      </c>
    </row>
    <row r="257" spans="2:65" s="9" customFormat="1" ht="37.35" customHeight="1">
      <c r="B257" s="140"/>
      <c r="D257" s="141" t="s">
        <v>130</v>
      </c>
      <c r="E257" s="141"/>
      <c r="F257" s="141"/>
      <c r="G257" s="141"/>
      <c r="H257" s="141"/>
      <c r="I257" s="141"/>
      <c r="J257" s="141"/>
      <c r="K257" s="141"/>
      <c r="L257" s="141"/>
      <c r="M257" s="141"/>
      <c r="N257" s="276">
        <f>BK257</f>
        <v>0</v>
      </c>
      <c r="O257" s="277"/>
      <c r="P257" s="277"/>
      <c r="Q257" s="277"/>
      <c r="R257" s="142"/>
      <c r="T257" s="143"/>
      <c r="W257" s="144">
        <f>W258+W265+W307+W315+W344</f>
        <v>0</v>
      </c>
      <c r="Y257" s="144">
        <f>Y258+Y265+Y307+Y315+Y344</f>
        <v>3.2964590000000002E-2</v>
      </c>
      <c r="AA257" s="145">
        <f>AA258+AA265+AA307+AA315+AA344</f>
        <v>0.39592700000000003</v>
      </c>
      <c r="AR257" s="146" t="s">
        <v>113</v>
      </c>
      <c r="AT257" s="147" t="s">
        <v>76</v>
      </c>
      <c r="AU257" s="147" t="s">
        <v>77</v>
      </c>
      <c r="AY257" s="146" t="s">
        <v>158</v>
      </c>
      <c r="BK257" s="148">
        <f>BK258+BK265+BK307+BK315+BK344</f>
        <v>0</v>
      </c>
    </row>
    <row r="258" spans="2:65" s="9" customFormat="1" ht="19.899999999999999" customHeight="1">
      <c r="B258" s="140"/>
      <c r="D258" s="149" t="s">
        <v>526</v>
      </c>
      <c r="E258" s="149"/>
      <c r="F258" s="149"/>
      <c r="G258" s="149"/>
      <c r="H258" s="149"/>
      <c r="I258" s="149"/>
      <c r="J258" s="149"/>
      <c r="K258" s="149"/>
      <c r="L258" s="149"/>
      <c r="M258" s="149"/>
      <c r="N258" s="257">
        <f>BK258</f>
        <v>0</v>
      </c>
      <c r="O258" s="258"/>
      <c r="P258" s="258"/>
      <c r="Q258" s="258"/>
      <c r="R258" s="142"/>
      <c r="T258" s="143"/>
      <c r="W258" s="144">
        <f>SUM(W259:W264)</f>
        <v>0</v>
      </c>
      <c r="Y258" s="144">
        <f>SUM(Y259:Y264)</f>
        <v>0</v>
      </c>
      <c r="AA258" s="145">
        <f>SUM(AA259:AA264)</f>
        <v>0</v>
      </c>
      <c r="AR258" s="146" t="s">
        <v>113</v>
      </c>
      <c r="AT258" s="147" t="s">
        <v>76</v>
      </c>
      <c r="AU258" s="147" t="s">
        <v>85</v>
      </c>
      <c r="AY258" s="146" t="s">
        <v>158</v>
      </c>
      <c r="BK258" s="148">
        <f>SUM(BK259:BK264)</f>
        <v>0</v>
      </c>
    </row>
    <row r="259" spans="2:65" s="1" customFormat="1" ht="34.15" customHeight="1">
      <c r="B259" s="123"/>
      <c r="C259" s="150" t="s">
        <v>306</v>
      </c>
      <c r="D259" s="150" t="s">
        <v>159</v>
      </c>
      <c r="E259" s="151" t="s">
        <v>644</v>
      </c>
      <c r="F259" s="251" t="s">
        <v>645</v>
      </c>
      <c r="G259" s="251"/>
      <c r="H259" s="251"/>
      <c r="I259" s="251"/>
      <c r="J259" s="152" t="s">
        <v>338</v>
      </c>
      <c r="K259" s="153">
        <v>1</v>
      </c>
      <c r="L259" s="252">
        <v>0</v>
      </c>
      <c r="M259" s="252"/>
      <c r="N259" s="253">
        <f>ROUND(L259*K259,2)</f>
        <v>0</v>
      </c>
      <c r="O259" s="253"/>
      <c r="P259" s="253"/>
      <c r="Q259" s="253"/>
      <c r="R259" s="126"/>
      <c r="T259" s="154" t="s">
        <v>5</v>
      </c>
      <c r="U259" s="41" t="s">
        <v>42</v>
      </c>
      <c r="W259" s="155">
        <f>V259*K259</f>
        <v>0</v>
      </c>
      <c r="X259" s="155">
        <v>0</v>
      </c>
      <c r="Y259" s="155">
        <f>X259*K259</f>
        <v>0</v>
      </c>
      <c r="Z259" s="155">
        <v>0</v>
      </c>
      <c r="AA259" s="156">
        <f>Z259*K259</f>
        <v>0</v>
      </c>
      <c r="AR259" s="20" t="s">
        <v>231</v>
      </c>
      <c r="AT259" s="20" t="s">
        <v>159</v>
      </c>
      <c r="AU259" s="20" t="s">
        <v>113</v>
      </c>
      <c r="AY259" s="20" t="s">
        <v>158</v>
      </c>
      <c r="BE259" s="100">
        <f>IF(U259="základní",N259,0)</f>
        <v>0</v>
      </c>
      <c r="BF259" s="100">
        <f>IF(U259="snížená",N259,0)</f>
        <v>0</v>
      </c>
      <c r="BG259" s="100">
        <f>IF(U259="zákl. přenesená",N259,0)</f>
        <v>0</v>
      </c>
      <c r="BH259" s="100">
        <f>IF(U259="sníž. přenesená",N259,0)</f>
        <v>0</v>
      </c>
      <c r="BI259" s="100">
        <f>IF(U259="nulová",N259,0)</f>
        <v>0</v>
      </c>
      <c r="BJ259" s="20" t="s">
        <v>85</v>
      </c>
      <c r="BK259" s="100">
        <f>ROUND(L259*K259,2)</f>
        <v>0</v>
      </c>
      <c r="BL259" s="20" t="s">
        <v>231</v>
      </c>
      <c r="BM259" s="20" t="s">
        <v>646</v>
      </c>
    </row>
    <row r="260" spans="2:65" s="10" customFormat="1" ht="14.45" customHeight="1">
      <c r="B260" s="157"/>
      <c r="E260" s="158" t="s">
        <v>5</v>
      </c>
      <c r="F260" s="259" t="s">
        <v>85</v>
      </c>
      <c r="G260" s="260"/>
      <c r="H260" s="260"/>
      <c r="I260" s="260"/>
      <c r="K260" s="159">
        <v>1</v>
      </c>
      <c r="R260" s="160"/>
      <c r="T260" s="161"/>
      <c r="AA260" s="162"/>
      <c r="AT260" s="158" t="s">
        <v>166</v>
      </c>
      <c r="AU260" s="158" t="s">
        <v>113</v>
      </c>
      <c r="AV260" s="10" t="s">
        <v>113</v>
      </c>
      <c r="AW260" s="10" t="s">
        <v>34</v>
      </c>
      <c r="AX260" s="10" t="s">
        <v>77</v>
      </c>
      <c r="AY260" s="158" t="s">
        <v>158</v>
      </c>
    </row>
    <row r="261" spans="2:65" s="11" customFormat="1" ht="14.45" customHeight="1">
      <c r="B261" s="163"/>
      <c r="E261" s="164" t="s">
        <v>5</v>
      </c>
      <c r="F261" s="261" t="s">
        <v>167</v>
      </c>
      <c r="G261" s="262"/>
      <c r="H261" s="262"/>
      <c r="I261" s="262"/>
      <c r="K261" s="165">
        <v>1</v>
      </c>
      <c r="R261" s="166"/>
      <c r="T261" s="167"/>
      <c r="AA261" s="168"/>
      <c r="AT261" s="164" t="s">
        <v>166</v>
      </c>
      <c r="AU261" s="164" t="s">
        <v>113</v>
      </c>
      <c r="AV261" s="11" t="s">
        <v>163</v>
      </c>
      <c r="AW261" s="11" t="s">
        <v>34</v>
      </c>
      <c r="AX261" s="11" t="s">
        <v>85</v>
      </c>
      <c r="AY261" s="164" t="s">
        <v>158</v>
      </c>
    </row>
    <row r="262" spans="2:65" s="1" customFormat="1" ht="22.9" customHeight="1">
      <c r="B262" s="123"/>
      <c r="C262" s="174" t="s">
        <v>314</v>
      </c>
      <c r="D262" s="174" t="s">
        <v>204</v>
      </c>
      <c r="E262" s="175" t="s">
        <v>647</v>
      </c>
      <c r="F262" s="279" t="s">
        <v>976</v>
      </c>
      <c r="G262" s="279"/>
      <c r="H262" s="279"/>
      <c r="I262" s="279"/>
      <c r="J262" s="176" t="s">
        <v>211</v>
      </c>
      <c r="K262" s="177">
        <v>1</v>
      </c>
      <c r="L262" s="268">
        <v>0</v>
      </c>
      <c r="M262" s="268"/>
      <c r="N262" s="269">
        <f>ROUND(L262*K262,2)</f>
        <v>0</v>
      </c>
      <c r="O262" s="253"/>
      <c r="P262" s="253"/>
      <c r="Q262" s="253"/>
      <c r="R262" s="126"/>
      <c r="T262" s="154" t="s">
        <v>5</v>
      </c>
      <c r="U262" s="41" t="s">
        <v>42</v>
      </c>
      <c r="W262" s="155">
        <f>V262*K262</f>
        <v>0</v>
      </c>
      <c r="X262" s="155">
        <v>0</v>
      </c>
      <c r="Y262" s="155">
        <f>X262*K262</f>
        <v>0</v>
      </c>
      <c r="Z262" s="155">
        <v>0</v>
      </c>
      <c r="AA262" s="156">
        <f>Z262*K262</f>
        <v>0</v>
      </c>
      <c r="AR262" s="20" t="s">
        <v>252</v>
      </c>
      <c r="AT262" s="20" t="s">
        <v>204</v>
      </c>
      <c r="AU262" s="20" t="s">
        <v>113</v>
      </c>
      <c r="AY262" s="20" t="s">
        <v>158</v>
      </c>
      <c r="BE262" s="100">
        <f>IF(U262="základní",N262,0)</f>
        <v>0</v>
      </c>
      <c r="BF262" s="100">
        <f>IF(U262="snížená",N262,0)</f>
        <v>0</v>
      </c>
      <c r="BG262" s="100">
        <f>IF(U262="zákl. přenesená",N262,0)</f>
        <v>0</v>
      </c>
      <c r="BH262" s="100">
        <f>IF(U262="sníž. přenesená",N262,0)</f>
        <v>0</v>
      </c>
      <c r="BI262" s="100">
        <f>IF(U262="nulová",N262,0)</f>
        <v>0</v>
      </c>
      <c r="BJ262" s="20" t="s">
        <v>85</v>
      </c>
      <c r="BK262" s="100">
        <f>ROUND(L262*K262,2)</f>
        <v>0</v>
      </c>
      <c r="BL262" s="20" t="s">
        <v>231</v>
      </c>
      <c r="BM262" s="20" t="s">
        <v>648</v>
      </c>
    </row>
    <row r="263" spans="2:65" s="1" customFormat="1" ht="22.9" customHeight="1">
      <c r="B263" s="123"/>
      <c r="C263" s="174" t="s">
        <v>322</v>
      </c>
      <c r="D263" s="174" t="s">
        <v>204</v>
      </c>
      <c r="E263" s="175" t="s">
        <v>649</v>
      </c>
      <c r="F263" s="279" t="s">
        <v>977</v>
      </c>
      <c r="G263" s="279"/>
      <c r="H263" s="279"/>
      <c r="I263" s="279"/>
      <c r="J263" s="176" t="s">
        <v>211</v>
      </c>
      <c r="K263" s="177">
        <v>1</v>
      </c>
      <c r="L263" s="268">
        <v>0</v>
      </c>
      <c r="M263" s="268"/>
      <c r="N263" s="269">
        <f>ROUND(L263*K263,2)</f>
        <v>0</v>
      </c>
      <c r="O263" s="253"/>
      <c r="P263" s="253"/>
      <c r="Q263" s="253"/>
      <c r="R263" s="126"/>
      <c r="T263" s="154" t="s">
        <v>5</v>
      </c>
      <c r="U263" s="41" t="s">
        <v>42</v>
      </c>
      <c r="W263" s="155">
        <f>V263*K263</f>
        <v>0</v>
      </c>
      <c r="X263" s="155">
        <v>0</v>
      </c>
      <c r="Y263" s="155">
        <f>X263*K263</f>
        <v>0</v>
      </c>
      <c r="Z263" s="155">
        <v>0</v>
      </c>
      <c r="AA263" s="156">
        <f>Z263*K263</f>
        <v>0</v>
      </c>
      <c r="AR263" s="20" t="s">
        <v>252</v>
      </c>
      <c r="AT263" s="20" t="s">
        <v>204</v>
      </c>
      <c r="AU263" s="20" t="s">
        <v>113</v>
      </c>
      <c r="AY263" s="20" t="s">
        <v>158</v>
      </c>
      <c r="BE263" s="100">
        <f>IF(U263="základní",N263,0)</f>
        <v>0</v>
      </c>
      <c r="BF263" s="100">
        <f>IF(U263="snížená",N263,0)</f>
        <v>0</v>
      </c>
      <c r="BG263" s="100">
        <f>IF(U263="zákl. přenesená",N263,0)</f>
        <v>0</v>
      </c>
      <c r="BH263" s="100">
        <f>IF(U263="sníž. přenesená",N263,0)</f>
        <v>0</v>
      </c>
      <c r="BI263" s="100">
        <f>IF(U263="nulová",N263,0)</f>
        <v>0</v>
      </c>
      <c r="BJ263" s="20" t="s">
        <v>85</v>
      </c>
      <c r="BK263" s="100">
        <f>ROUND(L263*K263,2)</f>
        <v>0</v>
      </c>
      <c r="BL263" s="20" t="s">
        <v>231</v>
      </c>
      <c r="BM263" s="20" t="s">
        <v>650</v>
      </c>
    </row>
    <row r="264" spans="2:65" s="1" customFormat="1" ht="22.9" customHeight="1">
      <c r="B264" s="123"/>
      <c r="C264" s="174" t="s">
        <v>327</v>
      </c>
      <c r="D264" s="174" t="s">
        <v>204</v>
      </c>
      <c r="E264" s="175" t="s">
        <v>651</v>
      </c>
      <c r="F264" s="267" t="s">
        <v>652</v>
      </c>
      <c r="G264" s="267"/>
      <c r="H264" s="267"/>
      <c r="I264" s="267"/>
      <c r="J264" s="176" t="s">
        <v>211</v>
      </c>
      <c r="K264" s="177">
        <v>1</v>
      </c>
      <c r="L264" s="268">
        <v>0</v>
      </c>
      <c r="M264" s="268"/>
      <c r="N264" s="269">
        <f>ROUND(L264*K264,2)</f>
        <v>0</v>
      </c>
      <c r="O264" s="253"/>
      <c r="P264" s="253"/>
      <c r="Q264" s="253"/>
      <c r="R264" s="126"/>
      <c r="T264" s="154" t="s">
        <v>5</v>
      </c>
      <c r="U264" s="41" t="s">
        <v>42</v>
      </c>
      <c r="W264" s="155">
        <f>V264*K264</f>
        <v>0</v>
      </c>
      <c r="X264" s="155">
        <v>0</v>
      </c>
      <c r="Y264" s="155">
        <f>X264*K264</f>
        <v>0</v>
      </c>
      <c r="Z264" s="155">
        <v>0</v>
      </c>
      <c r="AA264" s="156">
        <f>Z264*K264</f>
        <v>0</v>
      </c>
      <c r="AR264" s="20" t="s">
        <v>252</v>
      </c>
      <c r="AT264" s="20" t="s">
        <v>204</v>
      </c>
      <c r="AU264" s="20" t="s">
        <v>113</v>
      </c>
      <c r="AY264" s="20" t="s">
        <v>158</v>
      </c>
      <c r="BE264" s="100">
        <f>IF(U264="základní",N264,0)</f>
        <v>0</v>
      </c>
      <c r="BF264" s="100">
        <f>IF(U264="snížená",N264,0)</f>
        <v>0</v>
      </c>
      <c r="BG264" s="100">
        <f>IF(U264="zákl. přenesená",N264,0)</f>
        <v>0</v>
      </c>
      <c r="BH264" s="100">
        <f>IF(U264="sníž. přenesená",N264,0)</f>
        <v>0</v>
      </c>
      <c r="BI264" s="100">
        <f>IF(U264="nulová",N264,0)</f>
        <v>0</v>
      </c>
      <c r="BJ264" s="20" t="s">
        <v>85</v>
      </c>
      <c r="BK264" s="100">
        <f>ROUND(L264*K264,2)</f>
        <v>0</v>
      </c>
      <c r="BL264" s="20" t="s">
        <v>231</v>
      </c>
      <c r="BM264" s="20" t="s">
        <v>653</v>
      </c>
    </row>
    <row r="265" spans="2:65" s="9" customFormat="1" ht="29.85" customHeight="1">
      <c r="B265" s="140"/>
      <c r="D265" s="149" t="s">
        <v>133</v>
      </c>
      <c r="E265" s="149"/>
      <c r="F265" s="149"/>
      <c r="G265" s="149"/>
      <c r="H265" s="149"/>
      <c r="I265" s="149"/>
      <c r="J265" s="149"/>
      <c r="K265" s="149"/>
      <c r="L265" s="149"/>
      <c r="M265" s="149"/>
      <c r="N265" s="271">
        <f>BK265</f>
        <v>0</v>
      </c>
      <c r="O265" s="272"/>
      <c r="P265" s="272"/>
      <c r="Q265" s="272"/>
      <c r="R265" s="142"/>
      <c r="T265" s="143"/>
      <c r="W265" s="144">
        <f>SUM(W266:W306)</f>
        <v>0</v>
      </c>
      <c r="Y265" s="144">
        <f>SUM(Y266:Y306)</f>
        <v>2.2407E-2</v>
      </c>
      <c r="AA265" s="145">
        <f>SUM(AA266:AA306)</f>
        <v>0.39592700000000003</v>
      </c>
      <c r="AR265" s="146" t="s">
        <v>113</v>
      </c>
      <c r="AT265" s="147" t="s">
        <v>76</v>
      </c>
      <c r="AU265" s="147" t="s">
        <v>85</v>
      </c>
      <c r="AY265" s="146" t="s">
        <v>158</v>
      </c>
      <c r="BK265" s="148">
        <f>SUM(BK266:BK306)</f>
        <v>0</v>
      </c>
    </row>
    <row r="266" spans="2:65" s="1" customFormat="1" ht="22.9" customHeight="1">
      <c r="B266" s="123"/>
      <c r="C266" s="150" t="s">
        <v>335</v>
      </c>
      <c r="D266" s="150" t="s">
        <v>159</v>
      </c>
      <c r="E266" s="151" t="s">
        <v>654</v>
      </c>
      <c r="F266" s="251" t="s">
        <v>655</v>
      </c>
      <c r="G266" s="251"/>
      <c r="H266" s="251"/>
      <c r="I266" s="251"/>
      <c r="J266" s="152" t="s">
        <v>309</v>
      </c>
      <c r="K266" s="153">
        <v>26.1</v>
      </c>
      <c r="L266" s="252">
        <v>0</v>
      </c>
      <c r="M266" s="252"/>
      <c r="N266" s="253">
        <f>ROUND(L266*K266,2)</f>
        <v>0</v>
      </c>
      <c r="O266" s="253"/>
      <c r="P266" s="253"/>
      <c r="Q266" s="253"/>
      <c r="R266" s="126"/>
      <c r="T266" s="154" t="s">
        <v>5</v>
      </c>
      <c r="U266" s="41" t="s">
        <v>42</v>
      </c>
      <c r="W266" s="155">
        <f>V266*K266</f>
        <v>0</v>
      </c>
      <c r="X266" s="155">
        <v>0</v>
      </c>
      <c r="Y266" s="155">
        <f>X266*K266</f>
        <v>0</v>
      </c>
      <c r="Z266" s="155">
        <v>1.67E-3</v>
      </c>
      <c r="AA266" s="156">
        <f>Z266*K266</f>
        <v>4.3587000000000001E-2</v>
      </c>
      <c r="AR266" s="20" t="s">
        <v>231</v>
      </c>
      <c r="AT266" s="20" t="s">
        <v>159</v>
      </c>
      <c r="AU266" s="20" t="s">
        <v>113</v>
      </c>
      <c r="AY266" s="20" t="s">
        <v>158</v>
      </c>
      <c r="BE266" s="100">
        <f>IF(U266="základní",N266,0)</f>
        <v>0</v>
      </c>
      <c r="BF266" s="100">
        <f>IF(U266="snížená",N266,0)</f>
        <v>0</v>
      </c>
      <c r="BG266" s="100">
        <f>IF(U266="zákl. přenesená",N266,0)</f>
        <v>0</v>
      </c>
      <c r="BH266" s="100">
        <f>IF(U266="sníž. přenesená",N266,0)</f>
        <v>0</v>
      </c>
      <c r="BI266" s="100">
        <f>IF(U266="nulová",N266,0)</f>
        <v>0</v>
      </c>
      <c r="BJ266" s="20" t="s">
        <v>85</v>
      </c>
      <c r="BK266" s="100">
        <f>ROUND(L266*K266,2)</f>
        <v>0</v>
      </c>
      <c r="BL266" s="20" t="s">
        <v>231</v>
      </c>
      <c r="BM266" s="20" t="s">
        <v>656</v>
      </c>
    </row>
    <row r="267" spans="2:65" s="10" customFormat="1" ht="14.45" customHeight="1">
      <c r="B267" s="157"/>
      <c r="E267" s="158" t="s">
        <v>5</v>
      </c>
      <c r="F267" s="259" t="s">
        <v>533</v>
      </c>
      <c r="G267" s="260"/>
      <c r="H267" s="260"/>
      <c r="I267" s="260"/>
      <c r="K267" s="159">
        <v>1.2</v>
      </c>
      <c r="R267" s="160"/>
      <c r="T267" s="161"/>
      <c r="AA267" s="162"/>
      <c r="AT267" s="158" t="s">
        <v>166</v>
      </c>
      <c r="AU267" s="158" t="s">
        <v>113</v>
      </c>
      <c r="AV267" s="10" t="s">
        <v>113</v>
      </c>
      <c r="AW267" s="10" t="s">
        <v>34</v>
      </c>
      <c r="AX267" s="10" t="s">
        <v>77</v>
      </c>
      <c r="AY267" s="158" t="s">
        <v>158</v>
      </c>
    </row>
    <row r="268" spans="2:65" s="10" customFormat="1" ht="14.45" customHeight="1">
      <c r="B268" s="157"/>
      <c r="E268" s="158" t="s">
        <v>5</v>
      </c>
      <c r="F268" s="265" t="s">
        <v>534</v>
      </c>
      <c r="G268" s="266"/>
      <c r="H268" s="266"/>
      <c r="I268" s="266"/>
      <c r="K268" s="159">
        <v>3.2</v>
      </c>
      <c r="R268" s="160"/>
      <c r="T268" s="161"/>
      <c r="AA268" s="162"/>
      <c r="AT268" s="158" t="s">
        <v>166</v>
      </c>
      <c r="AU268" s="158" t="s">
        <v>113</v>
      </c>
      <c r="AV268" s="10" t="s">
        <v>113</v>
      </c>
      <c r="AW268" s="10" t="s">
        <v>34</v>
      </c>
      <c r="AX268" s="10" t="s">
        <v>77</v>
      </c>
      <c r="AY268" s="158" t="s">
        <v>158</v>
      </c>
    </row>
    <row r="269" spans="2:65" s="10" customFormat="1" ht="14.45" customHeight="1">
      <c r="B269" s="157"/>
      <c r="E269" s="158" t="s">
        <v>5</v>
      </c>
      <c r="F269" s="265" t="s">
        <v>535</v>
      </c>
      <c r="G269" s="266"/>
      <c r="H269" s="266"/>
      <c r="I269" s="266"/>
      <c r="K269" s="159">
        <v>9.9</v>
      </c>
      <c r="R269" s="160"/>
      <c r="T269" s="161"/>
      <c r="AA269" s="162"/>
      <c r="AT269" s="158" t="s">
        <v>166</v>
      </c>
      <c r="AU269" s="158" t="s">
        <v>113</v>
      </c>
      <c r="AV269" s="10" t="s">
        <v>113</v>
      </c>
      <c r="AW269" s="10" t="s">
        <v>34</v>
      </c>
      <c r="AX269" s="10" t="s">
        <v>77</v>
      </c>
      <c r="AY269" s="158" t="s">
        <v>158</v>
      </c>
    </row>
    <row r="270" spans="2:65" s="10" customFormat="1" ht="14.45" customHeight="1">
      <c r="B270" s="157"/>
      <c r="E270" s="158" t="s">
        <v>5</v>
      </c>
      <c r="F270" s="265" t="s">
        <v>536</v>
      </c>
      <c r="G270" s="266"/>
      <c r="H270" s="266"/>
      <c r="I270" s="266"/>
      <c r="K270" s="159">
        <v>4.5999999999999996</v>
      </c>
      <c r="R270" s="160"/>
      <c r="T270" s="161"/>
      <c r="AA270" s="162"/>
      <c r="AT270" s="158" t="s">
        <v>166</v>
      </c>
      <c r="AU270" s="158" t="s">
        <v>113</v>
      </c>
      <c r="AV270" s="10" t="s">
        <v>113</v>
      </c>
      <c r="AW270" s="10" t="s">
        <v>34</v>
      </c>
      <c r="AX270" s="10" t="s">
        <v>77</v>
      </c>
      <c r="AY270" s="158" t="s">
        <v>158</v>
      </c>
    </row>
    <row r="271" spans="2:65" s="10" customFormat="1" ht="14.45" customHeight="1">
      <c r="B271" s="157"/>
      <c r="E271" s="158" t="s">
        <v>5</v>
      </c>
      <c r="F271" s="265" t="s">
        <v>312</v>
      </c>
      <c r="G271" s="266"/>
      <c r="H271" s="266"/>
      <c r="I271" s="266"/>
      <c r="K271" s="159">
        <v>1.5</v>
      </c>
      <c r="R271" s="160"/>
      <c r="T271" s="161"/>
      <c r="AA271" s="162"/>
      <c r="AT271" s="158" t="s">
        <v>166</v>
      </c>
      <c r="AU271" s="158" t="s">
        <v>113</v>
      </c>
      <c r="AV271" s="10" t="s">
        <v>113</v>
      </c>
      <c r="AW271" s="10" t="s">
        <v>34</v>
      </c>
      <c r="AX271" s="10" t="s">
        <v>77</v>
      </c>
      <c r="AY271" s="158" t="s">
        <v>158</v>
      </c>
    </row>
    <row r="272" spans="2:65" s="10" customFormat="1" ht="14.45" customHeight="1">
      <c r="B272" s="157"/>
      <c r="E272" s="158" t="s">
        <v>5</v>
      </c>
      <c r="F272" s="265" t="s">
        <v>537</v>
      </c>
      <c r="G272" s="266"/>
      <c r="H272" s="266"/>
      <c r="I272" s="266"/>
      <c r="K272" s="159">
        <v>0.6</v>
      </c>
      <c r="R272" s="160"/>
      <c r="T272" s="161"/>
      <c r="AA272" s="162"/>
      <c r="AT272" s="158" t="s">
        <v>166</v>
      </c>
      <c r="AU272" s="158" t="s">
        <v>113</v>
      </c>
      <c r="AV272" s="10" t="s">
        <v>113</v>
      </c>
      <c r="AW272" s="10" t="s">
        <v>34</v>
      </c>
      <c r="AX272" s="10" t="s">
        <v>77</v>
      </c>
      <c r="AY272" s="158" t="s">
        <v>158</v>
      </c>
    </row>
    <row r="273" spans="2:65" s="10" customFormat="1" ht="14.45" customHeight="1">
      <c r="B273" s="157"/>
      <c r="E273" s="158" t="s">
        <v>5</v>
      </c>
      <c r="F273" s="265" t="s">
        <v>538</v>
      </c>
      <c r="G273" s="266"/>
      <c r="H273" s="266"/>
      <c r="I273" s="266"/>
      <c r="K273" s="159">
        <v>4.2</v>
      </c>
      <c r="R273" s="160"/>
      <c r="T273" s="161"/>
      <c r="AA273" s="162"/>
      <c r="AT273" s="158" t="s">
        <v>166</v>
      </c>
      <c r="AU273" s="158" t="s">
        <v>113</v>
      </c>
      <c r="AV273" s="10" t="s">
        <v>113</v>
      </c>
      <c r="AW273" s="10" t="s">
        <v>34</v>
      </c>
      <c r="AX273" s="10" t="s">
        <v>77</v>
      </c>
      <c r="AY273" s="158" t="s">
        <v>158</v>
      </c>
    </row>
    <row r="274" spans="2:65" s="10" customFormat="1" ht="14.45" customHeight="1">
      <c r="B274" s="157"/>
      <c r="E274" s="158" t="s">
        <v>5</v>
      </c>
      <c r="F274" s="265" t="s">
        <v>539</v>
      </c>
      <c r="G274" s="266"/>
      <c r="H274" s="266"/>
      <c r="I274" s="266"/>
      <c r="K274" s="159">
        <v>0.9</v>
      </c>
      <c r="R274" s="160"/>
      <c r="T274" s="161"/>
      <c r="AA274" s="162"/>
      <c r="AT274" s="158" t="s">
        <v>166</v>
      </c>
      <c r="AU274" s="158" t="s">
        <v>113</v>
      </c>
      <c r="AV274" s="10" t="s">
        <v>113</v>
      </c>
      <c r="AW274" s="10" t="s">
        <v>34</v>
      </c>
      <c r="AX274" s="10" t="s">
        <v>77</v>
      </c>
      <c r="AY274" s="158" t="s">
        <v>158</v>
      </c>
    </row>
    <row r="275" spans="2:65" s="11" customFormat="1" ht="14.45" customHeight="1">
      <c r="B275" s="163"/>
      <c r="E275" s="164" t="s">
        <v>5</v>
      </c>
      <c r="F275" s="261" t="s">
        <v>167</v>
      </c>
      <c r="G275" s="262"/>
      <c r="H275" s="262"/>
      <c r="I275" s="262"/>
      <c r="K275" s="165">
        <v>26.1</v>
      </c>
      <c r="R275" s="166"/>
      <c r="T275" s="167"/>
      <c r="AA275" s="168"/>
      <c r="AT275" s="164" t="s">
        <v>166</v>
      </c>
      <c r="AU275" s="164" t="s">
        <v>113</v>
      </c>
      <c r="AV275" s="11" t="s">
        <v>163</v>
      </c>
      <c r="AW275" s="11" t="s">
        <v>34</v>
      </c>
      <c r="AX275" s="11" t="s">
        <v>85</v>
      </c>
      <c r="AY275" s="164" t="s">
        <v>158</v>
      </c>
    </row>
    <row r="276" spans="2:65" s="1" customFormat="1" ht="22.9" customHeight="1">
      <c r="B276" s="123"/>
      <c r="C276" s="150" t="s">
        <v>340</v>
      </c>
      <c r="D276" s="150" t="s">
        <v>159</v>
      </c>
      <c r="E276" s="151" t="s">
        <v>657</v>
      </c>
      <c r="F276" s="251" t="s">
        <v>658</v>
      </c>
      <c r="G276" s="251"/>
      <c r="H276" s="251"/>
      <c r="I276" s="251"/>
      <c r="J276" s="152" t="s">
        <v>309</v>
      </c>
      <c r="K276" s="153">
        <v>158</v>
      </c>
      <c r="L276" s="252">
        <v>0</v>
      </c>
      <c r="M276" s="252"/>
      <c r="N276" s="253">
        <f>ROUND(L276*K276,2)</f>
        <v>0</v>
      </c>
      <c r="O276" s="253"/>
      <c r="P276" s="253"/>
      <c r="Q276" s="253"/>
      <c r="R276" s="126"/>
      <c r="T276" s="154" t="s">
        <v>5</v>
      </c>
      <c r="U276" s="41" t="s">
        <v>42</v>
      </c>
      <c r="W276" s="155">
        <f>V276*K276</f>
        <v>0</v>
      </c>
      <c r="X276" s="155">
        <v>0</v>
      </c>
      <c r="Y276" s="155">
        <f>X276*K276</f>
        <v>0</v>
      </c>
      <c r="Z276" s="155">
        <v>2.2300000000000002E-3</v>
      </c>
      <c r="AA276" s="156">
        <f>Z276*K276</f>
        <v>0.35234000000000004</v>
      </c>
      <c r="AR276" s="20" t="s">
        <v>231</v>
      </c>
      <c r="AT276" s="20" t="s">
        <v>159</v>
      </c>
      <c r="AU276" s="20" t="s">
        <v>113</v>
      </c>
      <c r="AY276" s="20" t="s">
        <v>158</v>
      </c>
      <c r="BE276" s="100">
        <f>IF(U276="základní",N276,0)</f>
        <v>0</v>
      </c>
      <c r="BF276" s="100">
        <f>IF(U276="snížená",N276,0)</f>
        <v>0</v>
      </c>
      <c r="BG276" s="100">
        <f>IF(U276="zákl. přenesená",N276,0)</f>
        <v>0</v>
      </c>
      <c r="BH276" s="100">
        <f>IF(U276="sníž. přenesená",N276,0)</f>
        <v>0</v>
      </c>
      <c r="BI276" s="100">
        <f>IF(U276="nulová",N276,0)</f>
        <v>0</v>
      </c>
      <c r="BJ276" s="20" t="s">
        <v>85</v>
      </c>
      <c r="BK276" s="100">
        <f>ROUND(L276*K276,2)</f>
        <v>0</v>
      </c>
      <c r="BL276" s="20" t="s">
        <v>231</v>
      </c>
      <c r="BM276" s="20" t="s">
        <v>659</v>
      </c>
    </row>
    <row r="277" spans="2:65" s="10" customFormat="1" ht="14.45" customHeight="1">
      <c r="B277" s="157"/>
      <c r="E277" s="158" t="s">
        <v>5</v>
      </c>
      <c r="F277" s="259" t="s">
        <v>500</v>
      </c>
      <c r="G277" s="260"/>
      <c r="H277" s="260"/>
      <c r="I277" s="260"/>
      <c r="K277" s="159">
        <v>80</v>
      </c>
      <c r="R277" s="160"/>
      <c r="T277" s="161"/>
      <c r="AA277" s="162"/>
      <c r="AT277" s="158" t="s">
        <v>166</v>
      </c>
      <c r="AU277" s="158" t="s">
        <v>113</v>
      </c>
      <c r="AV277" s="10" t="s">
        <v>113</v>
      </c>
      <c r="AW277" s="10" t="s">
        <v>34</v>
      </c>
      <c r="AX277" s="10" t="s">
        <v>77</v>
      </c>
      <c r="AY277" s="158" t="s">
        <v>158</v>
      </c>
    </row>
    <row r="278" spans="2:65" s="10" customFormat="1" ht="14.45" customHeight="1">
      <c r="B278" s="157"/>
      <c r="E278" s="158" t="s">
        <v>5</v>
      </c>
      <c r="F278" s="265" t="s">
        <v>491</v>
      </c>
      <c r="G278" s="266"/>
      <c r="H278" s="266"/>
      <c r="I278" s="266"/>
      <c r="K278" s="159">
        <v>78</v>
      </c>
      <c r="R278" s="160"/>
      <c r="T278" s="161"/>
      <c r="AA278" s="162"/>
      <c r="AT278" s="158" t="s">
        <v>166</v>
      </c>
      <c r="AU278" s="158" t="s">
        <v>113</v>
      </c>
      <c r="AV278" s="10" t="s">
        <v>113</v>
      </c>
      <c r="AW278" s="10" t="s">
        <v>34</v>
      </c>
      <c r="AX278" s="10" t="s">
        <v>77</v>
      </c>
      <c r="AY278" s="158" t="s">
        <v>158</v>
      </c>
    </row>
    <row r="279" spans="2:65" s="11" customFormat="1" ht="14.45" customHeight="1">
      <c r="B279" s="163"/>
      <c r="E279" s="164" t="s">
        <v>5</v>
      </c>
      <c r="F279" s="261" t="s">
        <v>167</v>
      </c>
      <c r="G279" s="262"/>
      <c r="H279" s="262"/>
      <c r="I279" s="262"/>
      <c r="K279" s="165">
        <v>158</v>
      </c>
      <c r="R279" s="166"/>
      <c r="T279" s="167"/>
      <c r="AA279" s="168"/>
      <c r="AT279" s="164" t="s">
        <v>166</v>
      </c>
      <c r="AU279" s="164" t="s">
        <v>113</v>
      </c>
      <c r="AV279" s="11" t="s">
        <v>163</v>
      </c>
      <c r="AW279" s="11" t="s">
        <v>34</v>
      </c>
      <c r="AX279" s="11" t="s">
        <v>85</v>
      </c>
      <c r="AY279" s="164" t="s">
        <v>158</v>
      </c>
    </row>
    <row r="280" spans="2:65" s="1" customFormat="1" ht="34.15" customHeight="1">
      <c r="B280" s="123"/>
      <c r="C280" s="174" t="s">
        <v>345</v>
      </c>
      <c r="D280" s="174" t="s">
        <v>204</v>
      </c>
      <c r="E280" s="175" t="s">
        <v>660</v>
      </c>
      <c r="F280" s="267" t="s">
        <v>661</v>
      </c>
      <c r="G280" s="267"/>
      <c r="H280" s="267"/>
      <c r="I280" s="267"/>
      <c r="J280" s="176" t="s">
        <v>309</v>
      </c>
      <c r="K280" s="177">
        <v>80</v>
      </c>
      <c r="L280" s="268">
        <v>0</v>
      </c>
      <c r="M280" s="268"/>
      <c r="N280" s="269">
        <f t="shared" ref="N280:N288" si="15">ROUND(L280*K280,2)</f>
        <v>0</v>
      </c>
      <c r="O280" s="253"/>
      <c r="P280" s="253"/>
      <c r="Q280" s="253"/>
      <c r="R280" s="126"/>
      <c r="T280" s="154" t="s">
        <v>5</v>
      </c>
      <c r="U280" s="41" t="s">
        <v>42</v>
      </c>
      <c r="W280" s="155">
        <f t="shared" ref="W280:W288" si="16">V280*K280</f>
        <v>0</v>
      </c>
      <c r="X280" s="155">
        <v>0</v>
      </c>
      <c r="Y280" s="155">
        <f t="shared" ref="Y280:Y288" si="17">X280*K280</f>
        <v>0</v>
      </c>
      <c r="Z280" s="155">
        <v>0</v>
      </c>
      <c r="AA280" s="156">
        <f t="shared" ref="AA280:AA288" si="18">Z280*K280</f>
        <v>0</v>
      </c>
      <c r="AR280" s="20" t="s">
        <v>252</v>
      </c>
      <c r="AT280" s="20" t="s">
        <v>204</v>
      </c>
      <c r="AU280" s="20" t="s">
        <v>113</v>
      </c>
      <c r="AY280" s="20" t="s">
        <v>158</v>
      </c>
      <c r="BE280" s="100">
        <f t="shared" ref="BE280:BE288" si="19">IF(U280="základní",N280,0)</f>
        <v>0</v>
      </c>
      <c r="BF280" s="100">
        <f t="shared" ref="BF280:BF288" si="20">IF(U280="snížená",N280,0)</f>
        <v>0</v>
      </c>
      <c r="BG280" s="100">
        <f t="shared" ref="BG280:BG288" si="21">IF(U280="zákl. přenesená",N280,0)</f>
        <v>0</v>
      </c>
      <c r="BH280" s="100">
        <f t="shared" ref="BH280:BH288" si="22">IF(U280="sníž. přenesená",N280,0)</f>
        <v>0</v>
      </c>
      <c r="BI280" s="100">
        <f t="shared" ref="BI280:BI288" si="23">IF(U280="nulová",N280,0)</f>
        <v>0</v>
      </c>
      <c r="BJ280" s="20" t="s">
        <v>85</v>
      </c>
      <c r="BK280" s="100">
        <f t="shared" ref="BK280:BK288" si="24">ROUND(L280*K280,2)</f>
        <v>0</v>
      </c>
      <c r="BL280" s="20" t="s">
        <v>231</v>
      </c>
      <c r="BM280" s="20" t="s">
        <v>662</v>
      </c>
    </row>
    <row r="281" spans="2:65" s="1" customFormat="1" ht="34.15" customHeight="1">
      <c r="B281" s="123"/>
      <c r="C281" s="174" t="s">
        <v>352</v>
      </c>
      <c r="D281" s="174" t="s">
        <v>204</v>
      </c>
      <c r="E281" s="175" t="s">
        <v>663</v>
      </c>
      <c r="F281" s="267" t="s">
        <v>664</v>
      </c>
      <c r="G281" s="267"/>
      <c r="H281" s="267"/>
      <c r="I281" s="267"/>
      <c r="J281" s="176" t="s">
        <v>309</v>
      </c>
      <c r="K281" s="177">
        <v>78</v>
      </c>
      <c r="L281" s="268">
        <v>0</v>
      </c>
      <c r="M281" s="268"/>
      <c r="N281" s="269">
        <f t="shared" si="15"/>
        <v>0</v>
      </c>
      <c r="O281" s="253"/>
      <c r="P281" s="253"/>
      <c r="Q281" s="253"/>
      <c r="R281" s="126"/>
      <c r="T281" s="154" t="s">
        <v>5</v>
      </c>
      <c r="U281" s="41" t="s">
        <v>42</v>
      </c>
      <c r="W281" s="155">
        <f t="shared" si="16"/>
        <v>0</v>
      </c>
      <c r="X281" s="155">
        <v>0</v>
      </c>
      <c r="Y281" s="155">
        <f t="shared" si="17"/>
        <v>0</v>
      </c>
      <c r="Z281" s="155">
        <v>0</v>
      </c>
      <c r="AA281" s="156">
        <f t="shared" si="18"/>
        <v>0</v>
      </c>
      <c r="AR281" s="20" t="s">
        <v>252</v>
      </c>
      <c r="AT281" s="20" t="s">
        <v>204</v>
      </c>
      <c r="AU281" s="20" t="s">
        <v>113</v>
      </c>
      <c r="AY281" s="20" t="s">
        <v>158</v>
      </c>
      <c r="BE281" s="100">
        <f t="shared" si="19"/>
        <v>0</v>
      </c>
      <c r="BF281" s="100">
        <f t="shared" si="20"/>
        <v>0</v>
      </c>
      <c r="BG281" s="100">
        <f t="shared" si="21"/>
        <v>0</v>
      </c>
      <c r="BH281" s="100">
        <f t="shared" si="22"/>
        <v>0</v>
      </c>
      <c r="BI281" s="100">
        <f t="shared" si="23"/>
        <v>0</v>
      </c>
      <c r="BJ281" s="20" t="s">
        <v>85</v>
      </c>
      <c r="BK281" s="100">
        <f t="shared" si="24"/>
        <v>0</v>
      </c>
      <c r="BL281" s="20" t="s">
        <v>231</v>
      </c>
      <c r="BM281" s="20" t="s">
        <v>665</v>
      </c>
    </row>
    <row r="282" spans="2:65" s="1" customFormat="1" ht="22.9" customHeight="1">
      <c r="B282" s="123"/>
      <c r="C282" s="174" t="s">
        <v>358</v>
      </c>
      <c r="D282" s="174" t="s">
        <v>204</v>
      </c>
      <c r="E282" s="175" t="s">
        <v>666</v>
      </c>
      <c r="F282" s="267" t="s">
        <v>667</v>
      </c>
      <c r="G282" s="267"/>
      <c r="H282" s="267"/>
      <c r="I282" s="267"/>
      <c r="J282" s="176" t="s">
        <v>211</v>
      </c>
      <c r="K282" s="177">
        <v>7</v>
      </c>
      <c r="L282" s="268">
        <v>0</v>
      </c>
      <c r="M282" s="268"/>
      <c r="N282" s="269">
        <f t="shared" si="15"/>
        <v>0</v>
      </c>
      <c r="O282" s="253"/>
      <c r="P282" s="253"/>
      <c r="Q282" s="253"/>
      <c r="R282" s="126"/>
      <c r="T282" s="154" t="s">
        <v>5</v>
      </c>
      <c r="U282" s="41" t="s">
        <v>42</v>
      </c>
      <c r="W282" s="155">
        <f t="shared" si="16"/>
        <v>0</v>
      </c>
      <c r="X282" s="155">
        <v>0</v>
      </c>
      <c r="Y282" s="155">
        <f t="shared" si="17"/>
        <v>0</v>
      </c>
      <c r="Z282" s="155">
        <v>0</v>
      </c>
      <c r="AA282" s="156">
        <f t="shared" si="18"/>
        <v>0</v>
      </c>
      <c r="AR282" s="20" t="s">
        <v>252</v>
      </c>
      <c r="AT282" s="20" t="s">
        <v>204</v>
      </c>
      <c r="AU282" s="20" t="s">
        <v>113</v>
      </c>
      <c r="AY282" s="20" t="s">
        <v>158</v>
      </c>
      <c r="BE282" s="100">
        <f t="shared" si="19"/>
        <v>0</v>
      </c>
      <c r="BF282" s="100">
        <f t="shared" si="20"/>
        <v>0</v>
      </c>
      <c r="BG282" s="100">
        <f t="shared" si="21"/>
        <v>0</v>
      </c>
      <c r="BH282" s="100">
        <f t="shared" si="22"/>
        <v>0</v>
      </c>
      <c r="BI282" s="100">
        <f t="shared" si="23"/>
        <v>0</v>
      </c>
      <c r="BJ282" s="20" t="s">
        <v>85</v>
      </c>
      <c r="BK282" s="100">
        <f t="shared" si="24"/>
        <v>0</v>
      </c>
      <c r="BL282" s="20" t="s">
        <v>231</v>
      </c>
      <c r="BM282" s="20" t="s">
        <v>668</v>
      </c>
    </row>
    <row r="283" spans="2:65" s="1" customFormat="1" ht="22.9" customHeight="1">
      <c r="B283" s="123"/>
      <c r="C283" s="174" t="s">
        <v>364</v>
      </c>
      <c r="D283" s="174" t="s">
        <v>204</v>
      </c>
      <c r="E283" s="175" t="s">
        <v>669</v>
      </c>
      <c r="F283" s="267" t="s">
        <v>670</v>
      </c>
      <c r="G283" s="267"/>
      <c r="H283" s="267"/>
      <c r="I283" s="267"/>
      <c r="J283" s="176" t="s">
        <v>211</v>
      </c>
      <c r="K283" s="177">
        <v>1</v>
      </c>
      <c r="L283" s="268">
        <v>0</v>
      </c>
      <c r="M283" s="268"/>
      <c r="N283" s="269">
        <f t="shared" si="15"/>
        <v>0</v>
      </c>
      <c r="O283" s="253"/>
      <c r="P283" s="253"/>
      <c r="Q283" s="253"/>
      <c r="R283" s="126"/>
      <c r="T283" s="154" t="s">
        <v>5</v>
      </c>
      <c r="U283" s="41" t="s">
        <v>42</v>
      </c>
      <c r="W283" s="155">
        <f t="shared" si="16"/>
        <v>0</v>
      </c>
      <c r="X283" s="155">
        <v>0</v>
      </c>
      <c r="Y283" s="155">
        <f t="shared" si="17"/>
        <v>0</v>
      </c>
      <c r="Z283" s="155">
        <v>0</v>
      </c>
      <c r="AA283" s="156">
        <f t="shared" si="18"/>
        <v>0</v>
      </c>
      <c r="AR283" s="20" t="s">
        <v>252</v>
      </c>
      <c r="AT283" s="20" t="s">
        <v>204</v>
      </c>
      <c r="AU283" s="20" t="s">
        <v>113</v>
      </c>
      <c r="AY283" s="20" t="s">
        <v>158</v>
      </c>
      <c r="BE283" s="100">
        <f t="shared" si="19"/>
        <v>0</v>
      </c>
      <c r="BF283" s="100">
        <f t="shared" si="20"/>
        <v>0</v>
      </c>
      <c r="BG283" s="100">
        <f t="shared" si="21"/>
        <v>0</v>
      </c>
      <c r="BH283" s="100">
        <f t="shared" si="22"/>
        <v>0</v>
      </c>
      <c r="BI283" s="100">
        <f t="shared" si="23"/>
        <v>0</v>
      </c>
      <c r="BJ283" s="20" t="s">
        <v>85</v>
      </c>
      <c r="BK283" s="100">
        <f t="shared" si="24"/>
        <v>0</v>
      </c>
      <c r="BL283" s="20" t="s">
        <v>231</v>
      </c>
      <c r="BM283" s="20" t="s">
        <v>671</v>
      </c>
    </row>
    <row r="284" spans="2:65" s="1" customFormat="1" ht="22.9" customHeight="1">
      <c r="B284" s="123"/>
      <c r="C284" s="174" t="s">
        <v>370</v>
      </c>
      <c r="D284" s="174" t="s">
        <v>204</v>
      </c>
      <c r="E284" s="175" t="s">
        <v>672</v>
      </c>
      <c r="F284" s="267" t="s">
        <v>673</v>
      </c>
      <c r="G284" s="267"/>
      <c r="H284" s="267"/>
      <c r="I284" s="267"/>
      <c r="J284" s="176" t="s">
        <v>211</v>
      </c>
      <c r="K284" s="177">
        <v>1</v>
      </c>
      <c r="L284" s="268">
        <v>0</v>
      </c>
      <c r="M284" s="268"/>
      <c r="N284" s="269">
        <f t="shared" si="15"/>
        <v>0</v>
      </c>
      <c r="O284" s="253"/>
      <c r="P284" s="253"/>
      <c r="Q284" s="253"/>
      <c r="R284" s="126"/>
      <c r="T284" s="154" t="s">
        <v>5</v>
      </c>
      <c r="U284" s="41" t="s">
        <v>42</v>
      </c>
      <c r="W284" s="155">
        <f t="shared" si="16"/>
        <v>0</v>
      </c>
      <c r="X284" s="155">
        <v>0</v>
      </c>
      <c r="Y284" s="155">
        <f t="shared" si="17"/>
        <v>0</v>
      </c>
      <c r="Z284" s="155">
        <v>0</v>
      </c>
      <c r="AA284" s="156">
        <f t="shared" si="18"/>
        <v>0</v>
      </c>
      <c r="AR284" s="20" t="s">
        <v>252</v>
      </c>
      <c r="AT284" s="20" t="s">
        <v>204</v>
      </c>
      <c r="AU284" s="20" t="s">
        <v>113</v>
      </c>
      <c r="AY284" s="20" t="s">
        <v>158</v>
      </c>
      <c r="BE284" s="100">
        <f t="shared" si="19"/>
        <v>0</v>
      </c>
      <c r="BF284" s="100">
        <f t="shared" si="20"/>
        <v>0</v>
      </c>
      <c r="BG284" s="100">
        <f t="shared" si="21"/>
        <v>0</v>
      </c>
      <c r="BH284" s="100">
        <f t="shared" si="22"/>
        <v>0</v>
      </c>
      <c r="BI284" s="100">
        <f t="shared" si="23"/>
        <v>0</v>
      </c>
      <c r="BJ284" s="20" t="s">
        <v>85</v>
      </c>
      <c r="BK284" s="100">
        <f t="shared" si="24"/>
        <v>0</v>
      </c>
      <c r="BL284" s="20" t="s">
        <v>231</v>
      </c>
      <c r="BM284" s="20" t="s">
        <v>674</v>
      </c>
    </row>
    <row r="285" spans="2:65" s="1" customFormat="1" ht="22.9" customHeight="1">
      <c r="B285" s="123"/>
      <c r="C285" s="174" t="s">
        <v>374</v>
      </c>
      <c r="D285" s="174" t="s">
        <v>204</v>
      </c>
      <c r="E285" s="175" t="s">
        <v>675</v>
      </c>
      <c r="F285" s="267" t="s">
        <v>676</v>
      </c>
      <c r="G285" s="267"/>
      <c r="H285" s="267"/>
      <c r="I285" s="267"/>
      <c r="J285" s="176" t="s">
        <v>211</v>
      </c>
      <c r="K285" s="177">
        <v>7</v>
      </c>
      <c r="L285" s="268">
        <v>0</v>
      </c>
      <c r="M285" s="268"/>
      <c r="N285" s="269">
        <f t="shared" si="15"/>
        <v>0</v>
      </c>
      <c r="O285" s="253"/>
      <c r="P285" s="253"/>
      <c r="Q285" s="253"/>
      <c r="R285" s="126"/>
      <c r="T285" s="154" t="s">
        <v>5</v>
      </c>
      <c r="U285" s="41" t="s">
        <v>42</v>
      </c>
      <c r="W285" s="155">
        <f t="shared" si="16"/>
        <v>0</v>
      </c>
      <c r="X285" s="155">
        <v>0</v>
      </c>
      <c r="Y285" s="155">
        <f t="shared" si="17"/>
        <v>0</v>
      </c>
      <c r="Z285" s="155">
        <v>0</v>
      </c>
      <c r="AA285" s="156">
        <f t="shared" si="18"/>
        <v>0</v>
      </c>
      <c r="AR285" s="20" t="s">
        <v>252</v>
      </c>
      <c r="AT285" s="20" t="s">
        <v>204</v>
      </c>
      <c r="AU285" s="20" t="s">
        <v>113</v>
      </c>
      <c r="AY285" s="20" t="s">
        <v>158</v>
      </c>
      <c r="BE285" s="100">
        <f t="shared" si="19"/>
        <v>0</v>
      </c>
      <c r="BF285" s="100">
        <f t="shared" si="20"/>
        <v>0</v>
      </c>
      <c r="BG285" s="100">
        <f t="shared" si="21"/>
        <v>0</v>
      </c>
      <c r="BH285" s="100">
        <f t="shared" si="22"/>
        <v>0</v>
      </c>
      <c r="BI285" s="100">
        <f t="shared" si="23"/>
        <v>0</v>
      </c>
      <c r="BJ285" s="20" t="s">
        <v>85</v>
      </c>
      <c r="BK285" s="100">
        <f t="shared" si="24"/>
        <v>0</v>
      </c>
      <c r="BL285" s="20" t="s">
        <v>231</v>
      </c>
      <c r="BM285" s="20" t="s">
        <v>677</v>
      </c>
    </row>
    <row r="286" spans="2:65" s="1" customFormat="1" ht="22.9" customHeight="1">
      <c r="B286" s="123"/>
      <c r="C286" s="174" t="s">
        <v>378</v>
      </c>
      <c r="D286" s="174" t="s">
        <v>204</v>
      </c>
      <c r="E286" s="175" t="s">
        <v>678</v>
      </c>
      <c r="F286" s="267" t="s">
        <v>679</v>
      </c>
      <c r="G286" s="267"/>
      <c r="H286" s="267"/>
      <c r="I286" s="267"/>
      <c r="J286" s="176" t="s">
        <v>211</v>
      </c>
      <c r="K286" s="177">
        <v>1</v>
      </c>
      <c r="L286" s="268">
        <v>0</v>
      </c>
      <c r="M286" s="268"/>
      <c r="N286" s="269">
        <f t="shared" si="15"/>
        <v>0</v>
      </c>
      <c r="O286" s="253"/>
      <c r="P286" s="253"/>
      <c r="Q286" s="253"/>
      <c r="R286" s="126"/>
      <c r="T286" s="154" t="s">
        <v>5</v>
      </c>
      <c r="U286" s="41" t="s">
        <v>42</v>
      </c>
      <c r="W286" s="155">
        <f t="shared" si="16"/>
        <v>0</v>
      </c>
      <c r="X286" s="155">
        <v>0</v>
      </c>
      <c r="Y286" s="155">
        <f t="shared" si="17"/>
        <v>0</v>
      </c>
      <c r="Z286" s="155">
        <v>0</v>
      </c>
      <c r="AA286" s="156">
        <f t="shared" si="18"/>
        <v>0</v>
      </c>
      <c r="AR286" s="20" t="s">
        <v>252</v>
      </c>
      <c r="AT286" s="20" t="s">
        <v>204</v>
      </c>
      <c r="AU286" s="20" t="s">
        <v>113</v>
      </c>
      <c r="AY286" s="20" t="s">
        <v>158</v>
      </c>
      <c r="BE286" s="100">
        <f t="shared" si="19"/>
        <v>0</v>
      </c>
      <c r="BF286" s="100">
        <f t="shared" si="20"/>
        <v>0</v>
      </c>
      <c r="BG286" s="100">
        <f t="shared" si="21"/>
        <v>0</v>
      </c>
      <c r="BH286" s="100">
        <f t="shared" si="22"/>
        <v>0</v>
      </c>
      <c r="BI286" s="100">
        <f t="shared" si="23"/>
        <v>0</v>
      </c>
      <c r="BJ286" s="20" t="s">
        <v>85</v>
      </c>
      <c r="BK286" s="100">
        <f t="shared" si="24"/>
        <v>0</v>
      </c>
      <c r="BL286" s="20" t="s">
        <v>231</v>
      </c>
      <c r="BM286" s="20" t="s">
        <v>680</v>
      </c>
    </row>
    <row r="287" spans="2:65" s="1" customFormat="1" ht="22.9" customHeight="1">
      <c r="B287" s="123"/>
      <c r="C287" s="174" t="s">
        <v>382</v>
      </c>
      <c r="D287" s="174" t="s">
        <v>204</v>
      </c>
      <c r="E287" s="175" t="s">
        <v>681</v>
      </c>
      <c r="F287" s="267" t="s">
        <v>682</v>
      </c>
      <c r="G287" s="267"/>
      <c r="H287" s="267"/>
      <c r="I287" s="267"/>
      <c r="J287" s="176" t="s">
        <v>211</v>
      </c>
      <c r="K287" s="177">
        <v>1</v>
      </c>
      <c r="L287" s="268">
        <v>0</v>
      </c>
      <c r="M287" s="268"/>
      <c r="N287" s="269">
        <f t="shared" si="15"/>
        <v>0</v>
      </c>
      <c r="O287" s="253"/>
      <c r="P287" s="253"/>
      <c r="Q287" s="253"/>
      <c r="R287" s="126"/>
      <c r="T287" s="154" t="s">
        <v>5</v>
      </c>
      <c r="U287" s="41" t="s">
        <v>42</v>
      </c>
      <c r="W287" s="155">
        <f t="shared" si="16"/>
        <v>0</v>
      </c>
      <c r="X287" s="155">
        <v>0</v>
      </c>
      <c r="Y287" s="155">
        <f t="shared" si="17"/>
        <v>0</v>
      </c>
      <c r="Z287" s="155">
        <v>0</v>
      </c>
      <c r="AA287" s="156">
        <f t="shared" si="18"/>
        <v>0</v>
      </c>
      <c r="AR287" s="20" t="s">
        <v>252</v>
      </c>
      <c r="AT287" s="20" t="s">
        <v>204</v>
      </c>
      <c r="AU287" s="20" t="s">
        <v>113</v>
      </c>
      <c r="AY287" s="20" t="s">
        <v>158</v>
      </c>
      <c r="BE287" s="100">
        <f t="shared" si="19"/>
        <v>0</v>
      </c>
      <c r="BF287" s="100">
        <f t="shared" si="20"/>
        <v>0</v>
      </c>
      <c r="BG287" s="100">
        <f t="shared" si="21"/>
        <v>0</v>
      </c>
      <c r="BH287" s="100">
        <f t="shared" si="22"/>
        <v>0</v>
      </c>
      <c r="BI287" s="100">
        <f t="shared" si="23"/>
        <v>0</v>
      </c>
      <c r="BJ287" s="20" t="s">
        <v>85</v>
      </c>
      <c r="BK287" s="100">
        <f t="shared" si="24"/>
        <v>0</v>
      </c>
      <c r="BL287" s="20" t="s">
        <v>231</v>
      </c>
      <c r="BM287" s="20" t="s">
        <v>683</v>
      </c>
    </row>
    <row r="288" spans="2:65" s="1" customFormat="1" ht="34.15" customHeight="1">
      <c r="B288" s="123"/>
      <c r="C288" s="150" t="s">
        <v>386</v>
      </c>
      <c r="D288" s="150" t="s">
        <v>159</v>
      </c>
      <c r="E288" s="151" t="s">
        <v>684</v>
      </c>
      <c r="F288" s="251" t="s">
        <v>685</v>
      </c>
      <c r="G288" s="251"/>
      <c r="H288" s="251"/>
      <c r="I288" s="251"/>
      <c r="J288" s="152" t="s">
        <v>309</v>
      </c>
      <c r="K288" s="153">
        <v>2.1</v>
      </c>
      <c r="L288" s="252">
        <v>0</v>
      </c>
      <c r="M288" s="252"/>
      <c r="N288" s="253">
        <f t="shared" si="15"/>
        <v>0</v>
      </c>
      <c r="O288" s="253"/>
      <c r="P288" s="253"/>
      <c r="Q288" s="253"/>
      <c r="R288" s="126"/>
      <c r="T288" s="154" t="s">
        <v>5</v>
      </c>
      <c r="U288" s="41" t="s">
        <v>42</v>
      </c>
      <c r="W288" s="155">
        <f t="shared" si="16"/>
        <v>0</v>
      </c>
      <c r="X288" s="155">
        <v>5.0000000000000001E-4</v>
      </c>
      <c r="Y288" s="155">
        <f t="shared" si="17"/>
        <v>1.0500000000000002E-3</v>
      </c>
      <c r="Z288" s="155">
        <v>0</v>
      </c>
      <c r="AA288" s="156">
        <f t="shared" si="18"/>
        <v>0</v>
      </c>
      <c r="AR288" s="20" t="s">
        <v>231</v>
      </c>
      <c r="AT288" s="20" t="s">
        <v>159</v>
      </c>
      <c r="AU288" s="20" t="s">
        <v>113</v>
      </c>
      <c r="AY288" s="20" t="s">
        <v>158</v>
      </c>
      <c r="BE288" s="100">
        <f t="shared" si="19"/>
        <v>0</v>
      </c>
      <c r="BF288" s="100">
        <f t="shared" si="20"/>
        <v>0</v>
      </c>
      <c r="BG288" s="100">
        <f t="shared" si="21"/>
        <v>0</v>
      </c>
      <c r="BH288" s="100">
        <f t="shared" si="22"/>
        <v>0</v>
      </c>
      <c r="BI288" s="100">
        <f t="shared" si="23"/>
        <v>0</v>
      </c>
      <c r="BJ288" s="20" t="s">
        <v>85</v>
      </c>
      <c r="BK288" s="100">
        <f t="shared" si="24"/>
        <v>0</v>
      </c>
      <c r="BL288" s="20" t="s">
        <v>231</v>
      </c>
      <c r="BM288" s="20" t="s">
        <v>686</v>
      </c>
    </row>
    <row r="289" spans="2:65" s="10" customFormat="1" ht="14.45" customHeight="1">
      <c r="B289" s="157"/>
      <c r="E289" s="158" t="s">
        <v>5</v>
      </c>
      <c r="F289" s="259" t="s">
        <v>312</v>
      </c>
      <c r="G289" s="260"/>
      <c r="H289" s="260"/>
      <c r="I289" s="260"/>
      <c r="K289" s="159">
        <v>1.5</v>
      </c>
      <c r="R289" s="160"/>
      <c r="T289" s="161"/>
      <c r="AA289" s="162"/>
      <c r="AT289" s="158" t="s">
        <v>166</v>
      </c>
      <c r="AU289" s="158" t="s">
        <v>113</v>
      </c>
      <c r="AV289" s="10" t="s">
        <v>113</v>
      </c>
      <c r="AW289" s="10" t="s">
        <v>34</v>
      </c>
      <c r="AX289" s="10" t="s">
        <v>77</v>
      </c>
      <c r="AY289" s="158" t="s">
        <v>158</v>
      </c>
    </row>
    <row r="290" spans="2:65" s="10" customFormat="1" ht="14.45" customHeight="1">
      <c r="B290" s="157"/>
      <c r="E290" s="158" t="s">
        <v>5</v>
      </c>
      <c r="F290" s="265" t="s">
        <v>537</v>
      </c>
      <c r="G290" s="266"/>
      <c r="H290" s="266"/>
      <c r="I290" s="266"/>
      <c r="K290" s="159">
        <v>0.6</v>
      </c>
      <c r="R290" s="160"/>
      <c r="T290" s="161"/>
      <c r="AA290" s="162"/>
      <c r="AT290" s="158" t="s">
        <v>166</v>
      </c>
      <c r="AU290" s="158" t="s">
        <v>113</v>
      </c>
      <c r="AV290" s="10" t="s">
        <v>113</v>
      </c>
      <c r="AW290" s="10" t="s">
        <v>34</v>
      </c>
      <c r="AX290" s="10" t="s">
        <v>77</v>
      </c>
      <c r="AY290" s="158" t="s">
        <v>158</v>
      </c>
    </row>
    <row r="291" spans="2:65" s="11" customFormat="1" ht="14.45" customHeight="1">
      <c r="B291" s="163"/>
      <c r="E291" s="164" t="s">
        <v>5</v>
      </c>
      <c r="F291" s="261" t="s">
        <v>167</v>
      </c>
      <c r="G291" s="262"/>
      <c r="H291" s="262"/>
      <c r="I291" s="262"/>
      <c r="K291" s="165">
        <v>2.1</v>
      </c>
      <c r="R291" s="166"/>
      <c r="T291" s="167"/>
      <c r="AA291" s="168"/>
      <c r="AT291" s="164" t="s">
        <v>166</v>
      </c>
      <c r="AU291" s="164" t="s">
        <v>113</v>
      </c>
      <c r="AV291" s="11" t="s">
        <v>163</v>
      </c>
      <c r="AW291" s="11" t="s">
        <v>34</v>
      </c>
      <c r="AX291" s="11" t="s">
        <v>85</v>
      </c>
      <c r="AY291" s="164" t="s">
        <v>158</v>
      </c>
    </row>
    <row r="292" spans="2:65" s="1" customFormat="1" ht="34.15" customHeight="1">
      <c r="B292" s="123"/>
      <c r="C292" s="150" t="s">
        <v>368</v>
      </c>
      <c r="D292" s="150" t="s">
        <v>159</v>
      </c>
      <c r="E292" s="151" t="s">
        <v>687</v>
      </c>
      <c r="F292" s="251" t="s">
        <v>688</v>
      </c>
      <c r="G292" s="251"/>
      <c r="H292" s="251"/>
      <c r="I292" s="251"/>
      <c r="J292" s="152" t="s">
        <v>309</v>
      </c>
      <c r="K292" s="153">
        <v>9.6999999999999993</v>
      </c>
      <c r="L292" s="252">
        <v>0</v>
      </c>
      <c r="M292" s="252"/>
      <c r="N292" s="253">
        <f>ROUND(L292*K292,2)</f>
        <v>0</v>
      </c>
      <c r="O292" s="253"/>
      <c r="P292" s="253"/>
      <c r="Q292" s="253"/>
      <c r="R292" s="126"/>
      <c r="T292" s="154" t="s">
        <v>5</v>
      </c>
      <c r="U292" s="41" t="s">
        <v>42</v>
      </c>
      <c r="W292" s="155">
        <f>V292*K292</f>
        <v>0</v>
      </c>
      <c r="X292" s="155">
        <v>6.0999999999999997E-4</v>
      </c>
      <c r="Y292" s="155">
        <f>X292*K292</f>
        <v>5.9169999999999995E-3</v>
      </c>
      <c r="Z292" s="155">
        <v>0</v>
      </c>
      <c r="AA292" s="156">
        <f>Z292*K292</f>
        <v>0</v>
      </c>
      <c r="AR292" s="20" t="s">
        <v>231</v>
      </c>
      <c r="AT292" s="20" t="s">
        <v>159</v>
      </c>
      <c r="AU292" s="20" t="s">
        <v>113</v>
      </c>
      <c r="AY292" s="20" t="s">
        <v>158</v>
      </c>
      <c r="BE292" s="100">
        <f>IF(U292="základní",N292,0)</f>
        <v>0</v>
      </c>
      <c r="BF292" s="100">
        <f>IF(U292="snížená",N292,0)</f>
        <v>0</v>
      </c>
      <c r="BG292" s="100">
        <f>IF(U292="zákl. přenesená",N292,0)</f>
        <v>0</v>
      </c>
      <c r="BH292" s="100">
        <f>IF(U292="sníž. přenesená",N292,0)</f>
        <v>0</v>
      </c>
      <c r="BI292" s="100">
        <f>IF(U292="nulová",N292,0)</f>
        <v>0</v>
      </c>
      <c r="BJ292" s="20" t="s">
        <v>85</v>
      </c>
      <c r="BK292" s="100">
        <f>ROUND(L292*K292,2)</f>
        <v>0</v>
      </c>
      <c r="BL292" s="20" t="s">
        <v>231</v>
      </c>
      <c r="BM292" s="20" t="s">
        <v>689</v>
      </c>
    </row>
    <row r="293" spans="2:65" s="10" customFormat="1" ht="14.45" customHeight="1">
      <c r="B293" s="157"/>
      <c r="E293" s="158" t="s">
        <v>5</v>
      </c>
      <c r="F293" s="259" t="s">
        <v>536</v>
      </c>
      <c r="G293" s="260"/>
      <c r="H293" s="260"/>
      <c r="I293" s="260"/>
      <c r="K293" s="159">
        <v>4.5999999999999996</v>
      </c>
      <c r="R293" s="160"/>
      <c r="T293" s="161"/>
      <c r="AA293" s="162"/>
      <c r="AT293" s="158" t="s">
        <v>166</v>
      </c>
      <c r="AU293" s="158" t="s">
        <v>113</v>
      </c>
      <c r="AV293" s="10" t="s">
        <v>113</v>
      </c>
      <c r="AW293" s="10" t="s">
        <v>34</v>
      </c>
      <c r="AX293" s="10" t="s">
        <v>77</v>
      </c>
      <c r="AY293" s="158" t="s">
        <v>158</v>
      </c>
    </row>
    <row r="294" spans="2:65" s="10" customFormat="1" ht="14.45" customHeight="1">
      <c r="B294" s="157"/>
      <c r="E294" s="158" t="s">
        <v>5</v>
      </c>
      <c r="F294" s="265" t="s">
        <v>538</v>
      </c>
      <c r="G294" s="266"/>
      <c r="H294" s="266"/>
      <c r="I294" s="266"/>
      <c r="K294" s="159">
        <v>4.2</v>
      </c>
      <c r="R294" s="160"/>
      <c r="T294" s="161"/>
      <c r="AA294" s="162"/>
      <c r="AT294" s="158" t="s">
        <v>166</v>
      </c>
      <c r="AU294" s="158" t="s">
        <v>113</v>
      </c>
      <c r="AV294" s="10" t="s">
        <v>113</v>
      </c>
      <c r="AW294" s="10" t="s">
        <v>34</v>
      </c>
      <c r="AX294" s="10" t="s">
        <v>77</v>
      </c>
      <c r="AY294" s="158" t="s">
        <v>158</v>
      </c>
    </row>
    <row r="295" spans="2:65" s="10" customFormat="1" ht="14.45" customHeight="1">
      <c r="B295" s="157"/>
      <c r="E295" s="158" t="s">
        <v>5</v>
      </c>
      <c r="F295" s="265" t="s">
        <v>690</v>
      </c>
      <c r="G295" s="266"/>
      <c r="H295" s="266"/>
      <c r="I295" s="266"/>
      <c r="K295" s="159">
        <v>0.9</v>
      </c>
      <c r="R295" s="160"/>
      <c r="T295" s="161"/>
      <c r="AA295" s="162"/>
      <c r="AT295" s="158" t="s">
        <v>166</v>
      </c>
      <c r="AU295" s="158" t="s">
        <v>113</v>
      </c>
      <c r="AV295" s="10" t="s">
        <v>113</v>
      </c>
      <c r="AW295" s="10" t="s">
        <v>34</v>
      </c>
      <c r="AX295" s="10" t="s">
        <v>77</v>
      </c>
      <c r="AY295" s="158" t="s">
        <v>158</v>
      </c>
    </row>
    <row r="296" spans="2:65" s="11" customFormat="1" ht="14.45" customHeight="1">
      <c r="B296" s="163"/>
      <c r="E296" s="164" t="s">
        <v>5</v>
      </c>
      <c r="F296" s="261" t="s">
        <v>167</v>
      </c>
      <c r="G296" s="262"/>
      <c r="H296" s="262"/>
      <c r="I296" s="262"/>
      <c r="K296" s="165">
        <v>9.6999999999999993</v>
      </c>
      <c r="R296" s="166"/>
      <c r="T296" s="167"/>
      <c r="AA296" s="168"/>
      <c r="AT296" s="164" t="s">
        <v>166</v>
      </c>
      <c r="AU296" s="164" t="s">
        <v>113</v>
      </c>
      <c r="AV296" s="11" t="s">
        <v>163</v>
      </c>
      <c r="AW296" s="11" t="s">
        <v>34</v>
      </c>
      <c r="AX296" s="11" t="s">
        <v>85</v>
      </c>
      <c r="AY296" s="164" t="s">
        <v>158</v>
      </c>
    </row>
    <row r="297" spans="2:65" s="1" customFormat="1" ht="34.15" customHeight="1">
      <c r="B297" s="123"/>
      <c r="C297" s="150" t="s">
        <v>331</v>
      </c>
      <c r="D297" s="150" t="s">
        <v>159</v>
      </c>
      <c r="E297" s="151" t="s">
        <v>691</v>
      </c>
      <c r="F297" s="251" t="s">
        <v>692</v>
      </c>
      <c r="G297" s="251"/>
      <c r="H297" s="251"/>
      <c r="I297" s="251"/>
      <c r="J297" s="152" t="s">
        <v>309</v>
      </c>
      <c r="K297" s="153">
        <v>1.2</v>
      </c>
      <c r="L297" s="252">
        <v>0</v>
      </c>
      <c r="M297" s="252"/>
      <c r="N297" s="253">
        <f>ROUND(L297*K297,2)</f>
        <v>0</v>
      </c>
      <c r="O297" s="253"/>
      <c r="P297" s="253"/>
      <c r="Q297" s="253"/>
      <c r="R297" s="126"/>
      <c r="T297" s="154" t="s">
        <v>5</v>
      </c>
      <c r="U297" s="41" t="s">
        <v>42</v>
      </c>
      <c r="W297" s="155">
        <f>V297*K297</f>
        <v>0</v>
      </c>
      <c r="X297" s="155">
        <v>7.9000000000000001E-4</v>
      </c>
      <c r="Y297" s="155">
        <f>X297*K297</f>
        <v>9.4799999999999995E-4</v>
      </c>
      <c r="Z297" s="155">
        <v>0</v>
      </c>
      <c r="AA297" s="156">
        <f>Z297*K297</f>
        <v>0</v>
      </c>
      <c r="AR297" s="20" t="s">
        <v>231</v>
      </c>
      <c r="AT297" s="20" t="s">
        <v>159</v>
      </c>
      <c r="AU297" s="20" t="s">
        <v>113</v>
      </c>
      <c r="AY297" s="20" t="s">
        <v>158</v>
      </c>
      <c r="BE297" s="100">
        <f>IF(U297="základní",N297,0)</f>
        <v>0</v>
      </c>
      <c r="BF297" s="100">
        <f>IF(U297="snížená",N297,0)</f>
        <v>0</v>
      </c>
      <c r="BG297" s="100">
        <f>IF(U297="zákl. přenesená",N297,0)</f>
        <v>0</v>
      </c>
      <c r="BH297" s="100">
        <f>IF(U297="sníž. přenesená",N297,0)</f>
        <v>0</v>
      </c>
      <c r="BI297" s="100">
        <f>IF(U297="nulová",N297,0)</f>
        <v>0</v>
      </c>
      <c r="BJ297" s="20" t="s">
        <v>85</v>
      </c>
      <c r="BK297" s="100">
        <f>ROUND(L297*K297,2)</f>
        <v>0</v>
      </c>
      <c r="BL297" s="20" t="s">
        <v>231</v>
      </c>
      <c r="BM297" s="20" t="s">
        <v>693</v>
      </c>
    </row>
    <row r="298" spans="2:65" s="10" customFormat="1" ht="14.45" customHeight="1">
      <c r="B298" s="157"/>
      <c r="E298" s="158" t="s">
        <v>5</v>
      </c>
      <c r="F298" s="259" t="s">
        <v>533</v>
      </c>
      <c r="G298" s="260"/>
      <c r="H298" s="260"/>
      <c r="I298" s="260"/>
      <c r="K298" s="159">
        <v>1.2</v>
      </c>
      <c r="R298" s="160"/>
      <c r="T298" s="161"/>
      <c r="AA298" s="162"/>
      <c r="AT298" s="158" t="s">
        <v>166</v>
      </c>
      <c r="AU298" s="158" t="s">
        <v>113</v>
      </c>
      <c r="AV298" s="10" t="s">
        <v>113</v>
      </c>
      <c r="AW298" s="10" t="s">
        <v>34</v>
      </c>
      <c r="AX298" s="10" t="s">
        <v>77</v>
      </c>
      <c r="AY298" s="158" t="s">
        <v>158</v>
      </c>
    </row>
    <row r="299" spans="2:65" s="11" customFormat="1" ht="14.45" customHeight="1">
      <c r="B299" s="163"/>
      <c r="E299" s="164" t="s">
        <v>5</v>
      </c>
      <c r="F299" s="261" t="s">
        <v>167</v>
      </c>
      <c r="G299" s="262"/>
      <c r="H299" s="262"/>
      <c r="I299" s="262"/>
      <c r="K299" s="165">
        <v>1.2</v>
      </c>
      <c r="R299" s="166"/>
      <c r="T299" s="167"/>
      <c r="AA299" s="168"/>
      <c r="AT299" s="164" t="s">
        <v>166</v>
      </c>
      <c r="AU299" s="164" t="s">
        <v>113</v>
      </c>
      <c r="AV299" s="11" t="s">
        <v>163</v>
      </c>
      <c r="AW299" s="11" t="s">
        <v>34</v>
      </c>
      <c r="AX299" s="11" t="s">
        <v>85</v>
      </c>
      <c r="AY299" s="164" t="s">
        <v>158</v>
      </c>
    </row>
    <row r="300" spans="2:65" s="1" customFormat="1" ht="34.15" customHeight="1">
      <c r="B300" s="123"/>
      <c r="C300" s="150" t="s">
        <v>396</v>
      </c>
      <c r="D300" s="150" t="s">
        <v>159</v>
      </c>
      <c r="E300" s="151" t="s">
        <v>694</v>
      </c>
      <c r="F300" s="251" t="s">
        <v>695</v>
      </c>
      <c r="G300" s="251"/>
      <c r="H300" s="251"/>
      <c r="I300" s="251"/>
      <c r="J300" s="152" t="s">
        <v>309</v>
      </c>
      <c r="K300" s="153">
        <v>3.2</v>
      </c>
      <c r="L300" s="252">
        <v>0</v>
      </c>
      <c r="M300" s="252"/>
      <c r="N300" s="253">
        <f>ROUND(L300*K300,2)</f>
        <v>0</v>
      </c>
      <c r="O300" s="253"/>
      <c r="P300" s="253"/>
      <c r="Q300" s="253"/>
      <c r="R300" s="126"/>
      <c r="T300" s="154" t="s">
        <v>5</v>
      </c>
      <c r="U300" s="41" t="s">
        <v>42</v>
      </c>
      <c r="W300" s="155">
        <f>V300*K300</f>
        <v>0</v>
      </c>
      <c r="X300" s="155">
        <v>9.3999999999999997E-4</v>
      </c>
      <c r="Y300" s="155">
        <f>X300*K300</f>
        <v>3.0080000000000003E-3</v>
      </c>
      <c r="Z300" s="155">
        <v>0</v>
      </c>
      <c r="AA300" s="156">
        <f>Z300*K300</f>
        <v>0</v>
      </c>
      <c r="AR300" s="20" t="s">
        <v>231</v>
      </c>
      <c r="AT300" s="20" t="s">
        <v>159</v>
      </c>
      <c r="AU300" s="20" t="s">
        <v>113</v>
      </c>
      <c r="AY300" s="20" t="s">
        <v>158</v>
      </c>
      <c r="BE300" s="100">
        <f>IF(U300="základní",N300,0)</f>
        <v>0</v>
      </c>
      <c r="BF300" s="100">
        <f>IF(U300="snížená",N300,0)</f>
        <v>0</v>
      </c>
      <c r="BG300" s="100">
        <f>IF(U300="zákl. přenesená",N300,0)</f>
        <v>0</v>
      </c>
      <c r="BH300" s="100">
        <f>IF(U300="sníž. přenesená",N300,0)</f>
        <v>0</v>
      </c>
      <c r="BI300" s="100">
        <f>IF(U300="nulová",N300,0)</f>
        <v>0</v>
      </c>
      <c r="BJ300" s="20" t="s">
        <v>85</v>
      </c>
      <c r="BK300" s="100">
        <f>ROUND(L300*K300,2)</f>
        <v>0</v>
      </c>
      <c r="BL300" s="20" t="s">
        <v>231</v>
      </c>
      <c r="BM300" s="20" t="s">
        <v>696</v>
      </c>
    </row>
    <row r="301" spans="2:65" s="10" customFormat="1" ht="14.45" customHeight="1">
      <c r="B301" s="157"/>
      <c r="E301" s="158" t="s">
        <v>5</v>
      </c>
      <c r="F301" s="259" t="s">
        <v>534</v>
      </c>
      <c r="G301" s="260"/>
      <c r="H301" s="260"/>
      <c r="I301" s="260"/>
      <c r="K301" s="159">
        <v>3.2</v>
      </c>
      <c r="R301" s="160"/>
      <c r="T301" s="161"/>
      <c r="AA301" s="162"/>
      <c r="AT301" s="158" t="s">
        <v>166</v>
      </c>
      <c r="AU301" s="158" t="s">
        <v>113</v>
      </c>
      <c r="AV301" s="10" t="s">
        <v>113</v>
      </c>
      <c r="AW301" s="10" t="s">
        <v>34</v>
      </c>
      <c r="AX301" s="10" t="s">
        <v>77</v>
      </c>
      <c r="AY301" s="158" t="s">
        <v>158</v>
      </c>
    </row>
    <row r="302" spans="2:65" s="11" customFormat="1" ht="14.45" customHeight="1">
      <c r="B302" s="163"/>
      <c r="E302" s="164" t="s">
        <v>5</v>
      </c>
      <c r="F302" s="261" t="s">
        <v>167</v>
      </c>
      <c r="G302" s="262"/>
      <c r="H302" s="262"/>
      <c r="I302" s="262"/>
      <c r="K302" s="165">
        <v>3.2</v>
      </c>
      <c r="R302" s="166"/>
      <c r="T302" s="167"/>
      <c r="AA302" s="168"/>
      <c r="AT302" s="164" t="s">
        <v>166</v>
      </c>
      <c r="AU302" s="164" t="s">
        <v>113</v>
      </c>
      <c r="AV302" s="11" t="s">
        <v>163</v>
      </c>
      <c r="AW302" s="11" t="s">
        <v>34</v>
      </c>
      <c r="AX302" s="11" t="s">
        <v>85</v>
      </c>
      <c r="AY302" s="164" t="s">
        <v>158</v>
      </c>
    </row>
    <row r="303" spans="2:65" s="1" customFormat="1" ht="34.15" customHeight="1">
      <c r="B303" s="123"/>
      <c r="C303" s="150" t="s">
        <v>172</v>
      </c>
      <c r="D303" s="150" t="s">
        <v>159</v>
      </c>
      <c r="E303" s="151" t="s">
        <v>697</v>
      </c>
      <c r="F303" s="251" t="s">
        <v>698</v>
      </c>
      <c r="G303" s="251"/>
      <c r="H303" s="251"/>
      <c r="I303" s="251"/>
      <c r="J303" s="152" t="s">
        <v>309</v>
      </c>
      <c r="K303" s="153">
        <v>9.9</v>
      </c>
      <c r="L303" s="252">
        <v>0</v>
      </c>
      <c r="M303" s="252"/>
      <c r="N303" s="253">
        <f>ROUND(L303*K303,2)</f>
        <v>0</v>
      </c>
      <c r="O303" s="253"/>
      <c r="P303" s="253"/>
      <c r="Q303" s="253"/>
      <c r="R303" s="126"/>
      <c r="T303" s="154" t="s">
        <v>5</v>
      </c>
      <c r="U303" s="41" t="s">
        <v>42</v>
      </c>
      <c r="W303" s="155">
        <f>V303*K303</f>
        <v>0</v>
      </c>
      <c r="X303" s="155">
        <v>1.16E-3</v>
      </c>
      <c r="Y303" s="155">
        <f>X303*K303</f>
        <v>1.1484000000000001E-2</v>
      </c>
      <c r="Z303" s="155">
        <v>0</v>
      </c>
      <c r="AA303" s="156">
        <f>Z303*K303</f>
        <v>0</v>
      </c>
      <c r="AR303" s="20" t="s">
        <v>231</v>
      </c>
      <c r="AT303" s="20" t="s">
        <v>159</v>
      </c>
      <c r="AU303" s="20" t="s">
        <v>113</v>
      </c>
      <c r="AY303" s="20" t="s">
        <v>158</v>
      </c>
      <c r="BE303" s="100">
        <f>IF(U303="základní",N303,0)</f>
        <v>0</v>
      </c>
      <c r="BF303" s="100">
        <f>IF(U303="snížená",N303,0)</f>
        <v>0</v>
      </c>
      <c r="BG303" s="100">
        <f>IF(U303="zákl. přenesená",N303,0)</f>
        <v>0</v>
      </c>
      <c r="BH303" s="100">
        <f>IF(U303="sníž. přenesená",N303,0)</f>
        <v>0</v>
      </c>
      <c r="BI303" s="100">
        <f>IF(U303="nulová",N303,0)</f>
        <v>0</v>
      </c>
      <c r="BJ303" s="20" t="s">
        <v>85</v>
      </c>
      <c r="BK303" s="100">
        <f>ROUND(L303*K303,2)</f>
        <v>0</v>
      </c>
      <c r="BL303" s="20" t="s">
        <v>231</v>
      </c>
      <c r="BM303" s="20" t="s">
        <v>699</v>
      </c>
    </row>
    <row r="304" spans="2:65" s="10" customFormat="1" ht="14.45" customHeight="1">
      <c r="B304" s="157"/>
      <c r="E304" s="158" t="s">
        <v>5</v>
      </c>
      <c r="F304" s="259" t="s">
        <v>535</v>
      </c>
      <c r="G304" s="260"/>
      <c r="H304" s="260"/>
      <c r="I304" s="260"/>
      <c r="K304" s="159">
        <v>9.9</v>
      </c>
      <c r="R304" s="160"/>
      <c r="T304" s="161"/>
      <c r="AA304" s="162"/>
      <c r="AT304" s="158" t="s">
        <v>166</v>
      </c>
      <c r="AU304" s="158" t="s">
        <v>113</v>
      </c>
      <c r="AV304" s="10" t="s">
        <v>113</v>
      </c>
      <c r="AW304" s="10" t="s">
        <v>34</v>
      </c>
      <c r="AX304" s="10" t="s">
        <v>77</v>
      </c>
      <c r="AY304" s="158" t="s">
        <v>158</v>
      </c>
    </row>
    <row r="305" spans="2:65" s="11" customFormat="1" ht="14.45" customHeight="1">
      <c r="B305" s="163"/>
      <c r="E305" s="164" t="s">
        <v>5</v>
      </c>
      <c r="F305" s="261" t="s">
        <v>167</v>
      </c>
      <c r="G305" s="262"/>
      <c r="H305" s="262"/>
      <c r="I305" s="262"/>
      <c r="K305" s="165">
        <v>9.9</v>
      </c>
      <c r="R305" s="166"/>
      <c r="T305" s="167"/>
      <c r="AA305" s="168"/>
      <c r="AT305" s="164" t="s">
        <v>166</v>
      </c>
      <c r="AU305" s="164" t="s">
        <v>113</v>
      </c>
      <c r="AV305" s="11" t="s">
        <v>163</v>
      </c>
      <c r="AW305" s="11" t="s">
        <v>34</v>
      </c>
      <c r="AX305" s="11" t="s">
        <v>85</v>
      </c>
      <c r="AY305" s="164" t="s">
        <v>158</v>
      </c>
    </row>
    <row r="306" spans="2:65" s="1" customFormat="1" ht="34.15" customHeight="1">
      <c r="B306" s="123"/>
      <c r="C306" s="150" t="s">
        <v>403</v>
      </c>
      <c r="D306" s="150" t="s">
        <v>159</v>
      </c>
      <c r="E306" s="151" t="s">
        <v>488</v>
      </c>
      <c r="F306" s="251" t="s">
        <v>489</v>
      </c>
      <c r="G306" s="251"/>
      <c r="H306" s="251"/>
      <c r="I306" s="251"/>
      <c r="J306" s="152" t="s">
        <v>273</v>
      </c>
      <c r="K306" s="179">
        <v>0</v>
      </c>
      <c r="L306" s="252">
        <v>0</v>
      </c>
      <c r="M306" s="252"/>
      <c r="N306" s="253">
        <f>ROUND(L306*K306,2)</f>
        <v>0</v>
      </c>
      <c r="O306" s="253"/>
      <c r="P306" s="253"/>
      <c r="Q306" s="253"/>
      <c r="R306" s="126"/>
      <c r="T306" s="154" t="s">
        <v>5</v>
      </c>
      <c r="U306" s="41" t="s">
        <v>42</v>
      </c>
      <c r="W306" s="155">
        <f>V306*K306</f>
        <v>0</v>
      </c>
      <c r="X306" s="155">
        <v>0</v>
      </c>
      <c r="Y306" s="155">
        <f>X306*K306</f>
        <v>0</v>
      </c>
      <c r="Z306" s="155">
        <v>0</v>
      </c>
      <c r="AA306" s="156">
        <f>Z306*K306</f>
        <v>0</v>
      </c>
      <c r="AR306" s="20" t="s">
        <v>231</v>
      </c>
      <c r="AT306" s="20" t="s">
        <v>159</v>
      </c>
      <c r="AU306" s="20" t="s">
        <v>113</v>
      </c>
      <c r="AY306" s="20" t="s">
        <v>158</v>
      </c>
      <c r="BE306" s="100">
        <f>IF(U306="základní",N306,0)</f>
        <v>0</v>
      </c>
      <c r="BF306" s="100">
        <f>IF(U306="snížená",N306,0)</f>
        <v>0</v>
      </c>
      <c r="BG306" s="100">
        <f>IF(U306="zákl. přenesená",N306,0)</f>
        <v>0</v>
      </c>
      <c r="BH306" s="100">
        <f>IF(U306="sníž. přenesená",N306,0)</f>
        <v>0</v>
      </c>
      <c r="BI306" s="100">
        <f>IF(U306="nulová",N306,0)</f>
        <v>0</v>
      </c>
      <c r="BJ306" s="20" t="s">
        <v>85</v>
      </c>
      <c r="BK306" s="100">
        <f>ROUND(L306*K306,2)</f>
        <v>0</v>
      </c>
      <c r="BL306" s="20" t="s">
        <v>231</v>
      </c>
      <c r="BM306" s="20" t="s">
        <v>700</v>
      </c>
    </row>
    <row r="307" spans="2:65" s="9" customFormat="1" ht="29.85" customHeight="1">
      <c r="B307" s="140"/>
      <c r="D307" s="149" t="s">
        <v>527</v>
      </c>
      <c r="E307" s="149"/>
      <c r="F307" s="149"/>
      <c r="G307" s="149"/>
      <c r="H307" s="149"/>
      <c r="I307" s="149"/>
      <c r="J307" s="149"/>
      <c r="K307" s="149"/>
      <c r="L307" s="149"/>
      <c r="M307" s="149"/>
      <c r="N307" s="271">
        <f>BK307</f>
        <v>0</v>
      </c>
      <c r="O307" s="272"/>
      <c r="P307" s="272"/>
      <c r="Q307" s="272"/>
      <c r="R307" s="142"/>
      <c r="T307" s="143"/>
      <c r="W307" s="144">
        <f>SUM(W308:W314)</f>
        <v>0</v>
      </c>
      <c r="Y307" s="144">
        <f>SUM(Y308:Y314)</f>
        <v>1.2632E-4</v>
      </c>
      <c r="AA307" s="145">
        <f>SUM(AA308:AA314)</f>
        <v>0</v>
      </c>
      <c r="AR307" s="146" t="s">
        <v>113</v>
      </c>
      <c r="AT307" s="147" t="s">
        <v>76</v>
      </c>
      <c r="AU307" s="147" t="s">
        <v>85</v>
      </c>
      <c r="AY307" s="146" t="s">
        <v>158</v>
      </c>
      <c r="BK307" s="148">
        <f>SUM(BK308:BK314)</f>
        <v>0</v>
      </c>
    </row>
    <row r="308" spans="2:65" s="1" customFormat="1" ht="14.45" customHeight="1">
      <c r="B308" s="123"/>
      <c r="C308" s="150" t="s">
        <v>407</v>
      </c>
      <c r="D308" s="150" t="s">
        <v>159</v>
      </c>
      <c r="E308" s="151" t="s">
        <v>701</v>
      </c>
      <c r="F308" s="251" t="s">
        <v>702</v>
      </c>
      <c r="G308" s="251"/>
      <c r="H308" s="251"/>
      <c r="I308" s="251"/>
      <c r="J308" s="152" t="s">
        <v>170</v>
      </c>
      <c r="K308" s="153">
        <v>12.632</v>
      </c>
      <c r="L308" s="252">
        <v>0</v>
      </c>
      <c r="M308" s="252"/>
      <c r="N308" s="253">
        <f>ROUND(L308*K308,2)</f>
        <v>0</v>
      </c>
      <c r="O308" s="253"/>
      <c r="P308" s="253"/>
      <c r="Q308" s="253"/>
      <c r="R308" s="126"/>
      <c r="T308" s="154" t="s">
        <v>5</v>
      </c>
      <c r="U308" s="41" t="s">
        <v>42</v>
      </c>
      <c r="W308" s="155">
        <f>V308*K308</f>
        <v>0</v>
      </c>
      <c r="X308" s="155">
        <v>1.0000000000000001E-5</v>
      </c>
      <c r="Y308" s="155">
        <f>X308*K308</f>
        <v>1.2632E-4</v>
      </c>
      <c r="Z308" s="155">
        <v>0</v>
      </c>
      <c r="AA308" s="156">
        <f>Z308*K308</f>
        <v>0</v>
      </c>
      <c r="AR308" s="20" t="s">
        <v>231</v>
      </c>
      <c r="AT308" s="20" t="s">
        <v>159</v>
      </c>
      <c r="AU308" s="20" t="s">
        <v>113</v>
      </c>
      <c r="AY308" s="20" t="s">
        <v>158</v>
      </c>
      <c r="BE308" s="100">
        <f>IF(U308="základní",N308,0)</f>
        <v>0</v>
      </c>
      <c r="BF308" s="100">
        <f>IF(U308="snížená",N308,0)</f>
        <v>0</v>
      </c>
      <c r="BG308" s="100">
        <f>IF(U308="zákl. přenesená",N308,0)</f>
        <v>0</v>
      </c>
      <c r="BH308" s="100">
        <f>IF(U308="sníž. přenesená",N308,0)</f>
        <v>0</v>
      </c>
      <c r="BI308" s="100">
        <f>IF(U308="nulová",N308,0)</f>
        <v>0</v>
      </c>
      <c r="BJ308" s="20" t="s">
        <v>85</v>
      </c>
      <c r="BK308" s="100">
        <f>ROUND(L308*K308,2)</f>
        <v>0</v>
      </c>
      <c r="BL308" s="20" t="s">
        <v>231</v>
      </c>
      <c r="BM308" s="20" t="s">
        <v>703</v>
      </c>
    </row>
    <row r="309" spans="2:65" s="10" customFormat="1" ht="14.45" customHeight="1">
      <c r="B309" s="157"/>
      <c r="E309" s="158" t="s">
        <v>5</v>
      </c>
      <c r="F309" s="259" t="s">
        <v>704</v>
      </c>
      <c r="G309" s="260"/>
      <c r="H309" s="260"/>
      <c r="I309" s="260"/>
      <c r="K309" s="159">
        <v>8.6579999999999995</v>
      </c>
      <c r="R309" s="160"/>
      <c r="T309" s="161"/>
      <c r="AA309" s="162"/>
      <c r="AT309" s="158" t="s">
        <v>166</v>
      </c>
      <c r="AU309" s="158" t="s">
        <v>113</v>
      </c>
      <c r="AV309" s="10" t="s">
        <v>113</v>
      </c>
      <c r="AW309" s="10" t="s">
        <v>34</v>
      </c>
      <c r="AX309" s="10" t="s">
        <v>77</v>
      </c>
      <c r="AY309" s="158" t="s">
        <v>158</v>
      </c>
    </row>
    <row r="310" spans="2:65" s="10" customFormat="1" ht="14.45" customHeight="1">
      <c r="B310" s="157"/>
      <c r="E310" s="158" t="s">
        <v>5</v>
      </c>
      <c r="F310" s="265" t="s">
        <v>705</v>
      </c>
      <c r="G310" s="266"/>
      <c r="H310" s="266"/>
      <c r="I310" s="266"/>
      <c r="K310" s="159">
        <v>2.242</v>
      </c>
      <c r="R310" s="160"/>
      <c r="T310" s="161"/>
      <c r="AA310" s="162"/>
      <c r="AT310" s="158" t="s">
        <v>166</v>
      </c>
      <c r="AU310" s="158" t="s">
        <v>113</v>
      </c>
      <c r="AV310" s="10" t="s">
        <v>113</v>
      </c>
      <c r="AW310" s="10" t="s">
        <v>34</v>
      </c>
      <c r="AX310" s="10" t="s">
        <v>77</v>
      </c>
      <c r="AY310" s="158" t="s">
        <v>158</v>
      </c>
    </row>
    <row r="311" spans="2:65" s="10" customFormat="1" ht="14.45" customHeight="1">
      <c r="B311" s="157"/>
      <c r="E311" s="158" t="s">
        <v>5</v>
      </c>
      <c r="F311" s="265" t="s">
        <v>706</v>
      </c>
      <c r="G311" s="266"/>
      <c r="H311" s="266"/>
      <c r="I311" s="266"/>
      <c r="K311" s="159">
        <v>1.732</v>
      </c>
      <c r="R311" s="160"/>
      <c r="T311" s="161"/>
      <c r="AA311" s="162"/>
      <c r="AT311" s="158" t="s">
        <v>166</v>
      </c>
      <c r="AU311" s="158" t="s">
        <v>113</v>
      </c>
      <c r="AV311" s="10" t="s">
        <v>113</v>
      </c>
      <c r="AW311" s="10" t="s">
        <v>34</v>
      </c>
      <c r="AX311" s="10" t="s">
        <v>77</v>
      </c>
      <c r="AY311" s="158" t="s">
        <v>158</v>
      </c>
    </row>
    <row r="312" spans="2:65" s="11" customFormat="1" ht="14.45" customHeight="1">
      <c r="B312" s="163"/>
      <c r="E312" s="164" t="s">
        <v>5</v>
      </c>
      <c r="F312" s="261" t="s">
        <v>167</v>
      </c>
      <c r="G312" s="262"/>
      <c r="H312" s="262"/>
      <c r="I312" s="262"/>
      <c r="K312" s="165">
        <v>12.632</v>
      </c>
      <c r="R312" s="166"/>
      <c r="T312" s="167"/>
      <c r="AA312" s="168"/>
      <c r="AT312" s="164" t="s">
        <v>166</v>
      </c>
      <c r="AU312" s="164" t="s">
        <v>113</v>
      </c>
      <c r="AV312" s="11" t="s">
        <v>163</v>
      </c>
      <c r="AW312" s="11" t="s">
        <v>34</v>
      </c>
      <c r="AX312" s="11" t="s">
        <v>85</v>
      </c>
      <c r="AY312" s="164" t="s">
        <v>158</v>
      </c>
    </row>
    <row r="313" spans="2:65" s="1" customFormat="1" ht="30" customHeight="1">
      <c r="B313" s="123"/>
      <c r="C313" s="174" t="s">
        <v>411</v>
      </c>
      <c r="D313" s="174" t="s">
        <v>204</v>
      </c>
      <c r="E313" s="175" t="s">
        <v>707</v>
      </c>
      <c r="F313" s="279" t="s">
        <v>975</v>
      </c>
      <c r="G313" s="279"/>
      <c r="H313" s="279"/>
      <c r="I313" s="279"/>
      <c r="J313" s="176" t="s">
        <v>170</v>
      </c>
      <c r="K313" s="177">
        <v>12.632</v>
      </c>
      <c r="L313" s="268">
        <v>0</v>
      </c>
      <c r="M313" s="268"/>
      <c r="N313" s="269">
        <f>ROUND(L313*K313,2)</f>
        <v>0</v>
      </c>
      <c r="O313" s="253"/>
      <c r="P313" s="253"/>
      <c r="Q313" s="253"/>
      <c r="R313" s="126"/>
      <c r="T313" s="154" t="s">
        <v>5</v>
      </c>
      <c r="U313" s="41" t="s">
        <v>42</v>
      </c>
      <c r="W313" s="155">
        <f>V313*K313</f>
        <v>0</v>
      </c>
      <c r="X313" s="155">
        <v>0</v>
      </c>
      <c r="Y313" s="155">
        <f>X313*K313</f>
        <v>0</v>
      </c>
      <c r="Z313" s="155">
        <v>0</v>
      </c>
      <c r="AA313" s="156">
        <f>Z313*K313</f>
        <v>0</v>
      </c>
      <c r="AR313" s="20" t="s">
        <v>252</v>
      </c>
      <c r="AT313" s="20" t="s">
        <v>204</v>
      </c>
      <c r="AU313" s="20" t="s">
        <v>113</v>
      </c>
      <c r="AY313" s="20" t="s">
        <v>158</v>
      </c>
      <c r="BE313" s="100">
        <f>IF(U313="základní",N313,0)</f>
        <v>0</v>
      </c>
      <c r="BF313" s="100">
        <f>IF(U313="snížená",N313,0)</f>
        <v>0</v>
      </c>
      <c r="BG313" s="100">
        <f>IF(U313="zákl. přenesená",N313,0)</f>
        <v>0</v>
      </c>
      <c r="BH313" s="100">
        <f>IF(U313="sníž. přenesená",N313,0)</f>
        <v>0</v>
      </c>
      <c r="BI313" s="100">
        <f>IF(U313="nulová",N313,0)</f>
        <v>0</v>
      </c>
      <c r="BJ313" s="20" t="s">
        <v>85</v>
      </c>
      <c r="BK313" s="100">
        <f>ROUND(L313*K313,2)</f>
        <v>0</v>
      </c>
      <c r="BL313" s="20" t="s">
        <v>231</v>
      </c>
      <c r="BM313" s="20" t="s">
        <v>708</v>
      </c>
    </row>
    <row r="314" spans="2:65" s="1" customFormat="1" ht="34.15" customHeight="1">
      <c r="B314" s="123"/>
      <c r="C314" s="150" t="s">
        <v>415</v>
      </c>
      <c r="D314" s="150" t="s">
        <v>159</v>
      </c>
      <c r="E314" s="151" t="s">
        <v>709</v>
      </c>
      <c r="F314" s="251" t="s">
        <v>710</v>
      </c>
      <c r="G314" s="251"/>
      <c r="H314" s="251"/>
      <c r="I314" s="251"/>
      <c r="J314" s="152" t="s">
        <v>273</v>
      </c>
      <c r="K314" s="179">
        <v>0</v>
      </c>
      <c r="L314" s="252">
        <v>0</v>
      </c>
      <c r="M314" s="252"/>
      <c r="N314" s="253">
        <f>ROUND(L314*K314,2)</f>
        <v>0</v>
      </c>
      <c r="O314" s="253"/>
      <c r="P314" s="253"/>
      <c r="Q314" s="253"/>
      <c r="R314" s="126"/>
      <c r="T314" s="154" t="s">
        <v>5</v>
      </c>
      <c r="U314" s="41" t="s">
        <v>42</v>
      </c>
      <c r="W314" s="155">
        <f>V314*K314</f>
        <v>0</v>
      </c>
      <c r="X314" s="155">
        <v>0</v>
      </c>
      <c r="Y314" s="155">
        <f>X314*K314</f>
        <v>0</v>
      </c>
      <c r="Z314" s="155">
        <v>0</v>
      </c>
      <c r="AA314" s="156">
        <f>Z314*K314</f>
        <v>0</v>
      </c>
      <c r="AR314" s="20" t="s">
        <v>231</v>
      </c>
      <c r="AT314" s="20" t="s">
        <v>159</v>
      </c>
      <c r="AU314" s="20" t="s">
        <v>113</v>
      </c>
      <c r="AY314" s="20" t="s">
        <v>158</v>
      </c>
      <c r="BE314" s="100">
        <f>IF(U314="základní",N314,0)</f>
        <v>0</v>
      </c>
      <c r="BF314" s="100">
        <f>IF(U314="snížená",N314,0)</f>
        <v>0</v>
      </c>
      <c r="BG314" s="100">
        <f>IF(U314="zákl. přenesená",N314,0)</f>
        <v>0</v>
      </c>
      <c r="BH314" s="100">
        <f>IF(U314="sníž. přenesená",N314,0)</f>
        <v>0</v>
      </c>
      <c r="BI314" s="100">
        <f>IF(U314="nulová",N314,0)</f>
        <v>0</v>
      </c>
      <c r="BJ314" s="20" t="s">
        <v>85</v>
      </c>
      <c r="BK314" s="100">
        <f>ROUND(L314*K314,2)</f>
        <v>0</v>
      </c>
      <c r="BL314" s="20" t="s">
        <v>231</v>
      </c>
      <c r="BM314" s="20" t="s">
        <v>711</v>
      </c>
    </row>
    <row r="315" spans="2:65" s="9" customFormat="1" ht="29.85" customHeight="1">
      <c r="B315" s="140"/>
      <c r="D315" s="149" t="s">
        <v>528</v>
      </c>
      <c r="E315" s="149"/>
      <c r="F315" s="149"/>
      <c r="G315" s="149"/>
      <c r="H315" s="149"/>
      <c r="I315" s="149"/>
      <c r="J315" s="149"/>
      <c r="K315" s="149"/>
      <c r="L315" s="149"/>
      <c r="M315" s="149"/>
      <c r="N315" s="271">
        <f>BK315</f>
        <v>0</v>
      </c>
      <c r="O315" s="272"/>
      <c r="P315" s="272"/>
      <c r="Q315" s="272"/>
      <c r="R315" s="142"/>
      <c r="T315" s="143"/>
      <c r="W315" s="144">
        <f>SUM(W316:W343)</f>
        <v>0</v>
      </c>
      <c r="Y315" s="144">
        <f>SUM(Y316:Y343)</f>
        <v>2.00745E-3</v>
      </c>
      <c r="AA315" s="145">
        <f>SUM(AA316:AA343)</f>
        <v>0</v>
      </c>
      <c r="AR315" s="146" t="s">
        <v>113</v>
      </c>
      <c r="AT315" s="147" t="s">
        <v>76</v>
      </c>
      <c r="AU315" s="147" t="s">
        <v>85</v>
      </c>
      <c r="AY315" s="146" t="s">
        <v>158</v>
      </c>
      <c r="BK315" s="148">
        <f>SUM(BK316:BK343)</f>
        <v>0</v>
      </c>
    </row>
    <row r="316" spans="2:65" s="1" customFormat="1" ht="22.9" customHeight="1">
      <c r="B316" s="123"/>
      <c r="C316" s="150" t="s">
        <v>419</v>
      </c>
      <c r="D316" s="150" t="s">
        <v>159</v>
      </c>
      <c r="E316" s="151" t="s">
        <v>712</v>
      </c>
      <c r="F316" s="251" t="s">
        <v>713</v>
      </c>
      <c r="G316" s="251"/>
      <c r="H316" s="251"/>
      <c r="I316" s="251"/>
      <c r="J316" s="152" t="s">
        <v>170</v>
      </c>
      <c r="K316" s="153">
        <v>7.9470000000000001</v>
      </c>
      <c r="L316" s="252">
        <v>0</v>
      </c>
      <c r="M316" s="252"/>
      <c r="N316" s="253">
        <f>ROUND(L316*K316,2)</f>
        <v>0</v>
      </c>
      <c r="O316" s="253"/>
      <c r="P316" s="253"/>
      <c r="Q316" s="253"/>
      <c r="R316" s="126"/>
      <c r="T316" s="154" t="s">
        <v>5</v>
      </c>
      <c r="U316" s="41" t="s">
        <v>42</v>
      </c>
      <c r="W316" s="155">
        <f>V316*K316</f>
        <v>0</v>
      </c>
      <c r="X316" s="155">
        <v>8.0000000000000007E-5</v>
      </c>
      <c r="Y316" s="155">
        <f>X316*K316</f>
        <v>6.3576000000000008E-4</v>
      </c>
      <c r="Z316" s="155">
        <v>0</v>
      </c>
      <c r="AA316" s="156">
        <f>Z316*K316</f>
        <v>0</v>
      </c>
      <c r="AR316" s="20" t="s">
        <v>231</v>
      </c>
      <c r="AT316" s="20" t="s">
        <v>159</v>
      </c>
      <c r="AU316" s="20" t="s">
        <v>113</v>
      </c>
      <c r="AY316" s="20" t="s">
        <v>158</v>
      </c>
      <c r="BE316" s="100">
        <f>IF(U316="základní",N316,0)</f>
        <v>0</v>
      </c>
      <c r="BF316" s="100">
        <f>IF(U316="snížená",N316,0)</f>
        <v>0</v>
      </c>
      <c r="BG316" s="100">
        <f>IF(U316="zákl. přenesená",N316,0)</f>
        <v>0</v>
      </c>
      <c r="BH316" s="100">
        <f>IF(U316="sníž. přenesená",N316,0)</f>
        <v>0</v>
      </c>
      <c r="BI316" s="100">
        <f>IF(U316="nulová",N316,0)</f>
        <v>0</v>
      </c>
      <c r="BJ316" s="20" t="s">
        <v>85</v>
      </c>
      <c r="BK316" s="100">
        <f>ROUND(L316*K316,2)</f>
        <v>0</v>
      </c>
      <c r="BL316" s="20" t="s">
        <v>231</v>
      </c>
      <c r="BM316" s="20" t="s">
        <v>714</v>
      </c>
    </row>
    <row r="317" spans="2:65" s="10" customFormat="1" ht="14.45" customHeight="1">
      <c r="B317" s="157"/>
      <c r="E317" s="158" t="s">
        <v>5</v>
      </c>
      <c r="F317" s="259" t="s">
        <v>715</v>
      </c>
      <c r="G317" s="260"/>
      <c r="H317" s="260"/>
      <c r="I317" s="260"/>
      <c r="K317" s="159">
        <v>7.9470000000000001</v>
      </c>
      <c r="R317" s="160"/>
      <c r="T317" s="161"/>
      <c r="AA317" s="162"/>
      <c r="AT317" s="158" t="s">
        <v>166</v>
      </c>
      <c r="AU317" s="158" t="s">
        <v>113</v>
      </c>
      <c r="AV317" s="10" t="s">
        <v>113</v>
      </c>
      <c r="AW317" s="10" t="s">
        <v>34</v>
      </c>
      <c r="AX317" s="10" t="s">
        <v>77</v>
      </c>
      <c r="AY317" s="158" t="s">
        <v>158</v>
      </c>
    </row>
    <row r="318" spans="2:65" s="11" customFormat="1" ht="14.45" customHeight="1">
      <c r="B318" s="163"/>
      <c r="E318" s="164" t="s">
        <v>5</v>
      </c>
      <c r="F318" s="261" t="s">
        <v>167</v>
      </c>
      <c r="G318" s="262"/>
      <c r="H318" s="262"/>
      <c r="I318" s="262"/>
      <c r="K318" s="165">
        <v>7.9470000000000001</v>
      </c>
      <c r="R318" s="166"/>
      <c r="T318" s="167"/>
      <c r="AA318" s="168"/>
      <c r="AT318" s="164" t="s">
        <v>166</v>
      </c>
      <c r="AU318" s="164" t="s">
        <v>113</v>
      </c>
      <c r="AV318" s="11" t="s">
        <v>163</v>
      </c>
      <c r="AW318" s="11" t="s">
        <v>34</v>
      </c>
      <c r="AX318" s="11" t="s">
        <v>85</v>
      </c>
      <c r="AY318" s="164" t="s">
        <v>158</v>
      </c>
    </row>
    <row r="319" spans="2:65" s="1" customFormat="1" ht="22.9" customHeight="1">
      <c r="B319" s="123"/>
      <c r="C319" s="150" t="s">
        <v>423</v>
      </c>
      <c r="D319" s="150" t="s">
        <v>159</v>
      </c>
      <c r="E319" s="151" t="s">
        <v>716</v>
      </c>
      <c r="F319" s="251" t="s">
        <v>717</v>
      </c>
      <c r="G319" s="251"/>
      <c r="H319" s="251"/>
      <c r="I319" s="251"/>
      <c r="J319" s="152" t="s">
        <v>170</v>
      </c>
      <c r="K319" s="153">
        <v>1.575</v>
      </c>
      <c r="L319" s="252">
        <v>0</v>
      </c>
      <c r="M319" s="252"/>
      <c r="N319" s="253">
        <f>ROUND(L319*K319,2)</f>
        <v>0</v>
      </c>
      <c r="O319" s="253"/>
      <c r="P319" s="253"/>
      <c r="Q319" s="253"/>
      <c r="R319" s="126"/>
      <c r="T319" s="154" t="s">
        <v>5</v>
      </c>
      <c r="U319" s="41" t="s">
        <v>42</v>
      </c>
      <c r="W319" s="155">
        <f>V319*K319</f>
        <v>0</v>
      </c>
      <c r="X319" s="155">
        <v>6.9999999999999994E-5</v>
      </c>
      <c r="Y319" s="155">
        <f>X319*K319</f>
        <v>1.1024999999999998E-4</v>
      </c>
      <c r="Z319" s="155">
        <v>0</v>
      </c>
      <c r="AA319" s="156">
        <f>Z319*K319</f>
        <v>0</v>
      </c>
      <c r="AR319" s="20" t="s">
        <v>231</v>
      </c>
      <c r="AT319" s="20" t="s">
        <v>159</v>
      </c>
      <c r="AU319" s="20" t="s">
        <v>113</v>
      </c>
      <c r="AY319" s="20" t="s">
        <v>158</v>
      </c>
      <c r="BE319" s="100">
        <f>IF(U319="základní",N319,0)</f>
        <v>0</v>
      </c>
      <c r="BF319" s="100">
        <f>IF(U319="snížená",N319,0)</f>
        <v>0</v>
      </c>
      <c r="BG319" s="100">
        <f>IF(U319="zákl. přenesená",N319,0)</f>
        <v>0</v>
      </c>
      <c r="BH319" s="100">
        <f>IF(U319="sníž. přenesená",N319,0)</f>
        <v>0</v>
      </c>
      <c r="BI319" s="100">
        <f>IF(U319="nulová",N319,0)</f>
        <v>0</v>
      </c>
      <c r="BJ319" s="20" t="s">
        <v>85</v>
      </c>
      <c r="BK319" s="100">
        <f>ROUND(L319*K319,2)</f>
        <v>0</v>
      </c>
      <c r="BL319" s="20" t="s">
        <v>231</v>
      </c>
      <c r="BM319" s="20" t="s">
        <v>718</v>
      </c>
    </row>
    <row r="320" spans="2:65" s="10" customFormat="1" ht="14.45" customHeight="1">
      <c r="B320" s="157"/>
      <c r="E320" s="158" t="s">
        <v>5</v>
      </c>
      <c r="F320" s="259" t="s">
        <v>719</v>
      </c>
      <c r="G320" s="260"/>
      <c r="H320" s="260"/>
      <c r="I320" s="260"/>
      <c r="K320" s="159">
        <v>1.575</v>
      </c>
      <c r="R320" s="160"/>
      <c r="T320" s="161"/>
      <c r="AA320" s="162"/>
      <c r="AT320" s="158" t="s">
        <v>166</v>
      </c>
      <c r="AU320" s="158" t="s">
        <v>113</v>
      </c>
      <c r="AV320" s="10" t="s">
        <v>113</v>
      </c>
      <c r="AW320" s="10" t="s">
        <v>34</v>
      </c>
      <c r="AX320" s="10" t="s">
        <v>77</v>
      </c>
      <c r="AY320" s="158" t="s">
        <v>158</v>
      </c>
    </row>
    <row r="321" spans="2:65" s="11" customFormat="1" ht="14.45" customHeight="1">
      <c r="B321" s="163"/>
      <c r="E321" s="164" t="s">
        <v>5</v>
      </c>
      <c r="F321" s="261" t="s">
        <v>167</v>
      </c>
      <c r="G321" s="262"/>
      <c r="H321" s="262"/>
      <c r="I321" s="262"/>
      <c r="K321" s="165">
        <v>1.575</v>
      </c>
      <c r="R321" s="166"/>
      <c r="T321" s="167"/>
      <c r="AA321" s="168"/>
      <c r="AT321" s="164" t="s">
        <v>166</v>
      </c>
      <c r="AU321" s="164" t="s">
        <v>113</v>
      </c>
      <c r="AV321" s="11" t="s">
        <v>163</v>
      </c>
      <c r="AW321" s="11" t="s">
        <v>34</v>
      </c>
      <c r="AX321" s="11" t="s">
        <v>85</v>
      </c>
      <c r="AY321" s="164" t="s">
        <v>158</v>
      </c>
    </row>
    <row r="322" spans="2:65" s="1" customFormat="1" ht="22.9" customHeight="1">
      <c r="B322" s="123"/>
      <c r="C322" s="150" t="s">
        <v>427</v>
      </c>
      <c r="D322" s="150" t="s">
        <v>159</v>
      </c>
      <c r="E322" s="151" t="s">
        <v>720</v>
      </c>
      <c r="F322" s="251" t="s">
        <v>721</v>
      </c>
      <c r="G322" s="251"/>
      <c r="H322" s="251"/>
      <c r="I322" s="251"/>
      <c r="J322" s="152" t="s">
        <v>170</v>
      </c>
      <c r="K322" s="153">
        <v>1.575</v>
      </c>
      <c r="L322" s="252">
        <v>0</v>
      </c>
      <c r="M322" s="252"/>
      <c r="N322" s="253">
        <f>ROUND(L322*K322,2)</f>
        <v>0</v>
      </c>
      <c r="O322" s="253"/>
      <c r="P322" s="253"/>
      <c r="Q322" s="253"/>
      <c r="R322" s="126"/>
      <c r="T322" s="154" t="s">
        <v>5</v>
      </c>
      <c r="U322" s="41" t="s">
        <v>42</v>
      </c>
      <c r="W322" s="155">
        <f>V322*K322</f>
        <v>0</v>
      </c>
      <c r="X322" s="155">
        <v>6.0000000000000002E-5</v>
      </c>
      <c r="Y322" s="155">
        <f>X322*K322</f>
        <v>9.4499999999999993E-5</v>
      </c>
      <c r="Z322" s="155">
        <v>0</v>
      </c>
      <c r="AA322" s="156">
        <f>Z322*K322</f>
        <v>0</v>
      </c>
      <c r="AR322" s="20" t="s">
        <v>231</v>
      </c>
      <c r="AT322" s="20" t="s">
        <v>159</v>
      </c>
      <c r="AU322" s="20" t="s">
        <v>113</v>
      </c>
      <c r="AY322" s="20" t="s">
        <v>158</v>
      </c>
      <c r="BE322" s="100">
        <f>IF(U322="základní",N322,0)</f>
        <v>0</v>
      </c>
      <c r="BF322" s="100">
        <f>IF(U322="snížená",N322,0)</f>
        <v>0</v>
      </c>
      <c r="BG322" s="100">
        <f>IF(U322="zákl. přenesená",N322,0)</f>
        <v>0</v>
      </c>
      <c r="BH322" s="100">
        <f>IF(U322="sníž. přenesená",N322,0)</f>
        <v>0</v>
      </c>
      <c r="BI322" s="100">
        <f>IF(U322="nulová",N322,0)</f>
        <v>0</v>
      </c>
      <c r="BJ322" s="20" t="s">
        <v>85</v>
      </c>
      <c r="BK322" s="100">
        <f>ROUND(L322*K322,2)</f>
        <v>0</v>
      </c>
      <c r="BL322" s="20" t="s">
        <v>231</v>
      </c>
      <c r="BM322" s="20" t="s">
        <v>722</v>
      </c>
    </row>
    <row r="323" spans="2:65" s="10" customFormat="1" ht="14.45" customHeight="1">
      <c r="B323" s="157"/>
      <c r="E323" s="158" t="s">
        <v>5</v>
      </c>
      <c r="F323" s="259" t="s">
        <v>723</v>
      </c>
      <c r="G323" s="260"/>
      <c r="H323" s="260"/>
      <c r="I323" s="260"/>
      <c r="K323" s="159">
        <v>1.575</v>
      </c>
      <c r="R323" s="160"/>
      <c r="T323" s="161"/>
      <c r="AA323" s="162"/>
      <c r="AT323" s="158" t="s">
        <v>166</v>
      </c>
      <c r="AU323" s="158" t="s">
        <v>113</v>
      </c>
      <c r="AV323" s="10" t="s">
        <v>113</v>
      </c>
      <c r="AW323" s="10" t="s">
        <v>34</v>
      </c>
      <c r="AX323" s="10" t="s">
        <v>77</v>
      </c>
      <c r="AY323" s="158" t="s">
        <v>158</v>
      </c>
    </row>
    <row r="324" spans="2:65" s="11" customFormat="1" ht="14.45" customHeight="1">
      <c r="B324" s="163"/>
      <c r="E324" s="164" t="s">
        <v>5</v>
      </c>
      <c r="F324" s="261" t="s">
        <v>167</v>
      </c>
      <c r="G324" s="262"/>
      <c r="H324" s="262"/>
      <c r="I324" s="262"/>
      <c r="K324" s="165">
        <v>1.575</v>
      </c>
      <c r="R324" s="166"/>
      <c r="T324" s="167"/>
      <c r="AA324" s="168"/>
      <c r="AT324" s="164" t="s">
        <v>166</v>
      </c>
      <c r="AU324" s="164" t="s">
        <v>113</v>
      </c>
      <c r="AV324" s="11" t="s">
        <v>163</v>
      </c>
      <c r="AW324" s="11" t="s">
        <v>34</v>
      </c>
      <c r="AX324" s="11" t="s">
        <v>85</v>
      </c>
      <c r="AY324" s="164" t="s">
        <v>158</v>
      </c>
    </row>
    <row r="325" spans="2:65" s="1" customFormat="1" ht="22.9" customHeight="1">
      <c r="B325" s="123"/>
      <c r="C325" s="150" t="s">
        <v>431</v>
      </c>
      <c r="D325" s="150" t="s">
        <v>159</v>
      </c>
      <c r="E325" s="151" t="s">
        <v>724</v>
      </c>
      <c r="F325" s="251" t="s">
        <v>725</v>
      </c>
      <c r="G325" s="251"/>
      <c r="H325" s="251"/>
      <c r="I325" s="251"/>
      <c r="J325" s="152" t="s">
        <v>170</v>
      </c>
      <c r="K325" s="153">
        <v>7.9470000000000001</v>
      </c>
      <c r="L325" s="252">
        <v>0</v>
      </c>
      <c r="M325" s="252"/>
      <c r="N325" s="253">
        <f>ROUND(L325*K325,2)</f>
        <v>0</v>
      </c>
      <c r="O325" s="253"/>
      <c r="P325" s="253"/>
      <c r="Q325" s="253"/>
      <c r="R325" s="126"/>
      <c r="T325" s="154" t="s">
        <v>5</v>
      </c>
      <c r="U325" s="41" t="s">
        <v>42</v>
      </c>
      <c r="W325" s="155">
        <f>V325*K325</f>
        <v>0</v>
      </c>
      <c r="X325" s="155">
        <v>2.0000000000000002E-5</v>
      </c>
      <c r="Y325" s="155">
        <f>X325*K325</f>
        <v>1.5894000000000002E-4</v>
      </c>
      <c r="Z325" s="155">
        <v>0</v>
      </c>
      <c r="AA325" s="156">
        <f>Z325*K325</f>
        <v>0</v>
      </c>
      <c r="AR325" s="20" t="s">
        <v>231</v>
      </c>
      <c r="AT325" s="20" t="s">
        <v>159</v>
      </c>
      <c r="AU325" s="20" t="s">
        <v>113</v>
      </c>
      <c r="AY325" s="20" t="s">
        <v>158</v>
      </c>
      <c r="BE325" s="100">
        <f>IF(U325="základní",N325,0)</f>
        <v>0</v>
      </c>
      <c r="BF325" s="100">
        <f>IF(U325="snížená",N325,0)</f>
        <v>0</v>
      </c>
      <c r="BG325" s="100">
        <f>IF(U325="zákl. přenesená",N325,0)</f>
        <v>0</v>
      </c>
      <c r="BH325" s="100">
        <f>IF(U325="sníž. přenesená",N325,0)</f>
        <v>0</v>
      </c>
      <c r="BI325" s="100">
        <f>IF(U325="nulová",N325,0)</f>
        <v>0</v>
      </c>
      <c r="BJ325" s="20" t="s">
        <v>85</v>
      </c>
      <c r="BK325" s="100">
        <f>ROUND(L325*K325,2)</f>
        <v>0</v>
      </c>
      <c r="BL325" s="20" t="s">
        <v>231</v>
      </c>
      <c r="BM325" s="20" t="s">
        <v>726</v>
      </c>
    </row>
    <row r="326" spans="2:65" s="10" customFormat="1" ht="14.45" customHeight="1">
      <c r="B326" s="157"/>
      <c r="E326" s="158" t="s">
        <v>5</v>
      </c>
      <c r="F326" s="259" t="s">
        <v>727</v>
      </c>
      <c r="G326" s="260"/>
      <c r="H326" s="260"/>
      <c r="I326" s="260"/>
      <c r="K326" s="159">
        <v>4.484</v>
      </c>
      <c r="R326" s="160"/>
      <c r="T326" s="161"/>
      <c r="AA326" s="162"/>
      <c r="AT326" s="158" t="s">
        <v>166</v>
      </c>
      <c r="AU326" s="158" t="s">
        <v>113</v>
      </c>
      <c r="AV326" s="10" t="s">
        <v>113</v>
      </c>
      <c r="AW326" s="10" t="s">
        <v>34</v>
      </c>
      <c r="AX326" s="10" t="s">
        <v>77</v>
      </c>
      <c r="AY326" s="158" t="s">
        <v>158</v>
      </c>
    </row>
    <row r="327" spans="2:65" s="10" customFormat="1" ht="14.45" customHeight="1">
      <c r="B327" s="157"/>
      <c r="E327" s="158" t="s">
        <v>5</v>
      </c>
      <c r="F327" s="265" t="s">
        <v>728</v>
      </c>
      <c r="G327" s="266"/>
      <c r="H327" s="266"/>
      <c r="I327" s="266"/>
      <c r="K327" s="159">
        <v>3.4630000000000001</v>
      </c>
      <c r="R327" s="160"/>
      <c r="T327" s="161"/>
      <c r="AA327" s="162"/>
      <c r="AT327" s="158" t="s">
        <v>166</v>
      </c>
      <c r="AU327" s="158" t="s">
        <v>113</v>
      </c>
      <c r="AV327" s="10" t="s">
        <v>113</v>
      </c>
      <c r="AW327" s="10" t="s">
        <v>34</v>
      </c>
      <c r="AX327" s="10" t="s">
        <v>77</v>
      </c>
      <c r="AY327" s="158" t="s">
        <v>158</v>
      </c>
    </row>
    <row r="328" spans="2:65" s="11" customFormat="1" ht="14.45" customHeight="1">
      <c r="B328" s="163"/>
      <c r="E328" s="164" t="s">
        <v>5</v>
      </c>
      <c r="F328" s="261" t="s">
        <v>167</v>
      </c>
      <c r="G328" s="262"/>
      <c r="H328" s="262"/>
      <c r="I328" s="262"/>
      <c r="K328" s="165">
        <v>7.9470000000000001</v>
      </c>
      <c r="R328" s="166"/>
      <c r="T328" s="167"/>
      <c r="AA328" s="168"/>
      <c r="AT328" s="164" t="s">
        <v>166</v>
      </c>
      <c r="AU328" s="164" t="s">
        <v>113</v>
      </c>
      <c r="AV328" s="11" t="s">
        <v>163</v>
      </c>
      <c r="AW328" s="11" t="s">
        <v>34</v>
      </c>
      <c r="AX328" s="11" t="s">
        <v>85</v>
      </c>
      <c r="AY328" s="164" t="s">
        <v>158</v>
      </c>
    </row>
    <row r="329" spans="2:65" s="1" customFormat="1" ht="22.9" customHeight="1">
      <c r="B329" s="123"/>
      <c r="C329" s="150" t="s">
        <v>435</v>
      </c>
      <c r="D329" s="150" t="s">
        <v>159</v>
      </c>
      <c r="E329" s="151" t="s">
        <v>729</v>
      </c>
      <c r="F329" s="251" t="s">
        <v>730</v>
      </c>
      <c r="G329" s="251"/>
      <c r="H329" s="251"/>
      <c r="I329" s="251"/>
      <c r="J329" s="152" t="s">
        <v>170</v>
      </c>
      <c r="K329" s="153">
        <v>1.575</v>
      </c>
      <c r="L329" s="252">
        <v>0</v>
      </c>
      <c r="M329" s="252"/>
      <c r="N329" s="253">
        <f>ROUND(L329*K329,2)</f>
        <v>0</v>
      </c>
      <c r="O329" s="253"/>
      <c r="P329" s="253"/>
      <c r="Q329" s="253"/>
      <c r="R329" s="126"/>
      <c r="T329" s="154" t="s">
        <v>5</v>
      </c>
      <c r="U329" s="41" t="s">
        <v>42</v>
      </c>
      <c r="W329" s="155">
        <f>V329*K329</f>
        <v>0</v>
      </c>
      <c r="X329" s="155">
        <v>1.1E-4</v>
      </c>
      <c r="Y329" s="155">
        <f>X329*K329</f>
        <v>1.7325000000000001E-4</v>
      </c>
      <c r="Z329" s="155">
        <v>0</v>
      </c>
      <c r="AA329" s="156">
        <f>Z329*K329</f>
        <v>0</v>
      </c>
      <c r="AR329" s="20" t="s">
        <v>231</v>
      </c>
      <c r="AT329" s="20" t="s">
        <v>159</v>
      </c>
      <c r="AU329" s="20" t="s">
        <v>113</v>
      </c>
      <c r="AY329" s="20" t="s">
        <v>158</v>
      </c>
      <c r="BE329" s="100">
        <f>IF(U329="základní",N329,0)</f>
        <v>0</v>
      </c>
      <c r="BF329" s="100">
        <f>IF(U329="snížená",N329,0)</f>
        <v>0</v>
      </c>
      <c r="BG329" s="100">
        <f>IF(U329="zákl. přenesená",N329,0)</f>
        <v>0</v>
      </c>
      <c r="BH329" s="100">
        <f>IF(U329="sníž. přenesená",N329,0)</f>
        <v>0</v>
      </c>
      <c r="BI329" s="100">
        <f>IF(U329="nulová",N329,0)</f>
        <v>0</v>
      </c>
      <c r="BJ329" s="20" t="s">
        <v>85</v>
      </c>
      <c r="BK329" s="100">
        <f>ROUND(L329*K329,2)</f>
        <v>0</v>
      </c>
      <c r="BL329" s="20" t="s">
        <v>231</v>
      </c>
      <c r="BM329" s="20" t="s">
        <v>731</v>
      </c>
    </row>
    <row r="330" spans="2:65" s="10" customFormat="1" ht="14.45" customHeight="1">
      <c r="B330" s="157"/>
      <c r="E330" s="158" t="s">
        <v>5</v>
      </c>
      <c r="F330" s="259" t="s">
        <v>719</v>
      </c>
      <c r="G330" s="260"/>
      <c r="H330" s="260"/>
      <c r="I330" s="260"/>
      <c r="K330" s="159">
        <v>1.575</v>
      </c>
      <c r="R330" s="160"/>
      <c r="T330" s="161"/>
      <c r="AA330" s="162"/>
      <c r="AT330" s="158" t="s">
        <v>166</v>
      </c>
      <c r="AU330" s="158" t="s">
        <v>113</v>
      </c>
      <c r="AV330" s="10" t="s">
        <v>113</v>
      </c>
      <c r="AW330" s="10" t="s">
        <v>34</v>
      </c>
      <c r="AX330" s="10" t="s">
        <v>77</v>
      </c>
      <c r="AY330" s="158" t="s">
        <v>158</v>
      </c>
    </row>
    <row r="331" spans="2:65" s="11" customFormat="1" ht="14.45" customHeight="1">
      <c r="B331" s="163"/>
      <c r="E331" s="164" t="s">
        <v>5</v>
      </c>
      <c r="F331" s="261" t="s">
        <v>167</v>
      </c>
      <c r="G331" s="262"/>
      <c r="H331" s="262"/>
      <c r="I331" s="262"/>
      <c r="K331" s="165">
        <v>1.575</v>
      </c>
      <c r="R331" s="166"/>
      <c r="T331" s="167"/>
      <c r="AA331" s="168"/>
      <c r="AT331" s="164" t="s">
        <v>166</v>
      </c>
      <c r="AU331" s="164" t="s">
        <v>113</v>
      </c>
      <c r="AV331" s="11" t="s">
        <v>163</v>
      </c>
      <c r="AW331" s="11" t="s">
        <v>34</v>
      </c>
      <c r="AX331" s="11" t="s">
        <v>85</v>
      </c>
      <c r="AY331" s="164" t="s">
        <v>158</v>
      </c>
    </row>
    <row r="332" spans="2:65" s="1" customFormat="1" ht="22.9" customHeight="1">
      <c r="B332" s="123"/>
      <c r="C332" s="150" t="s">
        <v>439</v>
      </c>
      <c r="D332" s="150" t="s">
        <v>159</v>
      </c>
      <c r="E332" s="151" t="s">
        <v>732</v>
      </c>
      <c r="F332" s="251" t="s">
        <v>733</v>
      </c>
      <c r="G332" s="251"/>
      <c r="H332" s="251"/>
      <c r="I332" s="251"/>
      <c r="J332" s="152" t="s">
        <v>170</v>
      </c>
      <c r="K332" s="153">
        <v>7.9470000000000001</v>
      </c>
      <c r="L332" s="252">
        <v>0</v>
      </c>
      <c r="M332" s="252"/>
      <c r="N332" s="253">
        <f>ROUND(L332*K332,2)</f>
        <v>0</v>
      </c>
      <c r="O332" s="253"/>
      <c r="P332" s="253"/>
      <c r="Q332" s="253"/>
      <c r="R332" s="126"/>
      <c r="T332" s="154" t="s">
        <v>5</v>
      </c>
      <c r="U332" s="41" t="s">
        <v>42</v>
      </c>
      <c r="W332" s="155">
        <f>V332*K332</f>
        <v>0</v>
      </c>
      <c r="X332" s="155">
        <v>0</v>
      </c>
      <c r="Y332" s="155">
        <f>X332*K332</f>
        <v>0</v>
      </c>
      <c r="Z332" s="155">
        <v>0</v>
      </c>
      <c r="AA332" s="156">
        <f>Z332*K332</f>
        <v>0</v>
      </c>
      <c r="AR332" s="20" t="s">
        <v>231</v>
      </c>
      <c r="AT332" s="20" t="s">
        <v>159</v>
      </c>
      <c r="AU332" s="20" t="s">
        <v>113</v>
      </c>
      <c r="AY332" s="20" t="s">
        <v>158</v>
      </c>
      <c r="BE332" s="100">
        <f>IF(U332="základní",N332,0)</f>
        <v>0</v>
      </c>
      <c r="BF332" s="100">
        <f>IF(U332="snížená",N332,0)</f>
        <v>0</v>
      </c>
      <c r="BG332" s="100">
        <f>IF(U332="zákl. přenesená",N332,0)</f>
        <v>0</v>
      </c>
      <c r="BH332" s="100">
        <f>IF(U332="sníž. přenesená",N332,0)</f>
        <v>0</v>
      </c>
      <c r="BI332" s="100">
        <f>IF(U332="nulová",N332,0)</f>
        <v>0</v>
      </c>
      <c r="BJ332" s="20" t="s">
        <v>85</v>
      </c>
      <c r="BK332" s="100">
        <f>ROUND(L332*K332,2)</f>
        <v>0</v>
      </c>
      <c r="BL332" s="20" t="s">
        <v>231</v>
      </c>
      <c r="BM332" s="20" t="s">
        <v>734</v>
      </c>
    </row>
    <row r="333" spans="2:65" s="10" customFormat="1" ht="14.45" customHeight="1">
      <c r="B333" s="157"/>
      <c r="E333" s="158" t="s">
        <v>5</v>
      </c>
      <c r="F333" s="259" t="s">
        <v>715</v>
      </c>
      <c r="G333" s="260"/>
      <c r="H333" s="260"/>
      <c r="I333" s="260"/>
      <c r="K333" s="159">
        <v>7.9470000000000001</v>
      </c>
      <c r="R333" s="160"/>
      <c r="T333" s="161"/>
      <c r="AA333" s="162"/>
      <c r="AT333" s="158" t="s">
        <v>166</v>
      </c>
      <c r="AU333" s="158" t="s">
        <v>113</v>
      </c>
      <c r="AV333" s="10" t="s">
        <v>113</v>
      </c>
      <c r="AW333" s="10" t="s">
        <v>34</v>
      </c>
      <c r="AX333" s="10" t="s">
        <v>77</v>
      </c>
      <c r="AY333" s="158" t="s">
        <v>158</v>
      </c>
    </row>
    <row r="334" spans="2:65" s="11" customFormat="1" ht="14.45" customHeight="1">
      <c r="B334" s="163"/>
      <c r="E334" s="164" t="s">
        <v>5</v>
      </c>
      <c r="F334" s="261" t="s">
        <v>167</v>
      </c>
      <c r="G334" s="262"/>
      <c r="H334" s="262"/>
      <c r="I334" s="262"/>
      <c r="K334" s="165">
        <v>7.9470000000000001</v>
      </c>
      <c r="R334" s="166"/>
      <c r="T334" s="167"/>
      <c r="AA334" s="168"/>
      <c r="AT334" s="164" t="s">
        <v>166</v>
      </c>
      <c r="AU334" s="164" t="s">
        <v>113</v>
      </c>
      <c r="AV334" s="11" t="s">
        <v>163</v>
      </c>
      <c r="AW334" s="11" t="s">
        <v>34</v>
      </c>
      <c r="AX334" s="11" t="s">
        <v>85</v>
      </c>
      <c r="AY334" s="164" t="s">
        <v>158</v>
      </c>
    </row>
    <row r="335" spans="2:65" s="1" customFormat="1" ht="34.15" customHeight="1">
      <c r="B335" s="123"/>
      <c r="C335" s="150" t="s">
        <v>443</v>
      </c>
      <c r="D335" s="150" t="s">
        <v>159</v>
      </c>
      <c r="E335" s="151" t="s">
        <v>735</v>
      </c>
      <c r="F335" s="251" t="s">
        <v>736</v>
      </c>
      <c r="G335" s="251"/>
      <c r="H335" s="251"/>
      <c r="I335" s="251"/>
      <c r="J335" s="152" t="s">
        <v>170</v>
      </c>
      <c r="K335" s="153">
        <v>1.575</v>
      </c>
      <c r="L335" s="252">
        <v>0</v>
      </c>
      <c r="M335" s="252"/>
      <c r="N335" s="253">
        <f>ROUND(L335*K335,2)</f>
        <v>0</v>
      </c>
      <c r="O335" s="253"/>
      <c r="P335" s="253"/>
      <c r="Q335" s="253"/>
      <c r="R335" s="126"/>
      <c r="T335" s="154" t="s">
        <v>5</v>
      </c>
      <c r="U335" s="41" t="s">
        <v>42</v>
      </c>
      <c r="W335" s="155">
        <f>V335*K335</f>
        <v>0</v>
      </c>
      <c r="X335" s="155">
        <v>1.7000000000000001E-4</v>
      </c>
      <c r="Y335" s="155">
        <f>X335*K335</f>
        <v>2.6775000000000003E-4</v>
      </c>
      <c r="Z335" s="155">
        <v>0</v>
      </c>
      <c r="AA335" s="156">
        <f>Z335*K335</f>
        <v>0</v>
      </c>
      <c r="AR335" s="20" t="s">
        <v>231</v>
      </c>
      <c r="AT335" s="20" t="s">
        <v>159</v>
      </c>
      <c r="AU335" s="20" t="s">
        <v>113</v>
      </c>
      <c r="AY335" s="20" t="s">
        <v>158</v>
      </c>
      <c r="BE335" s="100">
        <f>IF(U335="základní",N335,0)</f>
        <v>0</v>
      </c>
      <c r="BF335" s="100">
        <f>IF(U335="snížená",N335,0)</f>
        <v>0</v>
      </c>
      <c r="BG335" s="100">
        <f>IF(U335="zákl. přenesená",N335,0)</f>
        <v>0</v>
      </c>
      <c r="BH335" s="100">
        <f>IF(U335="sníž. přenesená",N335,0)</f>
        <v>0</v>
      </c>
      <c r="BI335" s="100">
        <f>IF(U335="nulová",N335,0)</f>
        <v>0</v>
      </c>
      <c r="BJ335" s="20" t="s">
        <v>85</v>
      </c>
      <c r="BK335" s="100">
        <f>ROUND(L335*K335,2)</f>
        <v>0</v>
      </c>
      <c r="BL335" s="20" t="s">
        <v>231</v>
      </c>
      <c r="BM335" s="20" t="s">
        <v>737</v>
      </c>
    </row>
    <row r="336" spans="2:65" s="10" customFormat="1" ht="14.45" customHeight="1">
      <c r="B336" s="157"/>
      <c r="E336" s="158" t="s">
        <v>5</v>
      </c>
      <c r="F336" s="259" t="s">
        <v>719</v>
      </c>
      <c r="G336" s="260"/>
      <c r="H336" s="260"/>
      <c r="I336" s="260"/>
      <c r="K336" s="159">
        <v>1.575</v>
      </c>
      <c r="R336" s="160"/>
      <c r="T336" s="161"/>
      <c r="AA336" s="162"/>
      <c r="AT336" s="158" t="s">
        <v>166</v>
      </c>
      <c r="AU336" s="158" t="s">
        <v>113</v>
      </c>
      <c r="AV336" s="10" t="s">
        <v>113</v>
      </c>
      <c r="AW336" s="10" t="s">
        <v>34</v>
      </c>
      <c r="AX336" s="10" t="s">
        <v>77</v>
      </c>
      <c r="AY336" s="158" t="s">
        <v>158</v>
      </c>
    </row>
    <row r="337" spans="2:65" s="11" customFormat="1" ht="14.45" customHeight="1">
      <c r="B337" s="163"/>
      <c r="E337" s="164" t="s">
        <v>5</v>
      </c>
      <c r="F337" s="261" t="s">
        <v>167</v>
      </c>
      <c r="G337" s="262"/>
      <c r="H337" s="262"/>
      <c r="I337" s="262"/>
      <c r="K337" s="165">
        <v>1.575</v>
      </c>
      <c r="R337" s="166"/>
      <c r="T337" s="167"/>
      <c r="AA337" s="168"/>
      <c r="AT337" s="164" t="s">
        <v>166</v>
      </c>
      <c r="AU337" s="164" t="s">
        <v>113</v>
      </c>
      <c r="AV337" s="11" t="s">
        <v>163</v>
      </c>
      <c r="AW337" s="11" t="s">
        <v>34</v>
      </c>
      <c r="AX337" s="11" t="s">
        <v>85</v>
      </c>
      <c r="AY337" s="164" t="s">
        <v>158</v>
      </c>
    </row>
    <row r="338" spans="2:65" s="1" customFormat="1" ht="22.9" customHeight="1">
      <c r="B338" s="123"/>
      <c r="C338" s="150" t="s">
        <v>447</v>
      </c>
      <c r="D338" s="150" t="s">
        <v>159</v>
      </c>
      <c r="E338" s="151" t="s">
        <v>738</v>
      </c>
      <c r="F338" s="251" t="s">
        <v>739</v>
      </c>
      <c r="G338" s="251"/>
      <c r="H338" s="251"/>
      <c r="I338" s="251"/>
      <c r="J338" s="152" t="s">
        <v>170</v>
      </c>
      <c r="K338" s="153">
        <v>1.575</v>
      </c>
      <c r="L338" s="252">
        <v>0</v>
      </c>
      <c r="M338" s="252"/>
      <c r="N338" s="253">
        <f>ROUND(L338*K338,2)</f>
        <v>0</v>
      </c>
      <c r="O338" s="253"/>
      <c r="P338" s="253"/>
      <c r="Q338" s="253"/>
      <c r="R338" s="126"/>
      <c r="T338" s="154" t="s">
        <v>5</v>
      </c>
      <c r="U338" s="41" t="s">
        <v>42</v>
      </c>
      <c r="W338" s="155">
        <f>V338*K338</f>
        <v>0</v>
      </c>
      <c r="X338" s="155">
        <v>1.2E-4</v>
      </c>
      <c r="Y338" s="155">
        <f>X338*K338</f>
        <v>1.8899999999999999E-4</v>
      </c>
      <c r="Z338" s="155">
        <v>0</v>
      </c>
      <c r="AA338" s="156">
        <f>Z338*K338</f>
        <v>0</v>
      </c>
      <c r="AR338" s="20" t="s">
        <v>231</v>
      </c>
      <c r="AT338" s="20" t="s">
        <v>159</v>
      </c>
      <c r="AU338" s="20" t="s">
        <v>113</v>
      </c>
      <c r="AY338" s="20" t="s">
        <v>158</v>
      </c>
      <c r="BE338" s="100">
        <f>IF(U338="základní",N338,0)</f>
        <v>0</v>
      </c>
      <c r="BF338" s="100">
        <f>IF(U338="snížená",N338,0)</f>
        <v>0</v>
      </c>
      <c r="BG338" s="100">
        <f>IF(U338="zákl. přenesená",N338,0)</f>
        <v>0</v>
      </c>
      <c r="BH338" s="100">
        <f>IF(U338="sníž. přenesená",N338,0)</f>
        <v>0</v>
      </c>
      <c r="BI338" s="100">
        <f>IF(U338="nulová",N338,0)</f>
        <v>0</v>
      </c>
      <c r="BJ338" s="20" t="s">
        <v>85</v>
      </c>
      <c r="BK338" s="100">
        <f>ROUND(L338*K338,2)</f>
        <v>0</v>
      </c>
      <c r="BL338" s="20" t="s">
        <v>231</v>
      </c>
      <c r="BM338" s="20" t="s">
        <v>740</v>
      </c>
    </row>
    <row r="339" spans="2:65" s="10" customFormat="1" ht="14.45" customHeight="1">
      <c r="B339" s="157"/>
      <c r="E339" s="158" t="s">
        <v>5</v>
      </c>
      <c r="F339" s="259" t="s">
        <v>719</v>
      </c>
      <c r="G339" s="260"/>
      <c r="H339" s="260"/>
      <c r="I339" s="260"/>
      <c r="K339" s="159">
        <v>1.575</v>
      </c>
      <c r="R339" s="160"/>
      <c r="T339" s="161"/>
      <c r="AA339" s="162"/>
      <c r="AT339" s="158" t="s">
        <v>166</v>
      </c>
      <c r="AU339" s="158" t="s">
        <v>113</v>
      </c>
      <c r="AV339" s="10" t="s">
        <v>113</v>
      </c>
      <c r="AW339" s="10" t="s">
        <v>34</v>
      </c>
      <c r="AX339" s="10" t="s">
        <v>77</v>
      </c>
      <c r="AY339" s="158" t="s">
        <v>158</v>
      </c>
    </row>
    <row r="340" spans="2:65" s="11" customFormat="1" ht="14.45" customHeight="1">
      <c r="B340" s="163"/>
      <c r="E340" s="164" t="s">
        <v>5</v>
      </c>
      <c r="F340" s="261" t="s">
        <v>167</v>
      </c>
      <c r="G340" s="262"/>
      <c r="H340" s="262"/>
      <c r="I340" s="262"/>
      <c r="K340" s="165">
        <v>1.575</v>
      </c>
      <c r="R340" s="166"/>
      <c r="T340" s="167"/>
      <c r="AA340" s="168"/>
      <c r="AT340" s="164" t="s">
        <v>166</v>
      </c>
      <c r="AU340" s="164" t="s">
        <v>113</v>
      </c>
      <c r="AV340" s="11" t="s">
        <v>163</v>
      </c>
      <c r="AW340" s="11" t="s">
        <v>34</v>
      </c>
      <c r="AX340" s="11" t="s">
        <v>85</v>
      </c>
      <c r="AY340" s="164" t="s">
        <v>158</v>
      </c>
    </row>
    <row r="341" spans="2:65" s="1" customFormat="1" ht="34.15" customHeight="1">
      <c r="B341" s="123"/>
      <c r="C341" s="150" t="s">
        <v>451</v>
      </c>
      <c r="D341" s="150" t="s">
        <v>159</v>
      </c>
      <c r="E341" s="151" t="s">
        <v>741</v>
      </c>
      <c r="F341" s="251" t="s">
        <v>742</v>
      </c>
      <c r="G341" s="251"/>
      <c r="H341" s="251"/>
      <c r="I341" s="251"/>
      <c r="J341" s="152" t="s">
        <v>170</v>
      </c>
      <c r="K341" s="153">
        <v>3.15</v>
      </c>
      <c r="L341" s="252">
        <v>0</v>
      </c>
      <c r="M341" s="252"/>
      <c r="N341" s="253">
        <f>ROUND(L341*K341,2)</f>
        <v>0</v>
      </c>
      <c r="O341" s="253"/>
      <c r="P341" s="253"/>
      <c r="Q341" s="253"/>
      <c r="R341" s="126"/>
      <c r="T341" s="154" t="s">
        <v>5</v>
      </c>
      <c r="U341" s="41" t="s">
        <v>42</v>
      </c>
      <c r="W341" s="155">
        <f>V341*K341</f>
        <v>0</v>
      </c>
      <c r="X341" s="155">
        <v>1.2E-4</v>
      </c>
      <c r="Y341" s="155">
        <f>X341*K341</f>
        <v>3.7799999999999997E-4</v>
      </c>
      <c r="Z341" s="155">
        <v>0</v>
      </c>
      <c r="AA341" s="156">
        <f>Z341*K341</f>
        <v>0</v>
      </c>
      <c r="AR341" s="20" t="s">
        <v>231</v>
      </c>
      <c r="AT341" s="20" t="s">
        <v>159</v>
      </c>
      <c r="AU341" s="20" t="s">
        <v>113</v>
      </c>
      <c r="AY341" s="20" t="s">
        <v>158</v>
      </c>
      <c r="BE341" s="100">
        <f>IF(U341="základní",N341,0)</f>
        <v>0</v>
      </c>
      <c r="BF341" s="100">
        <f>IF(U341="snížená",N341,0)</f>
        <v>0</v>
      </c>
      <c r="BG341" s="100">
        <f>IF(U341="zákl. přenesená",N341,0)</f>
        <v>0</v>
      </c>
      <c r="BH341" s="100">
        <f>IF(U341="sníž. přenesená",N341,0)</f>
        <v>0</v>
      </c>
      <c r="BI341" s="100">
        <f>IF(U341="nulová",N341,0)</f>
        <v>0</v>
      </c>
      <c r="BJ341" s="20" t="s">
        <v>85</v>
      </c>
      <c r="BK341" s="100">
        <f>ROUND(L341*K341,2)</f>
        <v>0</v>
      </c>
      <c r="BL341" s="20" t="s">
        <v>231</v>
      </c>
      <c r="BM341" s="20" t="s">
        <v>743</v>
      </c>
    </row>
    <row r="342" spans="2:65" s="10" customFormat="1" ht="14.45" customHeight="1">
      <c r="B342" s="157"/>
      <c r="E342" s="158" t="s">
        <v>5</v>
      </c>
      <c r="F342" s="259" t="s">
        <v>744</v>
      </c>
      <c r="G342" s="260"/>
      <c r="H342" s="260"/>
      <c r="I342" s="260"/>
      <c r="K342" s="159">
        <v>3.15</v>
      </c>
      <c r="R342" s="160"/>
      <c r="T342" s="161"/>
      <c r="AA342" s="162"/>
      <c r="AT342" s="158" t="s">
        <v>166</v>
      </c>
      <c r="AU342" s="158" t="s">
        <v>113</v>
      </c>
      <c r="AV342" s="10" t="s">
        <v>113</v>
      </c>
      <c r="AW342" s="10" t="s">
        <v>34</v>
      </c>
      <c r="AX342" s="10" t="s">
        <v>77</v>
      </c>
      <c r="AY342" s="158" t="s">
        <v>158</v>
      </c>
    </row>
    <row r="343" spans="2:65" s="11" customFormat="1" ht="14.45" customHeight="1">
      <c r="B343" s="163"/>
      <c r="E343" s="164" t="s">
        <v>5</v>
      </c>
      <c r="F343" s="261" t="s">
        <v>167</v>
      </c>
      <c r="G343" s="262"/>
      <c r="H343" s="262"/>
      <c r="I343" s="262"/>
      <c r="K343" s="165">
        <v>3.15</v>
      </c>
      <c r="R343" s="166"/>
      <c r="T343" s="167"/>
      <c r="AA343" s="168"/>
      <c r="AT343" s="164" t="s">
        <v>166</v>
      </c>
      <c r="AU343" s="164" t="s">
        <v>113</v>
      </c>
      <c r="AV343" s="11" t="s">
        <v>163</v>
      </c>
      <c r="AW343" s="11" t="s">
        <v>34</v>
      </c>
      <c r="AX343" s="11" t="s">
        <v>85</v>
      </c>
      <c r="AY343" s="164" t="s">
        <v>158</v>
      </c>
    </row>
    <row r="344" spans="2:65" s="9" customFormat="1" ht="29.85" customHeight="1">
      <c r="B344" s="140"/>
      <c r="D344" s="149" t="s">
        <v>529</v>
      </c>
      <c r="E344" s="149"/>
      <c r="F344" s="149"/>
      <c r="G344" s="149"/>
      <c r="H344" s="149"/>
      <c r="I344" s="149"/>
      <c r="J344" s="149"/>
      <c r="K344" s="149"/>
      <c r="L344" s="149"/>
      <c r="M344" s="149"/>
      <c r="N344" s="257">
        <f>BK344</f>
        <v>0</v>
      </c>
      <c r="O344" s="258"/>
      <c r="P344" s="258"/>
      <c r="Q344" s="258"/>
      <c r="R344" s="142"/>
      <c r="T344" s="143"/>
      <c r="W344" s="144">
        <f>SUM(W345:W349)</f>
        <v>0</v>
      </c>
      <c r="Y344" s="144">
        <f>SUM(Y345:Y349)</f>
        <v>8.4238200000000003E-3</v>
      </c>
      <c r="AA344" s="145">
        <f>SUM(AA345:AA349)</f>
        <v>0</v>
      </c>
      <c r="AR344" s="146" t="s">
        <v>113</v>
      </c>
      <c r="AT344" s="147" t="s">
        <v>76</v>
      </c>
      <c r="AU344" s="147" t="s">
        <v>85</v>
      </c>
      <c r="AY344" s="146" t="s">
        <v>158</v>
      </c>
      <c r="BK344" s="148">
        <f>SUM(BK345:BK349)</f>
        <v>0</v>
      </c>
    </row>
    <row r="345" spans="2:65" s="1" customFormat="1" ht="34.15" customHeight="1">
      <c r="B345" s="123"/>
      <c r="C345" s="150" t="s">
        <v>455</v>
      </c>
      <c r="D345" s="150" t="s">
        <v>159</v>
      </c>
      <c r="E345" s="151" t="s">
        <v>745</v>
      </c>
      <c r="F345" s="251" t="s">
        <v>746</v>
      </c>
      <c r="G345" s="251"/>
      <c r="H345" s="251"/>
      <c r="I345" s="251"/>
      <c r="J345" s="152" t="s">
        <v>170</v>
      </c>
      <c r="K345" s="153">
        <v>7.9470000000000001</v>
      </c>
      <c r="L345" s="252">
        <v>0</v>
      </c>
      <c r="M345" s="252"/>
      <c r="N345" s="253">
        <f>ROUND(L345*K345,2)</f>
        <v>0</v>
      </c>
      <c r="O345" s="253"/>
      <c r="P345" s="253"/>
      <c r="Q345" s="253"/>
      <c r="R345" s="126"/>
      <c r="T345" s="154" t="s">
        <v>5</v>
      </c>
      <c r="U345" s="41" t="s">
        <v>42</v>
      </c>
      <c r="W345" s="155">
        <f>V345*K345</f>
        <v>0</v>
      </c>
      <c r="X345" s="155">
        <v>1.06E-3</v>
      </c>
      <c r="Y345" s="155">
        <f>X345*K345</f>
        <v>8.4238200000000003E-3</v>
      </c>
      <c r="Z345" s="155">
        <v>0</v>
      </c>
      <c r="AA345" s="156">
        <f>Z345*K345</f>
        <v>0</v>
      </c>
      <c r="AR345" s="20" t="s">
        <v>231</v>
      </c>
      <c r="AT345" s="20" t="s">
        <v>159</v>
      </c>
      <c r="AU345" s="20" t="s">
        <v>113</v>
      </c>
      <c r="AY345" s="20" t="s">
        <v>158</v>
      </c>
      <c r="BE345" s="100">
        <f>IF(U345="základní",N345,0)</f>
        <v>0</v>
      </c>
      <c r="BF345" s="100">
        <f>IF(U345="snížená",N345,0)</f>
        <v>0</v>
      </c>
      <c r="BG345" s="100">
        <f>IF(U345="zákl. přenesená",N345,0)</f>
        <v>0</v>
      </c>
      <c r="BH345" s="100">
        <f>IF(U345="sníž. přenesená",N345,0)</f>
        <v>0</v>
      </c>
      <c r="BI345" s="100">
        <f>IF(U345="nulová",N345,0)</f>
        <v>0</v>
      </c>
      <c r="BJ345" s="20" t="s">
        <v>85</v>
      </c>
      <c r="BK345" s="100">
        <f>ROUND(L345*K345,2)</f>
        <v>0</v>
      </c>
      <c r="BL345" s="20" t="s">
        <v>231</v>
      </c>
      <c r="BM345" s="20" t="s">
        <v>747</v>
      </c>
    </row>
    <row r="346" spans="2:65" s="10" customFormat="1" ht="14.45" customHeight="1">
      <c r="B346" s="157"/>
      <c r="E346" s="158" t="s">
        <v>5</v>
      </c>
      <c r="F346" s="259" t="s">
        <v>727</v>
      </c>
      <c r="G346" s="260"/>
      <c r="H346" s="260"/>
      <c r="I346" s="260"/>
      <c r="K346" s="159">
        <v>4.484</v>
      </c>
      <c r="R346" s="160"/>
      <c r="T346" s="161"/>
      <c r="AA346" s="162"/>
      <c r="AT346" s="158" t="s">
        <v>166</v>
      </c>
      <c r="AU346" s="158" t="s">
        <v>113</v>
      </c>
      <c r="AV346" s="10" t="s">
        <v>113</v>
      </c>
      <c r="AW346" s="10" t="s">
        <v>34</v>
      </c>
      <c r="AX346" s="10" t="s">
        <v>77</v>
      </c>
      <c r="AY346" s="158" t="s">
        <v>158</v>
      </c>
    </row>
    <row r="347" spans="2:65" s="10" customFormat="1" ht="14.45" customHeight="1">
      <c r="B347" s="157"/>
      <c r="E347" s="158" t="s">
        <v>5</v>
      </c>
      <c r="F347" s="265" t="s">
        <v>728</v>
      </c>
      <c r="G347" s="266"/>
      <c r="H347" s="266"/>
      <c r="I347" s="266"/>
      <c r="K347" s="159">
        <v>3.4630000000000001</v>
      </c>
      <c r="R347" s="160"/>
      <c r="T347" s="161"/>
      <c r="AA347" s="162"/>
      <c r="AT347" s="158" t="s">
        <v>166</v>
      </c>
      <c r="AU347" s="158" t="s">
        <v>113</v>
      </c>
      <c r="AV347" s="10" t="s">
        <v>113</v>
      </c>
      <c r="AW347" s="10" t="s">
        <v>34</v>
      </c>
      <c r="AX347" s="10" t="s">
        <v>77</v>
      </c>
      <c r="AY347" s="158" t="s">
        <v>158</v>
      </c>
    </row>
    <row r="348" spans="2:65" s="11" customFormat="1" ht="14.45" customHeight="1">
      <c r="B348" s="163"/>
      <c r="E348" s="164" t="s">
        <v>5</v>
      </c>
      <c r="F348" s="261" t="s">
        <v>167</v>
      </c>
      <c r="G348" s="262"/>
      <c r="H348" s="262"/>
      <c r="I348" s="262"/>
      <c r="K348" s="165">
        <v>7.9470000000000001</v>
      </c>
      <c r="R348" s="166"/>
      <c r="T348" s="167"/>
      <c r="AA348" s="168"/>
      <c r="AT348" s="164" t="s">
        <v>166</v>
      </c>
      <c r="AU348" s="164" t="s">
        <v>113</v>
      </c>
      <c r="AV348" s="11" t="s">
        <v>163</v>
      </c>
      <c r="AW348" s="11" t="s">
        <v>34</v>
      </c>
      <c r="AX348" s="11" t="s">
        <v>85</v>
      </c>
      <c r="AY348" s="164" t="s">
        <v>158</v>
      </c>
    </row>
    <row r="349" spans="2:65" s="1" customFormat="1" ht="14.45" customHeight="1">
      <c r="B349" s="123"/>
      <c r="C349" s="174" t="s">
        <v>459</v>
      </c>
      <c r="D349" s="174" t="s">
        <v>204</v>
      </c>
      <c r="E349" s="175" t="s">
        <v>748</v>
      </c>
      <c r="F349" s="267" t="s">
        <v>749</v>
      </c>
      <c r="G349" s="267"/>
      <c r="H349" s="267"/>
      <c r="I349" s="267"/>
      <c r="J349" s="176" t="s">
        <v>750</v>
      </c>
      <c r="K349" s="177">
        <v>16</v>
      </c>
      <c r="L349" s="268">
        <v>0</v>
      </c>
      <c r="M349" s="268"/>
      <c r="N349" s="269">
        <f>ROUND(L349*K349,2)</f>
        <v>0</v>
      </c>
      <c r="O349" s="253"/>
      <c r="P349" s="253"/>
      <c r="Q349" s="253"/>
      <c r="R349" s="126"/>
      <c r="T349" s="154" t="s">
        <v>5</v>
      </c>
      <c r="U349" s="41" t="s">
        <v>42</v>
      </c>
      <c r="W349" s="155">
        <f>V349*K349</f>
        <v>0</v>
      </c>
      <c r="X349" s="155">
        <v>0</v>
      </c>
      <c r="Y349" s="155">
        <f>X349*K349</f>
        <v>0</v>
      </c>
      <c r="Z349" s="155">
        <v>0</v>
      </c>
      <c r="AA349" s="156">
        <f>Z349*K349</f>
        <v>0</v>
      </c>
      <c r="AR349" s="20" t="s">
        <v>252</v>
      </c>
      <c r="AT349" s="20" t="s">
        <v>204</v>
      </c>
      <c r="AU349" s="20" t="s">
        <v>113</v>
      </c>
      <c r="AY349" s="20" t="s">
        <v>158</v>
      </c>
      <c r="BE349" s="100">
        <f>IF(U349="základní",N349,0)</f>
        <v>0</v>
      </c>
      <c r="BF349" s="100">
        <f>IF(U349="snížená",N349,0)</f>
        <v>0</v>
      </c>
      <c r="BG349" s="100">
        <f>IF(U349="zákl. přenesená",N349,0)</f>
        <v>0</v>
      </c>
      <c r="BH349" s="100">
        <f>IF(U349="sníž. přenesená",N349,0)</f>
        <v>0</v>
      </c>
      <c r="BI349" s="100">
        <f>IF(U349="nulová",N349,0)</f>
        <v>0</v>
      </c>
      <c r="BJ349" s="20" t="s">
        <v>85</v>
      </c>
      <c r="BK349" s="100">
        <f>ROUND(L349*K349,2)</f>
        <v>0</v>
      </c>
      <c r="BL349" s="20" t="s">
        <v>231</v>
      </c>
      <c r="BM349" s="20" t="s">
        <v>751</v>
      </c>
    </row>
    <row r="350" spans="2:65" s="1" customFormat="1" ht="49.9" customHeight="1">
      <c r="B350" s="34"/>
      <c r="D350" s="141" t="s">
        <v>523</v>
      </c>
      <c r="N350" s="276">
        <f>BK350</f>
        <v>0</v>
      </c>
      <c r="O350" s="277"/>
      <c r="P350" s="277"/>
      <c r="Q350" s="277"/>
      <c r="R350" s="35"/>
      <c r="T350" s="180"/>
      <c r="U350" s="53"/>
      <c r="V350" s="53"/>
      <c r="W350" s="53"/>
      <c r="X350" s="53"/>
      <c r="Y350" s="53"/>
      <c r="Z350" s="53"/>
      <c r="AA350" s="55"/>
      <c r="AT350" s="20" t="s">
        <v>76</v>
      </c>
      <c r="AU350" s="20" t="s">
        <v>77</v>
      </c>
      <c r="AY350" s="20" t="s">
        <v>524</v>
      </c>
      <c r="BK350" s="100">
        <v>0</v>
      </c>
    </row>
    <row r="351" spans="2:65" s="1" customFormat="1" ht="6.95" customHeight="1">
      <c r="B351" s="56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8"/>
    </row>
  </sheetData>
  <mergeCells count="438">
    <mergeCell ref="N350:Q350"/>
    <mergeCell ref="H1:K1"/>
    <mergeCell ref="S2:AC2"/>
    <mergeCell ref="F346:I346"/>
    <mergeCell ref="F347:I347"/>
    <mergeCell ref="F348:I348"/>
    <mergeCell ref="F349:I349"/>
    <mergeCell ref="L349:M349"/>
    <mergeCell ref="N349:Q349"/>
    <mergeCell ref="N126:Q126"/>
    <mergeCell ref="N127:Q127"/>
    <mergeCell ref="N128:Q128"/>
    <mergeCell ref="N183:Q183"/>
    <mergeCell ref="N250:Q250"/>
    <mergeCell ref="N255:Q255"/>
    <mergeCell ref="N257:Q257"/>
    <mergeCell ref="N258:Q258"/>
    <mergeCell ref="N265:Q265"/>
    <mergeCell ref="N307:Q307"/>
    <mergeCell ref="N315:Q315"/>
    <mergeCell ref="N344:Q344"/>
    <mergeCell ref="F339:I339"/>
    <mergeCell ref="F340:I340"/>
    <mergeCell ref="F341:I341"/>
    <mergeCell ref="L341:M341"/>
    <mergeCell ref="N341:Q341"/>
    <mergeCell ref="F342:I342"/>
    <mergeCell ref="F343:I343"/>
    <mergeCell ref="F345:I345"/>
    <mergeCell ref="L345:M345"/>
    <mergeCell ref="N345:Q345"/>
    <mergeCell ref="F333:I333"/>
    <mergeCell ref="F334:I334"/>
    <mergeCell ref="F335:I335"/>
    <mergeCell ref="L335:M335"/>
    <mergeCell ref="N335:Q335"/>
    <mergeCell ref="F336:I336"/>
    <mergeCell ref="F337:I337"/>
    <mergeCell ref="F338:I338"/>
    <mergeCell ref="L338:M338"/>
    <mergeCell ref="N338:Q338"/>
    <mergeCell ref="F326:I326"/>
    <mergeCell ref="F327:I327"/>
    <mergeCell ref="F328:I328"/>
    <mergeCell ref="F329:I329"/>
    <mergeCell ref="L329:M329"/>
    <mergeCell ref="N329:Q329"/>
    <mergeCell ref="F330:I330"/>
    <mergeCell ref="F331:I331"/>
    <mergeCell ref="F332:I332"/>
    <mergeCell ref="L332:M332"/>
    <mergeCell ref="N332:Q332"/>
    <mergeCell ref="F320:I320"/>
    <mergeCell ref="F321:I321"/>
    <mergeCell ref="F322:I322"/>
    <mergeCell ref="L322:M322"/>
    <mergeCell ref="N322:Q322"/>
    <mergeCell ref="F323:I323"/>
    <mergeCell ref="F324:I324"/>
    <mergeCell ref="F325:I325"/>
    <mergeCell ref="L325:M325"/>
    <mergeCell ref="N325:Q325"/>
    <mergeCell ref="F314:I314"/>
    <mergeCell ref="L314:M314"/>
    <mergeCell ref="N314:Q314"/>
    <mergeCell ref="F316:I316"/>
    <mergeCell ref="L316:M316"/>
    <mergeCell ref="N316:Q316"/>
    <mergeCell ref="F317:I317"/>
    <mergeCell ref="F318:I318"/>
    <mergeCell ref="F319:I319"/>
    <mergeCell ref="L319:M319"/>
    <mergeCell ref="N319:Q319"/>
    <mergeCell ref="F308:I308"/>
    <mergeCell ref="L308:M308"/>
    <mergeCell ref="N308:Q308"/>
    <mergeCell ref="F309:I309"/>
    <mergeCell ref="F310:I310"/>
    <mergeCell ref="F311:I311"/>
    <mergeCell ref="F312:I312"/>
    <mergeCell ref="F313:I313"/>
    <mergeCell ref="L313:M313"/>
    <mergeCell ref="N313:Q313"/>
    <mergeCell ref="F301:I301"/>
    <mergeCell ref="F302:I302"/>
    <mergeCell ref="F303:I303"/>
    <mergeCell ref="L303:M303"/>
    <mergeCell ref="N303:Q303"/>
    <mergeCell ref="F304:I304"/>
    <mergeCell ref="F305:I305"/>
    <mergeCell ref="F306:I306"/>
    <mergeCell ref="L306:M306"/>
    <mergeCell ref="N306:Q306"/>
    <mergeCell ref="F296:I296"/>
    <mergeCell ref="F297:I297"/>
    <mergeCell ref="L297:M297"/>
    <mergeCell ref="N297:Q297"/>
    <mergeCell ref="F298:I298"/>
    <mergeCell ref="F299:I299"/>
    <mergeCell ref="F300:I300"/>
    <mergeCell ref="L300:M300"/>
    <mergeCell ref="N300:Q300"/>
    <mergeCell ref="F289:I289"/>
    <mergeCell ref="F290:I290"/>
    <mergeCell ref="F291:I291"/>
    <mergeCell ref="F292:I292"/>
    <mergeCell ref="L292:M292"/>
    <mergeCell ref="N292:Q292"/>
    <mergeCell ref="F293:I293"/>
    <mergeCell ref="F294:I294"/>
    <mergeCell ref="F295:I29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3:I273"/>
    <mergeCell ref="F274:I274"/>
    <mergeCell ref="F275:I275"/>
    <mergeCell ref="F276:I276"/>
    <mergeCell ref="L276:M276"/>
    <mergeCell ref="N276:Q276"/>
    <mergeCell ref="F277:I277"/>
    <mergeCell ref="F278:I278"/>
    <mergeCell ref="F279:I279"/>
    <mergeCell ref="F266:I266"/>
    <mergeCell ref="L266:M266"/>
    <mergeCell ref="N266:Q266"/>
    <mergeCell ref="F267:I267"/>
    <mergeCell ref="F268:I268"/>
    <mergeCell ref="F269:I269"/>
    <mergeCell ref="F270:I270"/>
    <mergeCell ref="F271:I271"/>
    <mergeCell ref="F272:I272"/>
    <mergeCell ref="F260:I260"/>
    <mergeCell ref="F261:I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4:I254"/>
    <mergeCell ref="L254:M254"/>
    <mergeCell ref="N254:Q254"/>
    <mergeCell ref="F256:I256"/>
    <mergeCell ref="L256:M256"/>
    <mergeCell ref="N256:Q256"/>
    <mergeCell ref="F259:I259"/>
    <mergeCell ref="L259:M259"/>
    <mergeCell ref="N259:Q259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2:I242"/>
    <mergeCell ref="F243:I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36:I236"/>
    <mergeCell ref="F237:I237"/>
    <mergeCell ref="F238:I238"/>
    <mergeCell ref="L238:M238"/>
    <mergeCell ref="N238:Q238"/>
    <mergeCell ref="F239:I239"/>
    <mergeCell ref="F240:I240"/>
    <mergeCell ref="F241:I241"/>
    <mergeCell ref="L241:M241"/>
    <mergeCell ref="N241:Q241"/>
    <mergeCell ref="F231:I231"/>
    <mergeCell ref="F232:I232"/>
    <mergeCell ref="L232:M232"/>
    <mergeCell ref="N232:Q232"/>
    <mergeCell ref="F233:I233"/>
    <mergeCell ref="F234:I234"/>
    <mergeCell ref="F235:I235"/>
    <mergeCell ref="L235:M235"/>
    <mergeCell ref="N235:Q235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30:I230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F225:I225"/>
    <mergeCell ref="F210:I210"/>
    <mergeCell ref="F211:I211"/>
    <mergeCell ref="F212:I212"/>
    <mergeCell ref="F213:I213"/>
    <mergeCell ref="L213:M213"/>
    <mergeCell ref="N213:Q213"/>
    <mergeCell ref="F214:I214"/>
    <mergeCell ref="F215:I215"/>
    <mergeCell ref="F216:I216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F194:I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79:I179"/>
    <mergeCell ref="F180:I180"/>
    <mergeCell ref="L180:M180"/>
    <mergeCell ref="N180:Q180"/>
    <mergeCell ref="F181:I181"/>
    <mergeCell ref="F182:I182"/>
    <mergeCell ref="F184:I184"/>
    <mergeCell ref="L184:M184"/>
    <mergeCell ref="N184:Q184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L169:M169"/>
    <mergeCell ref="N169:Q169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6:I156"/>
    <mergeCell ref="L156:M156"/>
    <mergeCell ref="N156:Q156"/>
    <mergeCell ref="F157:I157"/>
    <mergeCell ref="F158:I158"/>
    <mergeCell ref="F159:I159"/>
    <mergeCell ref="L159:M159"/>
    <mergeCell ref="N159:Q159"/>
    <mergeCell ref="F160:I160"/>
    <mergeCell ref="L160:M160"/>
    <mergeCell ref="N160:Q16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44:I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30:I130"/>
    <mergeCell ref="F131:I131"/>
    <mergeCell ref="F132:I132"/>
    <mergeCell ref="F133:I133"/>
    <mergeCell ref="F134:I134"/>
    <mergeCell ref="F135:I135"/>
    <mergeCell ref="F136:I136"/>
    <mergeCell ref="F137:I137"/>
    <mergeCell ref="F138:I13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7"/>
  <sheetViews>
    <sheetView showGridLines="0" workbookViewId="0">
      <pane ySplit="1" topLeftCell="A118" activePane="bottomLeft" state="frozen"/>
      <selection pane="bottomLeft" activeCell="F161" sqref="F161:I161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7"/>
      <c r="B1" s="14"/>
      <c r="C1" s="14"/>
      <c r="D1" s="15" t="s">
        <v>1</v>
      </c>
      <c r="E1" s="14"/>
      <c r="F1" s="16" t="s">
        <v>108</v>
      </c>
      <c r="G1" s="16"/>
      <c r="H1" s="278" t="s">
        <v>109</v>
      </c>
      <c r="I1" s="278"/>
      <c r="J1" s="278"/>
      <c r="K1" s="278"/>
      <c r="L1" s="16" t="s">
        <v>110</v>
      </c>
      <c r="M1" s="14"/>
      <c r="N1" s="14"/>
      <c r="O1" s="15" t="s">
        <v>111</v>
      </c>
      <c r="P1" s="14"/>
      <c r="Q1" s="14"/>
      <c r="R1" s="14"/>
      <c r="S1" s="16" t="s">
        <v>112</v>
      </c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22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92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113</v>
      </c>
    </row>
    <row r="4" spans="1:66" ht="36.950000000000003" customHeight="1">
      <c r="B4" s="24"/>
      <c r="C4" s="187" t="s">
        <v>114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5"/>
      <c r="T4" s="19" t="s">
        <v>13</v>
      </c>
      <c r="AT4" s="20" t="s">
        <v>6</v>
      </c>
    </row>
    <row r="5" spans="1:66" ht="6.95" customHeight="1">
      <c r="B5" s="24"/>
      <c r="R5" s="25"/>
    </row>
    <row r="6" spans="1:66" ht="25.35" customHeight="1">
      <c r="B6" s="24"/>
      <c r="D6" s="30" t="s">
        <v>19</v>
      </c>
      <c r="F6" s="229" t="str">
        <f>'Rekapitulace stavby'!K6</f>
        <v>Oprava fasády a střechy tělocvičny ZŠ Lidická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R6" s="25"/>
    </row>
    <row r="7" spans="1:66" s="1" customFormat="1" ht="32.85" customHeight="1">
      <c r="B7" s="34"/>
      <c r="D7" s="29" t="s">
        <v>115</v>
      </c>
      <c r="F7" s="193" t="s">
        <v>752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R7" s="35"/>
    </row>
    <row r="8" spans="1:66" s="1" customFormat="1" ht="14.45" customHeight="1">
      <c r="B8" s="34"/>
      <c r="D8" s="30" t="s">
        <v>21</v>
      </c>
      <c r="F8" s="28" t="s">
        <v>5</v>
      </c>
      <c r="M8" s="30" t="s">
        <v>22</v>
      </c>
      <c r="O8" s="28" t="s">
        <v>5</v>
      </c>
      <c r="R8" s="35"/>
    </row>
    <row r="9" spans="1:66" s="1" customFormat="1" ht="14.45" customHeight="1">
      <c r="B9" s="34"/>
      <c r="D9" s="30" t="s">
        <v>23</v>
      </c>
      <c r="F9" s="28" t="s">
        <v>24</v>
      </c>
      <c r="M9" s="30" t="s">
        <v>25</v>
      </c>
      <c r="O9" s="232">
        <f>'Rekapitulace stavby'!AN8</f>
        <v>42867</v>
      </c>
      <c r="P9" s="233"/>
      <c r="R9" s="35"/>
    </row>
    <row r="10" spans="1:66" s="1" customFormat="1" ht="10.9" customHeight="1">
      <c r="B10" s="34"/>
      <c r="R10" s="35"/>
    </row>
    <row r="11" spans="1:66" s="1" customFormat="1" ht="14.45" customHeight="1">
      <c r="B11" s="34"/>
      <c r="D11" s="30" t="s">
        <v>26</v>
      </c>
      <c r="M11" s="30" t="s">
        <v>27</v>
      </c>
      <c r="O11" s="191" t="s">
        <v>5</v>
      </c>
      <c r="P11" s="191"/>
      <c r="R11" s="35"/>
    </row>
    <row r="12" spans="1:66" s="1" customFormat="1" ht="18" customHeight="1">
      <c r="B12" s="34"/>
      <c r="E12" s="28" t="s">
        <v>28</v>
      </c>
      <c r="M12" s="30" t="s">
        <v>29</v>
      </c>
      <c r="O12" s="191" t="s">
        <v>5</v>
      </c>
      <c r="P12" s="191"/>
      <c r="R12" s="35"/>
    </row>
    <row r="13" spans="1:66" s="1" customFormat="1" ht="6.95" customHeight="1">
      <c r="B13" s="34"/>
      <c r="R13" s="35"/>
    </row>
    <row r="14" spans="1:66" s="1" customFormat="1" ht="14.45" customHeight="1">
      <c r="B14" s="34"/>
      <c r="D14" s="30" t="s">
        <v>30</v>
      </c>
      <c r="M14" s="30" t="s">
        <v>27</v>
      </c>
      <c r="O14" s="234" t="s">
        <v>5</v>
      </c>
      <c r="P14" s="191"/>
      <c r="R14" s="35"/>
    </row>
    <row r="15" spans="1:66" s="1" customFormat="1" ht="18" customHeight="1">
      <c r="B15" s="34"/>
      <c r="E15" s="234" t="s">
        <v>117</v>
      </c>
      <c r="F15" s="235"/>
      <c r="G15" s="235"/>
      <c r="H15" s="235"/>
      <c r="I15" s="235"/>
      <c r="J15" s="235"/>
      <c r="K15" s="235"/>
      <c r="L15" s="235"/>
      <c r="M15" s="30" t="s">
        <v>29</v>
      </c>
      <c r="O15" s="234" t="s">
        <v>5</v>
      </c>
      <c r="P15" s="191"/>
      <c r="R15" s="35"/>
    </row>
    <row r="16" spans="1:66" s="1" customFormat="1" ht="6.95" customHeight="1">
      <c r="B16" s="34"/>
      <c r="R16" s="35"/>
    </row>
    <row r="17" spans="2:18" s="1" customFormat="1" ht="14.45" customHeight="1">
      <c r="B17" s="34"/>
      <c r="D17" s="30" t="s">
        <v>32</v>
      </c>
      <c r="M17" s="30" t="s">
        <v>27</v>
      </c>
      <c r="O17" s="191" t="s">
        <v>5</v>
      </c>
      <c r="P17" s="191"/>
      <c r="R17" s="35"/>
    </row>
    <row r="18" spans="2:18" s="1" customFormat="1" ht="18" customHeight="1">
      <c r="B18" s="34"/>
      <c r="E18" s="28" t="s">
        <v>33</v>
      </c>
      <c r="M18" s="30" t="s">
        <v>29</v>
      </c>
      <c r="O18" s="191" t="s">
        <v>5</v>
      </c>
      <c r="P18" s="191"/>
      <c r="R18" s="35"/>
    </row>
    <row r="19" spans="2:18" s="1" customFormat="1" ht="6.95" customHeight="1">
      <c r="B19" s="34"/>
      <c r="R19" s="35"/>
    </row>
    <row r="20" spans="2:18" s="1" customFormat="1" ht="14.45" customHeight="1">
      <c r="B20" s="34"/>
      <c r="D20" s="30" t="s">
        <v>35</v>
      </c>
      <c r="M20" s="30" t="s">
        <v>27</v>
      </c>
      <c r="O20" s="191" t="s">
        <v>5</v>
      </c>
      <c r="P20" s="191"/>
      <c r="R20" s="35"/>
    </row>
    <row r="21" spans="2:18" s="1" customFormat="1" ht="18" customHeight="1">
      <c r="B21" s="34"/>
      <c r="E21" s="28" t="s">
        <v>36</v>
      </c>
      <c r="M21" s="30" t="s">
        <v>29</v>
      </c>
      <c r="O21" s="191" t="s">
        <v>5</v>
      </c>
      <c r="P21" s="191"/>
      <c r="R21" s="35"/>
    </row>
    <row r="22" spans="2:18" s="1" customFormat="1" ht="6.95" customHeight="1">
      <c r="B22" s="34"/>
      <c r="R22" s="35"/>
    </row>
    <row r="23" spans="2:18" s="1" customFormat="1" ht="14.45" customHeight="1">
      <c r="B23" s="34"/>
      <c r="D23" s="30" t="s">
        <v>37</v>
      </c>
      <c r="R23" s="35"/>
    </row>
    <row r="24" spans="2:18" s="1" customFormat="1" ht="14.45" customHeight="1">
      <c r="B24" s="34"/>
      <c r="E24" s="196" t="s">
        <v>5</v>
      </c>
      <c r="F24" s="196"/>
      <c r="G24" s="196"/>
      <c r="H24" s="196"/>
      <c r="I24" s="196"/>
      <c r="J24" s="196"/>
      <c r="K24" s="196"/>
      <c r="L24" s="196"/>
      <c r="R24" s="35"/>
    </row>
    <row r="25" spans="2:18" s="1" customFormat="1" ht="6.95" customHeight="1">
      <c r="B25" s="34"/>
      <c r="R25" s="35"/>
    </row>
    <row r="26" spans="2:18" s="1" customFormat="1" ht="6.95" customHeight="1">
      <c r="B26" s="34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5"/>
    </row>
    <row r="27" spans="2:18" s="1" customFormat="1" ht="14.45" customHeight="1">
      <c r="B27" s="34"/>
      <c r="D27" s="109" t="s">
        <v>118</v>
      </c>
      <c r="M27" s="197">
        <f>N88</f>
        <v>0</v>
      </c>
      <c r="N27" s="197"/>
      <c r="O27" s="197"/>
      <c r="P27" s="197"/>
      <c r="R27" s="35"/>
    </row>
    <row r="28" spans="2:18" s="1" customFormat="1" ht="14.45" customHeight="1">
      <c r="B28" s="34"/>
      <c r="D28" s="33" t="s">
        <v>102</v>
      </c>
      <c r="M28" s="197">
        <f>N99</f>
        <v>0</v>
      </c>
      <c r="N28" s="197"/>
      <c r="O28" s="197"/>
      <c r="P28" s="197"/>
      <c r="R28" s="35"/>
    </row>
    <row r="29" spans="2:18" s="1" customFormat="1" ht="6.95" customHeight="1">
      <c r="B29" s="34"/>
      <c r="R29" s="35"/>
    </row>
    <row r="30" spans="2:18" s="1" customFormat="1" ht="25.35" customHeight="1">
      <c r="B30" s="34"/>
      <c r="D30" s="110" t="s">
        <v>40</v>
      </c>
      <c r="M30" s="236">
        <f>ROUND(M27+M28,2)</f>
        <v>0</v>
      </c>
      <c r="N30" s="231"/>
      <c r="O30" s="231"/>
      <c r="P30" s="231"/>
      <c r="R30" s="35"/>
    </row>
    <row r="31" spans="2:18" s="1" customFormat="1" ht="6.95" customHeight="1">
      <c r="B31" s="34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R31" s="35"/>
    </row>
    <row r="32" spans="2:18" s="1" customFormat="1" ht="14.45" customHeight="1">
      <c r="B32" s="34"/>
      <c r="D32" s="39" t="s">
        <v>41</v>
      </c>
      <c r="E32" s="39" t="s">
        <v>42</v>
      </c>
      <c r="F32" s="40">
        <v>0.21</v>
      </c>
      <c r="G32" s="111" t="s">
        <v>43</v>
      </c>
      <c r="H32" s="237">
        <f>(SUM(BE99:BE106)+SUM(BE124:BE215))</f>
        <v>0</v>
      </c>
      <c r="I32" s="231"/>
      <c r="J32" s="231"/>
      <c r="M32" s="237">
        <f>ROUND((SUM(BE99:BE106)+SUM(BE124:BE215)), 2)*F32</f>
        <v>0</v>
      </c>
      <c r="N32" s="231"/>
      <c r="O32" s="231"/>
      <c r="P32" s="231"/>
      <c r="R32" s="35"/>
    </row>
    <row r="33" spans="2:18" s="1" customFormat="1" ht="14.45" customHeight="1">
      <c r="B33" s="34"/>
      <c r="E33" s="39" t="s">
        <v>44</v>
      </c>
      <c r="F33" s="40">
        <v>0.15</v>
      </c>
      <c r="G33" s="111" t="s">
        <v>43</v>
      </c>
      <c r="H33" s="237">
        <f>(SUM(BF99:BF106)+SUM(BF124:BF215))</f>
        <v>0</v>
      </c>
      <c r="I33" s="231"/>
      <c r="J33" s="231"/>
      <c r="M33" s="237">
        <f>ROUND((SUM(BF99:BF106)+SUM(BF124:BF215)), 2)*F33</f>
        <v>0</v>
      </c>
      <c r="N33" s="231"/>
      <c r="O33" s="231"/>
      <c r="P33" s="231"/>
      <c r="R33" s="35"/>
    </row>
    <row r="34" spans="2:18" s="1" customFormat="1" ht="14.45" hidden="1" customHeight="1">
      <c r="B34" s="34"/>
      <c r="E34" s="39" t="s">
        <v>45</v>
      </c>
      <c r="F34" s="40">
        <v>0.21</v>
      </c>
      <c r="G34" s="111" t="s">
        <v>43</v>
      </c>
      <c r="H34" s="237">
        <f>(SUM(BG99:BG106)+SUM(BG124:BG215))</f>
        <v>0</v>
      </c>
      <c r="I34" s="231"/>
      <c r="J34" s="231"/>
      <c r="M34" s="237">
        <v>0</v>
      </c>
      <c r="N34" s="231"/>
      <c r="O34" s="231"/>
      <c r="P34" s="231"/>
      <c r="R34" s="35"/>
    </row>
    <row r="35" spans="2:18" s="1" customFormat="1" ht="14.45" hidden="1" customHeight="1">
      <c r="B35" s="34"/>
      <c r="E35" s="39" t="s">
        <v>46</v>
      </c>
      <c r="F35" s="40">
        <v>0.15</v>
      </c>
      <c r="G35" s="111" t="s">
        <v>43</v>
      </c>
      <c r="H35" s="237">
        <f>(SUM(BH99:BH106)+SUM(BH124:BH215))</f>
        <v>0</v>
      </c>
      <c r="I35" s="231"/>
      <c r="J35" s="231"/>
      <c r="M35" s="237">
        <v>0</v>
      </c>
      <c r="N35" s="231"/>
      <c r="O35" s="231"/>
      <c r="P35" s="231"/>
      <c r="R35" s="35"/>
    </row>
    <row r="36" spans="2:18" s="1" customFormat="1" ht="14.45" hidden="1" customHeight="1">
      <c r="B36" s="34"/>
      <c r="E36" s="39" t="s">
        <v>47</v>
      </c>
      <c r="F36" s="40">
        <v>0</v>
      </c>
      <c r="G36" s="111" t="s">
        <v>43</v>
      </c>
      <c r="H36" s="237">
        <f>(SUM(BI99:BI106)+SUM(BI124:BI215))</f>
        <v>0</v>
      </c>
      <c r="I36" s="231"/>
      <c r="J36" s="231"/>
      <c r="M36" s="237">
        <v>0</v>
      </c>
      <c r="N36" s="231"/>
      <c r="O36" s="231"/>
      <c r="P36" s="231"/>
      <c r="R36" s="35"/>
    </row>
    <row r="37" spans="2:18" s="1" customFormat="1" ht="6.95" customHeight="1">
      <c r="B37" s="34"/>
      <c r="R37" s="35"/>
    </row>
    <row r="38" spans="2:18" s="1" customFormat="1" ht="25.35" customHeight="1">
      <c r="B38" s="34"/>
      <c r="C38" s="108"/>
      <c r="D38" s="112" t="s">
        <v>48</v>
      </c>
      <c r="E38" s="70"/>
      <c r="F38" s="70"/>
      <c r="G38" s="113" t="s">
        <v>49</v>
      </c>
      <c r="H38" s="114" t="s">
        <v>50</v>
      </c>
      <c r="I38" s="70"/>
      <c r="J38" s="70"/>
      <c r="K38" s="70"/>
      <c r="L38" s="238">
        <f>SUM(M30:M36)</f>
        <v>0</v>
      </c>
      <c r="M38" s="238"/>
      <c r="N38" s="238"/>
      <c r="O38" s="238"/>
      <c r="P38" s="239"/>
      <c r="Q38" s="108"/>
      <c r="R38" s="35"/>
    </row>
    <row r="39" spans="2:18" s="1" customFormat="1" ht="14.45" customHeight="1">
      <c r="B39" s="34"/>
      <c r="R39" s="35"/>
    </row>
    <row r="40" spans="2:18" s="1" customFormat="1" ht="14.45" customHeight="1">
      <c r="B40" s="34"/>
      <c r="R40" s="35"/>
    </row>
    <row r="41" spans="2:18">
      <c r="B41" s="24"/>
      <c r="R41" s="25"/>
    </row>
    <row r="42" spans="2:18">
      <c r="B42" s="24"/>
      <c r="R42" s="25"/>
    </row>
    <row r="43" spans="2:18">
      <c r="B43" s="24"/>
      <c r="R43" s="25"/>
    </row>
    <row r="44" spans="2:18">
      <c r="B44" s="24"/>
      <c r="R44" s="25"/>
    </row>
    <row r="45" spans="2:18">
      <c r="B45" s="24"/>
      <c r="R45" s="25"/>
    </row>
    <row r="46" spans="2:18">
      <c r="B46" s="24"/>
      <c r="R46" s="25"/>
    </row>
    <row r="47" spans="2:18">
      <c r="B47" s="24"/>
      <c r="R47" s="25"/>
    </row>
    <row r="48" spans="2:18">
      <c r="B48" s="24"/>
      <c r="R48" s="25"/>
    </row>
    <row r="49" spans="2:18">
      <c r="B49" s="24"/>
      <c r="R49" s="25"/>
    </row>
    <row r="50" spans="2:18" s="1" customFormat="1" ht="15">
      <c r="B50" s="34"/>
      <c r="D50" s="47" t="s">
        <v>51</v>
      </c>
      <c r="E50" s="48"/>
      <c r="F50" s="48"/>
      <c r="G50" s="48"/>
      <c r="H50" s="49"/>
      <c r="J50" s="47" t="s">
        <v>52</v>
      </c>
      <c r="K50" s="48"/>
      <c r="L50" s="48"/>
      <c r="M50" s="48"/>
      <c r="N50" s="48"/>
      <c r="O50" s="48"/>
      <c r="P50" s="49"/>
      <c r="R50" s="35"/>
    </row>
    <row r="51" spans="2:18">
      <c r="B51" s="24"/>
      <c r="D51" s="50"/>
      <c r="H51" s="51"/>
      <c r="J51" s="50"/>
      <c r="P51" s="51"/>
      <c r="R51" s="25"/>
    </row>
    <row r="52" spans="2:18">
      <c r="B52" s="24"/>
      <c r="D52" s="50"/>
      <c r="H52" s="51"/>
      <c r="J52" s="50"/>
      <c r="P52" s="51"/>
      <c r="R52" s="25"/>
    </row>
    <row r="53" spans="2:18">
      <c r="B53" s="24"/>
      <c r="D53" s="50"/>
      <c r="H53" s="51"/>
      <c r="J53" s="50"/>
      <c r="P53" s="51"/>
      <c r="R53" s="25"/>
    </row>
    <row r="54" spans="2:18">
      <c r="B54" s="24"/>
      <c r="D54" s="50"/>
      <c r="H54" s="51"/>
      <c r="J54" s="50"/>
      <c r="P54" s="51"/>
      <c r="R54" s="25"/>
    </row>
    <row r="55" spans="2:18">
      <c r="B55" s="24"/>
      <c r="D55" s="50"/>
      <c r="H55" s="51"/>
      <c r="J55" s="50"/>
      <c r="P55" s="51"/>
      <c r="R55" s="25"/>
    </row>
    <row r="56" spans="2:18">
      <c r="B56" s="24"/>
      <c r="D56" s="50"/>
      <c r="H56" s="51"/>
      <c r="J56" s="50"/>
      <c r="P56" s="51"/>
      <c r="R56" s="25"/>
    </row>
    <row r="57" spans="2:18">
      <c r="B57" s="24"/>
      <c r="D57" s="50"/>
      <c r="H57" s="51"/>
      <c r="J57" s="50"/>
      <c r="P57" s="51"/>
      <c r="R57" s="25"/>
    </row>
    <row r="58" spans="2:18">
      <c r="B58" s="24"/>
      <c r="D58" s="50"/>
      <c r="H58" s="51"/>
      <c r="J58" s="50"/>
      <c r="P58" s="51"/>
      <c r="R58" s="25"/>
    </row>
    <row r="59" spans="2:18" s="1" customFormat="1" ht="15">
      <c r="B59" s="34"/>
      <c r="D59" s="52" t="s">
        <v>53</v>
      </c>
      <c r="E59" s="53"/>
      <c r="F59" s="53"/>
      <c r="G59" s="54" t="s">
        <v>54</v>
      </c>
      <c r="H59" s="55"/>
      <c r="J59" s="52" t="s">
        <v>53</v>
      </c>
      <c r="K59" s="53"/>
      <c r="L59" s="53"/>
      <c r="M59" s="53"/>
      <c r="N59" s="54" t="s">
        <v>54</v>
      </c>
      <c r="O59" s="53"/>
      <c r="P59" s="55"/>
      <c r="R59" s="35"/>
    </row>
    <row r="60" spans="2:18">
      <c r="B60" s="24"/>
      <c r="R60" s="25"/>
    </row>
    <row r="61" spans="2:18" s="1" customFormat="1" ht="15">
      <c r="B61" s="34"/>
      <c r="D61" s="47" t="s">
        <v>55</v>
      </c>
      <c r="E61" s="48"/>
      <c r="F61" s="48"/>
      <c r="G61" s="48"/>
      <c r="H61" s="49"/>
      <c r="J61" s="47" t="s">
        <v>56</v>
      </c>
      <c r="K61" s="48"/>
      <c r="L61" s="48"/>
      <c r="M61" s="48"/>
      <c r="N61" s="48"/>
      <c r="O61" s="48"/>
      <c r="P61" s="49"/>
      <c r="R61" s="35"/>
    </row>
    <row r="62" spans="2:18">
      <c r="B62" s="24"/>
      <c r="D62" s="50"/>
      <c r="H62" s="51"/>
      <c r="J62" s="50"/>
      <c r="P62" s="51"/>
      <c r="R62" s="25"/>
    </row>
    <row r="63" spans="2:18">
      <c r="B63" s="24"/>
      <c r="D63" s="50"/>
      <c r="H63" s="51"/>
      <c r="J63" s="50"/>
      <c r="P63" s="51"/>
      <c r="R63" s="25"/>
    </row>
    <row r="64" spans="2:18">
      <c r="B64" s="24"/>
      <c r="D64" s="50"/>
      <c r="H64" s="51"/>
      <c r="J64" s="50"/>
      <c r="P64" s="51"/>
      <c r="R64" s="25"/>
    </row>
    <row r="65" spans="2:18">
      <c r="B65" s="24"/>
      <c r="D65" s="50"/>
      <c r="H65" s="51"/>
      <c r="J65" s="50"/>
      <c r="P65" s="51"/>
      <c r="R65" s="25"/>
    </row>
    <row r="66" spans="2:18">
      <c r="B66" s="24"/>
      <c r="D66" s="50"/>
      <c r="H66" s="51"/>
      <c r="J66" s="50"/>
      <c r="P66" s="51"/>
      <c r="R66" s="25"/>
    </row>
    <row r="67" spans="2:18">
      <c r="B67" s="24"/>
      <c r="D67" s="50"/>
      <c r="H67" s="51"/>
      <c r="J67" s="50"/>
      <c r="P67" s="51"/>
      <c r="R67" s="25"/>
    </row>
    <row r="68" spans="2:18">
      <c r="B68" s="24"/>
      <c r="D68" s="50"/>
      <c r="H68" s="51"/>
      <c r="J68" s="50"/>
      <c r="P68" s="51"/>
      <c r="R68" s="25"/>
    </row>
    <row r="69" spans="2:18">
      <c r="B69" s="24"/>
      <c r="D69" s="50"/>
      <c r="H69" s="51"/>
      <c r="J69" s="50"/>
      <c r="P69" s="51"/>
      <c r="R69" s="25"/>
    </row>
    <row r="70" spans="2:18" s="1" customFormat="1" ht="15">
      <c r="B70" s="34"/>
      <c r="D70" s="52" t="s">
        <v>53</v>
      </c>
      <c r="E70" s="53"/>
      <c r="F70" s="53"/>
      <c r="G70" s="54" t="s">
        <v>54</v>
      </c>
      <c r="H70" s="55"/>
      <c r="J70" s="52" t="s">
        <v>53</v>
      </c>
      <c r="K70" s="53"/>
      <c r="L70" s="53"/>
      <c r="M70" s="53"/>
      <c r="N70" s="54" t="s">
        <v>54</v>
      </c>
      <c r="O70" s="53"/>
      <c r="P70" s="55"/>
      <c r="R70" s="35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4"/>
      <c r="C76" s="187" t="s">
        <v>119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5"/>
    </row>
    <row r="77" spans="2:18" s="1" customFormat="1" ht="6.95" customHeight="1">
      <c r="B77" s="34"/>
      <c r="R77" s="35"/>
    </row>
    <row r="78" spans="2:18" s="1" customFormat="1" ht="30" customHeight="1">
      <c r="B78" s="34"/>
      <c r="C78" s="30" t="s">
        <v>19</v>
      </c>
      <c r="F78" s="229" t="str">
        <f>F6</f>
        <v>Oprava fasády a střechy tělocvičny ZŠ Lidická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R78" s="35"/>
    </row>
    <row r="79" spans="2:18" s="1" customFormat="1" ht="36.950000000000003" customHeight="1">
      <c r="B79" s="34"/>
      <c r="C79" s="65" t="s">
        <v>115</v>
      </c>
      <c r="F79" s="222" t="str">
        <f>F7</f>
        <v>SO 03 - Oprava dřevěné věžičky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R79" s="35"/>
    </row>
    <row r="80" spans="2:18" s="1" customFormat="1" ht="6.95" customHeight="1">
      <c r="B80" s="34"/>
      <c r="R80" s="35"/>
    </row>
    <row r="81" spans="2:47" s="1" customFormat="1" ht="18" customHeight="1">
      <c r="B81" s="34"/>
      <c r="C81" s="30" t="s">
        <v>23</v>
      </c>
      <c r="F81" s="28" t="str">
        <f>F9</f>
        <v>Bílina</v>
      </c>
      <c r="K81" s="30" t="s">
        <v>25</v>
      </c>
      <c r="M81" s="233">
        <f>IF(O9="","",O9)</f>
        <v>42867</v>
      </c>
      <c r="N81" s="233"/>
      <c r="O81" s="233"/>
      <c r="P81" s="233"/>
      <c r="R81" s="35"/>
    </row>
    <row r="82" spans="2:47" s="1" customFormat="1" ht="6.95" customHeight="1">
      <c r="B82" s="34"/>
      <c r="R82" s="35"/>
    </row>
    <row r="83" spans="2:47" s="1" customFormat="1" ht="15">
      <c r="B83" s="34"/>
      <c r="C83" s="30" t="s">
        <v>26</v>
      </c>
      <c r="F83" s="28" t="str">
        <f>E12</f>
        <v>Město Bílina</v>
      </c>
      <c r="K83" s="30" t="s">
        <v>32</v>
      </c>
      <c r="M83" s="191" t="str">
        <f>E18</f>
        <v>Ing. Marian Zach</v>
      </c>
      <c r="N83" s="191"/>
      <c r="O83" s="191"/>
      <c r="P83" s="191"/>
      <c r="Q83" s="191"/>
      <c r="R83" s="35"/>
    </row>
    <row r="84" spans="2:47" s="1" customFormat="1" ht="14.45" customHeight="1">
      <c r="B84" s="34"/>
      <c r="C84" s="30" t="s">
        <v>30</v>
      </c>
      <c r="F84" s="28" t="str">
        <f>IF(E15="","",E15)</f>
        <v>DSP</v>
      </c>
      <c r="K84" s="30" t="s">
        <v>35</v>
      </c>
      <c r="M84" s="191" t="str">
        <f>E21</f>
        <v>Pavel Šouta</v>
      </c>
      <c r="N84" s="191"/>
      <c r="O84" s="191"/>
      <c r="P84" s="191"/>
      <c r="Q84" s="191"/>
      <c r="R84" s="35"/>
    </row>
    <row r="85" spans="2:47" s="1" customFormat="1" ht="10.35" customHeight="1">
      <c r="B85" s="34"/>
      <c r="R85" s="35"/>
    </row>
    <row r="86" spans="2:47" s="1" customFormat="1" ht="29.25" customHeight="1">
      <c r="B86" s="34"/>
      <c r="C86" s="240" t="s">
        <v>120</v>
      </c>
      <c r="D86" s="241"/>
      <c r="E86" s="241"/>
      <c r="F86" s="241"/>
      <c r="G86" s="241"/>
      <c r="H86" s="108"/>
      <c r="I86" s="108"/>
      <c r="J86" s="108"/>
      <c r="K86" s="108"/>
      <c r="L86" s="108"/>
      <c r="M86" s="108"/>
      <c r="N86" s="240" t="s">
        <v>121</v>
      </c>
      <c r="O86" s="241"/>
      <c r="P86" s="241"/>
      <c r="Q86" s="241"/>
      <c r="R86" s="35"/>
    </row>
    <row r="87" spans="2:47" s="1" customFormat="1" ht="10.35" customHeight="1">
      <c r="B87" s="34"/>
      <c r="R87" s="35"/>
    </row>
    <row r="88" spans="2:47" s="1" customFormat="1" ht="29.25" customHeight="1">
      <c r="B88" s="34"/>
      <c r="C88" s="115" t="s">
        <v>122</v>
      </c>
      <c r="N88" s="215">
        <f>N124</f>
        <v>0</v>
      </c>
      <c r="O88" s="242"/>
      <c r="P88" s="242"/>
      <c r="Q88" s="242"/>
      <c r="R88" s="35"/>
      <c r="AU88" s="20" t="s">
        <v>123</v>
      </c>
    </row>
    <row r="89" spans="2:47" s="6" customFormat="1" ht="24.95" customHeight="1">
      <c r="B89" s="116"/>
      <c r="D89" s="117" t="s">
        <v>124</v>
      </c>
      <c r="N89" s="243">
        <f>N125</f>
        <v>0</v>
      </c>
      <c r="O89" s="244"/>
      <c r="P89" s="244"/>
      <c r="Q89" s="244"/>
      <c r="R89" s="118"/>
    </row>
    <row r="90" spans="2:47" s="7" customFormat="1" ht="19.899999999999999" customHeight="1">
      <c r="B90" s="119"/>
      <c r="D90" s="96" t="s">
        <v>126</v>
      </c>
      <c r="N90" s="216">
        <f>N126</f>
        <v>0</v>
      </c>
      <c r="O90" s="245"/>
      <c r="P90" s="245"/>
      <c r="Q90" s="245"/>
      <c r="R90" s="120"/>
    </row>
    <row r="91" spans="2:47" s="7" customFormat="1" ht="19.899999999999999" customHeight="1">
      <c r="B91" s="119"/>
      <c r="D91" s="96" t="s">
        <v>127</v>
      </c>
      <c r="N91" s="216">
        <f>N130</f>
        <v>0</v>
      </c>
      <c r="O91" s="245"/>
      <c r="P91" s="245"/>
      <c r="Q91" s="245"/>
      <c r="R91" s="120"/>
    </row>
    <row r="92" spans="2:47" s="7" customFormat="1" ht="19.899999999999999" customHeight="1">
      <c r="B92" s="119"/>
      <c r="D92" s="96" t="s">
        <v>128</v>
      </c>
      <c r="N92" s="216">
        <f>N158</f>
        <v>0</v>
      </c>
      <c r="O92" s="245"/>
      <c r="P92" s="245"/>
      <c r="Q92" s="245"/>
      <c r="R92" s="120"/>
    </row>
    <row r="93" spans="2:47" s="7" customFormat="1" ht="19.899999999999999" customHeight="1">
      <c r="B93" s="119"/>
      <c r="D93" s="96" t="s">
        <v>129</v>
      </c>
      <c r="N93" s="216">
        <f>N163</f>
        <v>0</v>
      </c>
      <c r="O93" s="245"/>
      <c r="P93" s="245"/>
      <c r="Q93" s="245"/>
      <c r="R93" s="120"/>
    </row>
    <row r="94" spans="2:47" s="6" customFormat="1" ht="24.95" customHeight="1">
      <c r="B94" s="116"/>
      <c r="D94" s="117" t="s">
        <v>130</v>
      </c>
      <c r="N94" s="243">
        <f>N165</f>
        <v>0</v>
      </c>
      <c r="O94" s="244"/>
      <c r="P94" s="244"/>
      <c r="Q94" s="244"/>
      <c r="R94" s="118"/>
    </row>
    <row r="95" spans="2:47" s="7" customFormat="1" ht="19.899999999999999" customHeight="1">
      <c r="B95" s="119"/>
      <c r="D95" s="96" t="s">
        <v>131</v>
      </c>
      <c r="N95" s="216">
        <f>N166</f>
        <v>0</v>
      </c>
      <c r="O95" s="245"/>
      <c r="P95" s="245"/>
      <c r="Q95" s="245"/>
      <c r="R95" s="120"/>
    </row>
    <row r="96" spans="2:47" s="7" customFormat="1" ht="19.899999999999999" customHeight="1">
      <c r="B96" s="119"/>
      <c r="D96" s="96" t="s">
        <v>132</v>
      </c>
      <c r="N96" s="216">
        <f>N172</f>
        <v>0</v>
      </c>
      <c r="O96" s="245"/>
      <c r="P96" s="245"/>
      <c r="Q96" s="245"/>
      <c r="R96" s="120"/>
    </row>
    <row r="97" spans="2:65" s="7" customFormat="1" ht="19.899999999999999" customHeight="1">
      <c r="B97" s="119"/>
      <c r="D97" s="96" t="s">
        <v>133</v>
      </c>
      <c r="N97" s="216">
        <f>N195</f>
        <v>0</v>
      </c>
      <c r="O97" s="245"/>
      <c r="P97" s="245"/>
      <c r="Q97" s="245"/>
      <c r="R97" s="120"/>
    </row>
    <row r="98" spans="2:65" s="1" customFormat="1" ht="21.75" customHeight="1">
      <c r="B98" s="34"/>
      <c r="R98" s="35"/>
    </row>
    <row r="99" spans="2:65" s="1" customFormat="1" ht="29.25" customHeight="1">
      <c r="B99" s="34"/>
      <c r="C99" s="115" t="s">
        <v>135</v>
      </c>
      <c r="N99" s="242">
        <f>ROUND(N100+N101+N102+N103+N104+N105,2)</f>
        <v>0</v>
      </c>
      <c r="O99" s="246"/>
      <c r="P99" s="246"/>
      <c r="Q99" s="246"/>
      <c r="R99" s="35"/>
      <c r="T99" s="121"/>
      <c r="U99" s="122" t="s">
        <v>41</v>
      </c>
    </row>
    <row r="100" spans="2:65" s="1" customFormat="1" ht="18" customHeight="1">
      <c r="B100" s="123"/>
      <c r="C100" s="124"/>
      <c r="D100" s="217" t="s">
        <v>136</v>
      </c>
      <c r="E100" s="247"/>
      <c r="F100" s="247"/>
      <c r="G100" s="247"/>
      <c r="H100" s="247"/>
      <c r="I100" s="124"/>
      <c r="J100" s="124"/>
      <c r="K100" s="124"/>
      <c r="L100" s="124"/>
      <c r="M100" s="124"/>
      <c r="N100" s="219">
        <f>ROUND(N88*T100,2)</f>
        <v>0</v>
      </c>
      <c r="O100" s="248"/>
      <c r="P100" s="248"/>
      <c r="Q100" s="248"/>
      <c r="R100" s="126"/>
      <c r="S100" s="124"/>
      <c r="T100" s="127"/>
      <c r="U100" s="128" t="s">
        <v>42</v>
      </c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9" t="s">
        <v>137</v>
      </c>
      <c r="AZ100" s="124"/>
      <c r="BA100" s="124"/>
      <c r="BB100" s="124"/>
      <c r="BC100" s="124"/>
      <c r="BD100" s="124"/>
      <c r="BE100" s="130">
        <f t="shared" ref="BE100:BE105" si="0">IF(U100="základní",N100,0)</f>
        <v>0</v>
      </c>
      <c r="BF100" s="130">
        <f t="shared" ref="BF100:BF105" si="1">IF(U100="snížená",N100,0)</f>
        <v>0</v>
      </c>
      <c r="BG100" s="130">
        <f t="shared" ref="BG100:BG105" si="2">IF(U100="zákl. přenesená",N100,0)</f>
        <v>0</v>
      </c>
      <c r="BH100" s="130">
        <f t="shared" ref="BH100:BH105" si="3">IF(U100="sníž. přenesená",N100,0)</f>
        <v>0</v>
      </c>
      <c r="BI100" s="130">
        <f t="shared" ref="BI100:BI105" si="4">IF(U100="nulová",N100,0)</f>
        <v>0</v>
      </c>
      <c r="BJ100" s="129" t="s">
        <v>85</v>
      </c>
      <c r="BK100" s="124"/>
      <c r="BL100" s="124"/>
      <c r="BM100" s="124"/>
    </row>
    <row r="101" spans="2:65" s="1" customFormat="1" ht="18" customHeight="1">
      <c r="B101" s="123"/>
      <c r="C101" s="124"/>
      <c r="D101" s="217" t="s">
        <v>138</v>
      </c>
      <c r="E101" s="247"/>
      <c r="F101" s="247"/>
      <c r="G101" s="247"/>
      <c r="H101" s="247"/>
      <c r="I101" s="124"/>
      <c r="J101" s="124"/>
      <c r="K101" s="124"/>
      <c r="L101" s="124"/>
      <c r="M101" s="124"/>
      <c r="N101" s="219">
        <f>ROUND(N88*T101,2)</f>
        <v>0</v>
      </c>
      <c r="O101" s="248"/>
      <c r="P101" s="248"/>
      <c r="Q101" s="248"/>
      <c r="R101" s="126"/>
      <c r="S101" s="124"/>
      <c r="T101" s="127"/>
      <c r="U101" s="128" t="s">
        <v>42</v>
      </c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9" t="s">
        <v>137</v>
      </c>
      <c r="AZ101" s="124"/>
      <c r="BA101" s="124"/>
      <c r="BB101" s="124"/>
      <c r="BC101" s="124"/>
      <c r="BD101" s="124"/>
      <c r="BE101" s="130">
        <f t="shared" si="0"/>
        <v>0</v>
      </c>
      <c r="BF101" s="130">
        <f t="shared" si="1"/>
        <v>0</v>
      </c>
      <c r="BG101" s="130">
        <f t="shared" si="2"/>
        <v>0</v>
      </c>
      <c r="BH101" s="130">
        <f t="shared" si="3"/>
        <v>0</v>
      </c>
      <c r="BI101" s="130">
        <f t="shared" si="4"/>
        <v>0</v>
      </c>
      <c r="BJ101" s="129" t="s">
        <v>85</v>
      </c>
      <c r="BK101" s="124"/>
      <c r="BL101" s="124"/>
      <c r="BM101" s="124"/>
    </row>
    <row r="102" spans="2:65" s="1" customFormat="1" ht="18" customHeight="1">
      <c r="B102" s="123"/>
      <c r="C102" s="124"/>
      <c r="D102" s="217" t="s">
        <v>139</v>
      </c>
      <c r="E102" s="247"/>
      <c r="F102" s="247"/>
      <c r="G102" s="247"/>
      <c r="H102" s="247"/>
      <c r="I102" s="124"/>
      <c r="J102" s="124"/>
      <c r="K102" s="124"/>
      <c r="L102" s="124"/>
      <c r="M102" s="124"/>
      <c r="N102" s="219">
        <f>ROUND(N88*T102,2)</f>
        <v>0</v>
      </c>
      <c r="O102" s="248"/>
      <c r="P102" s="248"/>
      <c r="Q102" s="248"/>
      <c r="R102" s="126"/>
      <c r="S102" s="124"/>
      <c r="T102" s="127"/>
      <c r="U102" s="128" t="s">
        <v>42</v>
      </c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9" t="s">
        <v>137</v>
      </c>
      <c r="AZ102" s="124"/>
      <c r="BA102" s="124"/>
      <c r="BB102" s="124"/>
      <c r="BC102" s="124"/>
      <c r="BD102" s="124"/>
      <c r="BE102" s="130">
        <f t="shared" si="0"/>
        <v>0</v>
      </c>
      <c r="BF102" s="130">
        <f t="shared" si="1"/>
        <v>0</v>
      </c>
      <c r="BG102" s="130">
        <f t="shared" si="2"/>
        <v>0</v>
      </c>
      <c r="BH102" s="130">
        <f t="shared" si="3"/>
        <v>0</v>
      </c>
      <c r="BI102" s="130">
        <f t="shared" si="4"/>
        <v>0</v>
      </c>
      <c r="BJ102" s="129" t="s">
        <v>85</v>
      </c>
      <c r="BK102" s="124"/>
      <c r="BL102" s="124"/>
      <c r="BM102" s="124"/>
    </row>
    <row r="103" spans="2:65" s="1" customFormat="1" ht="18" customHeight="1">
      <c r="B103" s="123"/>
      <c r="C103" s="124"/>
      <c r="D103" s="217" t="s">
        <v>140</v>
      </c>
      <c r="E103" s="247"/>
      <c r="F103" s="247"/>
      <c r="G103" s="247"/>
      <c r="H103" s="247"/>
      <c r="I103" s="124"/>
      <c r="J103" s="124"/>
      <c r="K103" s="124"/>
      <c r="L103" s="124"/>
      <c r="M103" s="124"/>
      <c r="N103" s="219">
        <f>ROUND(N88*T103,2)</f>
        <v>0</v>
      </c>
      <c r="O103" s="248"/>
      <c r="P103" s="248"/>
      <c r="Q103" s="248"/>
      <c r="R103" s="126"/>
      <c r="S103" s="124"/>
      <c r="T103" s="127"/>
      <c r="U103" s="128" t="s">
        <v>42</v>
      </c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9" t="s">
        <v>137</v>
      </c>
      <c r="AZ103" s="124"/>
      <c r="BA103" s="124"/>
      <c r="BB103" s="124"/>
      <c r="BC103" s="124"/>
      <c r="BD103" s="124"/>
      <c r="BE103" s="130">
        <f t="shared" si="0"/>
        <v>0</v>
      </c>
      <c r="BF103" s="130">
        <f t="shared" si="1"/>
        <v>0</v>
      </c>
      <c r="BG103" s="130">
        <f t="shared" si="2"/>
        <v>0</v>
      </c>
      <c r="BH103" s="130">
        <f t="shared" si="3"/>
        <v>0</v>
      </c>
      <c r="BI103" s="130">
        <f t="shared" si="4"/>
        <v>0</v>
      </c>
      <c r="BJ103" s="129" t="s">
        <v>85</v>
      </c>
      <c r="BK103" s="124"/>
      <c r="BL103" s="124"/>
      <c r="BM103" s="124"/>
    </row>
    <row r="104" spans="2:65" s="1" customFormat="1" ht="18" customHeight="1">
      <c r="B104" s="123"/>
      <c r="C104" s="124"/>
      <c r="D104" s="217" t="s">
        <v>141</v>
      </c>
      <c r="E104" s="247"/>
      <c r="F104" s="247"/>
      <c r="G104" s="247"/>
      <c r="H104" s="247"/>
      <c r="I104" s="124"/>
      <c r="J104" s="124"/>
      <c r="K104" s="124"/>
      <c r="L104" s="124"/>
      <c r="M104" s="124"/>
      <c r="N104" s="219">
        <f>ROUND(N88*T104,2)</f>
        <v>0</v>
      </c>
      <c r="O104" s="248"/>
      <c r="P104" s="248"/>
      <c r="Q104" s="248"/>
      <c r="R104" s="126"/>
      <c r="S104" s="124"/>
      <c r="T104" s="127"/>
      <c r="U104" s="128" t="s">
        <v>42</v>
      </c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9" t="s">
        <v>137</v>
      </c>
      <c r="AZ104" s="124"/>
      <c r="BA104" s="124"/>
      <c r="BB104" s="124"/>
      <c r="BC104" s="124"/>
      <c r="BD104" s="124"/>
      <c r="BE104" s="130">
        <f t="shared" si="0"/>
        <v>0</v>
      </c>
      <c r="BF104" s="130">
        <f t="shared" si="1"/>
        <v>0</v>
      </c>
      <c r="BG104" s="130">
        <f t="shared" si="2"/>
        <v>0</v>
      </c>
      <c r="BH104" s="130">
        <f t="shared" si="3"/>
        <v>0</v>
      </c>
      <c r="BI104" s="130">
        <f t="shared" si="4"/>
        <v>0</v>
      </c>
      <c r="BJ104" s="129" t="s">
        <v>85</v>
      </c>
      <c r="BK104" s="124"/>
      <c r="BL104" s="124"/>
      <c r="BM104" s="124"/>
    </row>
    <row r="105" spans="2:65" s="1" customFormat="1" ht="18" customHeight="1">
      <c r="B105" s="123"/>
      <c r="C105" s="124"/>
      <c r="D105" s="125" t="s">
        <v>142</v>
      </c>
      <c r="E105" s="124"/>
      <c r="F105" s="124"/>
      <c r="G105" s="124"/>
      <c r="H105" s="124"/>
      <c r="I105" s="124"/>
      <c r="J105" s="124"/>
      <c r="K105" s="124"/>
      <c r="L105" s="124"/>
      <c r="M105" s="124"/>
      <c r="N105" s="219">
        <f>ROUND(N88*T105,2)</f>
        <v>0</v>
      </c>
      <c r="O105" s="248"/>
      <c r="P105" s="248"/>
      <c r="Q105" s="248"/>
      <c r="R105" s="126"/>
      <c r="S105" s="124"/>
      <c r="T105" s="131"/>
      <c r="U105" s="132" t="s">
        <v>42</v>
      </c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9" t="s">
        <v>143</v>
      </c>
      <c r="AZ105" s="124"/>
      <c r="BA105" s="124"/>
      <c r="BB105" s="124"/>
      <c r="BC105" s="124"/>
      <c r="BD105" s="124"/>
      <c r="BE105" s="130">
        <f t="shared" si="0"/>
        <v>0</v>
      </c>
      <c r="BF105" s="130">
        <f t="shared" si="1"/>
        <v>0</v>
      </c>
      <c r="BG105" s="130">
        <f t="shared" si="2"/>
        <v>0</v>
      </c>
      <c r="BH105" s="130">
        <f t="shared" si="3"/>
        <v>0</v>
      </c>
      <c r="BI105" s="130">
        <f t="shared" si="4"/>
        <v>0</v>
      </c>
      <c r="BJ105" s="129" t="s">
        <v>85</v>
      </c>
      <c r="BK105" s="124"/>
      <c r="BL105" s="124"/>
      <c r="BM105" s="124"/>
    </row>
    <row r="106" spans="2:65" s="1" customFormat="1">
      <c r="B106" s="34"/>
      <c r="R106" s="35"/>
    </row>
    <row r="107" spans="2:65" s="1" customFormat="1" ht="29.25" customHeight="1">
      <c r="B107" s="34"/>
      <c r="C107" s="107" t="s">
        <v>107</v>
      </c>
      <c r="D107" s="108"/>
      <c r="E107" s="108"/>
      <c r="F107" s="108"/>
      <c r="G107" s="108"/>
      <c r="H107" s="108"/>
      <c r="I107" s="108"/>
      <c r="J107" s="108"/>
      <c r="K107" s="108"/>
      <c r="L107" s="220">
        <f>ROUND(SUM(N88+N99),2)</f>
        <v>0</v>
      </c>
      <c r="M107" s="220"/>
      <c r="N107" s="220"/>
      <c r="O107" s="220"/>
      <c r="P107" s="220"/>
      <c r="Q107" s="220"/>
      <c r="R107" s="35"/>
    </row>
    <row r="108" spans="2:65" s="1" customFormat="1" ht="6.95" customHeight="1"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</row>
    <row r="112" spans="2:65" s="1" customFormat="1" ht="6.95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</row>
    <row r="113" spans="2:65" s="1" customFormat="1" ht="36.950000000000003" customHeight="1">
      <c r="B113" s="34"/>
      <c r="C113" s="187" t="s">
        <v>144</v>
      </c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35"/>
    </row>
    <row r="114" spans="2:65" s="1" customFormat="1" ht="6.95" customHeight="1">
      <c r="B114" s="34"/>
      <c r="R114" s="35"/>
    </row>
    <row r="115" spans="2:65" s="1" customFormat="1" ht="30" customHeight="1">
      <c r="B115" s="34"/>
      <c r="C115" s="30" t="s">
        <v>19</v>
      </c>
      <c r="F115" s="229" t="str">
        <f>F6</f>
        <v>Oprava fasády a střechy tělocvičny ZŠ Lidická</v>
      </c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R115" s="35"/>
    </row>
    <row r="116" spans="2:65" s="1" customFormat="1" ht="36.950000000000003" customHeight="1">
      <c r="B116" s="34"/>
      <c r="C116" s="65" t="s">
        <v>115</v>
      </c>
      <c r="F116" s="222" t="str">
        <f>F7</f>
        <v>SO 03 - Oprava dřevěné věžičky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R116" s="35"/>
    </row>
    <row r="117" spans="2:65" s="1" customFormat="1" ht="6.95" customHeight="1">
      <c r="B117" s="34"/>
      <c r="R117" s="35"/>
    </row>
    <row r="118" spans="2:65" s="1" customFormat="1" ht="18" customHeight="1">
      <c r="B118" s="34"/>
      <c r="C118" s="30" t="s">
        <v>23</v>
      </c>
      <c r="F118" s="28" t="str">
        <f>F9</f>
        <v>Bílina</v>
      </c>
      <c r="K118" s="30" t="s">
        <v>25</v>
      </c>
      <c r="M118" s="233">
        <f>IF(O9="","",O9)</f>
        <v>42867</v>
      </c>
      <c r="N118" s="233"/>
      <c r="O118" s="233"/>
      <c r="P118" s="233"/>
      <c r="R118" s="35"/>
    </row>
    <row r="119" spans="2:65" s="1" customFormat="1" ht="6.95" customHeight="1">
      <c r="B119" s="34"/>
      <c r="R119" s="35"/>
    </row>
    <row r="120" spans="2:65" s="1" customFormat="1" ht="15">
      <c r="B120" s="34"/>
      <c r="C120" s="30" t="s">
        <v>26</v>
      </c>
      <c r="F120" s="28" t="str">
        <f>E12</f>
        <v>Město Bílina</v>
      </c>
      <c r="K120" s="30" t="s">
        <v>32</v>
      </c>
      <c r="M120" s="191" t="str">
        <f>E18</f>
        <v>Ing. Marian Zach</v>
      </c>
      <c r="N120" s="191"/>
      <c r="O120" s="191"/>
      <c r="P120" s="191"/>
      <c r="Q120" s="191"/>
      <c r="R120" s="35"/>
    </row>
    <row r="121" spans="2:65" s="1" customFormat="1" ht="14.45" customHeight="1">
      <c r="B121" s="34"/>
      <c r="C121" s="30" t="s">
        <v>30</v>
      </c>
      <c r="F121" s="28" t="str">
        <f>IF(E15="","",E15)</f>
        <v>DSP</v>
      </c>
      <c r="K121" s="30" t="s">
        <v>35</v>
      </c>
      <c r="M121" s="191" t="str">
        <f>E21</f>
        <v>Pavel Šouta</v>
      </c>
      <c r="N121" s="191"/>
      <c r="O121" s="191"/>
      <c r="P121" s="191"/>
      <c r="Q121" s="191"/>
      <c r="R121" s="35"/>
    </row>
    <row r="122" spans="2:65" s="1" customFormat="1" ht="10.35" customHeight="1">
      <c r="B122" s="34"/>
      <c r="R122" s="35"/>
    </row>
    <row r="123" spans="2:65" s="8" customFormat="1" ht="29.25" customHeight="1">
      <c r="B123" s="133"/>
      <c r="C123" s="134" t="s">
        <v>145</v>
      </c>
      <c r="D123" s="135" t="s">
        <v>146</v>
      </c>
      <c r="E123" s="135" t="s">
        <v>59</v>
      </c>
      <c r="F123" s="249" t="s">
        <v>147</v>
      </c>
      <c r="G123" s="249"/>
      <c r="H123" s="249"/>
      <c r="I123" s="249"/>
      <c r="J123" s="135" t="s">
        <v>148</v>
      </c>
      <c r="K123" s="135" t="s">
        <v>149</v>
      </c>
      <c r="L123" s="249" t="s">
        <v>150</v>
      </c>
      <c r="M123" s="249"/>
      <c r="N123" s="249" t="s">
        <v>121</v>
      </c>
      <c r="O123" s="249"/>
      <c r="P123" s="249"/>
      <c r="Q123" s="250"/>
      <c r="R123" s="136"/>
      <c r="T123" s="71" t="s">
        <v>151</v>
      </c>
      <c r="U123" s="72" t="s">
        <v>41</v>
      </c>
      <c r="V123" s="72" t="s">
        <v>152</v>
      </c>
      <c r="W123" s="72" t="s">
        <v>153</v>
      </c>
      <c r="X123" s="72" t="s">
        <v>154</v>
      </c>
      <c r="Y123" s="72" t="s">
        <v>155</v>
      </c>
      <c r="Z123" s="72" t="s">
        <v>156</v>
      </c>
      <c r="AA123" s="73" t="s">
        <v>157</v>
      </c>
    </row>
    <row r="124" spans="2:65" s="1" customFormat="1" ht="29.25" customHeight="1">
      <c r="B124" s="34"/>
      <c r="C124" s="75" t="s">
        <v>118</v>
      </c>
      <c r="N124" s="254">
        <f>BK124</f>
        <v>0</v>
      </c>
      <c r="O124" s="255"/>
      <c r="P124" s="255"/>
      <c r="Q124" s="255"/>
      <c r="R124" s="35"/>
      <c r="T124" s="74"/>
      <c r="U124" s="48"/>
      <c r="V124" s="48"/>
      <c r="W124" s="137">
        <f>W125+W165+W216</f>
        <v>0</v>
      </c>
      <c r="X124" s="48"/>
      <c r="Y124" s="137">
        <f>Y125+Y165+Y216</f>
        <v>7.6800000000000002E-3</v>
      </c>
      <c r="Z124" s="48"/>
      <c r="AA124" s="138">
        <f>AA125+AA165+AA216</f>
        <v>0.26831640000000001</v>
      </c>
      <c r="AT124" s="20" t="s">
        <v>76</v>
      </c>
      <c r="AU124" s="20" t="s">
        <v>123</v>
      </c>
      <c r="BK124" s="139">
        <f>BK125+BK165+BK216</f>
        <v>0</v>
      </c>
    </row>
    <row r="125" spans="2:65" s="9" customFormat="1" ht="37.35" customHeight="1">
      <c r="B125" s="140"/>
      <c r="D125" s="141" t="s">
        <v>124</v>
      </c>
      <c r="E125" s="141"/>
      <c r="F125" s="141"/>
      <c r="G125" s="141"/>
      <c r="H125" s="141"/>
      <c r="I125" s="141"/>
      <c r="J125" s="141"/>
      <c r="K125" s="141"/>
      <c r="L125" s="141"/>
      <c r="M125" s="141"/>
      <c r="N125" s="256">
        <f>BK125</f>
        <v>0</v>
      </c>
      <c r="O125" s="243"/>
      <c r="P125" s="243"/>
      <c r="Q125" s="243"/>
      <c r="R125" s="142"/>
      <c r="T125" s="143"/>
      <c r="W125" s="144">
        <f>W126+W130+W158+W163</f>
        <v>0</v>
      </c>
      <c r="Y125" s="144">
        <f>Y126+Y130+Y158+Y163</f>
        <v>5.4000000000000003E-3</v>
      </c>
      <c r="AA125" s="145">
        <f>AA126+AA130+AA158+AA163</f>
        <v>0</v>
      </c>
      <c r="AR125" s="146" t="s">
        <v>85</v>
      </c>
      <c r="AT125" s="147" t="s">
        <v>76</v>
      </c>
      <c r="AU125" s="147" t="s">
        <v>77</v>
      </c>
      <c r="AY125" s="146" t="s">
        <v>158</v>
      </c>
      <c r="BK125" s="148">
        <f>BK126+BK130+BK158+BK163</f>
        <v>0</v>
      </c>
    </row>
    <row r="126" spans="2:65" s="9" customFormat="1" ht="19.899999999999999" customHeight="1">
      <c r="B126" s="140"/>
      <c r="D126" s="149" t="s">
        <v>126</v>
      </c>
      <c r="E126" s="149"/>
      <c r="F126" s="149"/>
      <c r="G126" s="149"/>
      <c r="H126" s="149"/>
      <c r="I126" s="149"/>
      <c r="J126" s="149"/>
      <c r="K126" s="149"/>
      <c r="L126" s="149"/>
      <c r="M126" s="149"/>
      <c r="N126" s="257">
        <f>BK126</f>
        <v>0</v>
      </c>
      <c r="O126" s="258"/>
      <c r="P126" s="258"/>
      <c r="Q126" s="258"/>
      <c r="R126" s="142"/>
      <c r="T126" s="143"/>
      <c r="W126" s="144">
        <f>SUM(W127:W129)</f>
        <v>0</v>
      </c>
      <c r="Y126" s="144">
        <f>SUM(Y127:Y129)</f>
        <v>5.4000000000000003E-3</v>
      </c>
      <c r="AA126" s="145">
        <f>SUM(AA127:AA129)</f>
        <v>0</v>
      </c>
      <c r="AR126" s="146" t="s">
        <v>85</v>
      </c>
      <c r="AT126" s="147" t="s">
        <v>76</v>
      </c>
      <c r="AU126" s="147" t="s">
        <v>85</v>
      </c>
      <c r="AY126" s="146" t="s">
        <v>158</v>
      </c>
      <c r="BK126" s="148">
        <f>SUM(BK127:BK129)</f>
        <v>0</v>
      </c>
    </row>
    <row r="127" spans="2:65" s="1" customFormat="1" ht="22.9" customHeight="1">
      <c r="B127" s="123"/>
      <c r="C127" s="150" t="s">
        <v>85</v>
      </c>
      <c r="D127" s="150" t="s">
        <v>159</v>
      </c>
      <c r="E127" s="151" t="s">
        <v>168</v>
      </c>
      <c r="F127" s="251" t="s">
        <v>169</v>
      </c>
      <c r="G127" s="251"/>
      <c r="H127" s="251"/>
      <c r="I127" s="251"/>
      <c r="J127" s="152" t="s">
        <v>170</v>
      </c>
      <c r="K127" s="153">
        <v>45</v>
      </c>
      <c r="L127" s="252">
        <v>0</v>
      </c>
      <c r="M127" s="252"/>
      <c r="N127" s="253">
        <f>ROUND(L127*K127,2)</f>
        <v>0</v>
      </c>
      <c r="O127" s="253"/>
      <c r="P127" s="253"/>
      <c r="Q127" s="253"/>
      <c r="R127" s="126"/>
      <c r="T127" s="154" t="s">
        <v>5</v>
      </c>
      <c r="U127" s="41" t="s">
        <v>42</v>
      </c>
      <c r="W127" s="155">
        <f>V127*K127</f>
        <v>0</v>
      </c>
      <c r="X127" s="155">
        <v>1.2E-4</v>
      </c>
      <c r="Y127" s="155">
        <f>X127*K127</f>
        <v>5.4000000000000003E-3</v>
      </c>
      <c r="Z127" s="155">
        <v>0</v>
      </c>
      <c r="AA127" s="156">
        <f>Z127*K127</f>
        <v>0</v>
      </c>
      <c r="AR127" s="20" t="s">
        <v>163</v>
      </c>
      <c r="AT127" s="20" t="s">
        <v>159</v>
      </c>
      <c r="AU127" s="20" t="s">
        <v>113</v>
      </c>
      <c r="AY127" s="20" t="s">
        <v>158</v>
      </c>
      <c r="BE127" s="100">
        <f>IF(U127="základní",N127,0)</f>
        <v>0</v>
      </c>
      <c r="BF127" s="100">
        <f>IF(U127="snížená",N127,0)</f>
        <v>0</v>
      </c>
      <c r="BG127" s="100">
        <f>IF(U127="zákl. přenesená",N127,0)</f>
        <v>0</v>
      </c>
      <c r="BH127" s="100">
        <f>IF(U127="sníž. přenesená",N127,0)</f>
        <v>0</v>
      </c>
      <c r="BI127" s="100">
        <f>IF(U127="nulová",N127,0)</f>
        <v>0</v>
      </c>
      <c r="BJ127" s="20" t="s">
        <v>85</v>
      </c>
      <c r="BK127" s="100">
        <f>ROUND(L127*K127,2)</f>
        <v>0</v>
      </c>
      <c r="BL127" s="20" t="s">
        <v>163</v>
      </c>
      <c r="BM127" s="20" t="s">
        <v>753</v>
      </c>
    </row>
    <row r="128" spans="2:65" s="10" customFormat="1" ht="14.45" customHeight="1">
      <c r="B128" s="157"/>
      <c r="E128" s="158" t="s">
        <v>5</v>
      </c>
      <c r="F128" s="259" t="s">
        <v>358</v>
      </c>
      <c r="G128" s="260"/>
      <c r="H128" s="260"/>
      <c r="I128" s="260"/>
      <c r="K128" s="159">
        <v>45</v>
      </c>
      <c r="R128" s="160"/>
      <c r="T128" s="161"/>
      <c r="AA128" s="162"/>
      <c r="AT128" s="158" t="s">
        <v>166</v>
      </c>
      <c r="AU128" s="158" t="s">
        <v>113</v>
      </c>
      <c r="AV128" s="10" t="s">
        <v>113</v>
      </c>
      <c r="AW128" s="10" t="s">
        <v>34</v>
      </c>
      <c r="AX128" s="10" t="s">
        <v>77</v>
      </c>
      <c r="AY128" s="158" t="s">
        <v>158</v>
      </c>
    </row>
    <row r="129" spans="2:65" s="11" customFormat="1" ht="14.45" customHeight="1">
      <c r="B129" s="163"/>
      <c r="E129" s="164" t="s">
        <v>5</v>
      </c>
      <c r="F129" s="261" t="s">
        <v>167</v>
      </c>
      <c r="G129" s="262"/>
      <c r="H129" s="262"/>
      <c r="I129" s="262"/>
      <c r="K129" s="165">
        <v>45</v>
      </c>
      <c r="R129" s="166"/>
      <c r="T129" s="167"/>
      <c r="AA129" s="168"/>
      <c r="AT129" s="164" t="s">
        <v>166</v>
      </c>
      <c r="AU129" s="164" t="s">
        <v>113</v>
      </c>
      <c r="AV129" s="11" t="s">
        <v>163</v>
      </c>
      <c r="AW129" s="11" t="s">
        <v>34</v>
      </c>
      <c r="AX129" s="11" t="s">
        <v>85</v>
      </c>
      <c r="AY129" s="164" t="s">
        <v>158</v>
      </c>
    </row>
    <row r="130" spans="2:65" s="9" customFormat="1" ht="29.85" customHeight="1">
      <c r="B130" s="140"/>
      <c r="D130" s="149" t="s">
        <v>127</v>
      </c>
      <c r="E130" s="149"/>
      <c r="F130" s="149"/>
      <c r="G130" s="149"/>
      <c r="H130" s="149"/>
      <c r="I130" s="149"/>
      <c r="J130" s="149"/>
      <c r="K130" s="149"/>
      <c r="L130" s="149"/>
      <c r="M130" s="149"/>
      <c r="N130" s="257">
        <f>BK130</f>
        <v>0</v>
      </c>
      <c r="O130" s="258"/>
      <c r="P130" s="258"/>
      <c r="Q130" s="258"/>
      <c r="R130" s="142"/>
      <c r="T130" s="143"/>
      <c r="W130" s="144">
        <f>SUM(W131:W157)</f>
        <v>0</v>
      </c>
      <c r="Y130" s="144">
        <f>SUM(Y131:Y157)</f>
        <v>0</v>
      </c>
      <c r="AA130" s="145">
        <f>SUM(AA131:AA157)</f>
        <v>0</v>
      </c>
      <c r="AR130" s="146" t="s">
        <v>85</v>
      </c>
      <c r="AT130" s="147" t="s">
        <v>76</v>
      </c>
      <c r="AU130" s="147" t="s">
        <v>85</v>
      </c>
      <c r="AY130" s="146" t="s">
        <v>158</v>
      </c>
      <c r="BK130" s="148">
        <f>SUM(BK131:BK157)</f>
        <v>0</v>
      </c>
    </row>
    <row r="131" spans="2:65" s="1" customFormat="1" ht="34.15" customHeight="1">
      <c r="B131" s="123"/>
      <c r="C131" s="150" t="s">
        <v>113</v>
      </c>
      <c r="D131" s="150" t="s">
        <v>159</v>
      </c>
      <c r="E131" s="151" t="s">
        <v>754</v>
      </c>
      <c r="F131" s="251" t="s">
        <v>755</v>
      </c>
      <c r="G131" s="251"/>
      <c r="H131" s="251"/>
      <c r="I131" s="251"/>
      <c r="J131" s="152" t="s">
        <v>170</v>
      </c>
      <c r="K131" s="153">
        <v>40</v>
      </c>
      <c r="L131" s="252">
        <v>0</v>
      </c>
      <c r="M131" s="252"/>
      <c r="N131" s="253">
        <f>ROUND(L131*K131,2)</f>
        <v>0</v>
      </c>
      <c r="O131" s="253"/>
      <c r="P131" s="253"/>
      <c r="Q131" s="253"/>
      <c r="R131" s="126"/>
      <c r="T131" s="154" t="s">
        <v>5</v>
      </c>
      <c r="U131" s="41" t="s">
        <v>42</v>
      </c>
      <c r="W131" s="155">
        <f>V131*K131</f>
        <v>0</v>
      </c>
      <c r="X131" s="155">
        <v>0</v>
      </c>
      <c r="Y131" s="155">
        <f>X131*K131</f>
        <v>0</v>
      </c>
      <c r="Z131" s="155">
        <v>0</v>
      </c>
      <c r="AA131" s="156">
        <f>Z131*K131</f>
        <v>0</v>
      </c>
      <c r="AR131" s="20" t="s">
        <v>163</v>
      </c>
      <c r="AT131" s="20" t="s">
        <v>159</v>
      </c>
      <c r="AU131" s="20" t="s">
        <v>113</v>
      </c>
      <c r="AY131" s="20" t="s">
        <v>158</v>
      </c>
      <c r="BE131" s="100">
        <f>IF(U131="základní",N131,0)</f>
        <v>0</v>
      </c>
      <c r="BF131" s="100">
        <f>IF(U131="snížená",N131,0)</f>
        <v>0</v>
      </c>
      <c r="BG131" s="100">
        <f>IF(U131="zákl. přenesená",N131,0)</f>
        <v>0</v>
      </c>
      <c r="BH131" s="100">
        <f>IF(U131="sníž. přenesená",N131,0)</f>
        <v>0</v>
      </c>
      <c r="BI131" s="100">
        <f>IF(U131="nulová",N131,0)</f>
        <v>0</v>
      </c>
      <c r="BJ131" s="20" t="s">
        <v>85</v>
      </c>
      <c r="BK131" s="100">
        <f>ROUND(L131*K131,2)</f>
        <v>0</v>
      </c>
      <c r="BL131" s="20" t="s">
        <v>163</v>
      </c>
      <c r="BM131" s="20" t="s">
        <v>756</v>
      </c>
    </row>
    <row r="132" spans="2:65" s="10" customFormat="1" ht="14.45" customHeight="1">
      <c r="B132" s="157"/>
      <c r="E132" s="158" t="s">
        <v>5</v>
      </c>
      <c r="F132" s="259" t="s">
        <v>757</v>
      </c>
      <c r="G132" s="260"/>
      <c r="H132" s="260"/>
      <c r="I132" s="260"/>
      <c r="K132" s="159">
        <v>40</v>
      </c>
      <c r="R132" s="160"/>
      <c r="T132" s="161"/>
      <c r="AA132" s="162"/>
      <c r="AT132" s="158" t="s">
        <v>166</v>
      </c>
      <c r="AU132" s="158" t="s">
        <v>113</v>
      </c>
      <c r="AV132" s="10" t="s">
        <v>113</v>
      </c>
      <c r="AW132" s="10" t="s">
        <v>34</v>
      </c>
      <c r="AX132" s="10" t="s">
        <v>77</v>
      </c>
      <c r="AY132" s="158" t="s">
        <v>158</v>
      </c>
    </row>
    <row r="133" spans="2:65" s="11" customFormat="1" ht="14.45" customHeight="1">
      <c r="B133" s="163"/>
      <c r="E133" s="164" t="s">
        <v>5</v>
      </c>
      <c r="F133" s="261" t="s">
        <v>167</v>
      </c>
      <c r="G133" s="262"/>
      <c r="H133" s="262"/>
      <c r="I133" s="262"/>
      <c r="K133" s="165">
        <v>40</v>
      </c>
      <c r="R133" s="166"/>
      <c r="T133" s="167"/>
      <c r="AA133" s="168"/>
      <c r="AT133" s="164" t="s">
        <v>166</v>
      </c>
      <c r="AU133" s="164" t="s">
        <v>113</v>
      </c>
      <c r="AV133" s="11" t="s">
        <v>163</v>
      </c>
      <c r="AW133" s="11" t="s">
        <v>34</v>
      </c>
      <c r="AX133" s="11" t="s">
        <v>85</v>
      </c>
      <c r="AY133" s="164" t="s">
        <v>158</v>
      </c>
    </row>
    <row r="134" spans="2:65" s="1" customFormat="1" ht="45.6" customHeight="1">
      <c r="B134" s="123"/>
      <c r="C134" s="150" t="s">
        <v>173</v>
      </c>
      <c r="D134" s="150" t="s">
        <v>159</v>
      </c>
      <c r="E134" s="151" t="s">
        <v>758</v>
      </c>
      <c r="F134" s="251" t="s">
        <v>759</v>
      </c>
      <c r="G134" s="251"/>
      <c r="H134" s="251"/>
      <c r="I134" s="251"/>
      <c r="J134" s="152" t="s">
        <v>170</v>
      </c>
      <c r="K134" s="153">
        <v>1600</v>
      </c>
      <c r="L134" s="252">
        <v>0</v>
      </c>
      <c r="M134" s="252"/>
      <c r="N134" s="253">
        <f>ROUND(L134*K134,2)</f>
        <v>0</v>
      </c>
      <c r="O134" s="253"/>
      <c r="P134" s="253"/>
      <c r="Q134" s="253"/>
      <c r="R134" s="126"/>
      <c r="T134" s="154" t="s">
        <v>5</v>
      </c>
      <c r="U134" s="41" t="s">
        <v>42</v>
      </c>
      <c r="W134" s="155">
        <f>V134*K134</f>
        <v>0</v>
      </c>
      <c r="X134" s="155">
        <v>0</v>
      </c>
      <c r="Y134" s="155">
        <f>X134*K134</f>
        <v>0</v>
      </c>
      <c r="Z134" s="155">
        <v>0</v>
      </c>
      <c r="AA134" s="156">
        <f>Z134*K134</f>
        <v>0</v>
      </c>
      <c r="AR134" s="20" t="s">
        <v>163</v>
      </c>
      <c r="AT134" s="20" t="s">
        <v>159</v>
      </c>
      <c r="AU134" s="20" t="s">
        <v>113</v>
      </c>
      <c r="AY134" s="20" t="s">
        <v>158</v>
      </c>
      <c r="BE134" s="100">
        <f>IF(U134="základní",N134,0)</f>
        <v>0</v>
      </c>
      <c r="BF134" s="100">
        <f>IF(U134="snížená",N134,0)</f>
        <v>0</v>
      </c>
      <c r="BG134" s="100">
        <f>IF(U134="zákl. přenesená",N134,0)</f>
        <v>0</v>
      </c>
      <c r="BH134" s="100">
        <f>IF(U134="sníž. přenesená",N134,0)</f>
        <v>0</v>
      </c>
      <c r="BI134" s="100">
        <f>IF(U134="nulová",N134,0)</f>
        <v>0</v>
      </c>
      <c r="BJ134" s="20" t="s">
        <v>85</v>
      </c>
      <c r="BK134" s="100">
        <f>ROUND(L134*K134,2)</f>
        <v>0</v>
      </c>
      <c r="BL134" s="20" t="s">
        <v>163</v>
      </c>
      <c r="BM134" s="20" t="s">
        <v>760</v>
      </c>
    </row>
    <row r="135" spans="2:65" s="10" customFormat="1" ht="14.45" customHeight="1">
      <c r="B135" s="157"/>
      <c r="E135" s="158" t="s">
        <v>5</v>
      </c>
      <c r="F135" s="259" t="s">
        <v>761</v>
      </c>
      <c r="G135" s="260"/>
      <c r="H135" s="260"/>
      <c r="I135" s="260"/>
      <c r="K135" s="159">
        <v>1600</v>
      </c>
      <c r="R135" s="160"/>
      <c r="T135" s="161"/>
      <c r="AA135" s="162"/>
      <c r="AT135" s="158" t="s">
        <v>166</v>
      </c>
      <c r="AU135" s="158" t="s">
        <v>113</v>
      </c>
      <c r="AV135" s="10" t="s">
        <v>113</v>
      </c>
      <c r="AW135" s="10" t="s">
        <v>34</v>
      </c>
      <c r="AX135" s="10" t="s">
        <v>77</v>
      </c>
      <c r="AY135" s="158" t="s">
        <v>158</v>
      </c>
    </row>
    <row r="136" spans="2:65" s="11" customFormat="1" ht="14.45" customHeight="1">
      <c r="B136" s="163"/>
      <c r="E136" s="164" t="s">
        <v>5</v>
      </c>
      <c r="F136" s="261" t="s">
        <v>167</v>
      </c>
      <c r="G136" s="262"/>
      <c r="H136" s="262"/>
      <c r="I136" s="262"/>
      <c r="K136" s="165">
        <v>1600</v>
      </c>
      <c r="R136" s="166"/>
      <c r="T136" s="167"/>
      <c r="AA136" s="168"/>
      <c r="AT136" s="164" t="s">
        <v>166</v>
      </c>
      <c r="AU136" s="164" t="s">
        <v>113</v>
      </c>
      <c r="AV136" s="11" t="s">
        <v>163</v>
      </c>
      <c r="AW136" s="11" t="s">
        <v>34</v>
      </c>
      <c r="AX136" s="11" t="s">
        <v>85</v>
      </c>
      <c r="AY136" s="164" t="s">
        <v>158</v>
      </c>
    </row>
    <row r="137" spans="2:65" s="1" customFormat="1" ht="34.15" customHeight="1">
      <c r="B137" s="123"/>
      <c r="C137" s="150" t="s">
        <v>163</v>
      </c>
      <c r="D137" s="150" t="s">
        <v>159</v>
      </c>
      <c r="E137" s="151" t="s">
        <v>762</v>
      </c>
      <c r="F137" s="251" t="s">
        <v>763</v>
      </c>
      <c r="G137" s="251"/>
      <c r="H137" s="251"/>
      <c r="I137" s="251"/>
      <c r="J137" s="152" t="s">
        <v>170</v>
      </c>
      <c r="K137" s="153">
        <v>40</v>
      </c>
      <c r="L137" s="252">
        <v>0</v>
      </c>
      <c r="M137" s="252"/>
      <c r="N137" s="253">
        <f>ROUND(L137*K137,2)</f>
        <v>0</v>
      </c>
      <c r="O137" s="253"/>
      <c r="P137" s="253"/>
      <c r="Q137" s="253"/>
      <c r="R137" s="126"/>
      <c r="T137" s="154" t="s">
        <v>5</v>
      </c>
      <c r="U137" s="41" t="s">
        <v>42</v>
      </c>
      <c r="W137" s="155">
        <f>V137*K137</f>
        <v>0</v>
      </c>
      <c r="X137" s="155">
        <v>0</v>
      </c>
      <c r="Y137" s="155">
        <f>X137*K137</f>
        <v>0</v>
      </c>
      <c r="Z137" s="155">
        <v>0</v>
      </c>
      <c r="AA137" s="156">
        <f>Z137*K137</f>
        <v>0</v>
      </c>
      <c r="AR137" s="20" t="s">
        <v>163</v>
      </c>
      <c r="AT137" s="20" t="s">
        <v>159</v>
      </c>
      <c r="AU137" s="20" t="s">
        <v>113</v>
      </c>
      <c r="AY137" s="20" t="s">
        <v>158</v>
      </c>
      <c r="BE137" s="100">
        <f>IF(U137="základní",N137,0)</f>
        <v>0</v>
      </c>
      <c r="BF137" s="100">
        <f>IF(U137="snížená",N137,0)</f>
        <v>0</v>
      </c>
      <c r="BG137" s="100">
        <f>IF(U137="zákl. přenesená",N137,0)</f>
        <v>0</v>
      </c>
      <c r="BH137" s="100">
        <f>IF(U137="sníž. přenesená",N137,0)</f>
        <v>0</v>
      </c>
      <c r="BI137" s="100">
        <f>IF(U137="nulová",N137,0)</f>
        <v>0</v>
      </c>
      <c r="BJ137" s="20" t="s">
        <v>85</v>
      </c>
      <c r="BK137" s="100">
        <f>ROUND(L137*K137,2)</f>
        <v>0</v>
      </c>
      <c r="BL137" s="20" t="s">
        <v>163</v>
      </c>
      <c r="BM137" s="20" t="s">
        <v>764</v>
      </c>
    </row>
    <row r="138" spans="2:65" s="10" customFormat="1" ht="14.45" customHeight="1">
      <c r="B138" s="157"/>
      <c r="E138" s="158" t="s">
        <v>5</v>
      </c>
      <c r="F138" s="259" t="s">
        <v>327</v>
      </c>
      <c r="G138" s="260"/>
      <c r="H138" s="260"/>
      <c r="I138" s="260"/>
      <c r="K138" s="159">
        <v>40</v>
      </c>
      <c r="R138" s="160"/>
      <c r="T138" s="161"/>
      <c r="AA138" s="162"/>
      <c r="AT138" s="158" t="s">
        <v>166</v>
      </c>
      <c r="AU138" s="158" t="s">
        <v>113</v>
      </c>
      <c r="AV138" s="10" t="s">
        <v>113</v>
      </c>
      <c r="AW138" s="10" t="s">
        <v>34</v>
      </c>
      <c r="AX138" s="10" t="s">
        <v>77</v>
      </c>
      <c r="AY138" s="158" t="s">
        <v>158</v>
      </c>
    </row>
    <row r="139" spans="2:65" s="11" customFormat="1" ht="14.45" customHeight="1">
      <c r="B139" s="163"/>
      <c r="E139" s="164" t="s">
        <v>5</v>
      </c>
      <c r="F139" s="261" t="s">
        <v>167</v>
      </c>
      <c r="G139" s="262"/>
      <c r="H139" s="262"/>
      <c r="I139" s="262"/>
      <c r="K139" s="165">
        <v>40</v>
      </c>
      <c r="R139" s="166"/>
      <c r="T139" s="167"/>
      <c r="AA139" s="168"/>
      <c r="AT139" s="164" t="s">
        <v>166</v>
      </c>
      <c r="AU139" s="164" t="s">
        <v>113</v>
      </c>
      <c r="AV139" s="11" t="s">
        <v>163</v>
      </c>
      <c r="AW139" s="11" t="s">
        <v>34</v>
      </c>
      <c r="AX139" s="11" t="s">
        <v>85</v>
      </c>
      <c r="AY139" s="164" t="s">
        <v>158</v>
      </c>
    </row>
    <row r="140" spans="2:65" s="1" customFormat="1" ht="22.9" customHeight="1">
      <c r="B140" s="123"/>
      <c r="C140" s="150" t="s">
        <v>181</v>
      </c>
      <c r="D140" s="150" t="s">
        <v>159</v>
      </c>
      <c r="E140" s="151" t="s">
        <v>602</v>
      </c>
      <c r="F140" s="251" t="s">
        <v>603</v>
      </c>
      <c r="G140" s="251"/>
      <c r="H140" s="251"/>
      <c r="I140" s="251"/>
      <c r="J140" s="152" t="s">
        <v>170</v>
      </c>
      <c r="K140" s="153">
        <v>40</v>
      </c>
      <c r="L140" s="252">
        <v>0</v>
      </c>
      <c r="M140" s="252"/>
      <c r="N140" s="253">
        <f>ROUND(L140*K140,2)</f>
        <v>0</v>
      </c>
      <c r="O140" s="253"/>
      <c r="P140" s="253"/>
      <c r="Q140" s="253"/>
      <c r="R140" s="126"/>
      <c r="T140" s="154" t="s">
        <v>5</v>
      </c>
      <c r="U140" s="41" t="s">
        <v>42</v>
      </c>
      <c r="W140" s="155">
        <f>V140*K140</f>
        <v>0</v>
      </c>
      <c r="X140" s="155">
        <v>0</v>
      </c>
      <c r="Y140" s="155">
        <f>X140*K140</f>
        <v>0</v>
      </c>
      <c r="Z140" s="155">
        <v>0</v>
      </c>
      <c r="AA140" s="156">
        <f>Z140*K140</f>
        <v>0</v>
      </c>
      <c r="AR140" s="20" t="s">
        <v>163</v>
      </c>
      <c r="AT140" s="20" t="s">
        <v>159</v>
      </c>
      <c r="AU140" s="20" t="s">
        <v>113</v>
      </c>
      <c r="AY140" s="20" t="s">
        <v>158</v>
      </c>
      <c r="BE140" s="100">
        <f>IF(U140="základní",N140,0)</f>
        <v>0</v>
      </c>
      <c r="BF140" s="100">
        <f>IF(U140="snížená",N140,0)</f>
        <v>0</v>
      </c>
      <c r="BG140" s="100">
        <f>IF(U140="zákl. přenesená",N140,0)</f>
        <v>0</v>
      </c>
      <c r="BH140" s="100">
        <f>IF(U140="sníž. přenesená",N140,0)</f>
        <v>0</v>
      </c>
      <c r="BI140" s="100">
        <f>IF(U140="nulová",N140,0)</f>
        <v>0</v>
      </c>
      <c r="BJ140" s="20" t="s">
        <v>85</v>
      </c>
      <c r="BK140" s="100">
        <f>ROUND(L140*K140,2)</f>
        <v>0</v>
      </c>
      <c r="BL140" s="20" t="s">
        <v>163</v>
      </c>
      <c r="BM140" s="20" t="s">
        <v>765</v>
      </c>
    </row>
    <row r="141" spans="2:65" s="10" customFormat="1" ht="14.45" customHeight="1">
      <c r="B141" s="157"/>
      <c r="E141" s="158" t="s">
        <v>5</v>
      </c>
      <c r="F141" s="259" t="s">
        <v>327</v>
      </c>
      <c r="G141" s="260"/>
      <c r="H141" s="260"/>
      <c r="I141" s="260"/>
      <c r="K141" s="159">
        <v>40</v>
      </c>
      <c r="R141" s="160"/>
      <c r="T141" s="161"/>
      <c r="AA141" s="162"/>
      <c r="AT141" s="158" t="s">
        <v>166</v>
      </c>
      <c r="AU141" s="158" t="s">
        <v>113</v>
      </c>
      <c r="AV141" s="10" t="s">
        <v>113</v>
      </c>
      <c r="AW141" s="10" t="s">
        <v>34</v>
      </c>
      <c r="AX141" s="10" t="s">
        <v>77</v>
      </c>
      <c r="AY141" s="158" t="s">
        <v>158</v>
      </c>
    </row>
    <row r="142" spans="2:65" s="11" customFormat="1" ht="14.45" customHeight="1">
      <c r="B142" s="163"/>
      <c r="E142" s="164" t="s">
        <v>5</v>
      </c>
      <c r="F142" s="261" t="s">
        <v>167</v>
      </c>
      <c r="G142" s="262"/>
      <c r="H142" s="262"/>
      <c r="I142" s="262"/>
      <c r="K142" s="165">
        <v>40</v>
      </c>
      <c r="R142" s="166"/>
      <c r="T142" s="167"/>
      <c r="AA142" s="168"/>
      <c r="AT142" s="164" t="s">
        <v>166</v>
      </c>
      <c r="AU142" s="164" t="s">
        <v>113</v>
      </c>
      <c r="AV142" s="11" t="s">
        <v>163</v>
      </c>
      <c r="AW142" s="11" t="s">
        <v>34</v>
      </c>
      <c r="AX142" s="11" t="s">
        <v>85</v>
      </c>
      <c r="AY142" s="164" t="s">
        <v>158</v>
      </c>
    </row>
    <row r="143" spans="2:65" s="1" customFormat="1" ht="22.9" customHeight="1">
      <c r="B143" s="123"/>
      <c r="C143" s="150" t="s">
        <v>187</v>
      </c>
      <c r="D143" s="150" t="s">
        <v>159</v>
      </c>
      <c r="E143" s="151" t="s">
        <v>605</v>
      </c>
      <c r="F143" s="251" t="s">
        <v>606</v>
      </c>
      <c r="G143" s="251"/>
      <c r="H143" s="251"/>
      <c r="I143" s="251"/>
      <c r="J143" s="152" t="s">
        <v>170</v>
      </c>
      <c r="K143" s="153">
        <v>1600</v>
      </c>
      <c r="L143" s="252">
        <v>0</v>
      </c>
      <c r="M143" s="252"/>
      <c r="N143" s="253">
        <f>ROUND(L143*K143,2)</f>
        <v>0</v>
      </c>
      <c r="O143" s="253"/>
      <c r="P143" s="253"/>
      <c r="Q143" s="253"/>
      <c r="R143" s="126"/>
      <c r="T143" s="154" t="s">
        <v>5</v>
      </c>
      <c r="U143" s="41" t="s">
        <v>42</v>
      </c>
      <c r="W143" s="155">
        <f>V143*K143</f>
        <v>0</v>
      </c>
      <c r="X143" s="155">
        <v>0</v>
      </c>
      <c r="Y143" s="155">
        <f>X143*K143</f>
        <v>0</v>
      </c>
      <c r="Z143" s="155">
        <v>0</v>
      </c>
      <c r="AA143" s="156">
        <f>Z143*K143</f>
        <v>0</v>
      </c>
      <c r="AR143" s="20" t="s">
        <v>163</v>
      </c>
      <c r="AT143" s="20" t="s">
        <v>159</v>
      </c>
      <c r="AU143" s="20" t="s">
        <v>113</v>
      </c>
      <c r="AY143" s="20" t="s">
        <v>158</v>
      </c>
      <c r="BE143" s="100">
        <f>IF(U143="základní",N143,0)</f>
        <v>0</v>
      </c>
      <c r="BF143" s="100">
        <f>IF(U143="snížená",N143,0)</f>
        <v>0</v>
      </c>
      <c r="BG143" s="100">
        <f>IF(U143="zákl. přenesená",N143,0)</f>
        <v>0</v>
      </c>
      <c r="BH143" s="100">
        <f>IF(U143="sníž. přenesená",N143,0)</f>
        <v>0</v>
      </c>
      <c r="BI143" s="100">
        <f>IF(U143="nulová",N143,0)</f>
        <v>0</v>
      </c>
      <c r="BJ143" s="20" t="s">
        <v>85</v>
      </c>
      <c r="BK143" s="100">
        <f>ROUND(L143*K143,2)</f>
        <v>0</v>
      </c>
      <c r="BL143" s="20" t="s">
        <v>163</v>
      </c>
      <c r="BM143" s="20" t="s">
        <v>766</v>
      </c>
    </row>
    <row r="144" spans="2:65" s="10" customFormat="1" ht="14.45" customHeight="1">
      <c r="B144" s="157"/>
      <c r="E144" s="158" t="s">
        <v>5</v>
      </c>
      <c r="F144" s="259" t="s">
        <v>761</v>
      </c>
      <c r="G144" s="260"/>
      <c r="H144" s="260"/>
      <c r="I144" s="260"/>
      <c r="K144" s="159">
        <v>1600</v>
      </c>
      <c r="R144" s="160"/>
      <c r="T144" s="161"/>
      <c r="AA144" s="162"/>
      <c r="AT144" s="158" t="s">
        <v>166</v>
      </c>
      <c r="AU144" s="158" t="s">
        <v>113</v>
      </c>
      <c r="AV144" s="10" t="s">
        <v>113</v>
      </c>
      <c r="AW144" s="10" t="s">
        <v>34</v>
      </c>
      <c r="AX144" s="10" t="s">
        <v>77</v>
      </c>
      <c r="AY144" s="158" t="s">
        <v>158</v>
      </c>
    </row>
    <row r="145" spans="2:65" s="11" customFormat="1" ht="14.45" customHeight="1">
      <c r="B145" s="163"/>
      <c r="E145" s="164" t="s">
        <v>5</v>
      </c>
      <c r="F145" s="261" t="s">
        <v>167</v>
      </c>
      <c r="G145" s="262"/>
      <c r="H145" s="262"/>
      <c r="I145" s="262"/>
      <c r="K145" s="165">
        <v>1600</v>
      </c>
      <c r="R145" s="166"/>
      <c r="T145" s="167"/>
      <c r="AA145" s="168"/>
      <c r="AT145" s="164" t="s">
        <v>166</v>
      </c>
      <c r="AU145" s="164" t="s">
        <v>113</v>
      </c>
      <c r="AV145" s="11" t="s">
        <v>163</v>
      </c>
      <c r="AW145" s="11" t="s">
        <v>34</v>
      </c>
      <c r="AX145" s="11" t="s">
        <v>85</v>
      </c>
      <c r="AY145" s="164" t="s">
        <v>158</v>
      </c>
    </row>
    <row r="146" spans="2:65" s="1" customFormat="1" ht="22.9" customHeight="1">
      <c r="B146" s="123"/>
      <c r="C146" s="150" t="s">
        <v>191</v>
      </c>
      <c r="D146" s="150" t="s">
        <v>159</v>
      </c>
      <c r="E146" s="151" t="s">
        <v>608</v>
      </c>
      <c r="F146" s="251" t="s">
        <v>609</v>
      </c>
      <c r="G146" s="251"/>
      <c r="H146" s="251"/>
      <c r="I146" s="251"/>
      <c r="J146" s="152" t="s">
        <v>170</v>
      </c>
      <c r="K146" s="153">
        <v>40</v>
      </c>
      <c r="L146" s="252">
        <v>0</v>
      </c>
      <c r="M146" s="252"/>
      <c r="N146" s="253">
        <f>ROUND(L146*K146,2)</f>
        <v>0</v>
      </c>
      <c r="O146" s="253"/>
      <c r="P146" s="253"/>
      <c r="Q146" s="253"/>
      <c r="R146" s="126"/>
      <c r="T146" s="154" t="s">
        <v>5</v>
      </c>
      <c r="U146" s="41" t="s">
        <v>42</v>
      </c>
      <c r="W146" s="155">
        <f>V146*K146</f>
        <v>0</v>
      </c>
      <c r="X146" s="155">
        <v>0</v>
      </c>
      <c r="Y146" s="155">
        <f>X146*K146</f>
        <v>0</v>
      </c>
      <c r="Z146" s="155">
        <v>0</v>
      </c>
      <c r="AA146" s="156">
        <f>Z146*K146</f>
        <v>0</v>
      </c>
      <c r="AR146" s="20" t="s">
        <v>163</v>
      </c>
      <c r="AT146" s="20" t="s">
        <v>159</v>
      </c>
      <c r="AU146" s="20" t="s">
        <v>113</v>
      </c>
      <c r="AY146" s="20" t="s">
        <v>158</v>
      </c>
      <c r="BE146" s="100">
        <f>IF(U146="základní",N146,0)</f>
        <v>0</v>
      </c>
      <c r="BF146" s="100">
        <f>IF(U146="snížená",N146,0)</f>
        <v>0</v>
      </c>
      <c r="BG146" s="100">
        <f>IF(U146="zákl. přenesená",N146,0)</f>
        <v>0</v>
      </c>
      <c r="BH146" s="100">
        <f>IF(U146="sníž. přenesená",N146,0)</f>
        <v>0</v>
      </c>
      <c r="BI146" s="100">
        <f>IF(U146="nulová",N146,0)</f>
        <v>0</v>
      </c>
      <c r="BJ146" s="20" t="s">
        <v>85</v>
      </c>
      <c r="BK146" s="100">
        <f>ROUND(L146*K146,2)</f>
        <v>0</v>
      </c>
      <c r="BL146" s="20" t="s">
        <v>163</v>
      </c>
      <c r="BM146" s="20" t="s">
        <v>767</v>
      </c>
    </row>
    <row r="147" spans="2:65" s="10" customFormat="1" ht="14.45" customHeight="1">
      <c r="B147" s="157"/>
      <c r="E147" s="158" t="s">
        <v>5</v>
      </c>
      <c r="F147" s="259" t="s">
        <v>327</v>
      </c>
      <c r="G147" s="260"/>
      <c r="H147" s="260"/>
      <c r="I147" s="260"/>
      <c r="K147" s="159">
        <v>40</v>
      </c>
      <c r="R147" s="160"/>
      <c r="T147" s="161"/>
      <c r="AA147" s="162"/>
      <c r="AT147" s="158" t="s">
        <v>166</v>
      </c>
      <c r="AU147" s="158" t="s">
        <v>113</v>
      </c>
      <c r="AV147" s="10" t="s">
        <v>113</v>
      </c>
      <c r="AW147" s="10" t="s">
        <v>34</v>
      </c>
      <c r="AX147" s="10" t="s">
        <v>77</v>
      </c>
      <c r="AY147" s="158" t="s">
        <v>158</v>
      </c>
    </row>
    <row r="148" spans="2:65" s="11" customFormat="1" ht="14.45" customHeight="1">
      <c r="B148" s="163"/>
      <c r="E148" s="164" t="s">
        <v>5</v>
      </c>
      <c r="F148" s="261" t="s">
        <v>167</v>
      </c>
      <c r="G148" s="262"/>
      <c r="H148" s="262"/>
      <c r="I148" s="262"/>
      <c r="K148" s="165">
        <v>40</v>
      </c>
      <c r="R148" s="166"/>
      <c r="T148" s="167"/>
      <c r="AA148" s="168"/>
      <c r="AT148" s="164" t="s">
        <v>166</v>
      </c>
      <c r="AU148" s="164" t="s">
        <v>113</v>
      </c>
      <c r="AV148" s="11" t="s">
        <v>163</v>
      </c>
      <c r="AW148" s="11" t="s">
        <v>34</v>
      </c>
      <c r="AX148" s="11" t="s">
        <v>85</v>
      </c>
      <c r="AY148" s="164" t="s">
        <v>158</v>
      </c>
    </row>
    <row r="149" spans="2:65" s="1" customFormat="1" ht="14.45" customHeight="1">
      <c r="B149" s="123"/>
      <c r="C149" s="150" t="s">
        <v>195</v>
      </c>
      <c r="D149" s="150" t="s">
        <v>159</v>
      </c>
      <c r="E149" s="151" t="s">
        <v>612</v>
      </c>
      <c r="F149" s="251" t="s">
        <v>613</v>
      </c>
      <c r="G149" s="251"/>
      <c r="H149" s="251"/>
      <c r="I149" s="251"/>
      <c r="J149" s="152" t="s">
        <v>309</v>
      </c>
      <c r="K149" s="153">
        <v>20</v>
      </c>
      <c r="L149" s="252">
        <v>0</v>
      </c>
      <c r="M149" s="252"/>
      <c r="N149" s="253">
        <f>ROUND(L149*K149,2)</f>
        <v>0</v>
      </c>
      <c r="O149" s="253"/>
      <c r="P149" s="253"/>
      <c r="Q149" s="253"/>
      <c r="R149" s="126"/>
      <c r="T149" s="154" t="s">
        <v>5</v>
      </c>
      <c r="U149" s="41" t="s">
        <v>42</v>
      </c>
      <c r="W149" s="155">
        <f>V149*K149</f>
        <v>0</v>
      </c>
      <c r="X149" s="155">
        <v>0</v>
      </c>
      <c r="Y149" s="155">
        <f>X149*K149</f>
        <v>0</v>
      </c>
      <c r="Z149" s="155">
        <v>0</v>
      </c>
      <c r="AA149" s="156">
        <f>Z149*K149</f>
        <v>0</v>
      </c>
      <c r="AR149" s="20" t="s">
        <v>163</v>
      </c>
      <c r="AT149" s="20" t="s">
        <v>159</v>
      </c>
      <c r="AU149" s="20" t="s">
        <v>113</v>
      </c>
      <c r="AY149" s="20" t="s">
        <v>158</v>
      </c>
      <c r="BE149" s="100">
        <f>IF(U149="základní",N149,0)</f>
        <v>0</v>
      </c>
      <c r="BF149" s="100">
        <f>IF(U149="snížená",N149,0)</f>
        <v>0</v>
      </c>
      <c r="BG149" s="100">
        <f>IF(U149="zákl. přenesená",N149,0)</f>
        <v>0</v>
      </c>
      <c r="BH149" s="100">
        <f>IF(U149="sníž. přenesená",N149,0)</f>
        <v>0</v>
      </c>
      <c r="BI149" s="100">
        <f>IF(U149="nulová",N149,0)</f>
        <v>0</v>
      </c>
      <c r="BJ149" s="20" t="s">
        <v>85</v>
      </c>
      <c r="BK149" s="100">
        <f>ROUND(L149*K149,2)</f>
        <v>0</v>
      </c>
      <c r="BL149" s="20" t="s">
        <v>163</v>
      </c>
      <c r="BM149" s="20" t="s">
        <v>768</v>
      </c>
    </row>
    <row r="150" spans="2:65" s="10" customFormat="1" ht="14.45" customHeight="1">
      <c r="B150" s="157"/>
      <c r="E150" s="158" t="s">
        <v>5</v>
      </c>
      <c r="F150" s="259" t="s">
        <v>769</v>
      </c>
      <c r="G150" s="260"/>
      <c r="H150" s="260"/>
      <c r="I150" s="260"/>
      <c r="K150" s="159">
        <v>20</v>
      </c>
      <c r="R150" s="160"/>
      <c r="T150" s="161"/>
      <c r="AA150" s="162"/>
      <c r="AT150" s="158" t="s">
        <v>166</v>
      </c>
      <c r="AU150" s="158" t="s">
        <v>113</v>
      </c>
      <c r="AV150" s="10" t="s">
        <v>113</v>
      </c>
      <c r="AW150" s="10" t="s">
        <v>34</v>
      </c>
      <c r="AX150" s="10" t="s">
        <v>77</v>
      </c>
      <c r="AY150" s="158" t="s">
        <v>158</v>
      </c>
    </row>
    <row r="151" spans="2:65" s="11" customFormat="1" ht="14.45" customHeight="1">
      <c r="B151" s="163"/>
      <c r="E151" s="164" t="s">
        <v>5</v>
      </c>
      <c r="F151" s="261" t="s">
        <v>167</v>
      </c>
      <c r="G151" s="262"/>
      <c r="H151" s="262"/>
      <c r="I151" s="262"/>
      <c r="K151" s="165">
        <v>20</v>
      </c>
      <c r="R151" s="166"/>
      <c r="T151" s="167"/>
      <c r="AA151" s="168"/>
      <c r="AT151" s="164" t="s">
        <v>166</v>
      </c>
      <c r="AU151" s="164" t="s">
        <v>113</v>
      </c>
      <c r="AV151" s="11" t="s">
        <v>163</v>
      </c>
      <c r="AW151" s="11" t="s">
        <v>34</v>
      </c>
      <c r="AX151" s="11" t="s">
        <v>85</v>
      </c>
      <c r="AY151" s="164" t="s">
        <v>158</v>
      </c>
    </row>
    <row r="152" spans="2:65" s="1" customFormat="1" ht="22.9" customHeight="1">
      <c r="B152" s="123"/>
      <c r="C152" s="150" t="s">
        <v>203</v>
      </c>
      <c r="D152" s="150" t="s">
        <v>159</v>
      </c>
      <c r="E152" s="151" t="s">
        <v>615</v>
      </c>
      <c r="F152" s="251" t="s">
        <v>616</v>
      </c>
      <c r="G152" s="251"/>
      <c r="H152" s="251"/>
      <c r="I152" s="251"/>
      <c r="J152" s="152" t="s">
        <v>309</v>
      </c>
      <c r="K152" s="153">
        <v>800</v>
      </c>
      <c r="L152" s="252">
        <v>0</v>
      </c>
      <c r="M152" s="252"/>
      <c r="N152" s="253">
        <f>ROUND(L152*K152,2)</f>
        <v>0</v>
      </c>
      <c r="O152" s="253"/>
      <c r="P152" s="253"/>
      <c r="Q152" s="253"/>
      <c r="R152" s="126"/>
      <c r="T152" s="154" t="s">
        <v>5</v>
      </c>
      <c r="U152" s="41" t="s">
        <v>42</v>
      </c>
      <c r="W152" s="155">
        <f>V152*K152</f>
        <v>0</v>
      </c>
      <c r="X152" s="155">
        <v>0</v>
      </c>
      <c r="Y152" s="155">
        <f>X152*K152</f>
        <v>0</v>
      </c>
      <c r="Z152" s="155">
        <v>0</v>
      </c>
      <c r="AA152" s="156">
        <f>Z152*K152</f>
        <v>0</v>
      </c>
      <c r="AR152" s="20" t="s">
        <v>163</v>
      </c>
      <c r="AT152" s="20" t="s">
        <v>159</v>
      </c>
      <c r="AU152" s="20" t="s">
        <v>113</v>
      </c>
      <c r="AY152" s="20" t="s">
        <v>158</v>
      </c>
      <c r="BE152" s="100">
        <f>IF(U152="základní",N152,0)</f>
        <v>0</v>
      </c>
      <c r="BF152" s="100">
        <f>IF(U152="snížená",N152,0)</f>
        <v>0</v>
      </c>
      <c r="BG152" s="100">
        <f>IF(U152="zákl. přenesená",N152,0)</f>
        <v>0</v>
      </c>
      <c r="BH152" s="100">
        <f>IF(U152="sníž. přenesená",N152,0)</f>
        <v>0</v>
      </c>
      <c r="BI152" s="100">
        <f>IF(U152="nulová",N152,0)</f>
        <v>0</v>
      </c>
      <c r="BJ152" s="20" t="s">
        <v>85</v>
      </c>
      <c r="BK152" s="100">
        <f>ROUND(L152*K152,2)</f>
        <v>0</v>
      </c>
      <c r="BL152" s="20" t="s">
        <v>163</v>
      </c>
      <c r="BM152" s="20" t="s">
        <v>770</v>
      </c>
    </row>
    <row r="153" spans="2:65" s="10" customFormat="1" ht="14.45" customHeight="1">
      <c r="B153" s="157"/>
      <c r="E153" s="158" t="s">
        <v>5</v>
      </c>
      <c r="F153" s="259" t="s">
        <v>771</v>
      </c>
      <c r="G153" s="260"/>
      <c r="H153" s="260"/>
      <c r="I153" s="260"/>
      <c r="K153" s="159">
        <v>800</v>
      </c>
      <c r="R153" s="160"/>
      <c r="T153" s="161"/>
      <c r="AA153" s="162"/>
      <c r="AT153" s="158" t="s">
        <v>166</v>
      </c>
      <c r="AU153" s="158" t="s">
        <v>113</v>
      </c>
      <c r="AV153" s="10" t="s">
        <v>113</v>
      </c>
      <c r="AW153" s="10" t="s">
        <v>34</v>
      </c>
      <c r="AX153" s="10" t="s">
        <v>77</v>
      </c>
      <c r="AY153" s="158" t="s">
        <v>158</v>
      </c>
    </row>
    <row r="154" spans="2:65" s="11" customFormat="1" ht="14.45" customHeight="1">
      <c r="B154" s="163"/>
      <c r="E154" s="164" t="s">
        <v>5</v>
      </c>
      <c r="F154" s="261" t="s">
        <v>167</v>
      </c>
      <c r="G154" s="262"/>
      <c r="H154" s="262"/>
      <c r="I154" s="262"/>
      <c r="K154" s="165">
        <v>800</v>
      </c>
      <c r="R154" s="166"/>
      <c r="T154" s="167"/>
      <c r="AA154" s="168"/>
      <c r="AT154" s="164" t="s">
        <v>166</v>
      </c>
      <c r="AU154" s="164" t="s">
        <v>113</v>
      </c>
      <c r="AV154" s="11" t="s">
        <v>163</v>
      </c>
      <c r="AW154" s="11" t="s">
        <v>34</v>
      </c>
      <c r="AX154" s="11" t="s">
        <v>85</v>
      </c>
      <c r="AY154" s="164" t="s">
        <v>158</v>
      </c>
    </row>
    <row r="155" spans="2:65" s="1" customFormat="1" ht="22.9" customHeight="1">
      <c r="B155" s="123"/>
      <c r="C155" s="150" t="s">
        <v>209</v>
      </c>
      <c r="D155" s="150" t="s">
        <v>159</v>
      </c>
      <c r="E155" s="151" t="s">
        <v>619</v>
      </c>
      <c r="F155" s="251" t="s">
        <v>620</v>
      </c>
      <c r="G155" s="251"/>
      <c r="H155" s="251"/>
      <c r="I155" s="251"/>
      <c r="J155" s="152" t="s">
        <v>309</v>
      </c>
      <c r="K155" s="153">
        <v>20</v>
      </c>
      <c r="L155" s="252">
        <v>0</v>
      </c>
      <c r="M155" s="252"/>
      <c r="N155" s="253">
        <f>ROUND(L155*K155,2)</f>
        <v>0</v>
      </c>
      <c r="O155" s="253"/>
      <c r="P155" s="253"/>
      <c r="Q155" s="253"/>
      <c r="R155" s="126"/>
      <c r="T155" s="154" t="s">
        <v>5</v>
      </c>
      <c r="U155" s="41" t="s">
        <v>42</v>
      </c>
      <c r="W155" s="155">
        <f>V155*K155</f>
        <v>0</v>
      </c>
      <c r="X155" s="155">
        <v>0</v>
      </c>
      <c r="Y155" s="155">
        <f>X155*K155</f>
        <v>0</v>
      </c>
      <c r="Z155" s="155">
        <v>0</v>
      </c>
      <c r="AA155" s="156">
        <f>Z155*K155</f>
        <v>0</v>
      </c>
      <c r="AR155" s="20" t="s">
        <v>163</v>
      </c>
      <c r="AT155" s="20" t="s">
        <v>159</v>
      </c>
      <c r="AU155" s="20" t="s">
        <v>113</v>
      </c>
      <c r="AY155" s="20" t="s">
        <v>158</v>
      </c>
      <c r="BE155" s="100">
        <f>IF(U155="základní",N155,0)</f>
        <v>0</v>
      </c>
      <c r="BF155" s="100">
        <f>IF(U155="snížená",N155,0)</f>
        <v>0</v>
      </c>
      <c r="BG155" s="100">
        <f>IF(U155="zákl. přenesená",N155,0)</f>
        <v>0</v>
      </c>
      <c r="BH155" s="100">
        <f>IF(U155="sníž. přenesená",N155,0)</f>
        <v>0</v>
      </c>
      <c r="BI155" s="100">
        <f>IF(U155="nulová",N155,0)</f>
        <v>0</v>
      </c>
      <c r="BJ155" s="20" t="s">
        <v>85</v>
      </c>
      <c r="BK155" s="100">
        <f>ROUND(L155*K155,2)</f>
        <v>0</v>
      </c>
      <c r="BL155" s="20" t="s">
        <v>163</v>
      </c>
      <c r="BM155" s="20" t="s">
        <v>772</v>
      </c>
    </row>
    <row r="156" spans="2:65" s="10" customFormat="1" ht="14.45" customHeight="1">
      <c r="B156" s="157"/>
      <c r="E156" s="158" t="s">
        <v>5</v>
      </c>
      <c r="F156" s="259" t="s">
        <v>242</v>
      </c>
      <c r="G156" s="260"/>
      <c r="H156" s="260"/>
      <c r="I156" s="260"/>
      <c r="K156" s="159">
        <v>20</v>
      </c>
      <c r="R156" s="160"/>
      <c r="T156" s="161"/>
      <c r="AA156" s="162"/>
      <c r="AT156" s="158" t="s">
        <v>166</v>
      </c>
      <c r="AU156" s="158" t="s">
        <v>113</v>
      </c>
      <c r="AV156" s="10" t="s">
        <v>113</v>
      </c>
      <c r="AW156" s="10" t="s">
        <v>34</v>
      </c>
      <c r="AX156" s="10" t="s">
        <v>77</v>
      </c>
      <c r="AY156" s="158" t="s">
        <v>158</v>
      </c>
    </row>
    <row r="157" spans="2:65" s="11" customFormat="1" ht="14.45" customHeight="1">
      <c r="B157" s="163"/>
      <c r="E157" s="164" t="s">
        <v>5</v>
      </c>
      <c r="F157" s="261" t="s">
        <v>167</v>
      </c>
      <c r="G157" s="262"/>
      <c r="H157" s="262"/>
      <c r="I157" s="262"/>
      <c r="K157" s="165">
        <v>20</v>
      </c>
      <c r="R157" s="166"/>
      <c r="T157" s="167"/>
      <c r="AA157" s="168"/>
      <c r="AT157" s="164" t="s">
        <v>166</v>
      </c>
      <c r="AU157" s="164" t="s">
        <v>113</v>
      </c>
      <c r="AV157" s="11" t="s">
        <v>163</v>
      </c>
      <c r="AW157" s="11" t="s">
        <v>34</v>
      </c>
      <c r="AX157" s="11" t="s">
        <v>85</v>
      </c>
      <c r="AY157" s="164" t="s">
        <v>158</v>
      </c>
    </row>
    <row r="158" spans="2:65" s="9" customFormat="1" ht="29.85" customHeight="1">
      <c r="B158" s="140"/>
      <c r="D158" s="149" t="s">
        <v>128</v>
      </c>
      <c r="E158" s="149"/>
      <c r="F158" s="149"/>
      <c r="G158" s="149"/>
      <c r="H158" s="149"/>
      <c r="I158" s="149"/>
      <c r="J158" s="149"/>
      <c r="K158" s="149"/>
      <c r="L158" s="149"/>
      <c r="M158" s="149"/>
      <c r="N158" s="257">
        <f>BK158</f>
        <v>0</v>
      </c>
      <c r="O158" s="258"/>
      <c r="P158" s="258"/>
      <c r="Q158" s="258"/>
      <c r="R158" s="142"/>
      <c r="T158" s="143"/>
      <c r="W158" s="144">
        <f>SUM(W159:W162)</f>
        <v>0</v>
      </c>
      <c r="Y158" s="144">
        <f>SUM(Y159:Y162)</f>
        <v>0</v>
      </c>
      <c r="AA158" s="145">
        <f>SUM(AA159:AA162)</f>
        <v>0</v>
      </c>
      <c r="AR158" s="146" t="s">
        <v>85</v>
      </c>
      <c r="AT158" s="147" t="s">
        <v>76</v>
      </c>
      <c r="AU158" s="147" t="s">
        <v>85</v>
      </c>
      <c r="AY158" s="146" t="s">
        <v>158</v>
      </c>
      <c r="BK158" s="148">
        <f>SUM(BK159:BK162)</f>
        <v>0</v>
      </c>
    </row>
    <row r="159" spans="2:65" s="1" customFormat="1" ht="34.15" customHeight="1">
      <c r="B159" s="123"/>
      <c r="C159" s="150" t="s">
        <v>202</v>
      </c>
      <c r="D159" s="150" t="s">
        <v>159</v>
      </c>
      <c r="E159" s="151" t="s">
        <v>220</v>
      </c>
      <c r="F159" s="251" t="s">
        <v>221</v>
      </c>
      <c r="G159" s="251"/>
      <c r="H159" s="251"/>
      <c r="I159" s="251"/>
      <c r="J159" s="152" t="s">
        <v>222</v>
      </c>
      <c r="K159" s="153">
        <v>0.26800000000000002</v>
      </c>
      <c r="L159" s="252">
        <v>0</v>
      </c>
      <c r="M159" s="252"/>
      <c r="N159" s="253">
        <f>ROUND(L159*K159,2)</f>
        <v>0</v>
      </c>
      <c r="O159" s="253"/>
      <c r="P159" s="253"/>
      <c r="Q159" s="253"/>
      <c r="R159" s="126"/>
      <c r="T159" s="154" t="s">
        <v>5</v>
      </c>
      <c r="U159" s="41" t="s">
        <v>42</v>
      </c>
      <c r="W159" s="155">
        <f>V159*K159</f>
        <v>0</v>
      </c>
      <c r="X159" s="155">
        <v>0</v>
      </c>
      <c r="Y159" s="155">
        <f>X159*K159</f>
        <v>0</v>
      </c>
      <c r="Z159" s="155">
        <v>0</v>
      </c>
      <c r="AA159" s="156">
        <f>Z159*K159</f>
        <v>0</v>
      </c>
      <c r="AR159" s="20" t="s">
        <v>163</v>
      </c>
      <c r="AT159" s="20" t="s">
        <v>159</v>
      </c>
      <c r="AU159" s="20" t="s">
        <v>113</v>
      </c>
      <c r="AY159" s="20" t="s">
        <v>158</v>
      </c>
      <c r="BE159" s="100">
        <f>IF(U159="základní",N159,0)</f>
        <v>0</v>
      </c>
      <c r="BF159" s="100">
        <f>IF(U159="snížená",N159,0)</f>
        <v>0</v>
      </c>
      <c r="BG159" s="100">
        <f>IF(U159="zákl. přenesená",N159,0)</f>
        <v>0</v>
      </c>
      <c r="BH159" s="100">
        <f>IF(U159="sníž. přenesená",N159,0)</f>
        <v>0</v>
      </c>
      <c r="BI159" s="100">
        <f>IF(U159="nulová",N159,0)</f>
        <v>0</v>
      </c>
      <c r="BJ159" s="20" t="s">
        <v>85</v>
      </c>
      <c r="BK159" s="100">
        <f>ROUND(L159*K159,2)</f>
        <v>0</v>
      </c>
      <c r="BL159" s="20" t="s">
        <v>163</v>
      </c>
      <c r="BM159" s="20" t="s">
        <v>773</v>
      </c>
    </row>
    <row r="160" spans="2:65" s="1" customFormat="1" ht="34.15" customHeight="1">
      <c r="B160" s="123"/>
      <c r="C160" s="150" t="s">
        <v>216</v>
      </c>
      <c r="D160" s="150" t="s">
        <v>159</v>
      </c>
      <c r="E160" s="151" t="s">
        <v>225</v>
      </c>
      <c r="F160" s="251" t="s">
        <v>226</v>
      </c>
      <c r="G160" s="251"/>
      <c r="H160" s="251"/>
      <c r="I160" s="251"/>
      <c r="J160" s="152" t="s">
        <v>222</v>
      </c>
      <c r="K160" s="153">
        <v>0.26800000000000002</v>
      </c>
      <c r="L160" s="252">
        <v>0</v>
      </c>
      <c r="M160" s="252"/>
      <c r="N160" s="253">
        <f>ROUND(L160*K160,2)</f>
        <v>0</v>
      </c>
      <c r="O160" s="253"/>
      <c r="P160" s="253"/>
      <c r="Q160" s="253"/>
      <c r="R160" s="126"/>
      <c r="T160" s="154" t="s">
        <v>5</v>
      </c>
      <c r="U160" s="41" t="s">
        <v>42</v>
      </c>
      <c r="W160" s="155">
        <f>V160*K160</f>
        <v>0</v>
      </c>
      <c r="X160" s="155">
        <v>0</v>
      </c>
      <c r="Y160" s="155">
        <f>X160*K160</f>
        <v>0</v>
      </c>
      <c r="Z160" s="155">
        <v>0</v>
      </c>
      <c r="AA160" s="156">
        <f>Z160*K160</f>
        <v>0</v>
      </c>
      <c r="AR160" s="20" t="s">
        <v>163</v>
      </c>
      <c r="AT160" s="20" t="s">
        <v>159</v>
      </c>
      <c r="AU160" s="20" t="s">
        <v>113</v>
      </c>
      <c r="AY160" s="20" t="s">
        <v>158</v>
      </c>
      <c r="BE160" s="100">
        <f>IF(U160="základní",N160,0)</f>
        <v>0</v>
      </c>
      <c r="BF160" s="100">
        <f>IF(U160="snížená",N160,0)</f>
        <v>0</v>
      </c>
      <c r="BG160" s="100">
        <f>IF(U160="zákl. přenesená",N160,0)</f>
        <v>0</v>
      </c>
      <c r="BH160" s="100">
        <f>IF(U160="sníž. přenesená",N160,0)</f>
        <v>0</v>
      </c>
      <c r="BI160" s="100">
        <f>IF(U160="nulová",N160,0)</f>
        <v>0</v>
      </c>
      <c r="BJ160" s="20" t="s">
        <v>85</v>
      </c>
      <c r="BK160" s="100">
        <f>ROUND(L160*K160,2)</f>
        <v>0</v>
      </c>
      <c r="BL160" s="20" t="s">
        <v>163</v>
      </c>
      <c r="BM160" s="20" t="s">
        <v>774</v>
      </c>
    </row>
    <row r="161" spans="2:65" s="1" customFormat="1" ht="34.15" customHeight="1">
      <c r="B161" s="123"/>
      <c r="C161" s="150" t="s">
        <v>219</v>
      </c>
      <c r="D161" s="150" t="s">
        <v>159</v>
      </c>
      <c r="E161" s="151" t="s">
        <v>228</v>
      </c>
      <c r="F161" s="251" t="s">
        <v>229</v>
      </c>
      <c r="G161" s="251"/>
      <c r="H161" s="251"/>
      <c r="I161" s="251"/>
      <c r="J161" s="152" t="s">
        <v>222</v>
      </c>
      <c r="K161" s="153">
        <v>2.68</v>
      </c>
      <c r="L161" s="252">
        <v>0</v>
      </c>
      <c r="M161" s="252"/>
      <c r="N161" s="253">
        <f>ROUND(L161*K161,2)</f>
        <v>0</v>
      </c>
      <c r="O161" s="253"/>
      <c r="P161" s="253"/>
      <c r="Q161" s="253"/>
      <c r="R161" s="126"/>
      <c r="T161" s="154" t="s">
        <v>5</v>
      </c>
      <c r="U161" s="41" t="s">
        <v>42</v>
      </c>
      <c r="W161" s="155">
        <f>V161*K161</f>
        <v>0</v>
      </c>
      <c r="X161" s="155">
        <v>0</v>
      </c>
      <c r="Y161" s="155">
        <f>X161*K161</f>
        <v>0</v>
      </c>
      <c r="Z161" s="155">
        <v>0</v>
      </c>
      <c r="AA161" s="156">
        <f>Z161*K161</f>
        <v>0</v>
      </c>
      <c r="AR161" s="20" t="s">
        <v>163</v>
      </c>
      <c r="AT161" s="20" t="s">
        <v>159</v>
      </c>
      <c r="AU161" s="20" t="s">
        <v>113</v>
      </c>
      <c r="AY161" s="20" t="s">
        <v>158</v>
      </c>
      <c r="BE161" s="100">
        <f>IF(U161="základní",N161,0)</f>
        <v>0</v>
      </c>
      <c r="BF161" s="100">
        <f>IF(U161="snížená",N161,0)</f>
        <v>0</v>
      </c>
      <c r="BG161" s="100">
        <f>IF(U161="zákl. přenesená",N161,0)</f>
        <v>0</v>
      </c>
      <c r="BH161" s="100">
        <f>IF(U161="sníž. přenesená",N161,0)</f>
        <v>0</v>
      </c>
      <c r="BI161" s="100">
        <f>IF(U161="nulová",N161,0)</f>
        <v>0</v>
      </c>
      <c r="BJ161" s="20" t="s">
        <v>85</v>
      </c>
      <c r="BK161" s="100">
        <f>ROUND(L161*K161,2)</f>
        <v>0</v>
      </c>
      <c r="BL161" s="20" t="s">
        <v>163</v>
      </c>
      <c r="BM161" s="20" t="s">
        <v>775</v>
      </c>
    </row>
    <row r="162" spans="2:65" s="1" customFormat="1" ht="45" customHeight="1">
      <c r="B162" s="123"/>
      <c r="C162" s="150" t="s">
        <v>224</v>
      </c>
      <c r="D162" s="150" t="s">
        <v>159</v>
      </c>
      <c r="E162" s="182" t="s">
        <v>997</v>
      </c>
      <c r="F162" s="275" t="s">
        <v>998</v>
      </c>
      <c r="G162" s="275"/>
      <c r="H162" s="275"/>
      <c r="I162" s="275"/>
      <c r="J162" s="152" t="s">
        <v>222</v>
      </c>
      <c r="K162" s="153">
        <v>0.26800000000000002</v>
      </c>
      <c r="L162" s="252">
        <v>0</v>
      </c>
      <c r="M162" s="252"/>
      <c r="N162" s="253">
        <f>ROUND(L162*K162,2)</f>
        <v>0</v>
      </c>
      <c r="O162" s="253"/>
      <c r="P162" s="253"/>
      <c r="Q162" s="253"/>
      <c r="R162" s="126"/>
      <c r="T162" s="154" t="s">
        <v>5</v>
      </c>
      <c r="U162" s="41" t="s">
        <v>42</v>
      </c>
      <c r="W162" s="155">
        <f>V162*K162</f>
        <v>0</v>
      </c>
      <c r="X162" s="155">
        <v>0</v>
      </c>
      <c r="Y162" s="155">
        <f>X162*K162</f>
        <v>0</v>
      </c>
      <c r="Z162" s="155">
        <v>0</v>
      </c>
      <c r="AA162" s="156">
        <f>Z162*K162</f>
        <v>0</v>
      </c>
      <c r="AR162" s="20" t="s">
        <v>163</v>
      </c>
      <c r="AT162" s="20" t="s">
        <v>159</v>
      </c>
      <c r="AU162" s="20" t="s">
        <v>113</v>
      </c>
      <c r="AY162" s="20" t="s">
        <v>158</v>
      </c>
      <c r="BE162" s="100">
        <f>IF(U162="základní",N162,0)</f>
        <v>0</v>
      </c>
      <c r="BF162" s="100">
        <f>IF(U162="snížená",N162,0)</f>
        <v>0</v>
      </c>
      <c r="BG162" s="100">
        <f>IF(U162="zákl. přenesená",N162,0)</f>
        <v>0</v>
      </c>
      <c r="BH162" s="100">
        <f>IF(U162="sníž. přenesená",N162,0)</f>
        <v>0</v>
      </c>
      <c r="BI162" s="100">
        <f>IF(U162="nulová",N162,0)</f>
        <v>0</v>
      </c>
      <c r="BJ162" s="20" t="s">
        <v>85</v>
      </c>
      <c r="BK162" s="100">
        <f>ROUND(L162*K162,2)</f>
        <v>0</v>
      </c>
      <c r="BL162" s="20" t="s">
        <v>163</v>
      </c>
      <c r="BM162" s="20" t="s">
        <v>776</v>
      </c>
    </row>
    <row r="163" spans="2:65" s="9" customFormat="1" ht="29.85" customHeight="1">
      <c r="B163" s="140"/>
      <c r="D163" s="149" t="s">
        <v>129</v>
      </c>
      <c r="E163" s="149"/>
      <c r="F163" s="149"/>
      <c r="G163" s="149"/>
      <c r="H163" s="149"/>
      <c r="I163" s="149"/>
      <c r="J163" s="149"/>
      <c r="K163" s="149"/>
      <c r="L163" s="149"/>
      <c r="M163" s="149"/>
      <c r="N163" s="271">
        <f>BK163</f>
        <v>0</v>
      </c>
      <c r="O163" s="272"/>
      <c r="P163" s="272"/>
      <c r="Q163" s="272"/>
      <c r="R163" s="142"/>
      <c r="T163" s="143"/>
      <c r="W163" s="144">
        <f>W164</f>
        <v>0</v>
      </c>
      <c r="Y163" s="144">
        <f>Y164</f>
        <v>0</v>
      </c>
      <c r="AA163" s="145">
        <f>AA164</f>
        <v>0</v>
      </c>
      <c r="AR163" s="146" t="s">
        <v>85</v>
      </c>
      <c r="AT163" s="147" t="s">
        <v>76</v>
      </c>
      <c r="AU163" s="147" t="s">
        <v>85</v>
      </c>
      <c r="AY163" s="146" t="s">
        <v>158</v>
      </c>
      <c r="BK163" s="148">
        <f>BK164</f>
        <v>0</v>
      </c>
    </row>
    <row r="164" spans="2:65" s="1" customFormat="1" ht="22.9" customHeight="1">
      <c r="B164" s="123"/>
      <c r="C164" s="150" t="s">
        <v>11</v>
      </c>
      <c r="D164" s="150" t="s">
        <v>159</v>
      </c>
      <c r="E164" s="151" t="s">
        <v>234</v>
      </c>
      <c r="F164" s="251" t="s">
        <v>235</v>
      </c>
      <c r="G164" s="251"/>
      <c r="H164" s="251"/>
      <c r="I164" s="251"/>
      <c r="J164" s="152" t="s">
        <v>222</v>
      </c>
      <c r="K164" s="153">
        <v>5.0000000000000001E-3</v>
      </c>
      <c r="L164" s="252">
        <v>0</v>
      </c>
      <c r="M164" s="252"/>
      <c r="N164" s="253">
        <f>ROUND(L164*K164,2)</f>
        <v>0</v>
      </c>
      <c r="O164" s="253"/>
      <c r="P164" s="253"/>
      <c r="Q164" s="253"/>
      <c r="R164" s="126"/>
      <c r="T164" s="154" t="s">
        <v>5</v>
      </c>
      <c r="U164" s="41" t="s">
        <v>42</v>
      </c>
      <c r="W164" s="155">
        <f>V164*K164</f>
        <v>0</v>
      </c>
      <c r="X164" s="155">
        <v>0</v>
      </c>
      <c r="Y164" s="155">
        <f>X164*K164</f>
        <v>0</v>
      </c>
      <c r="Z164" s="155">
        <v>0</v>
      </c>
      <c r="AA164" s="156">
        <f>Z164*K164</f>
        <v>0</v>
      </c>
      <c r="AR164" s="20" t="s">
        <v>163</v>
      </c>
      <c r="AT164" s="20" t="s">
        <v>159</v>
      </c>
      <c r="AU164" s="20" t="s">
        <v>113</v>
      </c>
      <c r="AY164" s="20" t="s">
        <v>158</v>
      </c>
      <c r="BE164" s="100">
        <f>IF(U164="základní",N164,0)</f>
        <v>0</v>
      </c>
      <c r="BF164" s="100">
        <f>IF(U164="snížená",N164,0)</f>
        <v>0</v>
      </c>
      <c r="BG164" s="100">
        <f>IF(U164="zákl. přenesená",N164,0)</f>
        <v>0</v>
      </c>
      <c r="BH164" s="100">
        <f>IF(U164="sníž. přenesená",N164,0)</f>
        <v>0</v>
      </c>
      <c r="BI164" s="100">
        <f>IF(U164="nulová",N164,0)</f>
        <v>0</v>
      </c>
      <c r="BJ164" s="20" t="s">
        <v>85</v>
      </c>
      <c r="BK164" s="100">
        <f>ROUND(L164*K164,2)</f>
        <v>0</v>
      </c>
      <c r="BL164" s="20" t="s">
        <v>163</v>
      </c>
      <c r="BM164" s="20" t="s">
        <v>777</v>
      </c>
    </row>
    <row r="165" spans="2:65" s="9" customFormat="1" ht="37.35" customHeight="1">
      <c r="B165" s="140"/>
      <c r="D165" s="141" t="s">
        <v>130</v>
      </c>
      <c r="E165" s="141"/>
      <c r="F165" s="141"/>
      <c r="G165" s="141"/>
      <c r="H165" s="141"/>
      <c r="I165" s="141"/>
      <c r="J165" s="141"/>
      <c r="K165" s="141"/>
      <c r="L165" s="141"/>
      <c r="M165" s="141"/>
      <c r="N165" s="276">
        <f>BK165</f>
        <v>0</v>
      </c>
      <c r="O165" s="277"/>
      <c r="P165" s="277"/>
      <c r="Q165" s="277"/>
      <c r="R165" s="142"/>
      <c r="T165" s="143"/>
      <c r="W165" s="144">
        <f>W166+W172+W195</f>
        <v>0</v>
      </c>
      <c r="Y165" s="144">
        <f>Y166+Y172+Y195</f>
        <v>2.2799999999999999E-3</v>
      </c>
      <c r="AA165" s="145">
        <f>AA166+AA172+AA195</f>
        <v>0.26831640000000001</v>
      </c>
      <c r="AR165" s="146" t="s">
        <v>113</v>
      </c>
      <c r="AT165" s="147" t="s">
        <v>76</v>
      </c>
      <c r="AU165" s="147" t="s">
        <v>77</v>
      </c>
      <c r="AY165" s="146" t="s">
        <v>158</v>
      </c>
      <c r="BK165" s="148">
        <f>BK166+BK172+BK195</f>
        <v>0</v>
      </c>
    </row>
    <row r="166" spans="2:65" s="9" customFormat="1" ht="19.899999999999999" customHeight="1">
      <c r="B166" s="140"/>
      <c r="D166" s="149" t="s">
        <v>131</v>
      </c>
      <c r="E166" s="149"/>
      <c r="F166" s="149"/>
      <c r="G166" s="149"/>
      <c r="H166" s="149"/>
      <c r="I166" s="149"/>
      <c r="J166" s="149"/>
      <c r="K166" s="149"/>
      <c r="L166" s="149"/>
      <c r="M166" s="149"/>
      <c r="N166" s="257">
        <f>BK166</f>
        <v>0</v>
      </c>
      <c r="O166" s="258"/>
      <c r="P166" s="258"/>
      <c r="Q166" s="258"/>
      <c r="R166" s="142"/>
      <c r="T166" s="143"/>
      <c r="W166" s="144">
        <f>SUM(W167:W171)</f>
        <v>0</v>
      </c>
      <c r="Y166" s="144">
        <f>SUM(Y167:Y171)</f>
        <v>2.2799999999999999E-3</v>
      </c>
      <c r="AA166" s="145">
        <f>SUM(AA167:AA171)</f>
        <v>0</v>
      </c>
      <c r="AR166" s="146" t="s">
        <v>113</v>
      </c>
      <c r="AT166" s="147" t="s">
        <v>76</v>
      </c>
      <c r="AU166" s="147" t="s">
        <v>85</v>
      </c>
      <c r="AY166" s="146" t="s">
        <v>158</v>
      </c>
      <c r="BK166" s="148">
        <f>SUM(BK167:BK171)</f>
        <v>0</v>
      </c>
    </row>
    <row r="167" spans="2:65" s="1" customFormat="1" ht="45" customHeight="1">
      <c r="B167" s="123"/>
      <c r="C167" s="150" t="s">
        <v>231</v>
      </c>
      <c r="D167" s="150" t="s">
        <v>159</v>
      </c>
      <c r="E167" s="182" t="s">
        <v>1007</v>
      </c>
      <c r="F167" s="275" t="s">
        <v>1008</v>
      </c>
      <c r="G167" s="275"/>
      <c r="H167" s="275"/>
      <c r="I167" s="275"/>
      <c r="J167" s="152" t="s">
        <v>170</v>
      </c>
      <c r="K167" s="153">
        <v>12</v>
      </c>
      <c r="L167" s="252">
        <v>0</v>
      </c>
      <c r="M167" s="252"/>
      <c r="N167" s="253">
        <f>ROUND(L167*K167,2)</f>
        <v>0</v>
      </c>
      <c r="O167" s="253"/>
      <c r="P167" s="253"/>
      <c r="Q167" s="253"/>
      <c r="R167" s="126"/>
      <c r="T167" s="154" t="s">
        <v>5</v>
      </c>
      <c r="U167" s="41" t="s">
        <v>42</v>
      </c>
      <c r="W167" s="155">
        <f>V167*K167</f>
        <v>0</v>
      </c>
      <c r="X167" s="155">
        <v>1.9000000000000001E-4</v>
      </c>
      <c r="Y167" s="155">
        <f>X167*K167</f>
        <v>2.2799999999999999E-3</v>
      </c>
      <c r="Z167" s="155">
        <v>0</v>
      </c>
      <c r="AA167" s="156">
        <f>Z167*K167</f>
        <v>0</v>
      </c>
      <c r="AR167" s="20" t="s">
        <v>231</v>
      </c>
      <c r="AT167" s="20" t="s">
        <v>159</v>
      </c>
      <c r="AU167" s="20" t="s">
        <v>113</v>
      </c>
      <c r="AY167" s="20" t="s">
        <v>158</v>
      </c>
      <c r="BE167" s="100">
        <f>IF(U167="základní",N167,0)</f>
        <v>0</v>
      </c>
      <c r="BF167" s="100">
        <f>IF(U167="snížená",N167,0)</f>
        <v>0</v>
      </c>
      <c r="BG167" s="100">
        <f>IF(U167="zákl. přenesená",N167,0)</f>
        <v>0</v>
      </c>
      <c r="BH167" s="100">
        <f>IF(U167="sníž. přenesená",N167,0)</f>
        <v>0</v>
      </c>
      <c r="BI167" s="100">
        <f>IF(U167="nulová",N167,0)</f>
        <v>0</v>
      </c>
      <c r="BJ167" s="20" t="s">
        <v>85</v>
      </c>
      <c r="BK167" s="100">
        <f>ROUND(L167*K167,2)</f>
        <v>0</v>
      </c>
      <c r="BL167" s="20" t="s">
        <v>231</v>
      </c>
      <c r="BM167" s="20" t="s">
        <v>778</v>
      </c>
    </row>
    <row r="168" spans="2:65" s="10" customFormat="1" ht="14.45" customHeight="1">
      <c r="B168" s="157"/>
      <c r="E168" s="158" t="s">
        <v>5</v>
      </c>
      <c r="F168" s="259" t="s">
        <v>216</v>
      </c>
      <c r="G168" s="260"/>
      <c r="H168" s="260"/>
      <c r="I168" s="260"/>
      <c r="K168" s="159">
        <v>12</v>
      </c>
      <c r="R168" s="160"/>
      <c r="T168" s="161"/>
      <c r="AA168" s="162"/>
      <c r="AT168" s="158" t="s">
        <v>166</v>
      </c>
      <c r="AU168" s="158" t="s">
        <v>113</v>
      </c>
      <c r="AV168" s="10" t="s">
        <v>113</v>
      </c>
      <c r="AW168" s="10" t="s">
        <v>34</v>
      </c>
      <c r="AX168" s="10" t="s">
        <v>77</v>
      </c>
      <c r="AY168" s="158" t="s">
        <v>158</v>
      </c>
    </row>
    <row r="169" spans="2:65" s="11" customFormat="1" ht="14.45" customHeight="1">
      <c r="B169" s="163"/>
      <c r="E169" s="164" t="s">
        <v>5</v>
      </c>
      <c r="F169" s="261" t="s">
        <v>167</v>
      </c>
      <c r="G169" s="262"/>
      <c r="H169" s="262"/>
      <c r="I169" s="262"/>
      <c r="K169" s="165">
        <v>12</v>
      </c>
      <c r="R169" s="166"/>
      <c r="T169" s="167"/>
      <c r="AA169" s="168"/>
      <c r="AT169" s="164" t="s">
        <v>166</v>
      </c>
      <c r="AU169" s="164" t="s">
        <v>113</v>
      </c>
      <c r="AV169" s="11" t="s">
        <v>163</v>
      </c>
      <c r="AW169" s="11" t="s">
        <v>34</v>
      </c>
      <c r="AX169" s="11" t="s">
        <v>85</v>
      </c>
      <c r="AY169" s="164" t="s">
        <v>158</v>
      </c>
    </row>
    <row r="170" spans="2:65" s="1" customFormat="1" ht="60" customHeight="1">
      <c r="B170" s="123"/>
      <c r="C170" s="174" t="s">
        <v>233</v>
      </c>
      <c r="D170" s="174" t="s">
        <v>204</v>
      </c>
      <c r="E170" s="281" t="s">
        <v>1009</v>
      </c>
      <c r="F170" s="279" t="s">
        <v>1010</v>
      </c>
      <c r="G170" s="279"/>
      <c r="H170" s="279"/>
      <c r="I170" s="279"/>
      <c r="J170" s="176" t="s">
        <v>170</v>
      </c>
      <c r="K170" s="177">
        <v>15</v>
      </c>
      <c r="L170" s="268">
        <v>0</v>
      </c>
      <c r="M170" s="268"/>
      <c r="N170" s="269">
        <f>ROUND(L170*K170,2)</f>
        <v>0</v>
      </c>
      <c r="O170" s="253"/>
      <c r="P170" s="253"/>
      <c r="Q170" s="253"/>
      <c r="R170" s="126"/>
      <c r="T170" s="154" t="s">
        <v>5</v>
      </c>
      <c r="U170" s="41" t="s">
        <v>42</v>
      </c>
      <c r="W170" s="155">
        <f>V170*K170</f>
        <v>0</v>
      </c>
      <c r="X170" s="155">
        <v>0</v>
      </c>
      <c r="Y170" s="155">
        <f>X170*K170</f>
        <v>0</v>
      </c>
      <c r="Z170" s="155">
        <v>0</v>
      </c>
      <c r="AA170" s="156">
        <f>Z170*K170</f>
        <v>0</v>
      </c>
      <c r="AR170" s="20" t="s">
        <v>252</v>
      </c>
      <c r="AT170" s="20" t="s">
        <v>204</v>
      </c>
      <c r="AU170" s="20" t="s">
        <v>113</v>
      </c>
      <c r="AY170" s="20" t="s">
        <v>158</v>
      </c>
      <c r="BE170" s="100">
        <f>IF(U170="základní",N170,0)</f>
        <v>0</v>
      </c>
      <c r="BF170" s="100">
        <f>IF(U170="snížená",N170,0)</f>
        <v>0</v>
      </c>
      <c r="BG170" s="100">
        <f>IF(U170="zákl. přenesená",N170,0)</f>
        <v>0</v>
      </c>
      <c r="BH170" s="100">
        <f>IF(U170="sníž. přenesená",N170,0)</f>
        <v>0</v>
      </c>
      <c r="BI170" s="100">
        <f>IF(U170="nulová",N170,0)</f>
        <v>0</v>
      </c>
      <c r="BJ170" s="20" t="s">
        <v>85</v>
      </c>
      <c r="BK170" s="100">
        <f>ROUND(L170*K170,2)</f>
        <v>0</v>
      </c>
      <c r="BL170" s="20" t="s">
        <v>231</v>
      </c>
      <c r="BM170" s="20" t="s">
        <v>779</v>
      </c>
    </row>
    <row r="171" spans="2:65" s="1" customFormat="1" ht="22.9" customHeight="1">
      <c r="B171" s="123"/>
      <c r="C171" s="150" t="s">
        <v>237</v>
      </c>
      <c r="D171" s="150" t="s">
        <v>159</v>
      </c>
      <c r="E171" s="151" t="s">
        <v>271</v>
      </c>
      <c r="F171" s="251" t="s">
        <v>272</v>
      </c>
      <c r="G171" s="251"/>
      <c r="H171" s="251"/>
      <c r="I171" s="251"/>
      <c r="J171" s="152" t="s">
        <v>273</v>
      </c>
      <c r="K171" s="179">
        <v>0</v>
      </c>
      <c r="L171" s="252">
        <v>0</v>
      </c>
      <c r="M171" s="252"/>
      <c r="N171" s="253">
        <f>ROUND(L171*K171,2)</f>
        <v>0</v>
      </c>
      <c r="O171" s="253"/>
      <c r="P171" s="253"/>
      <c r="Q171" s="253"/>
      <c r="R171" s="126"/>
      <c r="T171" s="154" t="s">
        <v>5</v>
      </c>
      <c r="U171" s="41" t="s">
        <v>42</v>
      </c>
      <c r="W171" s="155">
        <f>V171*K171</f>
        <v>0</v>
      </c>
      <c r="X171" s="155">
        <v>0</v>
      </c>
      <c r="Y171" s="155">
        <f>X171*K171</f>
        <v>0</v>
      </c>
      <c r="Z171" s="155">
        <v>0</v>
      </c>
      <c r="AA171" s="156">
        <f>Z171*K171</f>
        <v>0</v>
      </c>
      <c r="AR171" s="20" t="s">
        <v>231</v>
      </c>
      <c r="AT171" s="20" t="s">
        <v>159</v>
      </c>
      <c r="AU171" s="20" t="s">
        <v>113</v>
      </c>
      <c r="AY171" s="20" t="s">
        <v>158</v>
      </c>
      <c r="BE171" s="100">
        <f>IF(U171="základní",N171,0)</f>
        <v>0</v>
      </c>
      <c r="BF171" s="100">
        <f>IF(U171="snížená",N171,0)</f>
        <v>0</v>
      </c>
      <c r="BG171" s="100">
        <f>IF(U171="zákl. přenesená",N171,0)</f>
        <v>0</v>
      </c>
      <c r="BH171" s="100">
        <f>IF(U171="sníž. přenesená",N171,0)</f>
        <v>0</v>
      </c>
      <c r="BI171" s="100">
        <f>IF(U171="nulová",N171,0)</f>
        <v>0</v>
      </c>
      <c r="BJ171" s="20" t="s">
        <v>85</v>
      </c>
      <c r="BK171" s="100">
        <f>ROUND(L171*K171,2)</f>
        <v>0</v>
      </c>
      <c r="BL171" s="20" t="s">
        <v>231</v>
      </c>
      <c r="BM171" s="20" t="s">
        <v>780</v>
      </c>
    </row>
    <row r="172" spans="2:65" s="9" customFormat="1" ht="29.85" customHeight="1">
      <c r="B172" s="140"/>
      <c r="D172" s="149" t="s">
        <v>132</v>
      </c>
      <c r="E172" s="149"/>
      <c r="F172" s="149"/>
      <c r="G172" s="149"/>
      <c r="H172" s="149"/>
      <c r="I172" s="149"/>
      <c r="J172" s="149"/>
      <c r="K172" s="149"/>
      <c r="L172" s="149"/>
      <c r="M172" s="149"/>
      <c r="N172" s="271">
        <f>BK172</f>
        <v>0</v>
      </c>
      <c r="O172" s="272"/>
      <c r="P172" s="272"/>
      <c r="Q172" s="272"/>
      <c r="R172" s="142"/>
      <c r="T172" s="143"/>
      <c r="W172" s="144">
        <f>SUM(W173:W194)</f>
        <v>0</v>
      </c>
      <c r="Y172" s="144">
        <f>SUM(Y173:Y194)</f>
        <v>0</v>
      </c>
      <c r="AA172" s="145">
        <f>SUM(AA173:AA194)</f>
        <v>0.16499999999999998</v>
      </c>
      <c r="AR172" s="146" t="s">
        <v>113</v>
      </c>
      <c r="AT172" s="147" t="s">
        <v>76</v>
      </c>
      <c r="AU172" s="147" t="s">
        <v>85</v>
      </c>
      <c r="AY172" s="146" t="s">
        <v>158</v>
      </c>
      <c r="BK172" s="148">
        <f>SUM(BK173:BK194)</f>
        <v>0</v>
      </c>
    </row>
    <row r="173" spans="2:65" s="1" customFormat="1" ht="14.45" customHeight="1">
      <c r="B173" s="123"/>
      <c r="C173" s="150" t="s">
        <v>239</v>
      </c>
      <c r="D173" s="150" t="s">
        <v>159</v>
      </c>
      <c r="E173" s="151" t="s">
        <v>286</v>
      </c>
      <c r="F173" s="251" t="s">
        <v>287</v>
      </c>
      <c r="G173" s="251"/>
      <c r="H173" s="251"/>
      <c r="I173" s="251"/>
      <c r="J173" s="152" t="s">
        <v>170</v>
      </c>
      <c r="K173" s="153">
        <v>11</v>
      </c>
      <c r="L173" s="252">
        <v>0</v>
      </c>
      <c r="M173" s="252"/>
      <c r="N173" s="253">
        <f>ROUND(L173*K173,2)</f>
        <v>0</v>
      </c>
      <c r="O173" s="253"/>
      <c r="P173" s="253"/>
      <c r="Q173" s="253"/>
      <c r="R173" s="126"/>
      <c r="T173" s="154" t="s">
        <v>5</v>
      </c>
      <c r="U173" s="41" t="s">
        <v>42</v>
      </c>
      <c r="W173" s="155">
        <f>V173*K173</f>
        <v>0</v>
      </c>
      <c r="X173" s="155">
        <v>0</v>
      </c>
      <c r="Y173" s="155">
        <f>X173*K173</f>
        <v>0</v>
      </c>
      <c r="Z173" s="155">
        <v>1.4999999999999999E-2</v>
      </c>
      <c r="AA173" s="156">
        <f>Z173*K173</f>
        <v>0.16499999999999998</v>
      </c>
      <c r="AR173" s="20" t="s">
        <v>231</v>
      </c>
      <c r="AT173" s="20" t="s">
        <v>159</v>
      </c>
      <c r="AU173" s="20" t="s">
        <v>113</v>
      </c>
      <c r="AY173" s="20" t="s">
        <v>158</v>
      </c>
      <c r="BE173" s="100">
        <f>IF(U173="základní",N173,0)</f>
        <v>0</v>
      </c>
      <c r="BF173" s="100">
        <f>IF(U173="snížená",N173,0)</f>
        <v>0</v>
      </c>
      <c r="BG173" s="100">
        <f>IF(U173="zákl. přenesená",N173,0)</f>
        <v>0</v>
      </c>
      <c r="BH173" s="100">
        <f>IF(U173="sníž. přenesená",N173,0)</f>
        <v>0</v>
      </c>
      <c r="BI173" s="100">
        <f>IF(U173="nulová",N173,0)</f>
        <v>0</v>
      </c>
      <c r="BJ173" s="20" t="s">
        <v>85</v>
      </c>
      <c r="BK173" s="100">
        <f>ROUND(L173*K173,2)</f>
        <v>0</v>
      </c>
      <c r="BL173" s="20" t="s">
        <v>231</v>
      </c>
      <c r="BM173" s="20" t="s">
        <v>781</v>
      </c>
    </row>
    <row r="174" spans="2:65" s="10" customFormat="1" ht="14.45" customHeight="1">
      <c r="B174" s="157"/>
      <c r="E174" s="158" t="s">
        <v>5</v>
      </c>
      <c r="F174" s="259" t="s">
        <v>202</v>
      </c>
      <c r="G174" s="260"/>
      <c r="H174" s="260"/>
      <c r="I174" s="260"/>
      <c r="K174" s="159">
        <v>11</v>
      </c>
      <c r="R174" s="160"/>
      <c r="T174" s="161"/>
      <c r="AA174" s="162"/>
      <c r="AT174" s="158" t="s">
        <v>166</v>
      </c>
      <c r="AU174" s="158" t="s">
        <v>113</v>
      </c>
      <c r="AV174" s="10" t="s">
        <v>113</v>
      </c>
      <c r="AW174" s="10" t="s">
        <v>34</v>
      </c>
      <c r="AX174" s="10" t="s">
        <v>77</v>
      </c>
      <c r="AY174" s="158" t="s">
        <v>158</v>
      </c>
    </row>
    <row r="175" spans="2:65" s="11" customFormat="1" ht="14.45" customHeight="1">
      <c r="B175" s="163"/>
      <c r="E175" s="164" t="s">
        <v>5</v>
      </c>
      <c r="F175" s="261" t="s">
        <v>167</v>
      </c>
      <c r="G175" s="262"/>
      <c r="H175" s="262"/>
      <c r="I175" s="262"/>
      <c r="K175" s="165">
        <v>11</v>
      </c>
      <c r="R175" s="166"/>
      <c r="T175" s="167"/>
      <c r="AA175" s="168"/>
      <c r="AT175" s="164" t="s">
        <v>166</v>
      </c>
      <c r="AU175" s="164" t="s">
        <v>113</v>
      </c>
      <c r="AV175" s="11" t="s">
        <v>163</v>
      </c>
      <c r="AW175" s="11" t="s">
        <v>34</v>
      </c>
      <c r="AX175" s="11" t="s">
        <v>85</v>
      </c>
      <c r="AY175" s="164" t="s">
        <v>158</v>
      </c>
    </row>
    <row r="176" spans="2:65" s="1" customFormat="1" ht="45" customHeight="1">
      <c r="B176" s="123"/>
      <c r="C176" s="174" t="s">
        <v>242</v>
      </c>
      <c r="D176" s="174" t="s">
        <v>204</v>
      </c>
      <c r="E176" s="175" t="s">
        <v>782</v>
      </c>
      <c r="F176" s="279" t="s">
        <v>958</v>
      </c>
      <c r="G176" s="279"/>
      <c r="H176" s="279"/>
      <c r="I176" s="279"/>
      <c r="J176" s="176" t="s">
        <v>309</v>
      </c>
      <c r="K176" s="177">
        <v>8</v>
      </c>
      <c r="L176" s="268">
        <v>0</v>
      </c>
      <c r="M176" s="268"/>
      <c r="N176" s="269">
        <f t="shared" ref="N176:N194" si="5">ROUND(L176*K176,2)</f>
        <v>0</v>
      </c>
      <c r="O176" s="253"/>
      <c r="P176" s="253"/>
      <c r="Q176" s="253"/>
      <c r="R176" s="126"/>
      <c r="T176" s="154" t="s">
        <v>5</v>
      </c>
      <c r="U176" s="41" t="s">
        <v>42</v>
      </c>
      <c r="W176" s="155">
        <f t="shared" ref="W176:W194" si="6">V176*K176</f>
        <v>0</v>
      </c>
      <c r="X176" s="155">
        <v>0</v>
      </c>
      <c r="Y176" s="155">
        <f t="shared" ref="Y176:Y194" si="7">X176*K176</f>
        <v>0</v>
      </c>
      <c r="Z176" s="155">
        <v>0</v>
      </c>
      <c r="AA176" s="156">
        <f t="shared" ref="AA176:AA194" si="8">Z176*K176</f>
        <v>0</v>
      </c>
      <c r="AR176" s="20" t="s">
        <v>252</v>
      </c>
      <c r="AT176" s="20" t="s">
        <v>204</v>
      </c>
      <c r="AU176" s="20" t="s">
        <v>113</v>
      </c>
      <c r="AY176" s="20" t="s">
        <v>158</v>
      </c>
      <c r="BE176" s="100">
        <f t="shared" ref="BE176:BE194" si="9">IF(U176="základní",N176,0)</f>
        <v>0</v>
      </c>
      <c r="BF176" s="100">
        <f t="shared" ref="BF176:BF194" si="10">IF(U176="snížená",N176,0)</f>
        <v>0</v>
      </c>
      <c r="BG176" s="100">
        <f t="shared" ref="BG176:BG194" si="11">IF(U176="zákl. přenesená",N176,0)</f>
        <v>0</v>
      </c>
      <c r="BH176" s="100">
        <f t="shared" ref="BH176:BH194" si="12">IF(U176="sníž. přenesená",N176,0)</f>
        <v>0</v>
      </c>
      <c r="BI176" s="100">
        <f t="shared" ref="BI176:BI194" si="13">IF(U176="nulová",N176,0)</f>
        <v>0</v>
      </c>
      <c r="BJ176" s="20" t="s">
        <v>85</v>
      </c>
      <c r="BK176" s="100">
        <f t="shared" ref="BK176:BK194" si="14">ROUND(L176*K176,2)</f>
        <v>0</v>
      </c>
      <c r="BL176" s="20" t="s">
        <v>231</v>
      </c>
      <c r="BM176" s="20" t="s">
        <v>783</v>
      </c>
    </row>
    <row r="177" spans="2:65" s="1" customFormat="1" ht="30" customHeight="1">
      <c r="B177" s="123"/>
      <c r="C177" s="174" t="s">
        <v>10</v>
      </c>
      <c r="D177" s="174" t="s">
        <v>204</v>
      </c>
      <c r="E177" s="175" t="s">
        <v>784</v>
      </c>
      <c r="F177" s="279" t="s">
        <v>959</v>
      </c>
      <c r="G177" s="279"/>
      <c r="H177" s="279"/>
      <c r="I177" s="279"/>
      <c r="J177" s="176" t="s">
        <v>309</v>
      </c>
      <c r="K177" s="177">
        <v>8</v>
      </c>
      <c r="L177" s="268">
        <v>0</v>
      </c>
      <c r="M177" s="268"/>
      <c r="N177" s="269">
        <f t="shared" si="5"/>
        <v>0</v>
      </c>
      <c r="O177" s="253"/>
      <c r="P177" s="253"/>
      <c r="Q177" s="253"/>
      <c r="R177" s="126"/>
      <c r="T177" s="154" t="s">
        <v>5</v>
      </c>
      <c r="U177" s="41" t="s">
        <v>42</v>
      </c>
      <c r="W177" s="155">
        <f t="shared" si="6"/>
        <v>0</v>
      </c>
      <c r="X177" s="155">
        <v>0</v>
      </c>
      <c r="Y177" s="155">
        <f t="shared" si="7"/>
        <v>0</v>
      </c>
      <c r="Z177" s="155">
        <v>0</v>
      </c>
      <c r="AA177" s="156">
        <f t="shared" si="8"/>
        <v>0</v>
      </c>
      <c r="AR177" s="20" t="s">
        <v>252</v>
      </c>
      <c r="AT177" s="20" t="s">
        <v>204</v>
      </c>
      <c r="AU177" s="20" t="s">
        <v>113</v>
      </c>
      <c r="AY177" s="20" t="s">
        <v>158</v>
      </c>
      <c r="BE177" s="100">
        <f t="shared" si="9"/>
        <v>0</v>
      </c>
      <c r="BF177" s="100">
        <f t="shared" si="10"/>
        <v>0</v>
      </c>
      <c r="BG177" s="100">
        <f t="shared" si="11"/>
        <v>0</v>
      </c>
      <c r="BH177" s="100">
        <f t="shared" si="12"/>
        <v>0</v>
      </c>
      <c r="BI177" s="100">
        <f t="shared" si="13"/>
        <v>0</v>
      </c>
      <c r="BJ177" s="20" t="s">
        <v>85</v>
      </c>
      <c r="BK177" s="100">
        <f t="shared" si="14"/>
        <v>0</v>
      </c>
      <c r="BL177" s="20" t="s">
        <v>231</v>
      </c>
      <c r="BM177" s="20" t="s">
        <v>785</v>
      </c>
    </row>
    <row r="178" spans="2:65" s="1" customFormat="1" ht="30" customHeight="1">
      <c r="B178" s="123"/>
      <c r="C178" s="174" t="s">
        <v>247</v>
      </c>
      <c r="D178" s="174" t="s">
        <v>204</v>
      </c>
      <c r="E178" s="175" t="s">
        <v>786</v>
      </c>
      <c r="F178" s="279" t="s">
        <v>960</v>
      </c>
      <c r="G178" s="279"/>
      <c r="H178" s="279"/>
      <c r="I178" s="279"/>
      <c r="J178" s="176" t="s">
        <v>309</v>
      </c>
      <c r="K178" s="177">
        <v>6.45</v>
      </c>
      <c r="L178" s="268">
        <v>0</v>
      </c>
      <c r="M178" s="268"/>
      <c r="N178" s="269">
        <f t="shared" si="5"/>
        <v>0</v>
      </c>
      <c r="O178" s="253"/>
      <c r="P178" s="253"/>
      <c r="Q178" s="253"/>
      <c r="R178" s="126"/>
      <c r="T178" s="154" t="s">
        <v>5</v>
      </c>
      <c r="U178" s="41" t="s">
        <v>42</v>
      </c>
      <c r="W178" s="155">
        <f t="shared" si="6"/>
        <v>0</v>
      </c>
      <c r="X178" s="155">
        <v>0</v>
      </c>
      <c r="Y178" s="155">
        <f t="shared" si="7"/>
        <v>0</v>
      </c>
      <c r="Z178" s="155">
        <v>0</v>
      </c>
      <c r="AA178" s="156">
        <f t="shared" si="8"/>
        <v>0</v>
      </c>
      <c r="AR178" s="20" t="s">
        <v>252</v>
      </c>
      <c r="AT178" s="20" t="s">
        <v>204</v>
      </c>
      <c r="AU178" s="20" t="s">
        <v>113</v>
      </c>
      <c r="AY178" s="20" t="s">
        <v>158</v>
      </c>
      <c r="BE178" s="100">
        <f t="shared" si="9"/>
        <v>0</v>
      </c>
      <c r="BF178" s="100">
        <f t="shared" si="10"/>
        <v>0</v>
      </c>
      <c r="BG178" s="100">
        <f t="shared" si="11"/>
        <v>0</v>
      </c>
      <c r="BH178" s="100">
        <f t="shared" si="12"/>
        <v>0</v>
      </c>
      <c r="BI178" s="100">
        <f t="shared" si="13"/>
        <v>0</v>
      </c>
      <c r="BJ178" s="20" t="s">
        <v>85</v>
      </c>
      <c r="BK178" s="100">
        <f t="shared" si="14"/>
        <v>0</v>
      </c>
      <c r="BL178" s="20" t="s">
        <v>231</v>
      </c>
      <c r="BM178" s="20" t="s">
        <v>787</v>
      </c>
    </row>
    <row r="179" spans="2:65" s="1" customFormat="1" ht="45" customHeight="1">
      <c r="B179" s="123"/>
      <c r="C179" s="174" t="s">
        <v>251</v>
      </c>
      <c r="D179" s="174" t="s">
        <v>204</v>
      </c>
      <c r="E179" s="175" t="s">
        <v>788</v>
      </c>
      <c r="F179" s="279" t="s">
        <v>961</v>
      </c>
      <c r="G179" s="279"/>
      <c r="H179" s="279"/>
      <c r="I179" s="279"/>
      <c r="J179" s="176" t="s">
        <v>211</v>
      </c>
      <c r="K179" s="177">
        <v>8</v>
      </c>
      <c r="L179" s="268">
        <v>0</v>
      </c>
      <c r="M179" s="268"/>
      <c r="N179" s="269">
        <f t="shared" si="5"/>
        <v>0</v>
      </c>
      <c r="O179" s="253"/>
      <c r="P179" s="253"/>
      <c r="Q179" s="253"/>
      <c r="R179" s="126"/>
      <c r="T179" s="154" t="s">
        <v>5</v>
      </c>
      <c r="U179" s="41" t="s">
        <v>42</v>
      </c>
      <c r="W179" s="155">
        <f t="shared" si="6"/>
        <v>0</v>
      </c>
      <c r="X179" s="155">
        <v>0</v>
      </c>
      <c r="Y179" s="155">
        <f t="shared" si="7"/>
        <v>0</v>
      </c>
      <c r="Z179" s="155">
        <v>0</v>
      </c>
      <c r="AA179" s="156">
        <f t="shared" si="8"/>
        <v>0</v>
      </c>
      <c r="AR179" s="20" t="s">
        <v>252</v>
      </c>
      <c r="AT179" s="20" t="s">
        <v>204</v>
      </c>
      <c r="AU179" s="20" t="s">
        <v>113</v>
      </c>
      <c r="AY179" s="20" t="s">
        <v>158</v>
      </c>
      <c r="BE179" s="100">
        <f t="shared" si="9"/>
        <v>0</v>
      </c>
      <c r="BF179" s="100">
        <f t="shared" si="10"/>
        <v>0</v>
      </c>
      <c r="BG179" s="100">
        <f t="shared" si="11"/>
        <v>0</v>
      </c>
      <c r="BH179" s="100">
        <f t="shared" si="12"/>
        <v>0</v>
      </c>
      <c r="BI179" s="100">
        <f t="shared" si="13"/>
        <v>0</v>
      </c>
      <c r="BJ179" s="20" t="s">
        <v>85</v>
      </c>
      <c r="BK179" s="100">
        <f t="shared" si="14"/>
        <v>0</v>
      </c>
      <c r="BL179" s="20" t="s">
        <v>231</v>
      </c>
      <c r="BM179" s="20" t="s">
        <v>789</v>
      </c>
    </row>
    <row r="180" spans="2:65" s="1" customFormat="1" ht="45" customHeight="1">
      <c r="B180" s="123"/>
      <c r="C180" s="174" t="s">
        <v>256</v>
      </c>
      <c r="D180" s="174" t="s">
        <v>204</v>
      </c>
      <c r="E180" s="175" t="s">
        <v>790</v>
      </c>
      <c r="F180" s="279" t="s">
        <v>962</v>
      </c>
      <c r="G180" s="279"/>
      <c r="H180" s="279"/>
      <c r="I180" s="279"/>
      <c r="J180" s="176" t="s">
        <v>635</v>
      </c>
      <c r="K180" s="177">
        <v>1</v>
      </c>
      <c r="L180" s="268">
        <v>0</v>
      </c>
      <c r="M180" s="268"/>
      <c r="N180" s="269">
        <f t="shared" si="5"/>
        <v>0</v>
      </c>
      <c r="O180" s="253"/>
      <c r="P180" s="253"/>
      <c r="Q180" s="253"/>
      <c r="R180" s="126"/>
      <c r="T180" s="154" t="s">
        <v>5</v>
      </c>
      <c r="U180" s="41" t="s">
        <v>42</v>
      </c>
      <c r="W180" s="155">
        <f t="shared" si="6"/>
        <v>0</v>
      </c>
      <c r="X180" s="155">
        <v>0</v>
      </c>
      <c r="Y180" s="155">
        <f t="shared" si="7"/>
        <v>0</v>
      </c>
      <c r="Z180" s="155">
        <v>0</v>
      </c>
      <c r="AA180" s="156">
        <f t="shared" si="8"/>
        <v>0</v>
      </c>
      <c r="AR180" s="20" t="s">
        <v>252</v>
      </c>
      <c r="AT180" s="20" t="s">
        <v>204</v>
      </c>
      <c r="AU180" s="20" t="s">
        <v>113</v>
      </c>
      <c r="AY180" s="20" t="s">
        <v>158</v>
      </c>
      <c r="BE180" s="100">
        <f t="shared" si="9"/>
        <v>0</v>
      </c>
      <c r="BF180" s="100">
        <f t="shared" si="10"/>
        <v>0</v>
      </c>
      <c r="BG180" s="100">
        <f t="shared" si="11"/>
        <v>0</v>
      </c>
      <c r="BH180" s="100">
        <f t="shared" si="12"/>
        <v>0</v>
      </c>
      <c r="BI180" s="100">
        <f t="shared" si="13"/>
        <v>0</v>
      </c>
      <c r="BJ180" s="20" t="s">
        <v>85</v>
      </c>
      <c r="BK180" s="100">
        <f t="shared" si="14"/>
        <v>0</v>
      </c>
      <c r="BL180" s="20" t="s">
        <v>231</v>
      </c>
      <c r="BM180" s="20" t="s">
        <v>791</v>
      </c>
    </row>
    <row r="181" spans="2:65" s="1" customFormat="1" ht="60" customHeight="1">
      <c r="B181" s="123"/>
      <c r="C181" s="174" t="s">
        <v>180</v>
      </c>
      <c r="D181" s="174" t="s">
        <v>204</v>
      </c>
      <c r="E181" s="175" t="s">
        <v>792</v>
      </c>
      <c r="F181" s="279" t="s">
        <v>963</v>
      </c>
      <c r="G181" s="279"/>
      <c r="H181" s="279"/>
      <c r="I181" s="279"/>
      <c r="J181" s="176" t="s">
        <v>170</v>
      </c>
      <c r="K181" s="177">
        <v>27.88</v>
      </c>
      <c r="L181" s="268">
        <v>0</v>
      </c>
      <c r="M181" s="268"/>
      <c r="N181" s="269">
        <f t="shared" si="5"/>
        <v>0</v>
      </c>
      <c r="O181" s="253"/>
      <c r="P181" s="253"/>
      <c r="Q181" s="253"/>
      <c r="R181" s="126"/>
      <c r="T181" s="154" t="s">
        <v>5</v>
      </c>
      <c r="U181" s="41" t="s">
        <v>42</v>
      </c>
      <c r="W181" s="155">
        <f t="shared" si="6"/>
        <v>0</v>
      </c>
      <c r="X181" s="155">
        <v>0</v>
      </c>
      <c r="Y181" s="155">
        <f t="shared" si="7"/>
        <v>0</v>
      </c>
      <c r="Z181" s="155">
        <v>0</v>
      </c>
      <c r="AA181" s="156">
        <f t="shared" si="8"/>
        <v>0</v>
      </c>
      <c r="AR181" s="20" t="s">
        <v>252</v>
      </c>
      <c r="AT181" s="20" t="s">
        <v>204</v>
      </c>
      <c r="AU181" s="20" t="s">
        <v>113</v>
      </c>
      <c r="AY181" s="20" t="s">
        <v>158</v>
      </c>
      <c r="BE181" s="100">
        <f t="shared" si="9"/>
        <v>0</v>
      </c>
      <c r="BF181" s="100">
        <f t="shared" si="10"/>
        <v>0</v>
      </c>
      <c r="BG181" s="100">
        <f t="shared" si="11"/>
        <v>0</v>
      </c>
      <c r="BH181" s="100">
        <f t="shared" si="12"/>
        <v>0</v>
      </c>
      <c r="BI181" s="100">
        <f t="shared" si="13"/>
        <v>0</v>
      </c>
      <c r="BJ181" s="20" t="s">
        <v>85</v>
      </c>
      <c r="BK181" s="100">
        <f t="shared" si="14"/>
        <v>0</v>
      </c>
      <c r="BL181" s="20" t="s">
        <v>231</v>
      </c>
      <c r="BM181" s="20" t="s">
        <v>793</v>
      </c>
    </row>
    <row r="182" spans="2:65" s="1" customFormat="1" ht="60" customHeight="1">
      <c r="B182" s="123"/>
      <c r="C182" s="174" t="s">
        <v>265</v>
      </c>
      <c r="D182" s="174" t="s">
        <v>204</v>
      </c>
      <c r="E182" s="175" t="s">
        <v>794</v>
      </c>
      <c r="F182" s="279" t="s">
        <v>964</v>
      </c>
      <c r="G182" s="279"/>
      <c r="H182" s="279"/>
      <c r="I182" s="279"/>
      <c r="J182" s="176" t="s">
        <v>170</v>
      </c>
      <c r="K182" s="177">
        <v>11.88</v>
      </c>
      <c r="L182" s="268">
        <v>0</v>
      </c>
      <c r="M182" s="268"/>
      <c r="N182" s="269">
        <f t="shared" si="5"/>
        <v>0</v>
      </c>
      <c r="O182" s="253"/>
      <c r="P182" s="253"/>
      <c r="Q182" s="253"/>
      <c r="R182" s="126"/>
      <c r="T182" s="154" t="s">
        <v>5</v>
      </c>
      <c r="U182" s="41" t="s">
        <v>42</v>
      </c>
      <c r="W182" s="155">
        <f t="shared" si="6"/>
        <v>0</v>
      </c>
      <c r="X182" s="155">
        <v>0</v>
      </c>
      <c r="Y182" s="155">
        <f t="shared" si="7"/>
        <v>0</v>
      </c>
      <c r="Z182" s="155">
        <v>0</v>
      </c>
      <c r="AA182" s="156">
        <f t="shared" si="8"/>
        <v>0</v>
      </c>
      <c r="AR182" s="20" t="s">
        <v>252</v>
      </c>
      <c r="AT182" s="20" t="s">
        <v>204</v>
      </c>
      <c r="AU182" s="20" t="s">
        <v>113</v>
      </c>
      <c r="AY182" s="20" t="s">
        <v>158</v>
      </c>
      <c r="BE182" s="100">
        <f t="shared" si="9"/>
        <v>0</v>
      </c>
      <c r="BF182" s="100">
        <f t="shared" si="10"/>
        <v>0</v>
      </c>
      <c r="BG182" s="100">
        <f t="shared" si="11"/>
        <v>0</v>
      </c>
      <c r="BH182" s="100">
        <f t="shared" si="12"/>
        <v>0</v>
      </c>
      <c r="BI182" s="100">
        <f t="shared" si="13"/>
        <v>0</v>
      </c>
      <c r="BJ182" s="20" t="s">
        <v>85</v>
      </c>
      <c r="BK182" s="100">
        <f t="shared" si="14"/>
        <v>0</v>
      </c>
      <c r="BL182" s="20" t="s">
        <v>231</v>
      </c>
      <c r="BM182" s="20" t="s">
        <v>795</v>
      </c>
    </row>
    <row r="183" spans="2:65" s="1" customFormat="1" ht="60" customHeight="1">
      <c r="B183" s="123"/>
      <c r="C183" s="174" t="s">
        <v>268</v>
      </c>
      <c r="D183" s="174" t="s">
        <v>204</v>
      </c>
      <c r="E183" s="175" t="s">
        <v>796</v>
      </c>
      <c r="F183" s="279" t="s">
        <v>965</v>
      </c>
      <c r="G183" s="279"/>
      <c r="H183" s="279"/>
      <c r="I183" s="279"/>
      <c r="J183" s="176" t="s">
        <v>170</v>
      </c>
      <c r="K183" s="177">
        <v>9.7629999999999999</v>
      </c>
      <c r="L183" s="268">
        <v>0</v>
      </c>
      <c r="M183" s="268"/>
      <c r="N183" s="269">
        <f t="shared" si="5"/>
        <v>0</v>
      </c>
      <c r="O183" s="253"/>
      <c r="P183" s="253"/>
      <c r="Q183" s="253"/>
      <c r="R183" s="126"/>
      <c r="T183" s="154" t="s">
        <v>5</v>
      </c>
      <c r="U183" s="41" t="s">
        <v>42</v>
      </c>
      <c r="W183" s="155">
        <f t="shared" si="6"/>
        <v>0</v>
      </c>
      <c r="X183" s="155">
        <v>0</v>
      </c>
      <c r="Y183" s="155">
        <f t="shared" si="7"/>
        <v>0</v>
      </c>
      <c r="Z183" s="155">
        <v>0</v>
      </c>
      <c r="AA183" s="156">
        <f t="shared" si="8"/>
        <v>0</v>
      </c>
      <c r="AR183" s="20" t="s">
        <v>252</v>
      </c>
      <c r="AT183" s="20" t="s">
        <v>204</v>
      </c>
      <c r="AU183" s="20" t="s">
        <v>113</v>
      </c>
      <c r="AY183" s="20" t="s">
        <v>158</v>
      </c>
      <c r="BE183" s="100">
        <f t="shared" si="9"/>
        <v>0</v>
      </c>
      <c r="BF183" s="100">
        <f t="shared" si="10"/>
        <v>0</v>
      </c>
      <c r="BG183" s="100">
        <f t="shared" si="11"/>
        <v>0</v>
      </c>
      <c r="BH183" s="100">
        <f t="shared" si="12"/>
        <v>0</v>
      </c>
      <c r="BI183" s="100">
        <f t="shared" si="13"/>
        <v>0</v>
      </c>
      <c r="BJ183" s="20" t="s">
        <v>85</v>
      </c>
      <c r="BK183" s="100">
        <f t="shared" si="14"/>
        <v>0</v>
      </c>
      <c r="BL183" s="20" t="s">
        <v>231</v>
      </c>
      <c r="BM183" s="20" t="s">
        <v>797</v>
      </c>
    </row>
    <row r="184" spans="2:65" s="1" customFormat="1" ht="60" customHeight="1">
      <c r="B184" s="123"/>
      <c r="C184" s="174" t="s">
        <v>270</v>
      </c>
      <c r="D184" s="174" t="s">
        <v>204</v>
      </c>
      <c r="E184" s="175" t="s">
        <v>798</v>
      </c>
      <c r="F184" s="279" t="s">
        <v>966</v>
      </c>
      <c r="G184" s="279"/>
      <c r="H184" s="279"/>
      <c r="I184" s="279"/>
      <c r="J184" s="176" t="s">
        <v>170</v>
      </c>
      <c r="K184" s="177">
        <v>3.7869999999999999</v>
      </c>
      <c r="L184" s="268">
        <v>0</v>
      </c>
      <c r="M184" s="268"/>
      <c r="N184" s="269">
        <f t="shared" si="5"/>
        <v>0</v>
      </c>
      <c r="O184" s="253"/>
      <c r="P184" s="253"/>
      <c r="Q184" s="253"/>
      <c r="R184" s="126"/>
      <c r="T184" s="154" t="s">
        <v>5</v>
      </c>
      <c r="U184" s="41" t="s">
        <v>42</v>
      </c>
      <c r="W184" s="155">
        <f t="shared" si="6"/>
        <v>0</v>
      </c>
      <c r="X184" s="155">
        <v>0</v>
      </c>
      <c r="Y184" s="155">
        <f t="shared" si="7"/>
        <v>0</v>
      </c>
      <c r="Z184" s="155">
        <v>0</v>
      </c>
      <c r="AA184" s="156">
        <f t="shared" si="8"/>
        <v>0</v>
      </c>
      <c r="AR184" s="20" t="s">
        <v>252</v>
      </c>
      <c r="AT184" s="20" t="s">
        <v>204</v>
      </c>
      <c r="AU184" s="20" t="s">
        <v>113</v>
      </c>
      <c r="AY184" s="20" t="s">
        <v>158</v>
      </c>
      <c r="BE184" s="100">
        <f t="shared" si="9"/>
        <v>0</v>
      </c>
      <c r="BF184" s="100">
        <f t="shared" si="10"/>
        <v>0</v>
      </c>
      <c r="BG184" s="100">
        <f t="shared" si="11"/>
        <v>0</v>
      </c>
      <c r="BH184" s="100">
        <f t="shared" si="12"/>
        <v>0</v>
      </c>
      <c r="BI184" s="100">
        <f t="shared" si="13"/>
        <v>0</v>
      </c>
      <c r="BJ184" s="20" t="s">
        <v>85</v>
      </c>
      <c r="BK184" s="100">
        <f t="shared" si="14"/>
        <v>0</v>
      </c>
      <c r="BL184" s="20" t="s">
        <v>231</v>
      </c>
      <c r="BM184" s="20" t="s">
        <v>799</v>
      </c>
    </row>
    <row r="185" spans="2:65" s="1" customFormat="1" ht="60" customHeight="1">
      <c r="B185" s="123"/>
      <c r="C185" s="174" t="s">
        <v>275</v>
      </c>
      <c r="D185" s="174" t="s">
        <v>204</v>
      </c>
      <c r="E185" s="175" t="s">
        <v>800</v>
      </c>
      <c r="F185" s="279" t="s">
        <v>967</v>
      </c>
      <c r="G185" s="279"/>
      <c r="H185" s="279"/>
      <c r="I185" s="279"/>
      <c r="J185" s="176" t="s">
        <v>170</v>
      </c>
      <c r="K185" s="177">
        <v>2.96</v>
      </c>
      <c r="L185" s="268">
        <v>0</v>
      </c>
      <c r="M185" s="268"/>
      <c r="N185" s="269">
        <f t="shared" si="5"/>
        <v>0</v>
      </c>
      <c r="O185" s="253"/>
      <c r="P185" s="253"/>
      <c r="Q185" s="253"/>
      <c r="R185" s="126"/>
      <c r="T185" s="154" t="s">
        <v>5</v>
      </c>
      <c r="U185" s="41" t="s">
        <v>42</v>
      </c>
      <c r="W185" s="155">
        <f t="shared" si="6"/>
        <v>0</v>
      </c>
      <c r="X185" s="155">
        <v>0</v>
      </c>
      <c r="Y185" s="155">
        <f t="shared" si="7"/>
        <v>0</v>
      </c>
      <c r="Z185" s="155">
        <v>0</v>
      </c>
      <c r="AA185" s="156">
        <f t="shared" si="8"/>
        <v>0</v>
      </c>
      <c r="AR185" s="20" t="s">
        <v>252</v>
      </c>
      <c r="AT185" s="20" t="s">
        <v>204</v>
      </c>
      <c r="AU185" s="20" t="s">
        <v>113</v>
      </c>
      <c r="AY185" s="20" t="s">
        <v>158</v>
      </c>
      <c r="BE185" s="100">
        <f t="shared" si="9"/>
        <v>0</v>
      </c>
      <c r="BF185" s="100">
        <f t="shared" si="10"/>
        <v>0</v>
      </c>
      <c r="BG185" s="100">
        <f t="shared" si="11"/>
        <v>0</v>
      </c>
      <c r="BH185" s="100">
        <f t="shared" si="12"/>
        <v>0</v>
      </c>
      <c r="BI185" s="100">
        <f t="shared" si="13"/>
        <v>0</v>
      </c>
      <c r="BJ185" s="20" t="s">
        <v>85</v>
      </c>
      <c r="BK185" s="100">
        <f t="shared" si="14"/>
        <v>0</v>
      </c>
      <c r="BL185" s="20" t="s">
        <v>231</v>
      </c>
      <c r="BM185" s="20" t="s">
        <v>801</v>
      </c>
    </row>
    <row r="186" spans="2:65" s="1" customFormat="1" ht="75" customHeight="1">
      <c r="B186" s="123"/>
      <c r="C186" s="174" t="s">
        <v>277</v>
      </c>
      <c r="D186" s="174" t="s">
        <v>204</v>
      </c>
      <c r="E186" s="175" t="s">
        <v>802</v>
      </c>
      <c r="F186" s="279" t="s">
        <v>968</v>
      </c>
      <c r="G186" s="279"/>
      <c r="H186" s="279"/>
      <c r="I186" s="279"/>
      <c r="J186" s="176" t="s">
        <v>170</v>
      </c>
      <c r="K186" s="177">
        <v>3.92</v>
      </c>
      <c r="L186" s="268">
        <v>0</v>
      </c>
      <c r="M186" s="268"/>
      <c r="N186" s="269">
        <f t="shared" si="5"/>
        <v>0</v>
      </c>
      <c r="O186" s="253"/>
      <c r="P186" s="253"/>
      <c r="Q186" s="253"/>
      <c r="R186" s="126"/>
      <c r="T186" s="154" t="s">
        <v>5</v>
      </c>
      <c r="U186" s="41" t="s">
        <v>42</v>
      </c>
      <c r="W186" s="155">
        <f t="shared" si="6"/>
        <v>0</v>
      </c>
      <c r="X186" s="155">
        <v>0</v>
      </c>
      <c r="Y186" s="155">
        <f t="shared" si="7"/>
        <v>0</v>
      </c>
      <c r="Z186" s="155">
        <v>0</v>
      </c>
      <c r="AA186" s="156">
        <f t="shared" si="8"/>
        <v>0</v>
      </c>
      <c r="AR186" s="20" t="s">
        <v>252</v>
      </c>
      <c r="AT186" s="20" t="s">
        <v>204</v>
      </c>
      <c r="AU186" s="20" t="s">
        <v>113</v>
      </c>
      <c r="AY186" s="20" t="s">
        <v>158</v>
      </c>
      <c r="BE186" s="100">
        <f t="shared" si="9"/>
        <v>0</v>
      </c>
      <c r="BF186" s="100">
        <f t="shared" si="10"/>
        <v>0</v>
      </c>
      <c r="BG186" s="100">
        <f t="shared" si="11"/>
        <v>0</v>
      </c>
      <c r="BH186" s="100">
        <f t="shared" si="12"/>
        <v>0</v>
      </c>
      <c r="BI186" s="100">
        <f t="shared" si="13"/>
        <v>0</v>
      </c>
      <c r="BJ186" s="20" t="s">
        <v>85</v>
      </c>
      <c r="BK186" s="100">
        <f t="shared" si="14"/>
        <v>0</v>
      </c>
      <c r="BL186" s="20" t="s">
        <v>231</v>
      </c>
      <c r="BM186" s="20" t="s">
        <v>803</v>
      </c>
    </row>
    <row r="187" spans="2:65" s="1" customFormat="1" ht="60" customHeight="1">
      <c r="B187" s="123"/>
      <c r="C187" s="174" t="s">
        <v>282</v>
      </c>
      <c r="D187" s="174" t="s">
        <v>204</v>
      </c>
      <c r="E187" s="175" t="s">
        <v>804</v>
      </c>
      <c r="F187" s="279" t="s">
        <v>969</v>
      </c>
      <c r="G187" s="279"/>
      <c r="H187" s="279"/>
      <c r="I187" s="279"/>
      <c r="J187" s="176" t="s">
        <v>170</v>
      </c>
      <c r="K187" s="177">
        <v>1.3580000000000001</v>
      </c>
      <c r="L187" s="268">
        <v>0</v>
      </c>
      <c r="M187" s="268"/>
      <c r="N187" s="269">
        <f t="shared" si="5"/>
        <v>0</v>
      </c>
      <c r="O187" s="253"/>
      <c r="P187" s="253"/>
      <c r="Q187" s="253"/>
      <c r="R187" s="126"/>
      <c r="T187" s="154" t="s">
        <v>5</v>
      </c>
      <c r="U187" s="41" t="s">
        <v>42</v>
      </c>
      <c r="W187" s="155">
        <f t="shared" si="6"/>
        <v>0</v>
      </c>
      <c r="X187" s="155">
        <v>0</v>
      </c>
      <c r="Y187" s="155">
        <f t="shared" si="7"/>
        <v>0</v>
      </c>
      <c r="Z187" s="155">
        <v>0</v>
      </c>
      <c r="AA187" s="156">
        <f t="shared" si="8"/>
        <v>0</v>
      </c>
      <c r="AR187" s="20" t="s">
        <v>252</v>
      </c>
      <c r="AT187" s="20" t="s">
        <v>204</v>
      </c>
      <c r="AU187" s="20" t="s">
        <v>113</v>
      </c>
      <c r="AY187" s="20" t="s">
        <v>158</v>
      </c>
      <c r="BE187" s="100">
        <f t="shared" si="9"/>
        <v>0</v>
      </c>
      <c r="BF187" s="100">
        <f t="shared" si="10"/>
        <v>0</v>
      </c>
      <c r="BG187" s="100">
        <f t="shared" si="11"/>
        <v>0</v>
      </c>
      <c r="BH187" s="100">
        <f t="shared" si="12"/>
        <v>0</v>
      </c>
      <c r="BI187" s="100">
        <f t="shared" si="13"/>
        <v>0</v>
      </c>
      <c r="BJ187" s="20" t="s">
        <v>85</v>
      </c>
      <c r="BK187" s="100">
        <f t="shared" si="14"/>
        <v>0</v>
      </c>
      <c r="BL187" s="20" t="s">
        <v>231</v>
      </c>
      <c r="BM187" s="20" t="s">
        <v>805</v>
      </c>
    </row>
    <row r="188" spans="2:65" s="1" customFormat="1" ht="57" customHeight="1">
      <c r="B188" s="123"/>
      <c r="C188" s="174" t="s">
        <v>252</v>
      </c>
      <c r="D188" s="174" t="s">
        <v>204</v>
      </c>
      <c r="E188" s="175" t="s">
        <v>806</v>
      </c>
      <c r="F188" s="279" t="s">
        <v>970</v>
      </c>
      <c r="G188" s="279"/>
      <c r="H188" s="279"/>
      <c r="I188" s="279"/>
      <c r="J188" s="176" t="s">
        <v>170</v>
      </c>
      <c r="K188" s="177">
        <v>2.016</v>
      </c>
      <c r="L188" s="268">
        <v>0</v>
      </c>
      <c r="M188" s="268"/>
      <c r="N188" s="269">
        <f t="shared" si="5"/>
        <v>0</v>
      </c>
      <c r="O188" s="253"/>
      <c r="P188" s="253"/>
      <c r="Q188" s="253"/>
      <c r="R188" s="126"/>
      <c r="T188" s="154" t="s">
        <v>5</v>
      </c>
      <c r="U188" s="41" t="s">
        <v>42</v>
      </c>
      <c r="W188" s="155">
        <f t="shared" si="6"/>
        <v>0</v>
      </c>
      <c r="X188" s="155">
        <v>0</v>
      </c>
      <c r="Y188" s="155">
        <f t="shared" si="7"/>
        <v>0</v>
      </c>
      <c r="Z188" s="155">
        <v>0</v>
      </c>
      <c r="AA188" s="156">
        <f t="shared" si="8"/>
        <v>0</v>
      </c>
      <c r="AR188" s="20" t="s">
        <v>252</v>
      </c>
      <c r="AT188" s="20" t="s">
        <v>204</v>
      </c>
      <c r="AU188" s="20" t="s">
        <v>113</v>
      </c>
      <c r="AY188" s="20" t="s">
        <v>158</v>
      </c>
      <c r="BE188" s="100">
        <f t="shared" si="9"/>
        <v>0</v>
      </c>
      <c r="BF188" s="100">
        <f t="shared" si="10"/>
        <v>0</v>
      </c>
      <c r="BG188" s="100">
        <f t="shared" si="11"/>
        <v>0</v>
      </c>
      <c r="BH188" s="100">
        <f t="shared" si="12"/>
        <v>0</v>
      </c>
      <c r="BI188" s="100">
        <f t="shared" si="13"/>
        <v>0</v>
      </c>
      <c r="BJ188" s="20" t="s">
        <v>85</v>
      </c>
      <c r="BK188" s="100">
        <f t="shared" si="14"/>
        <v>0</v>
      </c>
      <c r="BL188" s="20" t="s">
        <v>231</v>
      </c>
      <c r="BM188" s="20" t="s">
        <v>807</v>
      </c>
    </row>
    <row r="189" spans="2:65" s="1" customFormat="1" ht="57" customHeight="1">
      <c r="B189" s="123"/>
      <c r="C189" s="174" t="s">
        <v>289</v>
      </c>
      <c r="D189" s="174" t="s">
        <v>204</v>
      </c>
      <c r="E189" s="175" t="s">
        <v>808</v>
      </c>
      <c r="F189" s="279" t="s">
        <v>971</v>
      </c>
      <c r="G189" s="279"/>
      <c r="H189" s="279"/>
      <c r="I189" s="279"/>
      <c r="J189" s="176" t="s">
        <v>170</v>
      </c>
      <c r="K189" s="177">
        <v>2.76</v>
      </c>
      <c r="L189" s="268">
        <v>0</v>
      </c>
      <c r="M189" s="268"/>
      <c r="N189" s="269">
        <f t="shared" si="5"/>
        <v>0</v>
      </c>
      <c r="O189" s="253"/>
      <c r="P189" s="253"/>
      <c r="Q189" s="253"/>
      <c r="R189" s="126"/>
      <c r="T189" s="154" t="s">
        <v>5</v>
      </c>
      <c r="U189" s="41" t="s">
        <v>42</v>
      </c>
      <c r="W189" s="155">
        <f t="shared" si="6"/>
        <v>0</v>
      </c>
      <c r="X189" s="155">
        <v>0</v>
      </c>
      <c r="Y189" s="155">
        <f t="shared" si="7"/>
        <v>0</v>
      </c>
      <c r="Z189" s="155">
        <v>0</v>
      </c>
      <c r="AA189" s="156">
        <f t="shared" si="8"/>
        <v>0</v>
      </c>
      <c r="AR189" s="20" t="s">
        <v>252</v>
      </c>
      <c r="AT189" s="20" t="s">
        <v>204</v>
      </c>
      <c r="AU189" s="20" t="s">
        <v>113</v>
      </c>
      <c r="AY189" s="20" t="s">
        <v>158</v>
      </c>
      <c r="BE189" s="100">
        <f t="shared" si="9"/>
        <v>0</v>
      </c>
      <c r="BF189" s="100">
        <f t="shared" si="10"/>
        <v>0</v>
      </c>
      <c r="BG189" s="100">
        <f t="shared" si="11"/>
        <v>0</v>
      </c>
      <c r="BH189" s="100">
        <f t="shared" si="12"/>
        <v>0</v>
      </c>
      <c r="BI189" s="100">
        <f t="shared" si="13"/>
        <v>0</v>
      </c>
      <c r="BJ189" s="20" t="s">
        <v>85</v>
      </c>
      <c r="BK189" s="100">
        <f t="shared" si="14"/>
        <v>0</v>
      </c>
      <c r="BL189" s="20" t="s">
        <v>231</v>
      </c>
      <c r="BM189" s="20" t="s">
        <v>809</v>
      </c>
    </row>
    <row r="190" spans="2:65" s="1" customFormat="1" ht="60" customHeight="1">
      <c r="B190" s="123"/>
      <c r="C190" s="174" t="s">
        <v>294</v>
      </c>
      <c r="D190" s="174" t="s">
        <v>204</v>
      </c>
      <c r="E190" s="175" t="s">
        <v>810</v>
      </c>
      <c r="F190" s="279" t="s">
        <v>972</v>
      </c>
      <c r="G190" s="279"/>
      <c r="H190" s="279"/>
      <c r="I190" s="279"/>
      <c r="J190" s="176" t="s">
        <v>170</v>
      </c>
      <c r="K190" s="177">
        <v>2.88</v>
      </c>
      <c r="L190" s="268">
        <v>0</v>
      </c>
      <c r="M190" s="268"/>
      <c r="N190" s="269">
        <f t="shared" si="5"/>
        <v>0</v>
      </c>
      <c r="O190" s="253"/>
      <c r="P190" s="253"/>
      <c r="Q190" s="253"/>
      <c r="R190" s="126"/>
      <c r="T190" s="154" t="s">
        <v>5</v>
      </c>
      <c r="U190" s="41" t="s">
        <v>42</v>
      </c>
      <c r="W190" s="155">
        <f t="shared" si="6"/>
        <v>0</v>
      </c>
      <c r="X190" s="155">
        <v>0</v>
      </c>
      <c r="Y190" s="155">
        <f t="shared" si="7"/>
        <v>0</v>
      </c>
      <c r="Z190" s="155">
        <v>0</v>
      </c>
      <c r="AA190" s="156">
        <f t="shared" si="8"/>
        <v>0</v>
      </c>
      <c r="AR190" s="20" t="s">
        <v>252</v>
      </c>
      <c r="AT190" s="20" t="s">
        <v>204</v>
      </c>
      <c r="AU190" s="20" t="s">
        <v>113</v>
      </c>
      <c r="AY190" s="20" t="s">
        <v>158</v>
      </c>
      <c r="BE190" s="100">
        <f t="shared" si="9"/>
        <v>0</v>
      </c>
      <c r="BF190" s="100">
        <f t="shared" si="10"/>
        <v>0</v>
      </c>
      <c r="BG190" s="100">
        <f t="shared" si="11"/>
        <v>0</v>
      </c>
      <c r="BH190" s="100">
        <f t="shared" si="12"/>
        <v>0</v>
      </c>
      <c r="BI190" s="100">
        <f t="shared" si="13"/>
        <v>0</v>
      </c>
      <c r="BJ190" s="20" t="s">
        <v>85</v>
      </c>
      <c r="BK190" s="100">
        <f t="shared" si="14"/>
        <v>0</v>
      </c>
      <c r="BL190" s="20" t="s">
        <v>231</v>
      </c>
      <c r="BM190" s="20" t="s">
        <v>811</v>
      </c>
    </row>
    <row r="191" spans="2:65" s="1" customFormat="1" ht="60" customHeight="1">
      <c r="B191" s="123"/>
      <c r="C191" s="174" t="s">
        <v>298</v>
      </c>
      <c r="D191" s="174" t="s">
        <v>204</v>
      </c>
      <c r="E191" s="175" t="s">
        <v>812</v>
      </c>
      <c r="F191" s="279" t="s">
        <v>973</v>
      </c>
      <c r="G191" s="279"/>
      <c r="H191" s="279"/>
      <c r="I191" s="279"/>
      <c r="J191" s="176" t="s">
        <v>170</v>
      </c>
      <c r="K191" s="177">
        <v>1.248</v>
      </c>
      <c r="L191" s="268">
        <v>0</v>
      </c>
      <c r="M191" s="268"/>
      <c r="N191" s="269">
        <f t="shared" si="5"/>
        <v>0</v>
      </c>
      <c r="O191" s="253"/>
      <c r="P191" s="253"/>
      <c r="Q191" s="253"/>
      <c r="R191" s="126"/>
      <c r="T191" s="154" t="s">
        <v>5</v>
      </c>
      <c r="U191" s="41" t="s">
        <v>42</v>
      </c>
      <c r="W191" s="155">
        <f t="shared" si="6"/>
        <v>0</v>
      </c>
      <c r="X191" s="155">
        <v>0</v>
      </c>
      <c r="Y191" s="155">
        <f t="shared" si="7"/>
        <v>0</v>
      </c>
      <c r="Z191" s="155">
        <v>0</v>
      </c>
      <c r="AA191" s="156">
        <f t="shared" si="8"/>
        <v>0</v>
      </c>
      <c r="AR191" s="20" t="s">
        <v>252</v>
      </c>
      <c r="AT191" s="20" t="s">
        <v>204</v>
      </c>
      <c r="AU191" s="20" t="s">
        <v>113</v>
      </c>
      <c r="AY191" s="20" t="s">
        <v>158</v>
      </c>
      <c r="BE191" s="100">
        <f t="shared" si="9"/>
        <v>0</v>
      </c>
      <c r="BF191" s="100">
        <f t="shared" si="10"/>
        <v>0</v>
      </c>
      <c r="BG191" s="100">
        <f t="shared" si="11"/>
        <v>0</v>
      </c>
      <c r="BH191" s="100">
        <f t="shared" si="12"/>
        <v>0</v>
      </c>
      <c r="BI191" s="100">
        <f t="shared" si="13"/>
        <v>0</v>
      </c>
      <c r="BJ191" s="20" t="s">
        <v>85</v>
      </c>
      <c r="BK191" s="100">
        <f t="shared" si="14"/>
        <v>0</v>
      </c>
      <c r="BL191" s="20" t="s">
        <v>231</v>
      </c>
      <c r="BM191" s="20" t="s">
        <v>813</v>
      </c>
    </row>
    <row r="192" spans="2:65" s="1" customFormat="1" ht="60" customHeight="1">
      <c r="B192" s="123"/>
      <c r="C192" s="174" t="s">
        <v>302</v>
      </c>
      <c r="D192" s="174" t="s">
        <v>204</v>
      </c>
      <c r="E192" s="175" t="s">
        <v>814</v>
      </c>
      <c r="F192" s="279" t="s">
        <v>974</v>
      </c>
      <c r="G192" s="279"/>
      <c r="H192" s="279"/>
      <c r="I192" s="279"/>
      <c r="J192" s="176" t="s">
        <v>170</v>
      </c>
      <c r="K192" s="177">
        <v>4</v>
      </c>
      <c r="L192" s="268">
        <v>0</v>
      </c>
      <c r="M192" s="268"/>
      <c r="N192" s="269">
        <f t="shared" si="5"/>
        <v>0</v>
      </c>
      <c r="O192" s="253"/>
      <c r="P192" s="253"/>
      <c r="Q192" s="253"/>
      <c r="R192" s="126"/>
      <c r="T192" s="154" t="s">
        <v>5</v>
      </c>
      <c r="U192" s="41" t="s">
        <v>42</v>
      </c>
      <c r="W192" s="155">
        <f t="shared" si="6"/>
        <v>0</v>
      </c>
      <c r="X192" s="155">
        <v>0</v>
      </c>
      <c r="Y192" s="155">
        <f t="shared" si="7"/>
        <v>0</v>
      </c>
      <c r="Z192" s="155">
        <v>0</v>
      </c>
      <c r="AA192" s="156">
        <f t="shared" si="8"/>
        <v>0</v>
      </c>
      <c r="AR192" s="20" t="s">
        <v>252</v>
      </c>
      <c r="AT192" s="20" t="s">
        <v>204</v>
      </c>
      <c r="AU192" s="20" t="s">
        <v>113</v>
      </c>
      <c r="AY192" s="20" t="s">
        <v>158</v>
      </c>
      <c r="BE192" s="100">
        <f t="shared" si="9"/>
        <v>0</v>
      </c>
      <c r="BF192" s="100">
        <f t="shared" si="10"/>
        <v>0</v>
      </c>
      <c r="BG192" s="100">
        <f t="shared" si="11"/>
        <v>0</v>
      </c>
      <c r="BH192" s="100">
        <f t="shared" si="12"/>
        <v>0</v>
      </c>
      <c r="BI192" s="100">
        <f t="shared" si="13"/>
        <v>0</v>
      </c>
      <c r="BJ192" s="20" t="s">
        <v>85</v>
      </c>
      <c r="BK192" s="100">
        <f t="shared" si="14"/>
        <v>0</v>
      </c>
      <c r="BL192" s="20" t="s">
        <v>231</v>
      </c>
      <c r="BM192" s="20" t="s">
        <v>815</v>
      </c>
    </row>
    <row r="193" spans="2:65" s="1" customFormat="1" ht="45" customHeight="1">
      <c r="B193" s="123"/>
      <c r="C193" s="174" t="s">
        <v>306</v>
      </c>
      <c r="D193" s="174" t="s">
        <v>204</v>
      </c>
      <c r="E193" s="175" t="s">
        <v>816</v>
      </c>
      <c r="F193" s="279" t="s">
        <v>817</v>
      </c>
      <c r="G193" s="279"/>
      <c r="H193" s="279"/>
      <c r="I193" s="279"/>
      <c r="J193" s="176" t="s">
        <v>170</v>
      </c>
      <c r="K193" s="177">
        <v>70.224000000000004</v>
      </c>
      <c r="L193" s="268">
        <v>0</v>
      </c>
      <c r="M193" s="268"/>
      <c r="N193" s="269">
        <f t="shared" si="5"/>
        <v>0</v>
      </c>
      <c r="O193" s="253"/>
      <c r="P193" s="253"/>
      <c r="Q193" s="253"/>
      <c r="R193" s="126"/>
      <c r="T193" s="154" t="s">
        <v>5</v>
      </c>
      <c r="U193" s="41" t="s">
        <v>42</v>
      </c>
      <c r="W193" s="155">
        <f t="shared" si="6"/>
        <v>0</v>
      </c>
      <c r="X193" s="155">
        <v>0</v>
      </c>
      <c r="Y193" s="155">
        <f t="shared" si="7"/>
        <v>0</v>
      </c>
      <c r="Z193" s="155">
        <v>0</v>
      </c>
      <c r="AA193" s="156">
        <f t="shared" si="8"/>
        <v>0</v>
      </c>
      <c r="AR193" s="20" t="s">
        <v>252</v>
      </c>
      <c r="AT193" s="20" t="s">
        <v>204</v>
      </c>
      <c r="AU193" s="20" t="s">
        <v>113</v>
      </c>
      <c r="AY193" s="20" t="s">
        <v>158</v>
      </c>
      <c r="BE193" s="100">
        <f t="shared" si="9"/>
        <v>0</v>
      </c>
      <c r="BF193" s="100">
        <f t="shared" si="10"/>
        <v>0</v>
      </c>
      <c r="BG193" s="100">
        <f t="shared" si="11"/>
        <v>0</v>
      </c>
      <c r="BH193" s="100">
        <f t="shared" si="12"/>
        <v>0</v>
      </c>
      <c r="BI193" s="100">
        <f t="shared" si="13"/>
        <v>0</v>
      </c>
      <c r="BJ193" s="20" t="s">
        <v>85</v>
      </c>
      <c r="BK193" s="100">
        <f t="shared" si="14"/>
        <v>0</v>
      </c>
      <c r="BL193" s="20" t="s">
        <v>231</v>
      </c>
      <c r="BM193" s="20" t="s">
        <v>818</v>
      </c>
    </row>
    <row r="194" spans="2:65" s="1" customFormat="1" ht="22.9" customHeight="1">
      <c r="B194" s="123"/>
      <c r="C194" s="150" t="s">
        <v>314</v>
      </c>
      <c r="D194" s="150" t="s">
        <v>159</v>
      </c>
      <c r="E194" s="151" t="s">
        <v>295</v>
      </c>
      <c r="F194" s="251" t="s">
        <v>296</v>
      </c>
      <c r="G194" s="251"/>
      <c r="H194" s="251"/>
      <c r="I194" s="251"/>
      <c r="J194" s="152" t="s">
        <v>273</v>
      </c>
      <c r="K194" s="179">
        <v>0</v>
      </c>
      <c r="L194" s="252">
        <v>0</v>
      </c>
      <c r="M194" s="252"/>
      <c r="N194" s="253">
        <f t="shared" si="5"/>
        <v>0</v>
      </c>
      <c r="O194" s="253"/>
      <c r="P194" s="253"/>
      <c r="Q194" s="253"/>
      <c r="R194" s="126"/>
      <c r="T194" s="154" t="s">
        <v>5</v>
      </c>
      <c r="U194" s="41" t="s">
        <v>42</v>
      </c>
      <c r="W194" s="155">
        <f t="shared" si="6"/>
        <v>0</v>
      </c>
      <c r="X194" s="155">
        <v>0</v>
      </c>
      <c r="Y194" s="155">
        <f t="shared" si="7"/>
        <v>0</v>
      </c>
      <c r="Z194" s="155">
        <v>0</v>
      </c>
      <c r="AA194" s="156">
        <f t="shared" si="8"/>
        <v>0</v>
      </c>
      <c r="AR194" s="20" t="s">
        <v>231</v>
      </c>
      <c r="AT194" s="20" t="s">
        <v>159</v>
      </c>
      <c r="AU194" s="20" t="s">
        <v>113</v>
      </c>
      <c r="AY194" s="20" t="s">
        <v>158</v>
      </c>
      <c r="BE194" s="100">
        <f t="shared" si="9"/>
        <v>0</v>
      </c>
      <c r="BF194" s="100">
        <f t="shared" si="10"/>
        <v>0</v>
      </c>
      <c r="BG194" s="100">
        <f t="shared" si="11"/>
        <v>0</v>
      </c>
      <c r="BH194" s="100">
        <f t="shared" si="12"/>
        <v>0</v>
      </c>
      <c r="BI194" s="100">
        <f t="shared" si="13"/>
        <v>0</v>
      </c>
      <c r="BJ194" s="20" t="s">
        <v>85</v>
      </c>
      <c r="BK194" s="100">
        <f t="shared" si="14"/>
        <v>0</v>
      </c>
      <c r="BL194" s="20" t="s">
        <v>231</v>
      </c>
      <c r="BM194" s="20" t="s">
        <v>819</v>
      </c>
    </row>
    <row r="195" spans="2:65" s="9" customFormat="1" ht="29.85" customHeight="1">
      <c r="B195" s="140"/>
      <c r="D195" s="149" t="s">
        <v>133</v>
      </c>
      <c r="E195" s="149"/>
      <c r="F195" s="149"/>
      <c r="G195" s="149"/>
      <c r="H195" s="149"/>
      <c r="I195" s="149"/>
      <c r="J195" s="149"/>
      <c r="K195" s="149"/>
      <c r="L195" s="149"/>
      <c r="M195" s="149"/>
      <c r="N195" s="271">
        <f>BK195</f>
        <v>0</v>
      </c>
      <c r="O195" s="272"/>
      <c r="P195" s="272"/>
      <c r="Q195" s="272"/>
      <c r="R195" s="142"/>
      <c r="T195" s="143"/>
      <c r="W195" s="144">
        <f>SUM(W196:W215)</f>
        <v>0</v>
      </c>
      <c r="Y195" s="144">
        <f>SUM(Y196:Y215)</f>
        <v>0</v>
      </c>
      <c r="AA195" s="145">
        <f>SUM(AA196:AA215)</f>
        <v>0.1033164</v>
      </c>
      <c r="AR195" s="146" t="s">
        <v>113</v>
      </c>
      <c r="AT195" s="147" t="s">
        <v>76</v>
      </c>
      <c r="AU195" s="147" t="s">
        <v>85</v>
      </c>
      <c r="AY195" s="146" t="s">
        <v>158</v>
      </c>
      <c r="BK195" s="148">
        <f>SUM(BK196:BK215)</f>
        <v>0</v>
      </c>
    </row>
    <row r="196" spans="2:65" s="1" customFormat="1" ht="22.9" customHeight="1">
      <c r="B196" s="123"/>
      <c r="C196" s="150" t="s">
        <v>322</v>
      </c>
      <c r="D196" s="150" t="s">
        <v>159</v>
      </c>
      <c r="E196" s="151" t="s">
        <v>299</v>
      </c>
      <c r="F196" s="251" t="s">
        <v>300</v>
      </c>
      <c r="G196" s="251"/>
      <c r="H196" s="251"/>
      <c r="I196" s="251"/>
      <c r="J196" s="152" t="s">
        <v>170</v>
      </c>
      <c r="K196" s="153">
        <v>3.2</v>
      </c>
      <c r="L196" s="252">
        <v>0</v>
      </c>
      <c r="M196" s="252"/>
      <c r="N196" s="253">
        <f>ROUND(L196*K196,2)</f>
        <v>0</v>
      </c>
      <c r="O196" s="253"/>
      <c r="P196" s="253"/>
      <c r="Q196" s="253"/>
      <c r="R196" s="126"/>
      <c r="T196" s="154" t="s">
        <v>5</v>
      </c>
      <c r="U196" s="41" t="s">
        <v>42</v>
      </c>
      <c r="W196" s="155">
        <f>V196*K196</f>
        <v>0</v>
      </c>
      <c r="X196" s="155">
        <v>0</v>
      </c>
      <c r="Y196" s="155">
        <f>X196*K196</f>
        <v>0</v>
      </c>
      <c r="Z196" s="155">
        <v>5.94E-3</v>
      </c>
      <c r="AA196" s="156">
        <f>Z196*K196</f>
        <v>1.9008000000000001E-2</v>
      </c>
      <c r="AR196" s="20" t="s">
        <v>231</v>
      </c>
      <c r="AT196" s="20" t="s">
        <v>159</v>
      </c>
      <c r="AU196" s="20" t="s">
        <v>113</v>
      </c>
      <c r="AY196" s="20" t="s">
        <v>158</v>
      </c>
      <c r="BE196" s="100">
        <f>IF(U196="základní",N196,0)</f>
        <v>0</v>
      </c>
      <c r="BF196" s="100">
        <f>IF(U196="snížená",N196,0)</f>
        <v>0</v>
      </c>
      <c r="BG196" s="100">
        <f>IF(U196="zákl. přenesená",N196,0)</f>
        <v>0</v>
      </c>
      <c r="BH196" s="100">
        <f>IF(U196="sníž. přenesená",N196,0)</f>
        <v>0</v>
      </c>
      <c r="BI196" s="100">
        <f>IF(U196="nulová",N196,0)</f>
        <v>0</v>
      </c>
      <c r="BJ196" s="20" t="s">
        <v>85</v>
      </c>
      <c r="BK196" s="100">
        <f>ROUND(L196*K196,2)</f>
        <v>0</v>
      </c>
      <c r="BL196" s="20" t="s">
        <v>231</v>
      </c>
      <c r="BM196" s="20" t="s">
        <v>820</v>
      </c>
    </row>
    <row r="197" spans="2:65" s="10" customFormat="1" ht="14.45" customHeight="1">
      <c r="B197" s="157"/>
      <c r="E197" s="158" t="s">
        <v>5</v>
      </c>
      <c r="F197" s="259" t="s">
        <v>534</v>
      </c>
      <c r="G197" s="260"/>
      <c r="H197" s="260"/>
      <c r="I197" s="260"/>
      <c r="K197" s="159">
        <v>3.2</v>
      </c>
      <c r="R197" s="160"/>
      <c r="T197" s="161"/>
      <c r="AA197" s="162"/>
      <c r="AT197" s="158" t="s">
        <v>166</v>
      </c>
      <c r="AU197" s="158" t="s">
        <v>113</v>
      </c>
      <c r="AV197" s="10" t="s">
        <v>113</v>
      </c>
      <c r="AW197" s="10" t="s">
        <v>34</v>
      </c>
      <c r="AX197" s="10" t="s">
        <v>77</v>
      </c>
      <c r="AY197" s="158" t="s">
        <v>158</v>
      </c>
    </row>
    <row r="198" spans="2:65" s="11" customFormat="1" ht="14.45" customHeight="1">
      <c r="B198" s="163"/>
      <c r="E198" s="164" t="s">
        <v>5</v>
      </c>
      <c r="F198" s="261" t="s">
        <v>167</v>
      </c>
      <c r="G198" s="262"/>
      <c r="H198" s="262"/>
      <c r="I198" s="262"/>
      <c r="K198" s="165">
        <v>3.2</v>
      </c>
      <c r="R198" s="166"/>
      <c r="T198" s="167"/>
      <c r="AA198" s="168"/>
      <c r="AT198" s="164" t="s">
        <v>166</v>
      </c>
      <c r="AU198" s="164" t="s">
        <v>113</v>
      </c>
      <c r="AV198" s="11" t="s">
        <v>163</v>
      </c>
      <c r="AW198" s="11" t="s">
        <v>34</v>
      </c>
      <c r="AX198" s="11" t="s">
        <v>85</v>
      </c>
      <c r="AY198" s="164" t="s">
        <v>158</v>
      </c>
    </row>
    <row r="199" spans="2:65" s="1" customFormat="1" ht="22.9" customHeight="1">
      <c r="B199" s="123"/>
      <c r="C199" s="150" t="s">
        <v>327</v>
      </c>
      <c r="D199" s="150" t="s">
        <v>159</v>
      </c>
      <c r="E199" s="151" t="s">
        <v>821</v>
      </c>
      <c r="F199" s="251" t="s">
        <v>822</v>
      </c>
      <c r="G199" s="251"/>
      <c r="H199" s="251"/>
      <c r="I199" s="251"/>
      <c r="J199" s="152" t="s">
        <v>170</v>
      </c>
      <c r="K199" s="153">
        <v>10.8</v>
      </c>
      <c r="L199" s="252">
        <v>0</v>
      </c>
      <c r="M199" s="252"/>
      <c r="N199" s="253">
        <f>ROUND(L199*K199,2)</f>
        <v>0</v>
      </c>
      <c r="O199" s="253"/>
      <c r="P199" s="253"/>
      <c r="Q199" s="253"/>
      <c r="R199" s="126"/>
      <c r="T199" s="154" t="s">
        <v>5</v>
      </c>
      <c r="U199" s="41" t="s">
        <v>42</v>
      </c>
      <c r="W199" s="155">
        <f>V199*K199</f>
        <v>0</v>
      </c>
      <c r="X199" s="155">
        <v>0</v>
      </c>
      <c r="Y199" s="155">
        <f>X199*K199</f>
        <v>0</v>
      </c>
      <c r="Z199" s="155">
        <v>5.7099999999999998E-3</v>
      </c>
      <c r="AA199" s="156">
        <f>Z199*K199</f>
        <v>6.1668000000000001E-2</v>
      </c>
      <c r="AR199" s="20" t="s">
        <v>231</v>
      </c>
      <c r="AT199" s="20" t="s">
        <v>159</v>
      </c>
      <c r="AU199" s="20" t="s">
        <v>113</v>
      </c>
      <c r="AY199" s="20" t="s">
        <v>158</v>
      </c>
      <c r="BE199" s="100">
        <f>IF(U199="základní",N199,0)</f>
        <v>0</v>
      </c>
      <c r="BF199" s="100">
        <f>IF(U199="snížená",N199,0)</f>
        <v>0</v>
      </c>
      <c r="BG199" s="100">
        <f>IF(U199="zákl. přenesená",N199,0)</f>
        <v>0</v>
      </c>
      <c r="BH199" s="100">
        <f>IF(U199="sníž. přenesená",N199,0)</f>
        <v>0</v>
      </c>
      <c r="BI199" s="100">
        <f>IF(U199="nulová",N199,0)</f>
        <v>0</v>
      </c>
      <c r="BJ199" s="20" t="s">
        <v>85</v>
      </c>
      <c r="BK199" s="100">
        <f>ROUND(L199*K199,2)</f>
        <v>0</v>
      </c>
      <c r="BL199" s="20" t="s">
        <v>231</v>
      </c>
      <c r="BM199" s="20" t="s">
        <v>823</v>
      </c>
    </row>
    <row r="200" spans="2:65" s="10" customFormat="1" ht="14.45" customHeight="1">
      <c r="B200" s="157"/>
      <c r="E200" s="158" t="s">
        <v>5</v>
      </c>
      <c r="F200" s="259" t="s">
        <v>824</v>
      </c>
      <c r="G200" s="260"/>
      <c r="H200" s="260"/>
      <c r="I200" s="260"/>
      <c r="K200" s="159">
        <v>10.8</v>
      </c>
      <c r="R200" s="160"/>
      <c r="T200" s="161"/>
      <c r="AA200" s="162"/>
      <c r="AT200" s="158" t="s">
        <v>166</v>
      </c>
      <c r="AU200" s="158" t="s">
        <v>113</v>
      </c>
      <c r="AV200" s="10" t="s">
        <v>113</v>
      </c>
      <c r="AW200" s="10" t="s">
        <v>34</v>
      </c>
      <c r="AX200" s="10" t="s">
        <v>77</v>
      </c>
      <c r="AY200" s="158" t="s">
        <v>158</v>
      </c>
    </row>
    <row r="201" spans="2:65" s="11" customFormat="1" ht="14.45" customHeight="1">
      <c r="B201" s="163"/>
      <c r="E201" s="164" t="s">
        <v>5</v>
      </c>
      <c r="F201" s="261" t="s">
        <v>167</v>
      </c>
      <c r="G201" s="262"/>
      <c r="H201" s="262"/>
      <c r="I201" s="262"/>
      <c r="K201" s="165">
        <v>10.8</v>
      </c>
      <c r="R201" s="166"/>
      <c r="T201" s="167"/>
      <c r="AA201" s="168"/>
      <c r="AT201" s="164" t="s">
        <v>166</v>
      </c>
      <c r="AU201" s="164" t="s">
        <v>113</v>
      </c>
      <c r="AV201" s="11" t="s">
        <v>163</v>
      </c>
      <c r="AW201" s="11" t="s">
        <v>34</v>
      </c>
      <c r="AX201" s="11" t="s">
        <v>85</v>
      </c>
      <c r="AY201" s="164" t="s">
        <v>158</v>
      </c>
    </row>
    <row r="202" spans="2:65" s="1" customFormat="1" ht="22.9" customHeight="1">
      <c r="B202" s="123"/>
      <c r="C202" s="150" t="s">
        <v>335</v>
      </c>
      <c r="D202" s="150" t="s">
        <v>159</v>
      </c>
      <c r="E202" s="151" t="s">
        <v>657</v>
      </c>
      <c r="F202" s="251" t="s">
        <v>658</v>
      </c>
      <c r="G202" s="251"/>
      <c r="H202" s="251"/>
      <c r="I202" s="251"/>
      <c r="J202" s="152" t="s">
        <v>309</v>
      </c>
      <c r="K202" s="153">
        <v>5.6</v>
      </c>
      <c r="L202" s="252">
        <v>0</v>
      </c>
      <c r="M202" s="252"/>
      <c r="N202" s="253">
        <f>ROUND(L202*K202,2)</f>
        <v>0</v>
      </c>
      <c r="O202" s="253"/>
      <c r="P202" s="253"/>
      <c r="Q202" s="253"/>
      <c r="R202" s="126"/>
      <c r="T202" s="154" t="s">
        <v>5</v>
      </c>
      <c r="U202" s="41" t="s">
        <v>42</v>
      </c>
      <c r="W202" s="155">
        <f>V202*K202</f>
        <v>0</v>
      </c>
      <c r="X202" s="155">
        <v>0</v>
      </c>
      <c r="Y202" s="155">
        <f>X202*K202</f>
        <v>0</v>
      </c>
      <c r="Z202" s="155">
        <v>2.2300000000000002E-3</v>
      </c>
      <c r="AA202" s="156">
        <f>Z202*K202</f>
        <v>1.2488000000000001E-2</v>
      </c>
      <c r="AR202" s="20" t="s">
        <v>231</v>
      </c>
      <c r="AT202" s="20" t="s">
        <v>159</v>
      </c>
      <c r="AU202" s="20" t="s">
        <v>113</v>
      </c>
      <c r="AY202" s="20" t="s">
        <v>158</v>
      </c>
      <c r="BE202" s="100">
        <f>IF(U202="základní",N202,0)</f>
        <v>0</v>
      </c>
      <c r="BF202" s="100">
        <f>IF(U202="snížená",N202,0)</f>
        <v>0</v>
      </c>
      <c r="BG202" s="100">
        <f>IF(U202="zákl. přenesená",N202,0)</f>
        <v>0</v>
      </c>
      <c r="BH202" s="100">
        <f>IF(U202="sníž. přenesená",N202,0)</f>
        <v>0</v>
      </c>
      <c r="BI202" s="100">
        <f>IF(U202="nulová",N202,0)</f>
        <v>0</v>
      </c>
      <c r="BJ202" s="20" t="s">
        <v>85</v>
      </c>
      <c r="BK202" s="100">
        <f>ROUND(L202*K202,2)</f>
        <v>0</v>
      </c>
      <c r="BL202" s="20" t="s">
        <v>231</v>
      </c>
      <c r="BM202" s="20" t="s">
        <v>825</v>
      </c>
    </row>
    <row r="203" spans="2:65" s="10" customFormat="1" ht="14.45" customHeight="1">
      <c r="B203" s="157"/>
      <c r="E203" s="158" t="s">
        <v>5</v>
      </c>
      <c r="F203" s="259" t="s">
        <v>826</v>
      </c>
      <c r="G203" s="260"/>
      <c r="H203" s="260"/>
      <c r="I203" s="260"/>
      <c r="K203" s="159">
        <v>5.6</v>
      </c>
      <c r="R203" s="160"/>
      <c r="T203" s="161"/>
      <c r="AA203" s="162"/>
      <c r="AT203" s="158" t="s">
        <v>166</v>
      </c>
      <c r="AU203" s="158" t="s">
        <v>113</v>
      </c>
      <c r="AV203" s="10" t="s">
        <v>113</v>
      </c>
      <c r="AW203" s="10" t="s">
        <v>34</v>
      </c>
      <c r="AX203" s="10" t="s">
        <v>77</v>
      </c>
      <c r="AY203" s="158" t="s">
        <v>158</v>
      </c>
    </row>
    <row r="204" spans="2:65" s="11" customFormat="1" ht="14.45" customHeight="1">
      <c r="B204" s="163"/>
      <c r="E204" s="164" t="s">
        <v>5</v>
      </c>
      <c r="F204" s="261" t="s">
        <v>167</v>
      </c>
      <c r="G204" s="262"/>
      <c r="H204" s="262"/>
      <c r="I204" s="262"/>
      <c r="K204" s="165">
        <v>5.6</v>
      </c>
      <c r="R204" s="166"/>
      <c r="T204" s="167"/>
      <c r="AA204" s="168"/>
      <c r="AT204" s="164" t="s">
        <v>166</v>
      </c>
      <c r="AU204" s="164" t="s">
        <v>113</v>
      </c>
      <c r="AV204" s="11" t="s">
        <v>163</v>
      </c>
      <c r="AW204" s="11" t="s">
        <v>34</v>
      </c>
      <c r="AX204" s="11" t="s">
        <v>85</v>
      </c>
      <c r="AY204" s="164" t="s">
        <v>158</v>
      </c>
    </row>
    <row r="205" spans="2:65" s="1" customFormat="1" ht="14.45" customHeight="1">
      <c r="B205" s="123"/>
      <c r="C205" s="150" t="s">
        <v>340</v>
      </c>
      <c r="D205" s="150" t="s">
        <v>159</v>
      </c>
      <c r="E205" s="151" t="s">
        <v>346</v>
      </c>
      <c r="F205" s="251" t="s">
        <v>347</v>
      </c>
      <c r="G205" s="251"/>
      <c r="H205" s="251"/>
      <c r="I205" s="251"/>
      <c r="J205" s="152" t="s">
        <v>309</v>
      </c>
      <c r="K205" s="153">
        <v>4.5999999999999996</v>
      </c>
      <c r="L205" s="252">
        <v>0</v>
      </c>
      <c r="M205" s="252"/>
      <c r="N205" s="253">
        <f>ROUND(L205*K205,2)</f>
        <v>0</v>
      </c>
      <c r="O205" s="253"/>
      <c r="P205" s="253"/>
      <c r="Q205" s="253"/>
      <c r="R205" s="126"/>
      <c r="T205" s="154" t="s">
        <v>5</v>
      </c>
      <c r="U205" s="41" t="s">
        <v>42</v>
      </c>
      <c r="W205" s="155">
        <f>V205*K205</f>
        <v>0</v>
      </c>
      <c r="X205" s="155">
        <v>0</v>
      </c>
      <c r="Y205" s="155">
        <f>X205*K205</f>
        <v>0</v>
      </c>
      <c r="Z205" s="155">
        <v>1.75E-3</v>
      </c>
      <c r="AA205" s="156">
        <f>Z205*K205</f>
        <v>8.0499999999999999E-3</v>
      </c>
      <c r="AR205" s="20" t="s">
        <v>231</v>
      </c>
      <c r="AT205" s="20" t="s">
        <v>159</v>
      </c>
      <c r="AU205" s="20" t="s">
        <v>113</v>
      </c>
      <c r="AY205" s="20" t="s">
        <v>158</v>
      </c>
      <c r="BE205" s="100">
        <f>IF(U205="základní",N205,0)</f>
        <v>0</v>
      </c>
      <c r="BF205" s="100">
        <f>IF(U205="snížená",N205,0)</f>
        <v>0</v>
      </c>
      <c r="BG205" s="100">
        <f>IF(U205="zákl. přenesená",N205,0)</f>
        <v>0</v>
      </c>
      <c r="BH205" s="100">
        <f>IF(U205="sníž. přenesená",N205,0)</f>
        <v>0</v>
      </c>
      <c r="BI205" s="100">
        <f>IF(U205="nulová",N205,0)</f>
        <v>0</v>
      </c>
      <c r="BJ205" s="20" t="s">
        <v>85</v>
      </c>
      <c r="BK205" s="100">
        <f>ROUND(L205*K205,2)</f>
        <v>0</v>
      </c>
      <c r="BL205" s="20" t="s">
        <v>231</v>
      </c>
      <c r="BM205" s="20" t="s">
        <v>827</v>
      </c>
    </row>
    <row r="206" spans="2:65" s="10" customFormat="1" ht="14.45" customHeight="1">
      <c r="B206" s="157"/>
      <c r="E206" s="158" t="s">
        <v>5</v>
      </c>
      <c r="F206" s="259" t="s">
        <v>828</v>
      </c>
      <c r="G206" s="260"/>
      <c r="H206" s="260"/>
      <c r="I206" s="260"/>
      <c r="K206" s="159">
        <v>4.5999999999999996</v>
      </c>
      <c r="R206" s="160"/>
      <c r="T206" s="161"/>
      <c r="AA206" s="162"/>
      <c r="AT206" s="158" t="s">
        <v>166</v>
      </c>
      <c r="AU206" s="158" t="s">
        <v>113</v>
      </c>
      <c r="AV206" s="10" t="s">
        <v>113</v>
      </c>
      <c r="AW206" s="10" t="s">
        <v>34</v>
      </c>
      <c r="AX206" s="10" t="s">
        <v>77</v>
      </c>
      <c r="AY206" s="158" t="s">
        <v>158</v>
      </c>
    </row>
    <row r="207" spans="2:65" s="11" customFormat="1" ht="14.45" customHeight="1">
      <c r="B207" s="163"/>
      <c r="E207" s="164" t="s">
        <v>5</v>
      </c>
      <c r="F207" s="261" t="s">
        <v>167</v>
      </c>
      <c r="G207" s="262"/>
      <c r="H207" s="262"/>
      <c r="I207" s="262"/>
      <c r="K207" s="165">
        <v>4.5999999999999996</v>
      </c>
      <c r="R207" s="166"/>
      <c r="T207" s="167"/>
      <c r="AA207" s="168"/>
      <c r="AT207" s="164" t="s">
        <v>166</v>
      </c>
      <c r="AU207" s="164" t="s">
        <v>113</v>
      </c>
      <c r="AV207" s="11" t="s">
        <v>163</v>
      </c>
      <c r="AW207" s="11" t="s">
        <v>34</v>
      </c>
      <c r="AX207" s="11" t="s">
        <v>85</v>
      </c>
      <c r="AY207" s="164" t="s">
        <v>158</v>
      </c>
    </row>
    <row r="208" spans="2:65" s="1" customFormat="1" ht="22.9" customHeight="1">
      <c r="B208" s="123"/>
      <c r="C208" s="150" t="s">
        <v>345</v>
      </c>
      <c r="D208" s="150" t="s">
        <v>159</v>
      </c>
      <c r="E208" s="151" t="s">
        <v>353</v>
      </c>
      <c r="F208" s="251" t="s">
        <v>354</v>
      </c>
      <c r="G208" s="251"/>
      <c r="H208" s="251"/>
      <c r="I208" s="251"/>
      <c r="J208" s="152" t="s">
        <v>170</v>
      </c>
      <c r="K208" s="153">
        <v>0.36</v>
      </c>
      <c r="L208" s="252">
        <v>0</v>
      </c>
      <c r="M208" s="252"/>
      <c r="N208" s="253">
        <f>ROUND(L208*K208,2)</f>
        <v>0</v>
      </c>
      <c r="O208" s="253"/>
      <c r="P208" s="253"/>
      <c r="Q208" s="253"/>
      <c r="R208" s="126"/>
      <c r="T208" s="154" t="s">
        <v>5</v>
      </c>
      <c r="U208" s="41" t="s">
        <v>42</v>
      </c>
      <c r="W208" s="155">
        <f>V208*K208</f>
        <v>0</v>
      </c>
      <c r="X208" s="155">
        <v>0</v>
      </c>
      <c r="Y208" s="155">
        <f>X208*K208</f>
        <v>0</v>
      </c>
      <c r="Z208" s="155">
        <v>5.8399999999999997E-3</v>
      </c>
      <c r="AA208" s="156">
        <f>Z208*K208</f>
        <v>2.1023999999999999E-3</v>
      </c>
      <c r="AR208" s="20" t="s">
        <v>231</v>
      </c>
      <c r="AT208" s="20" t="s">
        <v>159</v>
      </c>
      <c r="AU208" s="20" t="s">
        <v>113</v>
      </c>
      <c r="AY208" s="20" t="s">
        <v>158</v>
      </c>
      <c r="BE208" s="100">
        <f>IF(U208="základní",N208,0)</f>
        <v>0</v>
      </c>
      <c r="BF208" s="100">
        <f>IF(U208="snížená",N208,0)</f>
        <v>0</v>
      </c>
      <c r="BG208" s="100">
        <f>IF(U208="zákl. přenesená",N208,0)</f>
        <v>0</v>
      </c>
      <c r="BH208" s="100">
        <f>IF(U208="sníž. přenesená",N208,0)</f>
        <v>0</v>
      </c>
      <c r="BI208" s="100">
        <f>IF(U208="nulová",N208,0)</f>
        <v>0</v>
      </c>
      <c r="BJ208" s="20" t="s">
        <v>85</v>
      </c>
      <c r="BK208" s="100">
        <f>ROUND(L208*K208,2)</f>
        <v>0</v>
      </c>
      <c r="BL208" s="20" t="s">
        <v>231</v>
      </c>
      <c r="BM208" s="20" t="s">
        <v>829</v>
      </c>
    </row>
    <row r="209" spans="2:65" s="10" customFormat="1" ht="14.45" customHeight="1">
      <c r="B209" s="157"/>
      <c r="E209" s="158" t="s">
        <v>5</v>
      </c>
      <c r="F209" s="259" t="s">
        <v>830</v>
      </c>
      <c r="G209" s="260"/>
      <c r="H209" s="260"/>
      <c r="I209" s="260"/>
      <c r="K209" s="159">
        <v>0.36</v>
      </c>
      <c r="R209" s="160"/>
      <c r="T209" s="161"/>
      <c r="AA209" s="162"/>
      <c r="AT209" s="158" t="s">
        <v>166</v>
      </c>
      <c r="AU209" s="158" t="s">
        <v>113</v>
      </c>
      <c r="AV209" s="10" t="s">
        <v>113</v>
      </c>
      <c r="AW209" s="10" t="s">
        <v>34</v>
      </c>
      <c r="AX209" s="10" t="s">
        <v>85</v>
      </c>
      <c r="AY209" s="158" t="s">
        <v>158</v>
      </c>
    </row>
    <row r="210" spans="2:65" s="1" customFormat="1" ht="45.6" customHeight="1">
      <c r="B210" s="123"/>
      <c r="C210" s="174" t="s">
        <v>352</v>
      </c>
      <c r="D210" s="174" t="s">
        <v>204</v>
      </c>
      <c r="E210" s="175" t="s">
        <v>831</v>
      </c>
      <c r="F210" s="267" t="s">
        <v>832</v>
      </c>
      <c r="G210" s="267"/>
      <c r="H210" s="267"/>
      <c r="I210" s="267"/>
      <c r="J210" s="176" t="s">
        <v>309</v>
      </c>
      <c r="K210" s="177">
        <v>4.5999999999999996</v>
      </c>
      <c r="L210" s="268">
        <v>0</v>
      </c>
      <c r="M210" s="268"/>
      <c r="N210" s="269">
        <f t="shared" ref="N210:N215" si="15">ROUND(L210*K210,2)</f>
        <v>0</v>
      </c>
      <c r="O210" s="253"/>
      <c r="P210" s="253"/>
      <c r="Q210" s="253"/>
      <c r="R210" s="126"/>
      <c r="T210" s="154" t="s">
        <v>5</v>
      </c>
      <c r="U210" s="41" t="s">
        <v>42</v>
      </c>
      <c r="W210" s="155">
        <f t="shared" ref="W210:W215" si="16">V210*K210</f>
        <v>0</v>
      </c>
      <c r="X210" s="155">
        <v>0</v>
      </c>
      <c r="Y210" s="155">
        <f t="shared" ref="Y210:Y215" si="17">X210*K210</f>
        <v>0</v>
      </c>
      <c r="Z210" s="155">
        <v>0</v>
      </c>
      <c r="AA210" s="156">
        <f t="shared" ref="AA210:AA215" si="18">Z210*K210</f>
        <v>0</v>
      </c>
      <c r="AR210" s="20" t="s">
        <v>252</v>
      </c>
      <c r="AT210" s="20" t="s">
        <v>204</v>
      </c>
      <c r="AU210" s="20" t="s">
        <v>113</v>
      </c>
      <c r="AY210" s="20" t="s">
        <v>158</v>
      </c>
      <c r="BE210" s="100">
        <f t="shared" ref="BE210:BE215" si="19">IF(U210="základní",N210,0)</f>
        <v>0</v>
      </c>
      <c r="BF210" s="100">
        <f t="shared" ref="BF210:BF215" si="20">IF(U210="snížená",N210,0)</f>
        <v>0</v>
      </c>
      <c r="BG210" s="100">
        <f t="shared" ref="BG210:BG215" si="21">IF(U210="zákl. přenesená",N210,0)</f>
        <v>0</v>
      </c>
      <c r="BH210" s="100">
        <f t="shared" ref="BH210:BH215" si="22">IF(U210="sníž. přenesená",N210,0)</f>
        <v>0</v>
      </c>
      <c r="BI210" s="100">
        <f t="shared" ref="BI210:BI215" si="23">IF(U210="nulová",N210,0)</f>
        <v>0</v>
      </c>
      <c r="BJ210" s="20" t="s">
        <v>85</v>
      </c>
      <c r="BK210" s="100">
        <f t="shared" ref="BK210:BK215" si="24">ROUND(L210*K210,2)</f>
        <v>0</v>
      </c>
      <c r="BL210" s="20" t="s">
        <v>231</v>
      </c>
      <c r="BM210" s="20" t="s">
        <v>833</v>
      </c>
    </row>
    <row r="211" spans="2:65" s="1" customFormat="1" ht="45.6" customHeight="1">
      <c r="B211" s="123"/>
      <c r="C211" s="174" t="s">
        <v>358</v>
      </c>
      <c r="D211" s="174" t="s">
        <v>204</v>
      </c>
      <c r="E211" s="175" t="s">
        <v>834</v>
      </c>
      <c r="F211" s="267" t="s">
        <v>835</v>
      </c>
      <c r="G211" s="267"/>
      <c r="H211" s="267"/>
      <c r="I211" s="267"/>
      <c r="J211" s="176" t="s">
        <v>309</v>
      </c>
      <c r="K211" s="177">
        <v>5.6</v>
      </c>
      <c r="L211" s="268">
        <v>0</v>
      </c>
      <c r="M211" s="268"/>
      <c r="N211" s="269">
        <f t="shared" si="15"/>
        <v>0</v>
      </c>
      <c r="O211" s="253"/>
      <c r="P211" s="253"/>
      <c r="Q211" s="253"/>
      <c r="R211" s="126"/>
      <c r="T211" s="154" t="s">
        <v>5</v>
      </c>
      <c r="U211" s="41" t="s">
        <v>42</v>
      </c>
      <c r="W211" s="155">
        <f t="shared" si="16"/>
        <v>0</v>
      </c>
      <c r="X211" s="155">
        <v>0</v>
      </c>
      <c r="Y211" s="155">
        <f t="shared" si="17"/>
        <v>0</v>
      </c>
      <c r="Z211" s="155">
        <v>0</v>
      </c>
      <c r="AA211" s="156">
        <f t="shared" si="18"/>
        <v>0</v>
      </c>
      <c r="AR211" s="20" t="s">
        <v>252</v>
      </c>
      <c r="AT211" s="20" t="s">
        <v>204</v>
      </c>
      <c r="AU211" s="20" t="s">
        <v>113</v>
      </c>
      <c r="AY211" s="20" t="s">
        <v>158</v>
      </c>
      <c r="BE211" s="100">
        <f t="shared" si="19"/>
        <v>0</v>
      </c>
      <c r="BF211" s="100">
        <f t="shared" si="20"/>
        <v>0</v>
      </c>
      <c r="BG211" s="100">
        <f t="shared" si="21"/>
        <v>0</v>
      </c>
      <c r="BH211" s="100">
        <f t="shared" si="22"/>
        <v>0</v>
      </c>
      <c r="BI211" s="100">
        <f t="shared" si="23"/>
        <v>0</v>
      </c>
      <c r="BJ211" s="20" t="s">
        <v>85</v>
      </c>
      <c r="BK211" s="100">
        <f t="shared" si="24"/>
        <v>0</v>
      </c>
      <c r="BL211" s="20" t="s">
        <v>231</v>
      </c>
      <c r="BM211" s="20" t="s">
        <v>836</v>
      </c>
    </row>
    <row r="212" spans="2:65" s="1" customFormat="1" ht="34.15" customHeight="1">
      <c r="B212" s="123"/>
      <c r="C212" s="174" t="s">
        <v>364</v>
      </c>
      <c r="D212" s="174" t="s">
        <v>204</v>
      </c>
      <c r="E212" s="175" t="s">
        <v>837</v>
      </c>
      <c r="F212" s="267" t="s">
        <v>838</v>
      </c>
      <c r="G212" s="267"/>
      <c r="H212" s="267"/>
      <c r="I212" s="267"/>
      <c r="J212" s="176" t="s">
        <v>170</v>
      </c>
      <c r="K212" s="177">
        <v>3.2</v>
      </c>
      <c r="L212" s="268">
        <v>0</v>
      </c>
      <c r="M212" s="268"/>
      <c r="N212" s="269">
        <f t="shared" si="15"/>
        <v>0</v>
      </c>
      <c r="O212" s="253"/>
      <c r="P212" s="253"/>
      <c r="Q212" s="253"/>
      <c r="R212" s="126"/>
      <c r="T212" s="154" t="s">
        <v>5</v>
      </c>
      <c r="U212" s="41" t="s">
        <v>42</v>
      </c>
      <c r="W212" s="155">
        <f t="shared" si="16"/>
        <v>0</v>
      </c>
      <c r="X212" s="155">
        <v>0</v>
      </c>
      <c r="Y212" s="155">
        <f t="shared" si="17"/>
        <v>0</v>
      </c>
      <c r="Z212" s="155">
        <v>0</v>
      </c>
      <c r="AA212" s="156">
        <f t="shared" si="18"/>
        <v>0</v>
      </c>
      <c r="AR212" s="20" t="s">
        <v>252</v>
      </c>
      <c r="AT212" s="20" t="s">
        <v>204</v>
      </c>
      <c r="AU212" s="20" t="s">
        <v>113</v>
      </c>
      <c r="AY212" s="20" t="s">
        <v>158</v>
      </c>
      <c r="BE212" s="100">
        <f t="shared" si="19"/>
        <v>0</v>
      </c>
      <c r="BF212" s="100">
        <f t="shared" si="20"/>
        <v>0</v>
      </c>
      <c r="BG212" s="100">
        <f t="shared" si="21"/>
        <v>0</v>
      </c>
      <c r="BH212" s="100">
        <f t="shared" si="22"/>
        <v>0</v>
      </c>
      <c r="BI212" s="100">
        <f t="shared" si="23"/>
        <v>0</v>
      </c>
      <c r="BJ212" s="20" t="s">
        <v>85</v>
      </c>
      <c r="BK212" s="100">
        <f t="shared" si="24"/>
        <v>0</v>
      </c>
      <c r="BL212" s="20" t="s">
        <v>231</v>
      </c>
      <c r="BM212" s="20" t="s">
        <v>839</v>
      </c>
    </row>
    <row r="213" spans="2:65" s="1" customFormat="1" ht="34.15" customHeight="1">
      <c r="B213" s="123"/>
      <c r="C213" s="174" t="s">
        <v>370</v>
      </c>
      <c r="D213" s="174" t="s">
        <v>204</v>
      </c>
      <c r="E213" s="175" t="s">
        <v>840</v>
      </c>
      <c r="F213" s="267" t="s">
        <v>841</v>
      </c>
      <c r="G213" s="267"/>
      <c r="H213" s="267"/>
      <c r="I213" s="267"/>
      <c r="J213" s="176" t="s">
        <v>170</v>
      </c>
      <c r="K213" s="177">
        <v>10.8</v>
      </c>
      <c r="L213" s="268">
        <v>0</v>
      </c>
      <c r="M213" s="268"/>
      <c r="N213" s="269">
        <f t="shared" si="15"/>
        <v>0</v>
      </c>
      <c r="O213" s="253"/>
      <c r="P213" s="253"/>
      <c r="Q213" s="253"/>
      <c r="R213" s="126"/>
      <c r="T213" s="154" t="s">
        <v>5</v>
      </c>
      <c r="U213" s="41" t="s">
        <v>42</v>
      </c>
      <c r="W213" s="155">
        <f t="shared" si="16"/>
        <v>0</v>
      </c>
      <c r="X213" s="155">
        <v>0</v>
      </c>
      <c r="Y213" s="155">
        <f t="shared" si="17"/>
        <v>0</v>
      </c>
      <c r="Z213" s="155">
        <v>0</v>
      </c>
      <c r="AA213" s="156">
        <f t="shared" si="18"/>
        <v>0</v>
      </c>
      <c r="AR213" s="20" t="s">
        <v>252</v>
      </c>
      <c r="AT213" s="20" t="s">
        <v>204</v>
      </c>
      <c r="AU213" s="20" t="s">
        <v>113</v>
      </c>
      <c r="AY213" s="20" t="s">
        <v>158</v>
      </c>
      <c r="BE213" s="100">
        <f t="shared" si="19"/>
        <v>0</v>
      </c>
      <c r="BF213" s="100">
        <f t="shared" si="20"/>
        <v>0</v>
      </c>
      <c r="BG213" s="100">
        <f t="shared" si="21"/>
        <v>0</v>
      </c>
      <c r="BH213" s="100">
        <f t="shared" si="22"/>
        <v>0</v>
      </c>
      <c r="BI213" s="100">
        <f t="shared" si="23"/>
        <v>0</v>
      </c>
      <c r="BJ213" s="20" t="s">
        <v>85</v>
      </c>
      <c r="BK213" s="100">
        <f t="shared" si="24"/>
        <v>0</v>
      </c>
      <c r="BL213" s="20" t="s">
        <v>231</v>
      </c>
      <c r="BM213" s="20" t="s">
        <v>842</v>
      </c>
    </row>
    <row r="214" spans="2:65" s="1" customFormat="1" ht="34.15" customHeight="1">
      <c r="B214" s="123"/>
      <c r="C214" s="174" t="s">
        <v>374</v>
      </c>
      <c r="D214" s="174" t="s">
        <v>204</v>
      </c>
      <c r="E214" s="175" t="s">
        <v>843</v>
      </c>
      <c r="F214" s="267" t="s">
        <v>844</v>
      </c>
      <c r="G214" s="267"/>
      <c r="H214" s="267"/>
      <c r="I214" s="267"/>
      <c r="J214" s="176" t="s">
        <v>170</v>
      </c>
      <c r="K214" s="177">
        <v>0.36</v>
      </c>
      <c r="L214" s="268">
        <v>0</v>
      </c>
      <c r="M214" s="268"/>
      <c r="N214" s="269">
        <f t="shared" si="15"/>
        <v>0</v>
      </c>
      <c r="O214" s="253"/>
      <c r="P214" s="253"/>
      <c r="Q214" s="253"/>
      <c r="R214" s="126"/>
      <c r="T214" s="154" t="s">
        <v>5</v>
      </c>
      <c r="U214" s="41" t="s">
        <v>42</v>
      </c>
      <c r="W214" s="155">
        <f t="shared" si="16"/>
        <v>0</v>
      </c>
      <c r="X214" s="155">
        <v>0</v>
      </c>
      <c r="Y214" s="155">
        <f t="shared" si="17"/>
        <v>0</v>
      </c>
      <c r="Z214" s="155">
        <v>0</v>
      </c>
      <c r="AA214" s="156">
        <f t="shared" si="18"/>
        <v>0</v>
      </c>
      <c r="AR214" s="20" t="s">
        <v>252</v>
      </c>
      <c r="AT214" s="20" t="s">
        <v>204</v>
      </c>
      <c r="AU214" s="20" t="s">
        <v>113</v>
      </c>
      <c r="AY214" s="20" t="s">
        <v>158</v>
      </c>
      <c r="BE214" s="100">
        <f t="shared" si="19"/>
        <v>0</v>
      </c>
      <c r="BF214" s="100">
        <f t="shared" si="20"/>
        <v>0</v>
      </c>
      <c r="BG214" s="100">
        <f t="shared" si="21"/>
        <v>0</v>
      </c>
      <c r="BH214" s="100">
        <f t="shared" si="22"/>
        <v>0</v>
      </c>
      <c r="BI214" s="100">
        <f t="shared" si="23"/>
        <v>0</v>
      </c>
      <c r="BJ214" s="20" t="s">
        <v>85</v>
      </c>
      <c r="BK214" s="100">
        <f t="shared" si="24"/>
        <v>0</v>
      </c>
      <c r="BL214" s="20" t="s">
        <v>231</v>
      </c>
      <c r="BM214" s="20" t="s">
        <v>845</v>
      </c>
    </row>
    <row r="215" spans="2:65" s="1" customFormat="1" ht="34.15" customHeight="1">
      <c r="B215" s="123"/>
      <c r="C215" s="150" t="s">
        <v>378</v>
      </c>
      <c r="D215" s="150" t="s">
        <v>159</v>
      </c>
      <c r="E215" s="151" t="s">
        <v>488</v>
      </c>
      <c r="F215" s="251" t="s">
        <v>489</v>
      </c>
      <c r="G215" s="251"/>
      <c r="H215" s="251"/>
      <c r="I215" s="251"/>
      <c r="J215" s="152" t="s">
        <v>273</v>
      </c>
      <c r="K215" s="179">
        <v>0</v>
      </c>
      <c r="L215" s="252">
        <v>0</v>
      </c>
      <c r="M215" s="252"/>
      <c r="N215" s="253">
        <f t="shared" si="15"/>
        <v>0</v>
      </c>
      <c r="O215" s="253"/>
      <c r="P215" s="253"/>
      <c r="Q215" s="253"/>
      <c r="R215" s="126"/>
      <c r="T215" s="154" t="s">
        <v>5</v>
      </c>
      <c r="U215" s="41" t="s">
        <v>42</v>
      </c>
      <c r="W215" s="155">
        <f t="shared" si="16"/>
        <v>0</v>
      </c>
      <c r="X215" s="155">
        <v>0</v>
      </c>
      <c r="Y215" s="155">
        <f t="shared" si="17"/>
        <v>0</v>
      </c>
      <c r="Z215" s="155">
        <v>0</v>
      </c>
      <c r="AA215" s="156">
        <f t="shared" si="18"/>
        <v>0</v>
      </c>
      <c r="AR215" s="20" t="s">
        <v>231</v>
      </c>
      <c r="AT215" s="20" t="s">
        <v>159</v>
      </c>
      <c r="AU215" s="20" t="s">
        <v>113</v>
      </c>
      <c r="AY215" s="20" t="s">
        <v>158</v>
      </c>
      <c r="BE215" s="100">
        <f t="shared" si="19"/>
        <v>0</v>
      </c>
      <c r="BF215" s="100">
        <f t="shared" si="20"/>
        <v>0</v>
      </c>
      <c r="BG215" s="100">
        <f t="shared" si="21"/>
        <v>0</v>
      </c>
      <c r="BH215" s="100">
        <f t="shared" si="22"/>
        <v>0</v>
      </c>
      <c r="BI215" s="100">
        <f t="shared" si="23"/>
        <v>0</v>
      </c>
      <c r="BJ215" s="20" t="s">
        <v>85</v>
      </c>
      <c r="BK215" s="100">
        <f t="shared" si="24"/>
        <v>0</v>
      </c>
      <c r="BL215" s="20" t="s">
        <v>231</v>
      </c>
      <c r="BM215" s="20" t="s">
        <v>846</v>
      </c>
    </row>
    <row r="216" spans="2:65" s="1" customFormat="1" ht="49.9" customHeight="1">
      <c r="B216" s="34"/>
      <c r="D216" s="141" t="s">
        <v>523</v>
      </c>
      <c r="N216" s="276">
        <f>BK216</f>
        <v>0</v>
      </c>
      <c r="O216" s="277"/>
      <c r="P216" s="277"/>
      <c r="Q216" s="277"/>
      <c r="R216" s="35"/>
      <c r="T216" s="180"/>
      <c r="U216" s="53"/>
      <c r="V216" s="53"/>
      <c r="W216" s="53"/>
      <c r="X216" s="53"/>
      <c r="Y216" s="53"/>
      <c r="Z216" s="53"/>
      <c r="AA216" s="55"/>
      <c r="AT216" s="20" t="s">
        <v>76</v>
      </c>
      <c r="AU216" s="20" t="s">
        <v>77</v>
      </c>
      <c r="AY216" s="20" t="s">
        <v>524</v>
      </c>
      <c r="BK216" s="100">
        <v>0</v>
      </c>
    </row>
    <row r="217" spans="2:65" s="1" customFormat="1" ht="6.95" customHeight="1">
      <c r="B217" s="56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8"/>
    </row>
  </sheetData>
  <mergeCells count="262">
    <mergeCell ref="N216:Q216"/>
    <mergeCell ref="H1:K1"/>
    <mergeCell ref="S2:AC2"/>
    <mergeCell ref="F214:I214"/>
    <mergeCell ref="L214:M214"/>
    <mergeCell ref="N214:Q214"/>
    <mergeCell ref="F215:I215"/>
    <mergeCell ref="L215:M215"/>
    <mergeCell ref="N215:Q215"/>
    <mergeCell ref="N124:Q124"/>
    <mergeCell ref="N125:Q125"/>
    <mergeCell ref="N126:Q126"/>
    <mergeCell ref="N130:Q130"/>
    <mergeCell ref="N158:Q158"/>
    <mergeCell ref="N163:Q163"/>
    <mergeCell ref="N165:Q165"/>
    <mergeCell ref="N166:Q166"/>
    <mergeCell ref="N172:Q172"/>
    <mergeCell ref="N195:Q195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6:I206"/>
    <mergeCell ref="F207:I207"/>
    <mergeCell ref="F208:I208"/>
    <mergeCell ref="L208:M208"/>
    <mergeCell ref="N208:Q208"/>
    <mergeCell ref="F209:I209"/>
    <mergeCell ref="F210:I210"/>
    <mergeCell ref="L210:M210"/>
    <mergeCell ref="N210:Q210"/>
    <mergeCell ref="F201:I201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196:I196"/>
    <mergeCell ref="L196:M196"/>
    <mergeCell ref="N196:Q196"/>
    <mergeCell ref="F197:I197"/>
    <mergeCell ref="F198:I198"/>
    <mergeCell ref="F199:I199"/>
    <mergeCell ref="L199:M199"/>
    <mergeCell ref="N199:Q199"/>
    <mergeCell ref="F200:I200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1:I171"/>
    <mergeCell ref="L171:M171"/>
    <mergeCell ref="N171:Q171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64:I164"/>
    <mergeCell ref="L164:M164"/>
    <mergeCell ref="N164:Q164"/>
    <mergeCell ref="F167:I167"/>
    <mergeCell ref="L167:M167"/>
    <mergeCell ref="N167:Q167"/>
    <mergeCell ref="F168:I168"/>
    <mergeCell ref="F169:I169"/>
    <mergeCell ref="F170:I170"/>
    <mergeCell ref="L170:M170"/>
    <mergeCell ref="N170:Q170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3:I153"/>
    <mergeCell ref="F154:I154"/>
    <mergeCell ref="F155:I155"/>
    <mergeCell ref="L155:M155"/>
    <mergeCell ref="N155:Q155"/>
    <mergeCell ref="F156:I156"/>
    <mergeCell ref="F157:I157"/>
    <mergeCell ref="F159:I159"/>
    <mergeCell ref="L159:M159"/>
    <mergeCell ref="N159:Q159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9"/>
  <sheetViews>
    <sheetView showGridLines="0" workbookViewId="0">
      <pane ySplit="1" topLeftCell="A163" activePane="bottomLeft" state="frozen"/>
      <selection pane="bottomLeft" activeCell="E160" sqref="E160:I160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7"/>
      <c r="B1" s="14"/>
      <c r="C1" s="14"/>
      <c r="D1" s="15" t="s">
        <v>1</v>
      </c>
      <c r="E1" s="14"/>
      <c r="F1" s="16" t="s">
        <v>108</v>
      </c>
      <c r="G1" s="16"/>
      <c r="H1" s="278" t="s">
        <v>109</v>
      </c>
      <c r="I1" s="278"/>
      <c r="J1" s="278"/>
      <c r="K1" s="278"/>
      <c r="L1" s="16" t="s">
        <v>110</v>
      </c>
      <c r="M1" s="14"/>
      <c r="N1" s="14"/>
      <c r="O1" s="15" t="s">
        <v>111</v>
      </c>
      <c r="P1" s="14"/>
      <c r="Q1" s="14"/>
      <c r="R1" s="14"/>
      <c r="S1" s="16" t="s">
        <v>112</v>
      </c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22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95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113</v>
      </c>
    </row>
    <row r="4" spans="1:66" ht="36.950000000000003" customHeight="1">
      <c r="B4" s="24"/>
      <c r="C4" s="187" t="s">
        <v>114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5"/>
      <c r="T4" s="19" t="s">
        <v>13</v>
      </c>
      <c r="AT4" s="20" t="s">
        <v>6</v>
      </c>
    </row>
    <row r="5" spans="1:66" ht="6.95" customHeight="1">
      <c r="B5" s="24"/>
      <c r="R5" s="25"/>
    </row>
    <row r="6" spans="1:66" ht="25.35" customHeight="1">
      <c r="B6" s="24"/>
      <c r="D6" s="30" t="s">
        <v>19</v>
      </c>
      <c r="F6" s="229" t="str">
        <f>'Rekapitulace stavby'!K6</f>
        <v>Oprava fasády a střechy tělocvičny ZŠ Lidická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R6" s="25"/>
    </row>
    <row r="7" spans="1:66" s="1" customFormat="1" ht="32.85" customHeight="1">
      <c r="B7" s="34"/>
      <c r="D7" s="29" t="s">
        <v>115</v>
      </c>
      <c r="F7" s="193" t="s">
        <v>847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R7" s="35"/>
    </row>
    <row r="8" spans="1:66" s="1" customFormat="1" ht="14.45" customHeight="1">
      <c r="B8" s="34"/>
      <c r="D8" s="30" t="s">
        <v>21</v>
      </c>
      <c r="F8" s="28" t="s">
        <v>5</v>
      </c>
      <c r="M8" s="30" t="s">
        <v>22</v>
      </c>
      <c r="O8" s="28" t="s">
        <v>5</v>
      </c>
      <c r="R8" s="35"/>
    </row>
    <row r="9" spans="1:66" s="1" customFormat="1" ht="14.45" customHeight="1">
      <c r="B9" s="34"/>
      <c r="D9" s="30" t="s">
        <v>23</v>
      </c>
      <c r="F9" s="28" t="s">
        <v>24</v>
      </c>
      <c r="M9" s="30" t="s">
        <v>25</v>
      </c>
      <c r="O9" s="232">
        <f>'Rekapitulace stavby'!AN8</f>
        <v>42867</v>
      </c>
      <c r="P9" s="233"/>
      <c r="R9" s="35"/>
    </row>
    <row r="10" spans="1:66" s="1" customFormat="1" ht="10.9" customHeight="1">
      <c r="B10" s="34"/>
      <c r="R10" s="35"/>
    </row>
    <row r="11" spans="1:66" s="1" customFormat="1" ht="14.45" customHeight="1">
      <c r="B11" s="34"/>
      <c r="D11" s="30" t="s">
        <v>26</v>
      </c>
      <c r="M11" s="30" t="s">
        <v>27</v>
      </c>
      <c r="O11" s="191" t="s">
        <v>5</v>
      </c>
      <c r="P11" s="191"/>
      <c r="R11" s="35"/>
    </row>
    <row r="12" spans="1:66" s="1" customFormat="1" ht="18" customHeight="1">
      <c r="B12" s="34"/>
      <c r="E12" s="28" t="s">
        <v>28</v>
      </c>
      <c r="M12" s="30" t="s">
        <v>29</v>
      </c>
      <c r="O12" s="191" t="s">
        <v>5</v>
      </c>
      <c r="P12" s="191"/>
      <c r="R12" s="35"/>
    </row>
    <row r="13" spans="1:66" s="1" customFormat="1" ht="6.95" customHeight="1">
      <c r="B13" s="34"/>
      <c r="R13" s="35"/>
    </row>
    <row r="14" spans="1:66" s="1" customFormat="1" ht="14.45" customHeight="1">
      <c r="B14" s="34"/>
      <c r="D14" s="30" t="s">
        <v>30</v>
      </c>
      <c r="M14" s="30" t="s">
        <v>27</v>
      </c>
      <c r="O14" s="234" t="s">
        <v>5</v>
      </c>
      <c r="P14" s="191"/>
      <c r="R14" s="35"/>
    </row>
    <row r="15" spans="1:66" s="1" customFormat="1" ht="18" customHeight="1">
      <c r="B15" s="34"/>
      <c r="E15" s="234" t="s">
        <v>117</v>
      </c>
      <c r="F15" s="235"/>
      <c r="G15" s="235"/>
      <c r="H15" s="235"/>
      <c r="I15" s="235"/>
      <c r="J15" s="235"/>
      <c r="K15" s="235"/>
      <c r="L15" s="235"/>
      <c r="M15" s="30" t="s">
        <v>29</v>
      </c>
      <c r="O15" s="234" t="s">
        <v>5</v>
      </c>
      <c r="P15" s="191"/>
      <c r="R15" s="35"/>
    </row>
    <row r="16" spans="1:66" s="1" customFormat="1" ht="6.95" customHeight="1">
      <c r="B16" s="34"/>
      <c r="R16" s="35"/>
    </row>
    <row r="17" spans="2:18" s="1" customFormat="1" ht="14.45" customHeight="1">
      <c r="B17" s="34"/>
      <c r="D17" s="30" t="s">
        <v>32</v>
      </c>
      <c r="M17" s="30" t="s">
        <v>27</v>
      </c>
      <c r="O17" s="191" t="s">
        <v>5</v>
      </c>
      <c r="P17" s="191"/>
      <c r="R17" s="35"/>
    </row>
    <row r="18" spans="2:18" s="1" customFormat="1" ht="18" customHeight="1">
      <c r="B18" s="34"/>
      <c r="E18" s="28" t="s">
        <v>33</v>
      </c>
      <c r="M18" s="30" t="s">
        <v>29</v>
      </c>
      <c r="O18" s="191" t="s">
        <v>5</v>
      </c>
      <c r="P18" s="191"/>
      <c r="R18" s="35"/>
    </row>
    <row r="19" spans="2:18" s="1" customFormat="1" ht="6.95" customHeight="1">
      <c r="B19" s="34"/>
      <c r="R19" s="35"/>
    </row>
    <row r="20" spans="2:18" s="1" customFormat="1" ht="14.45" customHeight="1">
      <c r="B20" s="34"/>
      <c r="D20" s="30" t="s">
        <v>35</v>
      </c>
      <c r="M20" s="30" t="s">
        <v>27</v>
      </c>
      <c r="O20" s="191" t="s">
        <v>5</v>
      </c>
      <c r="P20" s="191"/>
      <c r="R20" s="35"/>
    </row>
    <row r="21" spans="2:18" s="1" customFormat="1" ht="18" customHeight="1">
      <c r="B21" s="34"/>
      <c r="E21" s="28" t="s">
        <v>36</v>
      </c>
      <c r="M21" s="30" t="s">
        <v>29</v>
      </c>
      <c r="O21" s="191" t="s">
        <v>5</v>
      </c>
      <c r="P21" s="191"/>
      <c r="R21" s="35"/>
    </row>
    <row r="22" spans="2:18" s="1" customFormat="1" ht="6.95" customHeight="1">
      <c r="B22" s="34"/>
      <c r="R22" s="35"/>
    </row>
    <row r="23" spans="2:18" s="1" customFormat="1" ht="14.45" customHeight="1">
      <c r="B23" s="34"/>
      <c r="D23" s="30" t="s">
        <v>37</v>
      </c>
      <c r="R23" s="35"/>
    </row>
    <row r="24" spans="2:18" s="1" customFormat="1" ht="14.45" customHeight="1">
      <c r="B24" s="34"/>
      <c r="E24" s="196" t="s">
        <v>5</v>
      </c>
      <c r="F24" s="196"/>
      <c r="G24" s="196"/>
      <c r="H24" s="196"/>
      <c r="I24" s="196"/>
      <c r="J24" s="196"/>
      <c r="K24" s="196"/>
      <c r="L24" s="196"/>
      <c r="R24" s="35"/>
    </row>
    <row r="25" spans="2:18" s="1" customFormat="1" ht="6.95" customHeight="1">
      <c r="B25" s="34"/>
      <c r="R25" s="35"/>
    </row>
    <row r="26" spans="2:18" s="1" customFormat="1" ht="6.95" customHeight="1">
      <c r="B26" s="34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5"/>
    </row>
    <row r="27" spans="2:18" s="1" customFormat="1" ht="14.45" customHeight="1">
      <c r="B27" s="34"/>
      <c r="D27" s="109" t="s">
        <v>118</v>
      </c>
      <c r="M27" s="197">
        <f>N88</f>
        <v>0</v>
      </c>
      <c r="N27" s="197"/>
      <c r="O27" s="197"/>
      <c r="P27" s="197"/>
      <c r="R27" s="35"/>
    </row>
    <row r="28" spans="2:18" s="1" customFormat="1" ht="14.45" customHeight="1">
      <c r="B28" s="34"/>
      <c r="D28" s="33" t="s">
        <v>102</v>
      </c>
      <c r="M28" s="197">
        <f>N96</f>
        <v>0</v>
      </c>
      <c r="N28" s="197"/>
      <c r="O28" s="197"/>
      <c r="P28" s="197"/>
      <c r="R28" s="35"/>
    </row>
    <row r="29" spans="2:18" s="1" customFormat="1" ht="6.95" customHeight="1">
      <c r="B29" s="34"/>
      <c r="R29" s="35"/>
    </row>
    <row r="30" spans="2:18" s="1" customFormat="1" ht="25.35" customHeight="1">
      <c r="B30" s="34"/>
      <c r="D30" s="110" t="s">
        <v>40</v>
      </c>
      <c r="M30" s="236">
        <f>ROUND(M27+M28,2)</f>
        <v>0</v>
      </c>
      <c r="N30" s="231"/>
      <c r="O30" s="231"/>
      <c r="P30" s="231"/>
      <c r="R30" s="35"/>
    </row>
    <row r="31" spans="2:18" s="1" customFormat="1" ht="6.95" customHeight="1">
      <c r="B31" s="34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R31" s="35"/>
    </row>
    <row r="32" spans="2:18" s="1" customFormat="1" ht="14.45" customHeight="1">
      <c r="B32" s="34"/>
      <c r="D32" s="39" t="s">
        <v>41</v>
      </c>
      <c r="E32" s="39" t="s">
        <v>42</v>
      </c>
      <c r="F32" s="40">
        <v>0.21</v>
      </c>
      <c r="G32" s="111" t="s">
        <v>43</v>
      </c>
      <c r="H32" s="237">
        <f>(SUM(BE96:BE103)+SUM(BE121:BE177))</f>
        <v>0</v>
      </c>
      <c r="I32" s="231"/>
      <c r="J32" s="231"/>
      <c r="M32" s="237">
        <f>ROUND((SUM(BE96:BE103)+SUM(BE121:BE177)), 2)*F32</f>
        <v>0</v>
      </c>
      <c r="N32" s="231"/>
      <c r="O32" s="231"/>
      <c r="P32" s="231"/>
      <c r="R32" s="35"/>
    </row>
    <row r="33" spans="2:18" s="1" customFormat="1" ht="14.45" customHeight="1">
      <c r="B33" s="34"/>
      <c r="E33" s="39" t="s">
        <v>44</v>
      </c>
      <c r="F33" s="40">
        <v>0.15</v>
      </c>
      <c r="G33" s="111" t="s">
        <v>43</v>
      </c>
      <c r="H33" s="237">
        <f>(SUM(BF96:BF103)+SUM(BF121:BF177))</f>
        <v>0</v>
      </c>
      <c r="I33" s="231"/>
      <c r="J33" s="231"/>
      <c r="M33" s="237">
        <f>ROUND((SUM(BF96:BF103)+SUM(BF121:BF177)), 2)*F33</f>
        <v>0</v>
      </c>
      <c r="N33" s="231"/>
      <c r="O33" s="231"/>
      <c r="P33" s="231"/>
      <c r="R33" s="35"/>
    </row>
    <row r="34" spans="2:18" s="1" customFormat="1" ht="14.45" hidden="1" customHeight="1">
      <c r="B34" s="34"/>
      <c r="E34" s="39" t="s">
        <v>45</v>
      </c>
      <c r="F34" s="40">
        <v>0.21</v>
      </c>
      <c r="G34" s="111" t="s">
        <v>43</v>
      </c>
      <c r="H34" s="237">
        <f>(SUM(BG96:BG103)+SUM(BG121:BG177))</f>
        <v>0</v>
      </c>
      <c r="I34" s="231"/>
      <c r="J34" s="231"/>
      <c r="M34" s="237">
        <v>0</v>
      </c>
      <c r="N34" s="231"/>
      <c r="O34" s="231"/>
      <c r="P34" s="231"/>
      <c r="R34" s="35"/>
    </row>
    <row r="35" spans="2:18" s="1" customFormat="1" ht="14.45" hidden="1" customHeight="1">
      <c r="B35" s="34"/>
      <c r="E35" s="39" t="s">
        <v>46</v>
      </c>
      <c r="F35" s="40">
        <v>0.15</v>
      </c>
      <c r="G35" s="111" t="s">
        <v>43</v>
      </c>
      <c r="H35" s="237">
        <f>(SUM(BH96:BH103)+SUM(BH121:BH177))</f>
        <v>0</v>
      </c>
      <c r="I35" s="231"/>
      <c r="J35" s="231"/>
      <c r="M35" s="237">
        <v>0</v>
      </c>
      <c r="N35" s="231"/>
      <c r="O35" s="231"/>
      <c r="P35" s="231"/>
      <c r="R35" s="35"/>
    </row>
    <row r="36" spans="2:18" s="1" customFormat="1" ht="14.45" hidden="1" customHeight="1">
      <c r="B36" s="34"/>
      <c r="E36" s="39" t="s">
        <v>47</v>
      </c>
      <c r="F36" s="40">
        <v>0</v>
      </c>
      <c r="G36" s="111" t="s">
        <v>43</v>
      </c>
      <c r="H36" s="237">
        <f>(SUM(BI96:BI103)+SUM(BI121:BI177))</f>
        <v>0</v>
      </c>
      <c r="I36" s="231"/>
      <c r="J36" s="231"/>
      <c r="M36" s="237">
        <v>0</v>
      </c>
      <c r="N36" s="231"/>
      <c r="O36" s="231"/>
      <c r="P36" s="231"/>
      <c r="R36" s="35"/>
    </row>
    <row r="37" spans="2:18" s="1" customFormat="1" ht="6.95" customHeight="1">
      <c r="B37" s="34"/>
      <c r="R37" s="35"/>
    </row>
    <row r="38" spans="2:18" s="1" customFormat="1" ht="25.35" customHeight="1">
      <c r="B38" s="34"/>
      <c r="C38" s="108"/>
      <c r="D38" s="112" t="s">
        <v>48</v>
      </c>
      <c r="E38" s="70"/>
      <c r="F38" s="70"/>
      <c r="G38" s="113" t="s">
        <v>49</v>
      </c>
      <c r="H38" s="114" t="s">
        <v>50</v>
      </c>
      <c r="I38" s="70"/>
      <c r="J38" s="70"/>
      <c r="K38" s="70"/>
      <c r="L38" s="238">
        <f>SUM(M30:M36)</f>
        <v>0</v>
      </c>
      <c r="M38" s="238"/>
      <c r="N38" s="238"/>
      <c r="O38" s="238"/>
      <c r="P38" s="239"/>
      <c r="Q38" s="108"/>
      <c r="R38" s="35"/>
    </row>
    <row r="39" spans="2:18" s="1" customFormat="1" ht="14.45" customHeight="1">
      <c r="B39" s="34"/>
      <c r="R39" s="35"/>
    </row>
    <row r="40" spans="2:18" s="1" customFormat="1" ht="14.45" customHeight="1">
      <c r="B40" s="34"/>
      <c r="R40" s="35"/>
    </row>
    <row r="41" spans="2:18">
      <c r="B41" s="24"/>
      <c r="R41" s="25"/>
    </row>
    <row r="42" spans="2:18">
      <c r="B42" s="24"/>
      <c r="R42" s="25"/>
    </row>
    <row r="43" spans="2:18">
      <c r="B43" s="24"/>
      <c r="R43" s="25"/>
    </row>
    <row r="44" spans="2:18">
      <c r="B44" s="24"/>
      <c r="R44" s="25"/>
    </row>
    <row r="45" spans="2:18">
      <c r="B45" s="24"/>
      <c r="R45" s="25"/>
    </row>
    <row r="46" spans="2:18">
      <c r="B46" s="24"/>
      <c r="R46" s="25"/>
    </row>
    <row r="47" spans="2:18">
      <c r="B47" s="24"/>
      <c r="R47" s="25"/>
    </row>
    <row r="48" spans="2:18">
      <c r="B48" s="24"/>
      <c r="R48" s="25"/>
    </row>
    <row r="49" spans="2:18">
      <c r="B49" s="24"/>
      <c r="R49" s="25"/>
    </row>
    <row r="50" spans="2:18" s="1" customFormat="1" ht="15">
      <c r="B50" s="34"/>
      <c r="D50" s="47" t="s">
        <v>51</v>
      </c>
      <c r="E50" s="48"/>
      <c r="F50" s="48"/>
      <c r="G50" s="48"/>
      <c r="H50" s="49"/>
      <c r="J50" s="47" t="s">
        <v>52</v>
      </c>
      <c r="K50" s="48"/>
      <c r="L50" s="48"/>
      <c r="M50" s="48"/>
      <c r="N50" s="48"/>
      <c r="O50" s="48"/>
      <c r="P50" s="49"/>
      <c r="R50" s="35"/>
    </row>
    <row r="51" spans="2:18">
      <c r="B51" s="24"/>
      <c r="D51" s="50"/>
      <c r="H51" s="51"/>
      <c r="J51" s="50"/>
      <c r="P51" s="51"/>
      <c r="R51" s="25"/>
    </row>
    <row r="52" spans="2:18">
      <c r="B52" s="24"/>
      <c r="D52" s="50"/>
      <c r="H52" s="51"/>
      <c r="J52" s="50"/>
      <c r="P52" s="51"/>
      <c r="R52" s="25"/>
    </row>
    <row r="53" spans="2:18">
      <c r="B53" s="24"/>
      <c r="D53" s="50"/>
      <c r="H53" s="51"/>
      <c r="J53" s="50"/>
      <c r="P53" s="51"/>
      <c r="R53" s="25"/>
    </row>
    <row r="54" spans="2:18">
      <c r="B54" s="24"/>
      <c r="D54" s="50"/>
      <c r="H54" s="51"/>
      <c r="J54" s="50"/>
      <c r="P54" s="51"/>
      <c r="R54" s="25"/>
    </row>
    <row r="55" spans="2:18">
      <c r="B55" s="24"/>
      <c r="D55" s="50"/>
      <c r="H55" s="51"/>
      <c r="J55" s="50"/>
      <c r="P55" s="51"/>
      <c r="R55" s="25"/>
    </row>
    <row r="56" spans="2:18">
      <c r="B56" s="24"/>
      <c r="D56" s="50"/>
      <c r="H56" s="51"/>
      <c r="J56" s="50"/>
      <c r="P56" s="51"/>
      <c r="R56" s="25"/>
    </row>
    <row r="57" spans="2:18">
      <c r="B57" s="24"/>
      <c r="D57" s="50"/>
      <c r="H57" s="51"/>
      <c r="J57" s="50"/>
      <c r="P57" s="51"/>
      <c r="R57" s="25"/>
    </row>
    <row r="58" spans="2:18">
      <c r="B58" s="24"/>
      <c r="D58" s="50"/>
      <c r="H58" s="51"/>
      <c r="J58" s="50"/>
      <c r="P58" s="51"/>
      <c r="R58" s="25"/>
    </row>
    <row r="59" spans="2:18" s="1" customFormat="1" ht="15">
      <c r="B59" s="34"/>
      <c r="D59" s="52" t="s">
        <v>53</v>
      </c>
      <c r="E59" s="53"/>
      <c r="F59" s="53"/>
      <c r="G59" s="54" t="s">
        <v>54</v>
      </c>
      <c r="H59" s="55"/>
      <c r="J59" s="52" t="s">
        <v>53</v>
      </c>
      <c r="K59" s="53"/>
      <c r="L59" s="53"/>
      <c r="M59" s="53"/>
      <c r="N59" s="54" t="s">
        <v>54</v>
      </c>
      <c r="O59" s="53"/>
      <c r="P59" s="55"/>
      <c r="R59" s="35"/>
    </row>
    <row r="60" spans="2:18">
      <c r="B60" s="24"/>
      <c r="R60" s="25"/>
    </row>
    <row r="61" spans="2:18" s="1" customFormat="1" ht="15">
      <c r="B61" s="34"/>
      <c r="D61" s="47" t="s">
        <v>55</v>
      </c>
      <c r="E61" s="48"/>
      <c r="F61" s="48"/>
      <c r="G61" s="48"/>
      <c r="H61" s="49"/>
      <c r="J61" s="47" t="s">
        <v>56</v>
      </c>
      <c r="K61" s="48"/>
      <c r="L61" s="48"/>
      <c r="M61" s="48"/>
      <c r="N61" s="48"/>
      <c r="O61" s="48"/>
      <c r="P61" s="49"/>
      <c r="R61" s="35"/>
    </row>
    <row r="62" spans="2:18">
      <c r="B62" s="24"/>
      <c r="D62" s="50"/>
      <c r="H62" s="51"/>
      <c r="J62" s="50"/>
      <c r="P62" s="51"/>
      <c r="R62" s="25"/>
    </row>
    <row r="63" spans="2:18">
      <c r="B63" s="24"/>
      <c r="D63" s="50"/>
      <c r="H63" s="51"/>
      <c r="J63" s="50"/>
      <c r="P63" s="51"/>
      <c r="R63" s="25"/>
    </row>
    <row r="64" spans="2:18">
      <c r="B64" s="24"/>
      <c r="D64" s="50"/>
      <c r="H64" s="51"/>
      <c r="J64" s="50"/>
      <c r="P64" s="51"/>
      <c r="R64" s="25"/>
    </row>
    <row r="65" spans="2:18">
      <c r="B65" s="24"/>
      <c r="D65" s="50"/>
      <c r="H65" s="51"/>
      <c r="J65" s="50"/>
      <c r="P65" s="51"/>
      <c r="R65" s="25"/>
    </row>
    <row r="66" spans="2:18">
      <c r="B66" s="24"/>
      <c r="D66" s="50"/>
      <c r="H66" s="51"/>
      <c r="J66" s="50"/>
      <c r="P66" s="51"/>
      <c r="R66" s="25"/>
    </row>
    <row r="67" spans="2:18">
      <c r="B67" s="24"/>
      <c r="D67" s="50"/>
      <c r="H67" s="51"/>
      <c r="J67" s="50"/>
      <c r="P67" s="51"/>
      <c r="R67" s="25"/>
    </row>
    <row r="68" spans="2:18">
      <c r="B68" s="24"/>
      <c r="D68" s="50"/>
      <c r="H68" s="51"/>
      <c r="J68" s="50"/>
      <c r="P68" s="51"/>
      <c r="R68" s="25"/>
    </row>
    <row r="69" spans="2:18">
      <c r="B69" s="24"/>
      <c r="D69" s="50"/>
      <c r="H69" s="51"/>
      <c r="J69" s="50"/>
      <c r="P69" s="51"/>
      <c r="R69" s="25"/>
    </row>
    <row r="70" spans="2:18" s="1" customFormat="1" ht="15">
      <c r="B70" s="34"/>
      <c r="D70" s="52" t="s">
        <v>53</v>
      </c>
      <c r="E70" s="53"/>
      <c r="F70" s="53"/>
      <c r="G70" s="54" t="s">
        <v>54</v>
      </c>
      <c r="H70" s="55"/>
      <c r="J70" s="52" t="s">
        <v>53</v>
      </c>
      <c r="K70" s="53"/>
      <c r="L70" s="53"/>
      <c r="M70" s="53"/>
      <c r="N70" s="54" t="s">
        <v>54</v>
      </c>
      <c r="O70" s="53"/>
      <c r="P70" s="55"/>
      <c r="R70" s="35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4"/>
      <c r="C76" s="187" t="s">
        <v>119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5"/>
    </row>
    <row r="77" spans="2:18" s="1" customFormat="1" ht="6.95" customHeight="1">
      <c r="B77" s="34"/>
      <c r="R77" s="35"/>
    </row>
    <row r="78" spans="2:18" s="1" customFormat="1" ht="30" customHeight="1">
      <c r="B78" s="34"/>
      <c r="C78" s="30" t="s">
        <v>19</v>
      </c>
      <c r="F78" s="229" t="str">
        <f>F6</f>
        <v>Oprava fasády a střechy tělocvičny ZŠ Lidická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R78" s="35"/>
    </row>
    <row r="79" spans="2:18" s="1" customFormat="1" ht="36.950000000000003" customHeight="1">
      <c r="B79" s="34"/>
      <c r="C79" s="65" t="s">
        <v>115</v>
      </c>
      <c r="F79" s="222" t="str">
        <f>F7</f>
        <v>SO 04 - Hromosvod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R79" s="35"/>
    </row>
    <row r="80" spans="2:18" s="1" customFormat="1" ht="6.95" customHeight="1">
      <c r="B80" s="34"/>
      <c r="R80" s="35"/>
    </row>
    <row r="81" spans="2:47" s="1" customFormat="1" ht="18" customHeight="1">
      <c r="B81" s="34"/>
      <c r="C81" s="30" t="s">
        <v>23</v>
      </c>
      <c r="F81" s="28" t="str">
        <f>F9</f>
        <v>Bílina</v>
      </c>
      <c r="K81" s="30" t="s">
        <v>25</v>
      </c>
      <c r="M81" s="233">
        <f>IF(O9="","",O9)</f>
        <v>42867</v>
      </c>
      <c r="N81" s="233"/>
      <c r="O81" s="233"/>
      <c r="P81" s="233"/>
      <c r="R81" s="35"/>
    </row>
    <row r="82" spans="2:47" s="1" customFormat="1" ht="6.95" customHeight="1">
      <c r="B82" s="34"/>
      <c r="R82" s="35"/>
    </row>
    <row r="83" spans="2:47" s="1" customFormat="1" ht="15">
      <c r="B83" s="34"/>
      <c r="C83" s="30" t="s">
        <v>26</v>
      </c>
      <c r="F83" s="28" t="str">
        <f>E12</f>
        <v>Město Bílina</v>
      </c>
      <c r="K83" s="30" t="s">
        <v>32</v>
      </c>
      <c r="M83" s="191" t="str">
        <f>E18</f>
        <v>Ing. Marian Zach</v>
      </c>
      <c r="N83" s="191"/>
      <c r="O83" s="191"/>
      <c r="P83" s="191"/>
      <c r="Q83" s="191"/>
      <c r="R83" s="35"/>
    </row>
    <row r="84" spans="2:47" s="1" customFormat="1" ht="14.45" customHeight="1">
      <c r="B84" s="34"/>
      <c r="C84" s="30" t="s">
        <v>30</v>
      </c>
      <c r="F84" s="28" t="str">
        <f>IF(E15="","",E15)</f>
        <v>DSP</v>
      </c>
      <c r="K84" s="30" t="s">
        <v>35</v>
      </c>
      <c r="M84" s="191" t="str">
        <f>E21</f>
        <v>Pavel Šouta</v>
      </c>
      <c r="N84" s="191"/>
      <c r="O84" s="191"/>
      <c r="P84" s="191"/>
      <c r="Q84" s="191"/>
      <c r="R84" s="35"/>
    </row>
    <row r="85" spans="2:47" s="1" customFormat="1" ht="10.35" customHeight="1">
      <c r="B85" s="34"/>
      <c r="R85" s="35"/>
    </row>
    <row r="86" spans="2:47" s="1" customFormat="1" ht="29.25" customHeight="1">
      <c r="B86" s="34"/>
      <c r="C86" s="240" t="s">
        <v>120</v>
      </c>
      <c r="D86" s="241"/>
      <c r="E86" s="241"/>
      <c r="F86" s="241"/>
      <c r="G86" s="241"/>
      <c r="H86" s="108"/>
      <c r="I86" s="108"/>
      <c r="J86" s="108"/>
      <c r="K86" s="108"/>
      <c r="L86" s="108"/>
      <c r="M86" s="108"/>
      <c r="N86" s="240" t="s">
        <v>121</v>
      </c>
      <c r="O86" s="241"/>
      <c r="P86" s="241"/>
      <c r="Q86" s="241"/>
      <c r="R86" s="35"/>
    </row>
    <row r="87" spans="2:47" s="1" customFormat="1" ht="10.35" customHeight="1">
      <c r="B87" s="34"/>
      <c r="R87" s="35"/>
    </row>
    <row r="88" spans="2:47" s="1" customFormat="1" ht="29.25" customHeight="1">
      <c r="B88" s="34"/>
      <c r="C88" s="115" t="s">
        <v>122</v>
      </c>
      <c r="N88" s="215">
        <f>N121</f>
        <v>0</v>
      </c>
      <c r="O88" s="242"/>
      <c r="P88" s="242"/>
      <c r="Q88" s="242"/>
      <c r="R88" s="35"/>
      <c r="AU88" s="20" t="s">
        <v>123</v>
      </c>
    </row>
    <row r="89" spans="2:47" s="6" customFormat="1" ht="24.95" customHeight="1">
      <c r="B89" s="116"/>
      <c r="D89" s="117" t="s">
        <v>124</v>
      </c>
      <c r="N89" s="243">
        <f>N122</f>
        <v>0</v>
      </c>
      <c r="O89" s="244"/>
      <c r="P89" s="244"/>
      <c r="Q89" s="244"/>
      <c r="R89" s="118"/>
    </row>
    <row r="90" spans="2:47" s="7" customFormat="1" ht="19.899999999999999" customHeight="1">
      <c r="B90" s="119"/>
      <c r="D90" s="96" t="s">
        <v>848</v>
      </c>
      <c r="N90" s="216">
        <f>N123</f>
        <v>0</v>
      </c>
      <c r="O90" s="245"/>
      <c r="P90" s="245"/>
      <c r="Q90" s="245"/>
      <c r="R90" s="120"/>
    </row>
    <row r="91" spans="2:47" s="7" customFormat="1" ht="19.899999999999999" customHeight="1">
      <c r="B91" s="119"/>
      <c r="D91" s="96" t="s">
        <v>127</v>
      </c>
      <c r="N91" s="216">
        <f>N130</f>
        <v>0</v>
      </c>
      <c r="O91" s="245"/>
      <c r="P91" s="245"/>
      <c r="Q91" s="245"/>
      <c r="R91" s="120"/>
    </row>
    <row r="92" spans="2:47" s="6" customFormat="1" ht="24.95" customHeight="1">
      <c r="B92" s="116"/>
      <c r="D92" s="117" t="s">
        <v>849</v>
      </c>
      <c r="N92" s="243">
        <f>N134</f>
        <v>0</v>
      </c>
      <c r="O92" s="244"/>
      <c r="P92" s="244"/>
      <c r="Q92" s="244"/>
      <c r="R92" s="118"/>
    </row>
    <row r="93" spans="2:47" s="7" customFormat="1" ht="19.899999999999999" customHeight="1">
      <c r="B93" s="119"/>
      <c r="D93" s="96" t="s">
        <v>850</v>
      </c>
      <c r="N93" s="216">
        <f>N135</f>
        <v>0</v>
      </c>
      <c r="O93" s="245"/>
      <c r="P93" s="245"/>
      <c r="Q93" s="245"/>
      <c r="R93" s="120"/>
    </row>
    <row r="94" spans="2:47" s="7" customFormat="1" ht="19.899999999999999" customHeight="1">
      <c r="B94" s="119"/>
      <c r="D94" s="96" t="s">
        <v>851</v>
      </c>
      <c r="N94" s="216">
        <f>N163</f>
        <v>0</v>
      </c>
      <c r="O94" s="245"/>
      <c r="P94" s="245"/>
      <c r="Q94" s="245"/>
      <c r="R94" s="120"/>
    </row>
    <row r="95" spans="2:47" s="1" customFormat="1" ht="21.75" customHeight="1">
      <c r="B95" s="34"/>
      <c r="R95" s="35"/>
    </row>
    <row r="96" spans="2:47" s="1" customFormat="1" ht="29.25" customHeight="1">
      <c r="B96" s="34"/>
      <c r="C96" s="115" t="s">
        <v>135</v>
      </c>
      <c r="N96" s="242">
        <f>ROUND(N97+N98+N99+N100+N101+N102,2)</f>
        <v>0</v>
      </c>
      <c r="O96" s="246"/>
      <c r="P96" s="246"/>
      <c r="Q96" s="246"/>
      <c r="R96" s="35"/>
      <c r="T96" s="121"/>
      <c r="U96" s="122" t="s">
        <v>41</v>
      </c>
    </row>
    <row r="97" spans="2:65" s="1" customFormat="1" ht="18" customHeight="1">
      <c r="B97" s="123"/>
      <c r="C97" s="124"/>
      <c r="D97" s="217" t="s">
        <v>136</v>
      </c>
      <c r="E97" s="247"/>
      <c r="F97" s="247"/>
      <c r="G97" s="247"/>
      <c r="H97" s="247"/>
      <c r="I97" s="124"/>
      <c r="J97" s="124"/>
      <c r="K97" s="124"/>
      <c r="L97" s="124"/>
      <c r="M97" s="124"/>
      <c r="N97" s="219">
        <f>ROUND(N88*T97,2)</f>
        <v>0</v>
      </c>
      <c r="O97" s="248"/>
      <c r="P97" s="248"/>
      <c r="Q97" s="248"/>
      <c r="R97" s="126"/>
      <c r="S97" s="124"/>
      <c r="T97" s="127"/>
      <c r="U97" s="128" t="s">
        <v>42</v>
      </c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9" t="s">
        <v>137</v>
      </c>
      <c r="AZ97" s="124"/>
      <c r="BA97" s="124"/>
      <c r="BB97" s="124"/>
      <c r="BC97" s="124"/>
      <c r="BD97" s="124"/>
      <c r="BE97" s="130">
        <f t="shared" ref="BE97:BE102" si="0">IF(U97="základní",N97,0)</f>
        <v>0</v>
      </c>
      <c r="BF97" s="130">
        <f t="shared" ref="BF97:BF102" si="1">IF(U97="snížená",N97,0)</f>
        <v>0</v>
      </c>
      <c r="BG97" s="130">
        <f t="shared" ref="BG97:BG102" si="2">IF(U97="zákl. přenesená",N97,0)</f>
        <v>0</v>
      </c>
      <c r="BH97" s="130">
        <f t="shared" ref="BH97:BH102" si="3">IF(U97="sníž. přenesená",N97,0)</f>
        <v>0</v>
      </c>
      <c r="BI97" s="130">
        <f t="shared" ref="BI97:BI102" si="4">IF(U97="nulová",N97,0)</f>
        <v>0</v>
      </c>
      <c r="BJ97" s="129" t="s">
        <v>85</v>
      </c>
      <c r="BK97" s="124"/>
      <c r="BL97" s="124"/>
      <c r="BM97" s="124"/>
    </row>
    <row r="98" spans="2:65" s="1" customFormat="1" ht="18" customHeight="1">
      <c r="B98" s="123"/>
      <c r="C98" s="124"/>
      <c r="D98" s="217" t="s">
        <v>138</v>
      </c>
      <c r="E98" s="247"/>
      <c r="F98" s="247"/>
      <c r="G98" s="247"/>
      <c r="H98" s="247"/>
      <c r="I98" s="124"/>
      <c r="J98" s="124"/>
      <c r="K98" s="124"/>
      <c r="L98" s="124"/>
      <c r="M98" s="124"/>
      <c r="N98" s="219">
        <f>ROUND(N88*T98,2)</f>
        <v>0</v>
      </c>
      <c r="O98" s="248"/>
      <c r="P98" s="248"/>
      <c r="Q98" s="248"/>
      <c r="R98" s="126"/>
      <c r="S98" s="124"/>
      <c r="T98" s="127"/>
      <c r="U98" s="128" t="s">
        <v>42</v>
      </c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9" t="s">
        <v>137</v>
      </c>
      <c r="AZ98" s="124"/>
      <c r="BA98" s="124"/>
      <c r="BB98" s="124"/>
      <c r="BC98" s="124"/>
      <c r="BD98" s="124"/>
      <c r="BE98" s="130">
        <f t="shared" si="0"/>
        <v>0</v>
      </c>
      <c r="BF98" s="130">
        <f t="shared" si="1"/>
        <v>0</v>
      </c>
      <c r="BG98" s="130">
        <f t="shared" si="2"/>
        <v>0</v>
      </c>
      <c r="BH98" s="130">
        <f t="shared" si="3"/>
        <v>0</v>
      </c>
      <c r="BI98" s="130">
        <f t="shared" si="4"/>
        <v>0</v>
      </c>
      <c r="BJ98" s="129" t="s">
        <v>85</v>
      </c>
      <c r="BK98" s="124"/>
      <c r="BL98" s="124"/>
      <c r="BM98" s="124"/>
    </row>
    <row r="99" spans="2:65" s="1" customFormat="1" ht="18" customHeight="1">
      <c r="B99" s="123"/>
      <c r="C99" s="124"/>
      <c r="D99" s="217" t="s">
        <v>139</v>
      </c>
      <c r="E99" s="247"/>
      <c r="F99" s="247"/>
      <c r="G99" s="247"/>
      <c r="H99" s="247"/>
      <c r="I99" s="124"/>
      <c r="J99" s="124"/>
      <c r="K99" s="124"/>
      <c r="L99" s="124"/>
      <c r="M99" s="124"/>
      <c r="N99" s="219">
        <f>ROUND(N88*T99,2)</f>
        <v>0</v>
      </c>
      <c r="O99" s="248"/>
      <c r="P99" s="248"/>
      <c r="Q99" s="248"/>
      <c r="R99" s="126"/>
      <c r="S99" s="124"/>
      <c r="T99" s="127"/>
      <c r="U99" s="128" t="s">
        <v>42</v>
      </c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9" t="s">
        <v>137</v>
      </c>
      <c r="AZ99" s="124"/>
      <c r="BA99" s="124"/>
      <c r="BB99" s="124"/>
      <c r="BC99" s="124"/>
      <c r="BD99" s="124"/>
      <c r="BE99" s="130">
        <f t="shared" si="0"/>
        <v>0</v>
      </c>
      <c r="BF99" s="130">
        <f t="shared" si="1"/>
        <v>0</v>
      </c>
      <c r="BG99" s="130">
        <f t="shared" si="2"/>
        <v>0</v>
      </c>
      <c r="BH99" s="130">
        <f t="shared" si="3"/>
        <v>0</v>
      </c>
      <c r="BI99" s="130">
        <f t="shared" si="4"/>
        <v>0</v>
      </c>
      <c r="BJ99" s="129" t="s">
        <v>85</v>
      </c>
      <c r="BK99" s="124"/>
      <c r="BL99" s="124"/>
      <c r="BM99" s="124"/>
    </row>
    <row r="100" spans="2:65" s="1" customFormat="1" ht="18" customHeight="1">
      <c r="B100" s="123"/>
      <c r="C100" s="124"/>
      <c r="D100" s="217" t="s">
        <v>140</v>
      </c>
      <c r="E100" s="247"/>
      <c r="F100" s="247"/>
      <c r="G100" s="247"/>
      <c r="H100" s="247"/>
      <c r="I100" s="124"/>
      <c r="J100" s="124"/>
      <c r="K100" s="124"/>
      <c r="L100" s="124"/>
      <c r="M100" s="124"/>
      <c r="N100" s="219">
        <f>ROUND(N88*T100,2)</f>
        <v>0</v>
      </c>
      <c r="O100" s="248"/>
      <c r="P100" s="248"/>
      <c r="Q100" s="248"/>
      <c r="R100" s="126"/>
      <c r="S100" s="124"/>
      <c r="T100" s="127"/>
      <c r="U100" s="128" t="s">
        <v>42</v>
      </c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9" t="s">
        <v>137</v>
      </c>
      <c r="AZ100" s="124"/>
      <c r="BA100" s="124"/>
      <c r="BB100" s="124"/>
      <c r="BC100" s="124"/>
      <c r="BD100" s="124"/>
      <c r="BE100" s="130">
        <f t="shared" si="0"/>
        <v>0</v>
      </c>
      <c r="BF100" s="130">
        <f t="shared" si="1"/>
        <v>0</v>
      </c>
      <c r="BG100" s="130">
        <f t="shared" si="2"/>
        <v>0</v>
      </c>
      <c r="BH100" s="130">
        <f t="shared" si="3"/>
        <v>0</v>
      </c>
      <c r="BI100" s="130">
        <f t="shared" si="4"/>
        <v>0</v>
      </c>
      <c r="BJ100" s="129" t="s">
        <v>85</v>
      </c>
      <c r="BK100" s="124"/>
      <c r="BL100" s="124"/>
      <c r="BM100" s="124"/>
    </row>
    <row r="101" spans="2:65" s="1" customFormat="1" ht="18" customHeight="1">
      <c r="B101" s="123"/>
      <c r="C101" s="124"/>
      <c r="D101" s="217" t="s">
        <v>141</v>
      </c>
      <c r="E101" s="247"/>
      <c r="F101" s="247"/>
      <c r="G101" s="247"/>
      <c r="H101" s="247"/>
      <c r="I101" s="124"/>
      <c r="J101" s="124"/>
      <c r="K101" s="124"/>
      <c r="L101" s="124"/>
      <c r="M101" s="124"/>
      <c r="N101" s="219">
        <f>ROUND(N88*T101,2)</f>
        <v>0</v>
      </c>
      <c r="O101" s="248"/>
      <c r="P101" s="248"/>
      <c r="Q101" s="248"/>
      <c r="R101" s="126"/>
      <c r="S101" s="124"/>
      <c r="T101" s="127"/>
      <c r="U101" s="128" t="s">
        <v>42</v>
      </c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9" t="s">
        <v>137</v>
      </c>
      <c r="AZ101" s="124"/>
      <c r="BA101" s="124"/>
      <c r="BB101" s="124"/>
      <c r="BC101" s="124"/>
      <c r="BD101" s="124"/>
      <c r="BE101" s="130">
        <f t="shared" si="0"/>
        <v>0</v>
      </c>
      <c r="BF101" s="130">
        <f t="shared" si="1"/>
        <v>0</v>
      </c>
      <c r="BG101" s="130">
        <f t="shared" si="2"/>
        <v>0</v>
      </c>
      <c r="BH101" s="130">
        <f t="shared" si="3"/>
        <v>0</v>
      </c>
      <c r="BI101" s="130">
        <f t="shared" si="4"/>
        <v>0</v>
      </c>
      <c r="BJ101" s="129" t="s">
        <v>85</v>
      </c>
      <c r="BK101" s="124"/>
      <c r="BL101" s="124"/>
      <c r="BM101" s="124"/>
    </row>
    <row r="102" spans="2:65" s="1" customFormat="1" ht="18" customHeight="1">
      <c r="B102" s="123"/>
      <c r="C102" s="124"/>
      <c r="D102" s="125" t="s">
        <v>142</v>
      </c>
      <c r="E102" s="124"/>
      <c r="F102" s="124"/>
      <c r="G102" s="124"/>
      <c r="H102" s="124"/>
      <c r="I102" s="124"/>
      <c r="J102" s="124"/>
      <c r="K102" s="124"/>
      <c r="L102" s="124"/>
      <c r="M102" s="124"/>
      <c r="N102" s="219">
        <f>ROUND(N88*T102,2)</f>
        <v>0</v>
      </c>
      <c r="O102" s="248"/>
      <c r="P102" s="248"/>
      <c r="Q102" s="248"/>
      <c r="R102" s="126"/>
      <c r="S102" s="124"/>
      <c r="T102" s="131"/>
      <c r="U102" s="132" t="s">
        <v>42</v>
      </c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9" t="s">
        <v>143</v>
      </c>
      <c r="AZ102" s="124"/>
      <c r="BA102" s="124"/>
      <c r="BB102" s="124"/>
      <c r="BC102" s="124"/>
      <c r="BD102" s="124"/>
      <c r="BE102" s="130">
        <f t="shared" si="0"/>
        <v>0</v>
      </c>
      <c r="BF102" s="130">
        <f t="shared" si="1"/>
        <v>0</v>
      </c>
      <c r="BG102" s="130">
        <f t="shared" si="2"/>
        <v>0</v>
      </c>
      <c r="BH102" s="130">
        <f t="shared" si="3"/>
        <v>0</v>
      </c>
      <c r="BI102" s="130">
        <f t="shared" si="4"/>
        <v>0</v>
      </c>
      <c r="BJ102" s="129" t="s">
        <v>85</v>
      </c>
      <c r="BK102" s="124"/>
      <c r="BL102" s="124"/>
      <c r="BM102" s="124"/>
    </row>
    <row r="103" spans="2:65" s="1" customFormat="1">
      <c r="B103" s="34"/>
      <c r="R103" s="35"/>
    </row>
    <row r="104" spans="2:65" s="1" customFormat="1" ht="29.25" customHeight="1">
      <c r="B104" s="34"/>
      <c r="C104" s="107" t="s">
        <v>107</v>
      </c>
      <c r="D104" s="108"/>
      <c r="E104" s="108"/>
      <c r="F104" s="108"/>
      <c r="G104" s="108"/>
      <c r="H104" s="108"/>
      <c r="I104" s="108"/>
      <c r="J104" s="108"/>
      <c r="K104" s="108"/>
      <c r="L104" s="220">
        <f>ROUND(SUM(N88+N96),2)</f>
        <v>0</v>
      </c>
      <c r="M104" s="220"/>
      <c r="N104" s="220"/>
      <c r="O104" s="220"/>
      <c r="P104" s="220"/>
      <c r="Q104" s="220"/>
      <c r="R104" s="35"/>
    </row>
    <row r="105" spans="2:65" s="1" customFormat="1" ht="6.95" customHeight="1"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8"/>
    </row>
    <row r="109" spans="2:65" s="1" customFormat="1" ht="6.95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</row>
    <row r="110" spans="2:65" s="1" customFormat="1" ht="36.950000000000003" customHeight="1">
      <c r="B110" s="34"/>
      <c r="C110" s="187" t="s">
        <v>144</v>
      </c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35"/>
    </row>
    <row r="111" spans="2:65" s="1" customFormat="1" ht="6.95" customHeight="1">
      <c r="B111" s="34"/>
      <c r="R111" s="35"/>
    </row>
    <row r="112" spans="2:65" s="1" customFormat="1" ht="30" customHeight="1">
      <c r="B112" s="34"/>
      <c r="C112" s="30" t="s">
        <v>19</v>
      </c>
      <c r="F112" s="229" t="str">
        <f>F6</f>
        <v>Oprava fasády a střechy tělocvičny ZŠ Lidická</v>
      </c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R112" s="35"/>
    </row>
    <row r="113" spans="2:65" s="1" customFormat="1" ht="36.950000000000003" customHeight="1">
      <c r="B113" s="34"/>
      <c r="C113" s="65" t="s">
        <v>115</v>
      </c>
      <c r="F113" s="222" t="str">
        <f>F7</f>
        <v>SO 04 - Hromosvod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R113" s="35"/>
    </row>
    <row r="114" spans="2:65" s="1" customFormat="1" ht="6.95" customHeight="1">
      <c r="B114" s="34"/>
      <c r="R114" s="35"/>
    </row>
    <row r="115" spans="2:65" s="1" customFormat="1" ht="18" customHeight="1">
      <c r="B115" s="34"/>
      <c r="C115" s="30" t="s">
        <v>23</v>
      </c>
      <c r="F115" s="28" t="str">
        <f>F9</f>
        <v>Bílina</v>
      </c>
      <c r="K115" s="30" t="s">
        <v>25</v>
      </c>
      <c r="M115" s="233">
        <f>IF(O9="","",O9)</f>
        <v>42867</v>
      </c>
      <c r="N115" s="233"/>
      <c r="O115" s="233"/>
      <c r="P115" s="233"/>
      <c r="R115" s="35"/>
    </row>
    <row r="116" spans="2:65" s="1" customFormat="1" ht="6.95" customHeight="1">
      <c r="B116" s="34"/>
      <c r="R116" s="35"/>
    </row>
    <row r="117" spans="2:65" s="1" customFormat="1" ht="15">
      <c r="B117" s="34"/>
      <c r="C117" s="30" t="s">
        <v>26</v>
      </c>
      <c r="F117" s="28" t="str">
        <f>E12</f>
        <v>Město Bílina</v>
      </c>
      <c r="K117" s="30" t="s">
        <v>32</v>
      </c>
      <c r="M117" s="191" t="str">
        <f>E18</f>
        <v>Ing. Marian Zach</v>
      </c>
      <c r="N117" s="191"/>
      <c r="O117" s="191"/>
      <c r="P117" s="191"/>
      <c r="Q117" s="191"/>
      <c r="R117" s="35"/>
    </row>
    <row r="118" spans="2:65" s="1" customFormat="1" ht="14.45" customHeight="1">
      <c r="B118" s="34"/>
      <c r="C118" s="30" t="s">
        <v>30</v>
      </c>
      <c r="F118" s="28" t="str">
        <f>IF(E15="","",E15)</f>
        <v>DSP</v>
      </c>
      <c r="K118" s="30" t="s">
        <v>35</v>
      </c>
      <c r="M118" s="191" t="str">
        <f>E21</f>
        <v>Pavel Šouta</v>
      </c>
      <c r="N118" s="191"/>
      <c r="O118" s="191"/>
      <c r="P118" s="191"/>
      <c r="Q118" s="191"/>
      <c r="R118" s="35"/>
    </row>
    <row r="119" spans="2:65" s="1" customFormat="1" ht="10.35" customHeight="1">
      <c r="B119" s="34"/>
      <c r="R119" s="35"/>
    </row>
    <row r="120" spans="2:65" s="8" customFormat="1" ht="29.25" customHeight="1">
      <c r="B120" s="133"/>
      <c r="C120" s="134" t="s">
        <v>145</v>
      </c>
      <c r="D120" s="135" t="s">
        <v>146</v>
      </c>
      <c r="E120" s="135" t="s">
        <v>59</v>
      </c>
      <c r="F120" s="249" t="s">
        <v>147</v>
      </c>
      <c r="G120" s="249"/>
      <c r="H120" s="249"/>
      <c r="I120" s="249"/>
      <c r="J120" s="135" t="s">
        <v>148</v>
      </c>
      <c r="K120" s="135" t="s">
        <v>149</v>
      </c>
      <c r="L120" s="249" t="s">
        <v>150</v>
      </c>
      <c r="M120" s="249"/>
      <c r="N120" s="249" t="s">
        <v>121</v>
      </c>
      <c r="O120" s="249"/>
      <c r="P120" s="249"/>
      <c r="Q120" s="250"/>
      <c r="R120" s="136"/>
      <c r="T120" s="71" t="s">
        <v>151</v>
      </c>
      <c r="U120" s="72" t="s">
        <v>41</v>
      </c>
      <c r="V120" s="72" t="s">
        <v>152</v>
      </c>
      <c r="W120" s="72" t="s">
        <v>153</v>
      </c>
      <c r="X120" s="72" t="s">
        <v>154</v>
      </c>
      <c r="Y120" s="72" t="s">
        <v>155</v>
      </c>
      <c r="Z120" s="72" t="s">
        <v>156</v>
      </c>
      <c r="AA120" s="73" t="s">
        <v>157</v>
      </c>
    </row>
    <row r="121" spans="2:65" s="1" customFormat="1" ht="29.25" customHeight="1">
      <c r="B121" s="34"/>
      <c r="C121" s="75" t="s">
        <v>118</v>
      </c>
      <c r="N121" s="254">
        <f>BK121</f>
        <v>0</v>
      </c>
      <c r="O121" s="255"/>
      <c r="P121" s="255"/>
      <c r="Q121" s="255"/>
      <c r="R121" s="35"/>
      <c r="T121" s="74"/>
      <c r="U121" s="48"/>
      <c r="V121" s="48"/>
      <c r="W121" s="137">
        <f>W122+W134+W178</f>
        <v>0</v>
      </c>
      <c r="X121" s="48"/>
      <c r="Y121" s="137">
        <f>Y122+Y134+Y178</f>
        <v>9.8613300000000006</v>
      </c>
      <c r="Z121" s="48"/>
      <c r="AA121" s="138">
        <f>AA122+AA134+AA178</f>
        <v>9.2249999999999996</v>
      </c>
      <c r="AT121" s="20" t="s">
        <v>76</v>
      </c>
      <c r="AU121" s="20" t="s">
        <v>123</v>
      </c>
      <c r="BK121" s="139">
        <f>BK122+BK134+BK178</f>
        <v>0</v>
      </c>
    </row>
    <row r="122" spans="2:65" s="9" customFormat="1" ht="37.35" customHeight="1">
      <c r="B122" s="140"/>
      <c r="D122" s="141" t="s">
        <v>124</v>
      </c>
      <c r="E122" s="141"/>
      <c r="F122" s="141"/>
      <c r="G122" s="141"/>
      <c r="H122" s="141"/>
      <c r="I122" s="141"/>
      <c r="J122" s="141"/>
      <c r="K122" s="141"/>
      <c r="L122" s="141"/>
      <c r="M122" s="141"/>
      <c r="N122" s="256">
        <f>BK122</f>
        <v>0</v>
      </c>
      <c r="O122" s="243"/>
      <c r="P122" s="243"/>
      <c r="Q122" s="243"/>
      <c r="R122" s="142"/>
      <c r="T122" s="143"/>
      <c r="W122" s="144">
        <f>W123+W130</f>
        <v>0</v>
      </c>
      <c r="Y122" s="144">
        <f>Y123+Y130</f>
        <v>8.1000000000000006E-4</v>
      </c>
      <c r="AA122" s="145">
        <f>AA123+AA130</f>
        <v>9.2249999999999996</v>
      </c>
      <c r="AR122" s="146" t="s">
        <v>85</v>
      </c>
      <c r="AT122" s="147" t="s">
        <v>76</v>
      </c>
      <c r="AU122" s="147" t="s">
        <v>77</v>
      </c>
      <c r="AY122" s="146" t="s">
        <v>158</v>
      </c>
      <c r="BK122" s="148">
        <f>BK123+BK130</f>
        <v>0</v>
      </c>
    </row>
    <row r="123" spans="2:65" s="9" customFormat="1" ht="19.899999999999999" customHeight="1">
      <c r="B123" s="140"/>
      <c r="D123" s="149" t="s">
        <v>848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257">
        <f>BK123</f>
        <v>0</v>
      </c>
      <c r="O123" s="258"/>
      <c r="P123" s="258"/>
      <c r="Q123" s="258"/>
      <c r="R123" s="142"/>
      <c r="T123" s="143"/>
      <c r="W123" s="144">
        <f>SUM(W124:W129)</f>
        <v>0</v>
      </c>
      <c r="Y123" s="144">
        <f>SUM(Y124:Y129)</f>
        <v>0</v>
      </c>
      <c r="AA123" s="145">
        <f>SUM(AA124:AA129)</f>
        <v>9.2249999999999996</v>
      </c>
      <c r="AR123" s="146" t="s">
        <v>85</v>
      </c>
      <c r="AT123" s="147" t="s">
        <v>76</v>
      </c>
      <c r="AU123" s="147" t="s">
        <v>85</v>
      </c>
      <c r="AY123" s="146" t="s">
        <v>158</v>
      </c>
      <c r="BK123" s="148">
        <f>SUM(BK124:BK129)</f>
        <v>0</v>
      </c>
    </row>
    <row r="124" spans="2:65" s="1" customFormat="1" ht="22.9" customHeight="1">
      <c r="B124" s="123"/>
      <c r="C124" s="150" t="s">
        <v>85</v>
      </c>
      <c r="D124" s="150" t="s">
        <v>159</v>
      </c>
      <c r="E124" s="182" t="s">
        <v>852</v>
      </c>
      <c r="F124" s="275" t="s">
        <v>1012</v>
      </c>
      <c r="G124" s="275"/>
      <c r="H124" s="275"/>
      <c r="I124" s="275"/>
      <c r="J124" s="152" t="s">
        <v>170</v>
      </c>
      <c r="K124" s="153">
        <v>15</v>
      </c>
      <c r="L124" s="252">
        <v>0</v>
      </c>
      <c r="M124" s="252"/>
      <c r="N124" s="253">
        <f>ROUND(L124*K124,2)</f>
        <v>0</v>
      </c>
      <c r="O124" s="253"/>
      <c r="P124" s="253"/>
      <c r="Q124" s="253"/>
      <c r="R124" s="126"/>
      <c r="T124" s="154" t="s">
        <v>5</v>
      </c>
      <c r="U124" s="41" t="s">
        <v>42</v>
      </c>
      <c r="W124" s="155">
        <f>V124*K124</f>
        <v>0</v>
      </c>
      <c r="X124" s="155">
        <v>0</v>
      </c>
      <c r="Y124" s="155">
        <f>X124*K124</f>
        <v>0</v>
      </c>
      <c r="Z124" s="155">
        <v>0.28999999999999998</v>
      </c>
      <c r="AA124" s="156">
        <f>Z124*K124</f>
        <v>4.3499999999999996</v>
      </c>
      <c r="AR124" s="20" t="s">
        <v>163</v>
      </c>
      <c r="AT124" s="20" t="s">
        <v>159</v>
      </c>
      <c r="AU124" s="20" t="s">
        <v>113</v>
      </c>
      <c r="AY124" s="20" t="s">
        <v>158</v>
      </c>
      <c r="BE124" s="100">
        <f>IF(U124="základní",N124,0)</f>
        <v>0</v>
      </c>
      <c r="BF124" s="100">
        <f>IF(U124="snížená",N124,0)</f>
        <v>0</v>
      </c>
      <c r="BG124" s="100">
        <f>IF(U124="zákl. přenesená",N124,0)</f>
        <v>0</v>
      </c>
      <c r="BH124" s="100">
        <f>IF(U124="sníž. přenesená",N124,0)</f>
        <v>0</v>
      </c>
      <c r="BI124" s="100">
        <f>IF(U124="nulová",N124,0)</f>
        <v>0</v>
      </c>
      <c r="BJ124" s="20" t="s">
        <v>85</v>
      </c>
      <c r="BK124" s="100">
        <f>ROUND(L124*K124,2)</f>
        <v>0</v>
      </c>
      <c r="BL124" s="20" t="s">
        <v>163</v>
      </c>
      <c r="BM124" s="20" t="s">
        <v>853</v>
      </c>
    </row>
    <row r="125" spans="2:65" s="10" customFormat="1" ht="14.45" customHeight="1">
      <c r="B125" s="157"/>
      <c r="E125" s="158" t="s">
        <v>5</v>
      </c>
      <c r="F125" s="259" t="s">
        <v>11</v>
      </c>
      <c r="G125" s="260"/>
      <c r="H125" s="260"/>
      <c r="I125" s="260"/>
      <c r="K125" s="159">
        <v>15</v>
      </c>
      <c r="R125" s="160"/>
      <c r="T125" s="161"/>
      <c r="AA125" s="162"/>
      <c r="AT125" s="158" t="s">
        <v>166</v>
      </c>
      <c r="AU125" s="158" t="s">
        <v>113</v>
      </c>
      <c r="AV125" s="10" t="s">
        <v>113</v>
      </c>
      <c r="AW125" s="10" t="s">
        <v>34</v>
      </c>
      <c r="AX125" s="10" t="s">
        <v>77</v>
      </c>
      <c r="AY125" s="158" t="s">
        <v>158</v>
      </c>
    </row>
    <row r="126" spans="2:65" s="11" customFormat="1" ht="14.45" customHeight="1">
      <c r="B126" s="163"/>
      <c r="E126" s="164" t="s">
        <v>5</v>
      </c>
      <c r="F126" s="261" t="s">
        <v>167</v>
      </c>
      <c r="G126" s="262"/>
      <c r="H126" s="262"/>
      <c r="I126" s="262"/>
      <c r="K126" s="165">
        <v>15</v>
      </c>
      <c r="R126" s="166"/>
      <c r="T126" s="167"/>
      <c r="AA126" s="168"/>
      <c r="AT126" s="164" t="s">
        <v>166</v>
      </c>
      <c r="AU126" s="164" t="s">
        <v>113</v>
      </c>
      <c r="AV126" s="11" t="s">
        <v>163</v>
      </c>
      <c r="AW126" s="11" t="s">
        <v>34</v>
      </c>
      <c r="AX126" s="11" t="s">
        <v>85</v>
      </c>
      <c r="AY126" s="164" t="s">
        <v>158</v>
      </c>
    </row>
    <row r="127" spans="2:65" s="1" customFormat="1" ht="22.9" customHeight="1">
      <c r="B127" s="123"/>
      <c r="C127" s="150" t="s">
        <v>113</v>
      </c>
      <c r="D127" s="150" t="s">
        <v>159</v>
      </c>
      <c r="E127" s="182" t="s">
        <v>854</v>
      </c>
      <c r="F127" s="275" t="s">
        <v>1013</v>
      </c>
      <c r="G127" s="275"/>
      <c r="H127" s="275"/>
      <c r="I127" s="275"/>
      <c r="J127" s="152" t="s">
        <v>170</v>
      </c>
      <c r="K127" s="153">
        <v>15</v>
      </c>
      <c r="L127" s="252">
        <v>0</v>
      </c>
      <c r="M127" s="252"/>
      <c r="N127" s="253">
        <f>ROUND(L127*K127,2)</f>
        <v>0</v>
      </c>
      <c r="O127" s="253"/>
      <c r="P127" s="253"/>
      <c r="Q127" s="253"/>
      <c r="R127" s="126"/>
      <c r="T127" s="154" t="s">
        <v>5</v>
      </c>
      <c r="U127" s="41" t="s">
        <v>42</v>
      </c>
      <c r="W127" s="155">
        <f>V127*K127</f>
        <v>0</v>
      </c>
      <c r="X127" s="155">
        <v>0</v>
      </c>
      <c r="Y127" s="155">
        <f>X127*K127</f>
        <v>0</v>
      </c>
      <c r="Z127" s="155">
        <v>0.32500000000000001</v>
      </c>
      <c r="AA127" s="156">
        <f>Z127*K127</f>
        <v>4.875</v>
      </c>
      <c r="AR127" s="20" t="s">
        <v>163</v>
      </c>
      <c r="AT127" s="20" t="s">
        <v>159</v>
      </c>
      <c r="AU127" s="20" t="s">
        <v>113</v>
      </c>
      <c r="AY127" s="20" t="s">
        <v>158</v>
      </c>
      <c r="BE127" s="100">
        <f>IF(U127="základní",N127,0)</f>
        <v>0</v>
      </c>
      <c r="BF127" s="100">
        <f>IF(U127="snížená",N127,0)</f>
        <v>0</v>
      </c>
      <c r="BG127" s="100">
        <f>IF(U127="zákl. přenesená",N127,0)</f>
        <v>0</v>
      </c>
      <c r="BH127" s="100">
        <f>IF(U127="sníž. přenesená",N127,0)</f>
        <v>0</v>
      </c>
      <c r="BI127" s="100">
        <f>IF(U127="nulová",N127,0)</f>
        <v>0</v>
      </c>
      <c r="BJ127" s="20" t="s">
        <v>85</v>
      </c>
      <c r="BK127" s="100">
        <f>ROUND(L127*K127,2)</f>
        <v>0</v>
      </c>
      <c r="BL127" s="20" t="s">
        <v>163</v>
      </c>
      <c r="BM127" s="20" t="s">
        <v>855</v>
      </c>
    </row>
    <row r="128" spans="2:65" s="10" customFormat="1" ht="14.45" customHeight="1">
      <c r="B128" s="157"/>
      <c r="E128" s="158" t="s">
        <v>5</v>
      </c>
      <c r="F128" s="259" t="s">
        <v>856</v>
      </c>
      <c r="G128" s="260"/>
      <c r="H128" s="260"/>
      <c r="I128" s="260"/>
      <c r="K128" s="159">
        <v>15</v>
      </c>
      <c r="R128" s="160"/>
      <c r="T128" s="161"/>
      <c r="AA128" s="162"/>
      <c r="AT128" s="158" t="s">
        <v>166</v>
      </c>
      <c r="AU128" s="158" t="s">
        <v>113</v>
      </c>
      <c r="AV128" s="10" t="s">
        <v>113</v>
      </c>
      <c r="AW128" s="10" t="s">
        <v>34</v>
      </c>
      <c r="AX128" s="10" t="s">
        <v>77</v>
      </c>
      <c r="AY128" s="158" t="s">
        <v>158</v>
      </c>
    </row>
    <row r="129" spans="2:65" s="11" customFormat="1" ht="14.45" customHeight="1">
      <c r="B129" s="163"/>
      <c r="E129" s="164" t="s">
        <v>5</v>
      </c>
      <c r="F129" s="261" t="s">
        <v>167</v>
      </c>
      <c r="G129" s="262"/>
      <c r="H129" s="262"/>
      <c r="I129" s="262"/>
      <c r="K129" s="165">
        <v>15</v>
      </c>
      <c r="R129" s="166"/>
      <c r="T129" s="167"/>
      <c r="AA129" s="168"/>
      <c r="AT129" s="164" t="s">
        <v>166</v>
      </c>
      <c r="AU129" s="164" t="s">
        <v>113</v>
      </c>
      <c r="AV129" s="11" t="s">
        <v>163</v>
      </c>
      <c r="AW129" s="11" t="s">
        <v>34</v>
      </c>
      <c r="AX129" s="11" t="s">
        <v>85</v>
      </c>
      <c r="AY129" s="164" t="s">
        <v>158</v>
      </c>
    </row>
    <row r="130" spans="2:65" s="9" customFormat="1" ht="29.85" customHeight="1">
      <c r="B130" s="140"/>
      <c r="D130" s="149" t="s">
        <v>127</v>
      </c>
      <c r="E130" s="149"/>
      <c r="F130" s="149"/>
      <c r="G130" s="149"/>
      <c r="H130" s="149"/>
      <c r="I130" s="149"/>
      <c r="J130" s="149"/>
      <c r="K130" s="149"/>
      <c r="L130" s="149"/>
      <c r="M130" s="149"/>
      <c r="N130" s="257">
        <f>BK130</f>
        <v>0</v>
      </c>
      <c r="O130" s="258"/>
      <c r="P130" s="258"/>
      <c r="Q130" s="258"/>
      <c r="R130" s="142"/>
      <c r="T130" s="143"/>
      <c r="W130" s="144">
        <f>SUM(W131:W133)</f>
        <v>0</v>
      </c>
      <c r="Y130" s="144">
        <f>SUM(Y131:Y133)</f>
        <v>8.1000000000000006E-4</v>
      </c>
      <c r="AA130" s="145">
        <f>SUM(AA131:AA133)</f>
        <v>0</v>
      </c>
      <c r="AR130" s="146" t="s">
        <v>85</v>
      </c>
      <c r="AT130" s="147" t="s">
        <v>76</v>
      </c>
      <c r="AU130" s="147" t="s">
        <v>85</v>
      </c>
      <c r="AY130" s="146" t="s">
        <v>158</v>
      </c>
      <c r="BK130" s="148">
        <f>SUM(BK131:BK133)</f>
        <v>0</v>
      </c>
    </row>
    <row r="131" spans="2:65" s="1" customFormat="1" ht="22.9" customHeight="1">
      <c r="B131" s="123"/>
      <c r="C131" s="150" t="s">
        <v>173</v>
      </c>
      <c r="D131" s="150" t="s">
        <v>159</v>
      </c>
      <c r="E131" s="151" t="s">
        <v>857</v>
      </c>
      <c r="F131" s="251" t="s">
        <v>858</v>
      </c>
      <c r="G131" s="251"/>
      <c r="H131" s="251"/>
      <c r="I131" s="251"/>
      <c r="J131" s="152" t="s">
        <v>309</v>
      </c>
      <c r="K131" s="153">
        <v>27</v>
      </c>
      <c r="L131" s="252">
        <v>0</v>
      </c>
      <c r="M131" s="252"/>
      <c r="N131" s="253">
        <f>ROUND(L131*K131,2)</f>
        <v>0</v>
      </c>
      <c r="O131" s="253"/>
      <c r="P131" s="253"/>
      <c r="Q131" s="253"/>
      <c r="R131" s="126"/>
      <c r="T131" s="154" t="s">
        <v>5</v>
      </c>
      <c r="U131" s="41" t="s">
        <v>42</v>
      </c>
      <c r="W131" s="155">
        <f>V131*K131</f>
        <v>0</v>
      </c>
      <c r="X131" s="155">
        <v>3.0000000000000001E-5</v>
      </c>
      <c r="Y131" s="155">
        <f>X131*K131</f>
        <v>8.1000000000000006E-4</v>
      </c>
      <c r="Z131" s="155">
        <v>0</v>
      </c>
      <c r="AA131" s="156">
        <f>Z131*K131</f>
        <v>0</v>
      </c>
      <c r="AR131" s="20" t="s">
        <v>163</v>
      </c>
      <c r="AT131" s="20" t="s">
        <v>159</v>
      </c>
      <c r="AU131" s="20" t="s">
        <v>113</v>
      </c>
      <c r="AY131" s="20" t="s">
        <v>158</v>
      </c>
      <c r="BE131" s="100">
        <f>IF(U131="základní",N131,0)</f>
        <v>0</v>
      </c>
      <c r="BF131" s="100">
        <f>IF(U131="snížená",N131,0)</f>
        <v>0</v>
      </c>
      <c r="BG131" s="100">
        <f>IF(U131="zákl. přenesená",N131,0)</f>
        <v>0</v>
      </c>
      <c r="BH131" s="100">
        <f>IF(U131="sníž. přenesená",N131,0)</f>
        <v>0</v>
      </c>
      <c r="BI131" s="100">
        <f>IF(U131="nulová",N131,0)</f>
        <v>0</v>
      </c>
      <c r="BJ131" s="20" t="s">
        <v>85</v>
      </c>
      <c r="BK131" s="100">
        <f>ROUND(L131*K131,2)</f>
        <v>0</v>
      </c>
      <c r="BL131" s="20" t="s">
        <v>163</v>
      </c>
      <c r="BM131" s="20" t="s">
        <v>859</v>
      </c>
    </row>
    <row r="132" spans="2:65" s="10" customFormat="1" ht="14.45" customHeight="1">
      <c r="B132" s="157"/>
      <c r="E132" s="158" t="s">
        <v>5</v>
      </c>
      <c r="F132" s="259" t="s">
        <v>860</v>
      </c>
      <c r="G132" s="260"/>
      <c r="H132" s="260"/>
      <c r="I132" s="260"/>
      <c r="K132" s="159">
        <v>27</v>
      </c>
      <c r="R132" s="160"/>
      <c r="T132" s="161"/>
      <c r="AA132" s="162"/>
      <c r="AT132" s="158" t="s">
        <v>166</v>
      </c>
      <c r="AU132" s="158" t="s">
        <v>113</v>
      </c>
      <c r="AV132" s="10" t="s">
        <v>113</v>
      </c>
      <c r="AW132" s="10" t="s">
        <v>34</v>
      </c>
      <c r="AX132" s="10" t="s">
        <v>77</v>
      </c>
      <c r="AY132" s="158" t="s">
        <v>158</v>
      </c>
    </row>
    <row r="133" spans="2:65" s="11" customFormat="1" ht="14.45" customHeight="1">
      <c r="B133" s="163"/>
      <c r="E133" s="164" t="s">
        <v>5</v>
      </c>
      <c r="F133" s="261" t="s">
        <v>167</v>
      </c>
      <c r="G133" s="262"/>
      <c r="H133" s="262"/>
      <c r="I133" s="262"/>
      <c r="K133" s="165">
        <v>27</v>
      </c>
      <c r="R133" s="166"/>
      <c r="T133" s="167"/>
      <c r="AA133" s="168"/>
      <c r="AT133" s="164" t="s">
        <v>166</v>
      </c>
      <c r="AU133" s="164" t="s">
        <v>113</v>
      </c>
      <c r="AV133" s="11" t="s">
        <v>163</v>
      </c>
      <c r="AW133" s="11" t="s">
        <v>34</v>
      </c>
      <c r="AX133" s="11" t="s">
        <v>85</v>
      </c>
      <c r="AY133" s="164" t="s">
        <v>158</v>
      </c>
    </row>
    <row r="134" spans="2:65" s="9" customFormat="1" ht="37.35" customHeight="1">
      <c r="B134" s="140"/>
      <c r="D134" s="141" t="s">
        <v>849</v>
      </c>
      <c r="E134" s="141"/>
      <c r="F134" s="141"/>
      <c r="G134" s="141"/>
      <c r="H134" s="141"/>
      <c r="I134" s="141"/>
      <c r="J134" s="141"/>
      <c r="K134" s="141"/>
      <c r="L134" s="141"/>
      <c r="M134" s="141"/>
      <c r="N134" s="256">
        <f>BK134</f>
        <v>0</v>
      </c>
      <c r="O134" s="243"/>
      <c r="P134" s="243"/>
      <c r="Q134" s="243"/>
      <c r="R134" s="142"/>
      <c r="T134" s="143"/>
      <c r="W134" s="144">
        <f>W135+W163</f>
        <v>0</v>
      </c>
      <c r="Y134" s="144">
        <f>Y135+Y163</f>
        <v>9.8605200000000011</v>
      </c>
      <c r="AA134" s="145">
        <f>AA135+AA163</f>
        <v>0</v>
      </c>
      <c r="AR134" s="146" t="s">
        <v>173</v>
      </c>
      <c r="AT134" s="147" t="s">
        <v>76</v>
      </c>
      <c r="AU134" s="147" t="s">
        <v>77</v>
      </c>
      <c r="AY134" s="146" t="s">
        <v>158</v>
      </c>
      <c r="BK134" s="148">
        <f>BK135+BK163</f>
        <v>0</v>
      </c>
    </row>
    <row r="135" spans="2:65" s="9" customFormat="1" ht="19.899999999999999" customHeight="1">
      <c r="B135" s="140"/>
      <c r="D135" s="149" t="s">
        <v>850</v>
      </c>
      <c r="E135" s="149"/>
      <c r="F135" s="149"/>
      <c r="G135" s="149"/>
      <c r="H135" s="149"/>
      <c r="I135" s="149"/>
      <c r="J135" s="149"/>
      <c r="K135" s="149"/>
      <c r="L135" s="149"/>
      <c r="M135" s="149"/>
      <c r="N135" s="257">
        <f>BK135</f>
        <v>0</v>
      </c>
      <c r="O135" s="258"/>
      <c r="P135" s="258"/>
      <c r="Q135" s="258"/>
      <c r="R135" s="142"/>
      <c r="T135" s="143"/>
      <c r="W135" s="144">
        <f>SUM(W136:W162)</f>
        <v>0</v>
      </c>
      <c r="Y135" s="144">
        <f>SUM(Y136:Y162)</f>
        <v>9.8605200000000011</v>
      </c>
      <c r="AA135" s="145">
        <f>SUM(AA136:AA162)</f>
        <v>0</v>
      </c>
      <c r="AR135" s="146" t="s">
        <v>173</v>
      </c>
      <c r="AT135" s="147" t="s">
        <v>76</v>
      </c>
      <c r="AU135" s="147" t="s">
        <v>85</v>
      </c>
      <c r="AY135" s="146" t="s">
        <v>158</v>
      </c>
      <c r="BK135" s="148">
        <f>SUM(BK136:BK162)</f>
        <v>0</v>
      </c>
    </row>
    <row r="136" spans="2:65" s="1" customFormat="1" ht="34.15" customHeight="1">
      <c r="B136" s="123"/>
      <c r="C136" s="150" t="s">
        <v>163</v>
      </c>
      <c r="D136" s="150" t="s">
        <v>159</v>
      </c>
      <c r="E136" s="151" t="s">
        <v>861</v>
      </c>
      <c r="F136" s="251" t="s">
        <v>862</v>
      </c>
      <c r="G136" s="251"/>
      <c r="H136" s="251"/>
      <c r="I136" s="251"/>
      <c r="J136" s="152" t="s">
        <v>338</v>
      </c>
      <c r="K136" s="153">
        <v>3</v>
      </c>
      <c r="L136" s="252">
        <v>0</v>
      </c>
      <c r="M136" s="252"/>
      <c r="N136" s="253">
        <f>ROUND(L136*K136,2)</f>
        <v>0</v>
      </c>
      <c r="O136" s="253"/>
      <c r="P136" s="253"/>
      <c r="Q136" s="253"/>
      <c r="R136" s="126"/>
      <c r="T136" s="154" t="s">
        <v>5</v>
      </c>
      <c r="U136" s="41" t="s">
        <v>42</v>
      </c>
      <c r="W136" s="155">
        <f>V136*K136</f>
        <v>0</v>
      </c>
      <c r="X136" s="155">
        <v>0</v>
      </c>
      <c r="Y136" s="155">
        <f>X136*K136</f>
        <v>0</v>
      </c>
      <c r="Z136" s="155">
        <v>0</v>
      </c>
      <c r="AA136" s="156">
        <f>Z136*K136</f>
        <v>0</v>
      </c>
      <c r="AR136" s="20" t="s">
        <v>435</v>
      </c>
      <c r="AT136" s="20" t="s">
        <v>159</v>
      </c>
      <c r="AU136" s="20" t="s">
        <v>113</v>
      </c>
      <c r="AY136" s="20" t="s">
        <v>158</v>
      </c>
      <c r="BE136" s="100">
        <f>IF(U136="základní",N136,0)</f>
        <v>0</v>
      </c>
      <c r="BF136" s="100">
        <f>IF(U136="snížená",N136,0)</f>
        <v>0</v>
      </c>
      <c r="BG136" s="100">
        <f>IF(U136="zákl. přenesená",N136,0)</f>
        <v>0</v>
      </c>
      <c r="BH136" s="100">
        <f>IF(U136="sníž. přenesená",N136,0)</f>
        <v>0</v>
      </c>
      <c r="BI136" s="100">
        <f>IF(U136="nulová",N136,0)</f>
        <v>0</v>
      </c>
      <c r="BJ136" s="20" t="s">
        <v>85</v>
      </c>
      <c r="BK136" s="100">
        <f>ROUND(L136*K136,2)</f>
        <v>0</v>
      </c>
      <c r="BL136" s="20" t="s">
        <v>435</v>
      </c>
      <c r="BM136" s="20" t="s">
        <v>863</v>
      </c>
    </row>
    <row r="137" spans="2:65" s="10" customFormat="1" ht="14.45" customHeight="1">
      <c r="B137" s="157"/>
      <c r="E137" s="158" t="s">
        <v>5</v>
      </c>
      <c r="F137" s="259" t="s">
        <v>173</v>
      </c>
      <c r="G137" s="260"/>
      <c r="H137" s="260"/>
      <c r="I137" s="260"/>
      <c r="K137" s="159">
        <v>3</v>
      </c>
      <c r="R137" s="160"/>
      <c r="T137" s="161"/>
      <c r="AA137" s="162"/>
      <c r="AT137" s="158" t="s">
        <v>166</v>
      </c>
      <c r="AU137" s="158" t="s">
        <v>113</v>
      </c>
      <c r="AV137" s="10" t="s">
        <v>113</v>
      </c>
      <c r="AW137" s="10" t="s">
        <v>34</v>
      </c>
      <c r="AX137" s="10" t="s">
        <v>77</v>
      </c>
      <c r="AY137" s="158" t="s">
        <v>158</v>
      </c>
    </row>
    <row r="138" spans="2:65" s="11" customFormat="1" ht="14.45" customHeight="1">
      <c r="B138" s="163"/>
      <c r="E138" s="164" t="s">
        <v>5</v>
      </c>
      <c r="F138" s="261" t="s">
        <v>167</v>
      </c>
      <c r="G138" s="262"/>
      <c r="H138" s="262"/>
      <c r="I138" s="262"/>
      <c r="K138" s="165">
        <v>3</v>
      </c>
      <c r="R138" s="166"/>
      <c r="T138" s="167"/>
      <c r="AA138" s="168"/>
      <c r="AT138" s="164" t="s">
        <v>166</v>
      </c>
      <c r="AU138" s="164" t="s">
        <v>113</v>
      </c>
      <c r="AV138" s="11" t="s">
        <v>163</v>
      </c>
      <c r="AW138" s="11" t="s">
        <v>34</v>
      </c>
      <c r="AX138" s="11" t="s">
        <v>85</v>
      </c>
      <c r="AY138" s="164" t="s">
        <v>158</v>
      </c>
    </row>
    <row r="139" spans="2:65" s="1" customFormat="1" ht="34.15" customHeight="1">
      <c r="B139" s="123"/>
      <c r="C139" s="150" t="s">
        <v>181</v>
      </c>
      <c r="D139" s="150" t="s">
        <v>159</v>
      </c>
      <c r="E139" s="151" t="s">
        <v>864</v>
      </c>
      <c r="F139" s="251" t="s">
        <v>865</v>
      </c>
      <c r="G139" s="251"/>
      <c r="H139" s="251"/>
      <c r="I139" s="251"/>
      <c r="J139" s="152" t="s">
        <v>338</v>
      </c>
      <c r="K139" s="153">
        <v>3</v>
      </c>
      <c r="L139" s="252">
        <v>0</v>
      </c>
      <c r="M139" s="252"/>
      <c r="N139" s="253">
        <f>ROUND(L139*K139,2)</f>
        <v>0</v>
      </c>
      <c r="O139" s="253"/>
      <c r="P139" s="253"/>
      <c r="Q139" s="253"/>
      <c r="R139" s="126"/>
      <c r="T139" s="154" t="s">
        <v>5</v>
      </c>
      <c r="U139" s="41" t="s">
        <v>42</v>
      </c>
      <c r="W139" s="155">
        <f>V139*K139</f>
        <v>0</v>
      </c>
      <c r="X139" s="155">
        <v>0</v>
      </c>
      <c r="Y139" s="155">
        <f>X139*K139</f>
        <v>0</v>
      </c>
      <c r="Z139" s="155">
        <v>0</v>
      </c>
      <c r="AA139" s="156">
        <f>Z139*K139</f>
        <v>0</v>
      </c>
      <c r="AR139" s="20" t="s">
        <v>435</v>
      </c>
      <c r="AT139" s="20" t="s">
        <v>159</v>
      </c>
      <c r="AU139" s="20" t="s">
        <v>113</v>
      </c>
      <c r="AY139" s="20" t="s">
        <v>158</v>
      </c>
      <c r="BE139" s="100">
        <f>IF(U139="základní",N139,0)</f>
        <v>0</v>
      </c>
      <c r="BF139" s="100">
        <f>IF(U139="snížená",N139,0)</f>
        <v>0</v>
      </c>
      <c r="BG139" s="100">
        <f>IF(U139="zákl. přenesená",N139,0)</f>
        <v>0</v>
      </c>
      <c r="BH139" s="100">
        <f>IF(U139="sníž. přenesená",N139,0)</f>
        <v>0</v>
      </c>
      <c r="BI139" s="100">
        <f>IF(U139="nulová",N139,0)</f>
        <v>0</v>
      </c>
      <c r="BJ139" s="20" t="s">
        <v>85</v>
      </c>
      <c r="BK139" s="100">
        <f>ROUND(L139*K139,2)</f>
        <v>0</v>
      </c>
      <c r="BL139" s="20" t="s">
        <v>435</v>
      </c>
      <c r="BM139" s="20" t="s">
        <v>866</v>
      </c>
    </row>
    <row r="140" spans="2:65" s="10" customFormat="1" ht="14.45" customHeight="1">
      <c r="B140" s="157"/>
      <c r="E140" s="158" t="s">
        <v>5</v>
      </c>
      <c r="F140" s="259" t="s">
        <v>173</v>
      </c>
      <c r="G140" s="260"/>
      <c r="H140" s="260"/>
      <c r="I140" s="260"/>
      <c r="K140" s="159">
        <v>3</v>
      </c>
      <c r="R140" s="160"/>
      <c r="T140" s="161"/>
      <c r="AA140" s="162"/>
      <c r="AT140" s="158" t="s">
        <v>166</v>
      </c>
      <c r="AU140" s="158" t="s">
        <v>113</v>
      </c>
      <c r="AV140" s="10" t="s">
        <v>113</v>
      </c>
      <c r="AW140" s="10" t="s">
        <v>34</v>
      </c>
      <c r="AX140" s="10" t="s">
        <v>77</v>
      </c>
      <c r="AY140" s="158" t="s">
        <v>158</v>
      </c>
    </row>
    <row r="141" spans="2:65" s="11" customFormat="1" ht="14.45" customHeight="1">
      <c r="B141" s="163"/>
      <c r="E141" s="164" t="s">
        <v>5</v>
      </c>
      <c r="F141" s="261" t="s">
        <v>167</v>
      </c>
      <c r="G141" s="262"/>
      <c r="H141" s="262"/>
      <c r="I141" s="262"/>
      <c r="K141" s="165">
        <v>3</v>
      </c>
      <c r="R141" s="166"/>
      <c r="T141" s="167"/>
      <c r="AA141" s="168"/>
      <c r="AT141" s="164" t="s">
        <v>166</v>
      </c>
      <c r="AU141" s="164" t="s">
        <v>113</v>
      </c>
      <c r="AV141" s="11" t="s">
        <v>163</v>
      </c>
      <c r="AW141" s="11" t="s">
        <v>34</v>
      </c>
      <c r="AX141" s="11" t="s">
        <v>85</v>
      </c>
      <c r="AY141" s="164" t="s">
        <v>158</v>
      </c>
    </row>
    <row r="142" spans="2:65" s="1" customFormat="1" ht="34.15" customHeight="1">
      <c r="B142" s="123"/>
      <c r="C142" s="150" t="s">
        <v>187</v>
      </c>
      <c r="D142" s="150" t="s">
        <v>159</v>
      </c>
      <c r="E142" s="182" t="s">
        <v>1014</v>
      </c>
      <c r="F142" s="275" t="s">
        <v>1015</v>
      </c>
      <c r="G142" s="275"/>
      <c r="H142" s="275"/>
      <c r="I142" s="275"/>
      <c r="J142" s="152" t="s">
        <v>309</v>
      </c>
      <c r="K142" s="153">
        <v>7.5</v>
      </c>
      <c r="L142" s="252">
        <v>0</v>
      </c>
      <c r="M142" s="252"/>
      <c r="N142" s="253">
        <f>ROUND(L142*K142,2)</f>
        <v>0</v>
      </c>
      <c r="O142" s="253"/>
      <c r="P142" s="253"/>
      <c r="Q142" s="253"/>
      <c r="R142" s="126"/>
      <c r="T142" s="154" t="s">
        <v>5</v>
      </c>
      <c r="U142" s="41" t="s">
        <v>42</v>
      </c>
      <c r="W142" s="155">
        <f>V142*K142</f>
        <v>0</v>
      </c>
      <c r="X142" s="155">
        <v>0</v>
      </c>
      <c r="Y142" s="155">
        <f>X142*K142</f>
        <v>0</v>
      </c>
      <c r="Z142" s="155">
        <v>0</v>
      </c>
      <c r="AA142" s="156">
        <f>Z142*K142</f>
        <v>0</v>
      </c>
      <c r="AR142" s="20" t="s">
        <v>435</v>
      </c>
      <c r="AT142" s="20" t="s">
        <v>159</v>
      </c>
      <c r="AU142" s="20" t="s">
        <v>113</v>
      </c>
      <c r="AY142" s="20" t="s">
        <v>158</v>
      </c>
      <c r="BE142" s="100">
        <f>IF(U142="základní",N142,0)</f>
        <v>0</v>
      </c>
      <c r="BF142" s="100">
        <f>IF(U142="snížená",N142,0)</f>
        <v>0</v>
      </c>
      <c r="BG142" s="100">
        <f>IF(U142="zákl. přenesená",N142,0)</f>
        <v>0</v>
      </c>
      <c r="BH142" s="100">
        <f>IF(U142="sníž. přenesená",N142,0)</f>
        <v>0</v>
      </c>
      <c r="BI142" s="100">
        <f>IF(U142="nulová",N142,0)</f>
        <v>0</v>
      </c>
      <c r="BJ142" s="20" t="s">
        <v>85</v>
      </c>
      <c r="BK142" s="100">
        <f>ROUND(L142*K142,2)</f>
        <v>0</v>
      </c>
      <c r="BL142" s="20" t="s">
        <v>435</v>
      </c>
      <c r="BM142" s="20" t="s">
        <v>867</v>
      </c>
    </row>
    <row r="143" spans="2:65" s="10" customFormat="1" ht="14.45" customHeight="1">
      <c r="B143" s="157"/>
      <c r="E143" s="158" t="s">
        <v>5</v>
      </c>
      <c r="F143" s="259" t="s">
        <v>868</v>
      </c>
      <c r="G143" s="260"/>
      <c r="H143" s="260"/>
      <c r="I143" s="260"/>
      <c r="K143" s="159">
        <v>7.5</v>
      </c>
      <c r="R143" s="160"/>
      <c r="T143" s="161"/>
      <c r="AA143" s="162"/>
      <c r="AT143" s="158" t="s">
        <v>166</v>
      </c>
      <c r="AU143" s="158" t="s">
        <v>113</v>
      </c>
      <c r="AV143" s="10" t="s">
        <v>113</v>
      </c>
      <c r="AW143" s="10" t="s">
        <v>34</v>
      </c>
      <c r="AX143" s="10" t="s">
        <v>77</v>
      </c>
      <c r="AY143" s="158" t="s">
        <v>158</v>
      </c>
    </row>
    <row r="144" spans="2:65" s="11" customFormat="1" ht="14.45" customHeight="1">
      <c r="B144" s="163"/>
      <c r="E144" s="164" t="s">
        <v>5</v>
      </c>
      <c r="F144" s="261" t="s">
        <v>167</v>
      </c>
      <c r="G144" s="262"/>
      <c r="H144" s="262"/>
      <c r="I144" s="262"/>
      <c r="K144" s="165">
        <v>7.5</v>
      </c>
      <c r="R144" s="166"/>
      <c r="T144" s="167"/>
      <c r="AA144" s="168"/>
      <c r="AT144" s="164" t="s">
        <v>166</v>
      </c>
      <c r="AU144" s="164" t="s">
        <v>113</v>
      </c>
      <c r="AV144" s="11" t="s">
        <v>163</v>
      </c>
      <c r="AW144" s="11" t="s">
        <v>34</v>
      </c>
      <c r="AX144" s="11" t="s">
        <v>85</v>
      </c>
      <c r="AY144" s="164" t="s">
        <v>158</v>
      </c>
    </row>
    <row r="145" spans="2:65" s="1" customFormat="1" ht="34.15" customHeight="1">
      <c r="B145" s="123"/>
      <c r="C145" s="150" t="s">
        <v>191</v>
      </c>
      <c r="D145" s="150" t="s">
        <v>159</v>
      </c>
      <c r="E145" s="182" t="s">
        <v>1016</v>
      </c>
      <c r="F145" s="275" t="s">
        <v>1017</v>
      </c>
      <c r="G145" s="275"/>
      <c r="H145" s="275"/>
      <c r="I145" s="275"/>
      <c r="J145" s="152" t="s">
        <v>309</v>
      </c>
      <c r="K145" s="153">
        <v>7.5</v>
      </c>
      <c r="L145" s="252">
        <v>0</v>
      </c>
      <c r="M145" s="252"/>
      <c r="N145" s="253">
        <f>ROUND(L145*K145,2)</f>
        <v>0</v>
      </c>
      <c r="O145" s="253"/>
      <c r="P145" s="253"/>
      <c r="Q145" s="253"/>
      <c r="R145" s="126"/>
      <c r="T145" s="154" t="s">
        <v>5</v>
      </c>
      <c r="U145" s="41" t="s">
        <v>42</v>
      </c>
      <c r="W145" s="155">
        <f>V145*K145</f>
        <v>0</v>
      </c>
      <c r="X145" s="155">
        <v>0</v>
      </c>
      <c r="Y145" s="155">
        <f>X145*K145</f>
        <v>0</v>
      </c>
      <c r="Z145" s="155">
        <v>0</v>
      </c>
      <c r="AA145" s="156">
        <f>Z145*K145</f>
        <v>0</v>
      </c>
      <c r="AR145" s="20" t="s">
        <v>435</v>
      </c>
      <c r="AT145" s="20" t="s">
        <v>159</v>
      </c>
      <c r="AU145" s="20" t="s">
        <v>113</v>
      </c>
      <c r="AY145" s="20" t="s">
        <v>158</v>
      </c>
      <c r="BE145" s="100">
        <f>IF(U145="základní",N145,0)</f>
        <v>0</v>
      </c>
      <c r="BF145" s="100">
        <f>IF(U145="snížená",N145,0)</f>
        <v>0</v>
      </c>
      <c r="BG145" s="100">
        <f>IF(U145="zákl. přenesená",N145,0)</f>
        <v>0</v>
      </c>
      <c r="BH145" s="100">
        <f>IF(U145="sníž. přenesená",N145,0)</f>
        <v>0</v>
      </c>
      <c r="BI145" s="100">
        <f>IF(U145="nulová",N145,0)</f>
        <v>0</v>
      </c>
      <c r="BJ145" s="20" t="s">
        <v>85</v>
      </c>
      <c r="BK145" s="100">
        <f>ROUND(L145*K145,2)</f>
        <v>0</v>
      </c>
      <c r="BL145" s="20" t="s">
        <v>435</v>
      </c>
      <c r="BM145" s="20" t="s">
        <v>869</v>
      </c>
    </row>
    <row r="146" spans="2:65" s="10" customFormat="1" ht="14.45" customHeight="1">
      <c r="B146" s="157"/>
      <c r="E146" s="158" t="s">
        <v>5</v>
      </c>
      <c r="F146" s="259" t="s">
        <v>868</v>
      </c>
      <c r="G146" s="260"/>
      <c r="H146" s="260"/>
      <c r="I146" s="260"/>
      <c r="K146" s="159">
        <v>7.5</v>
      </c>
      <c r="R146" s="160"/>
      <c r="T146" s="161"/>
      <c r="AA146" s="162"/>
      <c r="AT146" s="158" t="s">
        <v>166</v>
      </c>
      <c r="AU146" s="158" t="s">
        <v>113</v>
      </c>
      <c r="AV146" s="10" t="s">
        <v>113</v>
      </c>
      <c r="AW146" s="10" t="s">
        <v>34</v>
      </c>
      <c r="AX146" s="10" t="s">
        <v>77</v>
      </c>
      <c r="AY146" s="158" t="s">
        <v>158</v>
      </c>
    </row>
    <row r="147" spans="2:65" s="11" customFormat="1" ht="14.45" customHeight="1">
      <c r="B147" s="163"/>
      <c r="E147" s="164" t="s">
        <v>5</v>
      </c>
      <c r="F147" s="261" t="s">
        <v>167</v>
      </c>
      <c r="G147" s="262"/>
      <c r="H147" s="262"/>
      <c r="I147" s="262"/>
      <c r="K147" s="165">
        <v>7.5</v>
      </c>
      <c r="R147" s="166"/>
      <c r="T147" s="167"/>
      <c r="AA147" s="168"/>
      <c r="AT147" s="164" t="s">
        <v>166</v>
      </c>
      <c r="AU147" s="164" t="s">
        <v>113</v>
      </c>
      <c r="AV147" s="11" t="s">
        <v>163</v>
      </c>
      <c r="AW147" s="11" t="s">
        <v>34</v>
      </c>
      <c r="AX147" s="11" t="s">
        <v>85</v>
      </c>
      <c r="AY147" s="164" t="s">
        <v>158</v>
      </c>
    </row>
    <row r="148" spans="2:65" s="1" customFormat="1" ht="22.9" customHeight="1">
      <c r="B148" s="123"/>
      <c r="C148" s="150" t="s">
        <v>195</v>
      </c>
      <c r="D148" s="150" t="s">
        <v>159</v>
      </c>
      <c r="E148" s="182" t="s">
        <v>1018</v>
      </c>
      <c r="F148" s="275" t="s">
        <v>1019</v>
      </c>
      <c r="G148" s="275"/>
      <c r="H148" s="275"/>
      <c r="I148" s="275"/>
      <c r="J148" s="152" t="s">
        <v>309</v>
      </c>
      <c r="K148" s="153">
        <v>7.5</v>
      </c>
      <c r="L148" s="252">
        <v>0</v>
      </c>
      <c r="M148" s="252"/>
      <c r="N148" s="253">
        <f>ROUND(L148*K148,2)</f>
        <v>0</v>
      </c>
      <c r="O148" s="253"/>
      <c r="P148" s="253"/>
      <c r="Q148" s="253"/>
      <c r="R148" s="126"/>
      <c r="T148" s="154" t="s">
        <v>5</v>
      </c>
      <c r="U148" s="41" t="s">
        <v>42</v>
      </c>
      <c r="W148" s="155">
        <f>V148*K148</f>
        <v>0</v>
      </c>
      <c r="X148" s="155">
        <v>0</v>
      </c>
      <c r="Y148" s="155">
        <f>X148*K148</f>
        <v>0</v>
      </c>
      <c r="Z148" s="155">
        <v>0</v>
      </c>
      <c r="AA148" s="156">
        <f>Z148*K148</f>
        <v>0</v>
      </c>
      <c r="AR148" s="20" t="s">
        <v>435</v>
      </c>
      <c r="AT148" s="20" t="s">
        <v>159</v>
      </c>
      <c r="AU148" s="20" t="s">
        <v>113</v>
      </c>
      <c r="AY148" s="20" t="s">
        <v>158</v>
      </c>
      <c r="BE148" s="100">
        <f>IF(U148="základní",N148,0)</f>
        <v>0</v>
      </c>
      <c r="BF148" s="100">
        <f>IF(U148="snížená",N148,0)</f>
        <v>0</v>
      </c>
      <c r="BG148" s="100">
        <f>IF(U148="zákl. přenesená",N148,0)</f>
        <v>0</v>
      </c>
      <c r="BH148" s="100">
        <f>IF(U148="sníž. přenesená",N148,0)</f>
        <v>0</v>
      </c>
      <c r="BI148" s="100">
        <f>IF(U148="nulová",N148,0)</f>
        <v>0</v>
      </c>
      <c r="BJ148" s="20" t="s">
        <v>85</v>
      </c>
      <c r="BK148" s="100">
        <f>ROUND(L148*K148,2)</f>
        <v>0</v>
      </c>
      <c r="BL148" s="20" t="s">
        <v>435</v>
      </c>
      <c r="BM148" s="20" t="s">
        <v>870</v>
      </c>
    </row>
    <row r="149" spans="2:65" s="10" customFormat="1" ht="14.45" customHeight="1">
      <c r="B149" s="157"/>
      <c r="E149" s="158" t="s">
        <v>5</v>
      </c>
      <c r="F149" s="259" t="s">
        <v>868</v>
      </c>
      <c r="G149" s="260"/>
      <c r="H149" s="260"/>
      <c r="I149" s="260"/>
      <c r="K149" s="159">
        <v>7.5</v>
      </c>
      <c r="R149" s="160"/>
      <c r="T149" s="161"/>
      <c r="AA149" s="162"/>
      <c r="AT149" s="158" t="s">
        <v>166</v>
      </c>
      <c r="AU149" s="158" t="s">
        <v>113</v>
      </c>
      <c r="AV149" s="10" t="s">
        <v>113</v>
      </c>
      <c r="AW149" s="10" t="s">
        <v>34</v>
      </c>
      <c r="AX149" s="10" t="s">
        <v>77</v>
      </c>
      <c r="AY149" s="158" t="s">
        <v>158</v>
      </c>
    </row>
    <row r="150" spans="2:65" s="11" customFormat="1" ht="14.45" customHeight="1">
      <c r="B150" s="163"/>
      <c r="E150" s="164" t="s">
        <v>5</v>
      </c>
      <c r="F150" s="261" t="s">
        <v>167</v>
      </c>
      <c r="G150" s="262"/>
      <c r="H150" s="262"/>
      <c r="I150" s="262"/>
      <c r="K150" s="165">
        <v>7.5</v>
      </c>
      <c r="R150" s="166"/>
      <c r="T150" s="167"/>
      <c r="AA150" s="168"/>
      <c r="AT150" s="164" t="s">
        <v>166</v>
      </c>
      <c r="AU150" s="164" t="s">
        <v>113</v>
      </c>
      <c r="AV150" s="11" t="s">
        <v>163</v>
      </c>
      <c r="AW150" s="11" t="s">
        <v>34</v>
      </c>
      <c r="AX150" s="11" t="s">
        <v>85</v>
      </c>
      <c r="AY150" s="164" t="s">
        <v>158</v>
      </c>
    </row>
    <row r="151" spans="2:65" s="1" customFormat="1" ht="22.9" customHeight="1">
      <c r="B151" s="123"/>
      <c r="C151" s="150" t="s">
        <v>203</v>
      </c>
      <c r="D151" s="150" t="s">
        <v>159</v>
      </c>
      <c r="E151" s="182" t="s">
        <v>1020</v>
      </c>
      <c r="F151" s="275" t="s">
        <v>1021</v>
      </c>
      <c r="G151" s="275"/>
      <c r="H151" s="275"/>
      <c r="I151" s="275"/>
      <c r="J151" s="152" t="s">
        <v>309</v>
      </c>
      <c r="K151" s="153">
        <v>7.5</v>
      </c>
      <c r="L151" s="252">
        <v>0</v>
      </c>
      <c r="M151" s="252"/>
      <c r="N151" s="253">
        <f>ROUND(L151*K151,2)</f>
        <v>0</v>
      </c>
      <c r="O151" s="253"/>
      <c r="P151" s="253"/>
      <c r="Q151" s="253"/>
      <c r="R151" s="126"/>
      <c r="T151" s="154" t="s">
        <v>5</v>
      </c>
      <c r="U151" s="41" t="s">
        <v>42</v>
      </c>
      <c r="W151" s="155">
        <f>V151*K151</f>
        <v>0</v>
      </c>
      <c r="X151" s="155">
        <v>0</v>
      </c>
      <c r="Y151" s="155">
        <f>X151*K151</f>
        <v>0</v>
      </c>
      <c r="Z151" s="155">
        <v>0</v>
      </c>
      <c r="AA151" s="156">
        <f>Z151*K151</f>
        <v>0</v>
      </c>
      <c r="AR151" s="20" t="s">
        <v>435</v>
      </c>
      <c r="AT151" s="20" t="s">
        <v>159</v>
      </c>
      <c r="AU151" s="20" t="s">
        <v>113</v>
      </c>
      <c r="AY151" s="20" t="s">
        <v>158</v>
      </c>
      <c r="BE151" s="100">
        <f>IF(U151="základní",N151,0)</f>
        <v>0</v>
      </c>
      <c r="BF151" s="100">
        <f>IF(U151="snížená",N151,0)</f>
        <v>0</v>
      </c>
      <c r="BG151" s="100">
        <f>IF(U151="zákl. přenesená",N151,0)</f>
        <v>0</v>
      </c>
      <c r="BH151" s="100">
        <f>IF(U151="sníž. přenesená",N151,0)</f>
        <v>0</v>
      </c>
      <c r="BI151" s="100">
        <f>IF(U151="nulová",N151,0)</f>
        <v>0</v>
      </c>
      <c r="BJ151" s="20" t="s">
        <v>85</v>
      </c>
      <c r="BK151" s="100">
        <f>ROUND(L151*K151,2)</f>
        <v>0</v>
      </c>
      <c r="BL151" s="20" t="s">
        <v>435</v>
      </c>
      <c r="BM151" s="20" t="s">
        <v>871</v>
      </c>
    </row>
    <row r="152" spans="2:65" s="10" customFormat="1" ht="14.45" customHeight="1">
      <c r="B152" s="157"/>
      <c r="E152" s="158" t="s">
        <v>5</v>
      </c>
      <c r="F152" s="259" t="s">
        <v>868</v>
      </c>
      <c r="G152" s="260"/>
      <c r="H152" s="260"/>
      <c r="I152" s="260"/>
      <c r="K152" s="159">
        <v>7.5</v>
      </c>
      <c r="R152" s="160"/>
      <c r="T152" s="161"/>
      <c r="AA152" s="162"/>
      <c r="AT152" s="158" t="s">
        <v>166</v>
      </c>
      <c r="AU152" s="158" t="s">
        <v>113</v>
      </c>
      <c r="AV152" s="10" t="s">
        <v>113</v>
      </c>
      <c r="AW152" s="10" t="s">
        <v>34</v>
      </c>
      <c r="AX152" s="10" t="s">
        <v>77</v>
      </c>
      <c r="AY152" s="158" t="s">
        <v>158</v>
      </c>
    </row>
    <row r="153" spans="2:65" s="11" customFormat="1" ht="14.45" customHeight="1">
      <c r="B153" s="163"/>
      <c r="E153" s="164" t="s">
        <v>5</v>
      </c>
      <c r="F153" s="261" t="s">
        <v>167</v>
      </c>
      <c r="G153" s="262"/>
      <c r="H153" s="262"/>
      <c r="I153" s="262"/>
      <c r="K153" s="165">
        <v>7.5</v>
      </c>
      <c r="R153" s="166"/>
      <c r="T153" s="167"/>
      <c r="AA153" s="168"/>
      <c r="AT153" s="164" t="s">
        <v>166</v>
      </c>
      <c r="AU153" s="164" t="s">
        <v>113</v>
      </c>
      <c r="AV153" s="11" t="s">
        <v>163</v>
      </c>
      <c r="AW153" s="11" t="s">
        <v>34</v>
      </c>
      <c r="AX153" s="11" t="s">
        <v>85</v>
      </c>
      <c r="AY153" s="164" t="s">
        <v>158</v>
      </c>
    </row>
    <row r="154" spans="2:65" s="1" customFormat="1" ht="22.9" customHeight="1">
      <c r="B154" s="123"/>
      <c r="C154" s="150" t="s">
        <v>209</v>
      </c>
      <c r="D154" s="150" t="s">
        <v>159</v>
      </c>
      <c r="E154" s="151" t="s">
        <v>872</v>
      </c>
      <c r="F154" s="251" t="s">
        <v>873</v>
      </c>
      <c r="G154" s="251"/>
      <c r="H154" s="251"/>
      <c r="I154" s="251"/>
      <c r="J154" s="152" t="s">
        <v>170</v>
      </c>
      <c r="K154" s="153">
        <v>4</v>
      </c>
      <c r="L154" s="252">
        <v>0</v>
      </c>
      <c r="M154" s="252"/>
      <c r="N154" s="253">
        <f>ROUND(L154*K154,2)</f>
        <v>0</v>
      </c>
      <c r="O154" s="253"/>
      <c r="P154" s="253"/>
      <c r="Q154" s="253"/>
      <c r="R154" s="126"/>
      <c r="T154" s="154" t="s">
        <v>5</v>
      </c>
      <c r="U154" s="41" t="s">
        <v>42</v>
      </c>
      <c r="W154" s="155">
        <f>V154*K154</f>
        <v>0</v>
      </c>
      <c r="X154" s="155">
        <v>3.0000000000000001E-5</v>
      </c>
      <c r="Y154" s="155">
        <f>X154*K154</f>
        <v>1.2E-4</v>
      </c>
      <c r="Z154" s="155">
        <v>0</v>
      </c>
      <c r="AA154" s="156">
        <f>Z154*K154</f>
        <v>0</v>
      </c>
      <c r="AR154" s="20" t="s">
        <v>435</v>
      </c>
      <c r="AT154" s="20" t="s">
        <v>159</v>
      </c>
      <c r="AU154" s="20" t="s">
        <v>113</v>
      </c>
      <c r="AY154" s="20" t="s">
        <v>158</v>
      </c>
      <c r="BE154" s="100">
        <f>IF(U154="základní",N154,0)</f>
        <v>0</v>
      </c>
      <c r="BF154" s="100">
        <f>IF(U154="snížená",N154,0)</f>
        <v>0</v>
      </c>
      <c r="BG154" s="100">
        <f>IF(U154="zákl. přenesená",N154,0)</f>
        <v>0</v>
      </c>
      <c r="BH154" s="100">
        <f>IF(U154="sníž. přenesená",N154,0)</f>
        <v>0</v>
      </c>
      <c r="BI154" s="100">
        <f>IF(U154="nulová",N154,0)</f>
        <v>0</v>
      </c>
      <c r="BJ154" s="20" t="s">
        <v>85</v>
      </c>
      <c r="BK154" s="100">
        <f>ROUND(L154*K154,2)</f>
        <v>0</v>
      </c>
      <c r="BL154" s="20" t="s">
        <v>435</v>
      </c>
      <c r="BM154" s="20" t="s">
        <v>874</v>
      </c>
    </row>
    <row r="155" spans="2:65" s="10" customFormat="1" ht="14.45" customHeight="1">
      <c r="B155" s="157"/>
      <c r="E155" s="158" t="s">
        <v>5</v>
      </c>
      <c r="F155" s="259" t="s">
        <v>875</v>
      </c>
      <c r="G155" s="260"/>
      <c r="H155" s="260"/>
      <c r="I155" s="260"/>
      <c r="K155" s="159">
        <v>4</v>
      </c>
      <c r="R155" s="160"/>
      <c r="T155" s="161"/>
      <c r="AA155" s="162"/>
      <c r="AT155" s="158" t="s">
        <v>166</v>
      </c>
      <c r="AU155" s="158" t="s">
        <v>113</v>
      </c>
      <c r="AV155" s="10" t="s">
        <v>113</v>
      </c>
      <c r="AW155" s="10" t="s">
        <v>34</v>
      </c>
      <c r="AX155" s="10" t="s">
        <v>77</v>
      </c>
      <c r="AY155" s="158" t="s">
        <v>158</v>
      </c>
    </row>
    <row r="156" spans="2:65" s="11" customFormat="1" ht="14.45" customHeight="1">
      <c r="B156" s="163"/>
      <c r="E156" s="164" t="s">
        <v>5</v>
      </c>
      <c r="F156" s="261" t="s">
        <v>167</v>
      </c>
      <c r="G156" s="262"/>
      <c r="H156" s="262"/>
      <c r="I156" s="262"/>
      <c r="K156" s="165">
        <v>4</v>
      </c>
      <c r="R156" s="166"/>
      <c r="T156" s="167"/>
      <c r="AA156" s="168"/>
      <c r="AT156" s="164" t="s">
        <v>166</v>
      </c>
      <c r="AU156" s="164" t="s">
        <v>113</v>
      </c>
      <c r="AV156" s="11" t="s">
        <v>163</v>
      </c>
      <c r="AW156" s="11" t="s">
        <v>34</v>
      </c>
      <c r="AX156" s="11" t="s">
        <v>85</v>
      </c>
      <c r="AY156" s="164" t="s">
        <v>158</v>
      </c>
    </row>
    <row r="157" spans="2:65" s="1" customFormat="1" ht="34.15" customHeight="1">
      <c r="B157" s="123"/>
      <c r="C157" s="150" t="s">
        <v>202</v>
      </c>
      <c r="D157" s="150" t="s">
        <v>159</v>
      </c>
      <c r="E157" s="182" t="s">
        <v>1022</v>
      </c>
      <c r="F157" s="275" t="s">
        <v>1023</v>
      </c>
      <c r="G157" s="275"/>
      <c r="H157" s="275"/>
      <c r="I157" s="275"/>
      <c r="J157" s="152" t="s">
        <v>170</v>
      </c>
      <c r="K157" s="153">
        <v>15</v>
      </c>
      <c r="L157" s="252">
        <v>0</v>
      </c>
      <c r="M157" s="252"/>
      <c r="N157" s="253">
        <f>ROUND(L157*K157,2)</f>
        <v>0</v>
      </c>
      <c r="O157" s="253"/>
      <c r="P157" s="253"/>
      <c r="Q157" s="253"/>
      <c r="R157" s="126"/>
      <c r="T157" s="154" t="s">
        <v>5</v>
      </c>
      <c r="U157" s="41" t="s">
        <v>42</v>
      </c>
      <c r="W157" s="155">
        <f>V157*K157</f>
        <v>0</v>
      </c>
      <c r="X157" s="155">
        <v>0.29160000000000003</v>
      </c>
      <c r="Y157" s="155">
        <f>X157*K157</f>
        <v>4.3740000000000006</v>
      </c>
      <c r="Z157" s="155">
        <v>0</v>
      </c>
      <c r="AA157" s="156">
        <f>Z157*K157</f>
        <v>0</v>
      </c>
      <c r="AR157" s="20" t="s">
        <v>435</v>
      </c>
      <c r="AT157" s="20" t="s">
        <v>159</v>
      </c>
      <c r="AU157" s="20" t="s">
        <v>113</v>
      </c>
      <c r="AY157" s="20" t="s">
        <v>158</v>
      </c>
      <c r="BE157" s="100">
        <f>IF(U157="základní",N157,0)</f>
        <v>0</v>
      </c>
      <c r="BF157" s="100">
        <f>IF(U157="snížená",N157,0)</f>
        <v>0</v>
      </c>
      <c r="BG157" s="100">
        <f>IF(U157="zákl. přenesená",N157,0)</f>
        <v>0</v>
      </c>
      <c r="BH157" s="100">
        <f>IF(U157="sníž. přenesená",N157,0)</f>
        <v>0</v>
      </c>
      <c r="BI157" s="100">
        <f>IF(U157="nulová",N157,0)</f>
        <v>0</v>
      </c>
      <c r="BJ157" s="20" t="s">
        <v>85</v>
      </c>
      <c r="BK157" s="100">
        <f>ROUND(L157*K157,2)</f>
        <v>0</v>
      </c>
      <c r="BL157" s="20" t="s">
        <v>435</v>
      </c>
      <c r="BM157" s="20" t="s">
        <v>876</v>
      </c>
    </row>
    <row r="158" spans="2:65" s="10" customFormat="1" ht="14.45" customHeight="1">
      <c r="B158" s="157"/>
      <c r="E158" s="158" t="s">
        <v>5</v>
      </c>
      <c r="F158" s="259" t="s">
        <v>877</v>
      </c>
      <c r="G158" s="260"/>
      <c r="H158" s="260"/>
      <c r="I158" s="260"/>
      <c r="K158" s="159">
        <v>15</v>
      </c>
      <c r="R158" s="160"/>
      <c r="T158" s="161"/>
      <c r="AA158" s="162"/>
      <c r="AT158" s="158" t="s">
        <v>166</v>
      </c>
      <c r="AU158" s="158" t="s">
        <v>113</v>
      </c>
      <c r="AV158" s="10" t="s">
        <v>113</v>
      </c>
      <c r="AW158" s="10" t="s">
        <v>34</v>
      </c>
      <c r="AX158" s="10" t="s">
        <v>77</v>
      </c>
      <c r="AY158" s="158" t="s">
        <v>158</v>
      </c>
    </row>
    <row r="159" spans="2:65" s="11" customFormat="1" ht="14.45" customHeight="1">
      <c r="B159" s="163"/>
      <c r="E159" s="164" t="s">
        <v>5</v>
      </c>
      <c r="F159" s="261" t="s">
        <v>167</v>
      </c>
      <c r="G159" s="262"/>
      <c r="H159" s="262"/>
      <c r="I159" s="262"/>
      <c r="K159" s="165">
        <v>15</v>
      </c>
      <c r="R159" s="166"/>
      <c r="T159" s="167"/>
      <c r="AA159" s="168"/>
      <c r="AT159" s="164" t="s">
        <v>166</v>
      </c>
      <c r="AU159" s="164" t="s">
        <v>113</v>
      </c>
      <c r="AV159" s="11" t="s">
        <v>163</v>
      </c>
      <c r="AW159" s="11" t="s">
        <v>34</v>
      </c>
      <c r="AX159" s="11" t="s">
        <v>85</v>
      </c>
      <c r="AY159" s="164" t="s">
        <v>158</v>
      </c>
    </row>
    <row r="160" spans="2:65" s="1" customFormat="1" ht="22.9" customHeight="1">
      <c r="B160" s="123"/>
      <c r="C160" s="150" t="s">
        <v>216</v>
      </c>
      <c r="D160" s="150" t="s">
        <v>159</v>
      </c>
      <c r="E160" s="182" t="s">
        <v>1024</v>
      </c>
      <c r="F160" s="275" t="s">
        <v>1025</v>
      </c>
      <c r="G160" s="275"/>
      <c r="H160" s="275"/>
      <c r="I160" s="275"/>
      <c r="J160" s="152" t="s">
        <v>170</v>
      </c>
      <c r="K160" s="153">
        <v>15</v>
      </c>
      <c r="L160" s="252">
        <v>0</v>
      </c>
      <c r="M160" s="252"/>
      <c r="N160" s="253">
        <f>ROUND(L160*K160,2)</f>
        <v>0</v>
      </c>
      <c r="O160" s="253"/>
      <c r="P160" s="253"/>
      <c r="Q160" s="253"/>
      <c r="R160" s="126"/>
      <c r="T160" s="154" t="s">
        <v>5</v>
      </c>
      <c r="U160" s="41" t="s">
        <v>42</v>
      </c>
      <c r="W160" s="155">
        <f>V160*K160</f>
        <v>0</v>
      </c>
      <c r="X160" s="155">
        <v>0.36575999999999997</v>
      </c>
      <c r="Y160" s="155">
        <f>X160*K160</f>
        <v>5.4863999999999997</v>
      </c>
      <c r="Z160" s="155">
        <v>0</v>
      </c>
      <c r="AA160" s="156">
        <f>Z160*K160</f>
        <v>0</v>
      </c>
      <c r="AR160" s="20" t="s">
        <v>435</v>
      </c>
      <c r="AT160" s="20" t="s">
        <v>159</v>
      </c>
      <c r="AU160" s="20" t="s">
        <v>113</v>
      </c>
      <c r="AY160" s="20" t="s">
        <v>158</v>
      </c>
      <c r="BE160" s="100">
        <f>IF(U160="základní",N160,0)</f>
        <v>0</v>
      </c>
      <c r="BF160" s="100">
        <f>IF(U160="snížená",N160,0)</f>
        <v>0</v>
      </c>
      <c r="BG160" s="100">
        <f>IF(U160="zákl. přenesená",N160,0)</f>
        <v>0</v>
      </c>
      <c r="BH160" s="100">
        <f>IF(U160="sníž. přenesená",N160,0)</f>
        <v>0</v>
      </c>
      <c r="BI160" s="100">
        <f>IF(U160="nulová",N160,0)</f>
        <v>0</v>
      </c>
      <c r="BJ160" s="20" t="s">
        <v>85</v>
      </c>
      <c r="BK160" s="100">
        <f>ROUND(L160*K160,2)</f>
        <v>0</v>
      </c>
      <c r="BL160" s="20" t="s">
        <v>435</v>
      </c>
      <c r="BM160" s="20" t="s">
        <v>878</v>
      </c>
    </row>
    <row r="161" spans="2:65" s="10" customFormat="1" ht="14.45" customHeight="1">
      <c r="B161" s="157"/>
      <c r="E161" s="158" t="s">
        <v>5</v>
      </c>
      <c r="F161" s="259" t="s">
        <v>877</v>
      </c>
      <c r="G161" s="260"/>
      <c r="H161" s="260"/>
      <c r="I161" s="260"/>
      <c r="K161" s="159">
        <v>15</v>
      </c>
      <c r="R161" s="160"/>
      <c r="T161" s="161"/>
      <c r="AA161" s="162"/>
      <c r="AT161" s="158" t="s">
        <v>166</v>
      </c>
      <c r="AU161" s="158" t="s">
        <v>113</v>
      </c>
      <c r="AV161" s="10" t="s">
        <v>113</v>
      </c>
      <c r="AW161" s="10" t="s">
        <v>34</v>
      </c>
      <c r="AX161" s="10" t="s">
        <v>77</v>
      </c>
      <c r="AY161" s="158" t="s">
        <v>158</v>
      </c>
    </row>
    <row r="162" spans="2:65" s="11" customFormat="1" ht="14.45" customHeight="1">
      <c r="B162" s="163"/>
      <c r="E162" s="164" t="s">
        <v>5</v>
      </c>
      <c r="F162" s="261" t="s">
        <v>167</v>
      </c>
      <c r="G162" s="262"/>
      <c r="H162" s="262"/>
      <c r="I162" s="262"/>
      <c r="K162" s="165">
        <v>15</v>
      </c>
      <c r="R162" s="166"/>
      <c r="T162" s="167"/>
      <c r="AA162" s="168"/>
      <c r="AT162" s="164" t="s">
        <v>166</v>
      </c>
      <c r="AU162" s="164" t="s">
        <v>113</v>
      </c>
      <c r="AV162" s="11" t="s">
        <v>163</v>
      </c>
      <c r="AW162" s="11" t="s">
        <v>34</v>
      </c>
      <c r="AX162" s="11" t="s">
        <v>85</v>
      </c>
      <c r="AY162" s="164" t="s">
        <v>158</v>
      </c>
    </row>
    <row r="163" spans="2:65" s="9" customFormat="1" ht="29.85" customHeight="1">
      <c r="B163" s="140"/>
      <c r="D163" s="149" t="s">
        <v>851</v>
      </c>
      <c r="E163" s="149"/>
      <c r="F163" s="149"/>
      <c r="G163" s="149"/>
      <c r="H163" s="149"/>
      <c r="I163" s="149"/>
      <c r="J163" s="149"/>
      <c r="K163" s="149"/>
      <c r="L163" s="149"/>
      <c r="M163" s="149"/>
      <c r="N163" s="257">
        <f>BK163</f>
        <v>0</v>
      </c>
      <c r="O163" s="258"/>
      <c r="P163" s="258"/>
      <c r="Q163" s="258"/>
      <c r="R163" s="142"/>
      <c r="T163" s="143"/>
      <c r="W163" s="144">
        <f>SUM(W164:W177)</f>
        <v>0</v>
      </c>
      <c r="Y163" s="144">
        <f>SUM(Y164:Y177)</f>
        <v>0</v>
      </c>
      <c r="AA163" s="145">
        <f>SUM(AA164:AA177)</f>
        <v>0</v>
      </c>
      <c r="AR163" s="146" t="s">
        <v>173</v>
      </c>
      <c r="AT163" s="147" t="s">
        <v>76</v>
      </c>
      <c r="AU163" s="147" t="s">
        <v>85</v>
      </c>
      <c r="AY163" s="146" t="s">
        <v>158</v>
      </c>
      <c r="BK163" s="148">
        <f>SUM(BK164:BK177)</f>
        <v>0</v>
      </c>
    </row>
    <row r="164" spans="2:65" s="1" customFormat="1" ht="34.15" customHeight="1">
      <c r="B164" s="123"/>
      <c r="C164" s="150" t="s">
        <v>219</v>
      </c>
      <c r="D164" s="150" t="s">
        <v>159</v>
      </c>
      <c r="E164" s="151" t="s">
        <v>879</v>
      </c>
      <c r="F164" s="251" t="s">
        <v>880</v>
      </c>
      <c r="G164" s="251"/>
      <c r="H164" s="251"/>
      <c r="I164" s="251"/>
      <c r="J164" s="152" t="s">
        <v>881</v>
      </c>
      <c r="K164" s="153">
        <v>3</v>
      </c>
      <c r="L164" s="252">
        <v>0</v>
      </c>
      <c r="M164" s="252"/>
      <c r="N164" s="253">
        <f>ROUND(L164*K164,2)</f>
        <v>0</v>
      </c>
      <c r="O164" s="253"/>
      <c r="P164" s="253"/>
      <c r="Q164" s="253"/>
      <c r="R164" s="126"/>
      <c r="T164" s="154" t="s">
        <v>5</v>
      </c>
      <c r="U164" s="41" t="s">
        <v>42</v>
      </c>
      <c r="W164" s="155">
        <f>V164*K164</f>
        <v>0</v>
      </c>
      <c r="X164" s="155">
        <v>0</v>
      </c>
      <c r="Y164" s="155">
        <f>X164*K164</f>
        <v>0</v>
      </c>
      <c r="Z164" s="155">
        <v>0</v>
      </c>
      <c r="AA164" s="156">
        <f>Z164*K164</f>
        <v>0</v>
      </c>
      <c r="AR164" s="20" t="s">
        <v>435</v>
      </c>
      <c r="AT164" s="20" t="s">
        <v>159</v>
      </c>
      <c r="AU164" s="20" t="s">
        <v>113</v>
      </c>
      <c r="AY164" s="20" t="s">
        <v>158</v>
      </c>
      <c r="BE164" s="100">
        <f>IF(U164="základní",N164,0)</f>
        <v>0</v>
      </c>
      <c r="BF164" s="100">
        <f>IF(U164="snížená",N164,0)</f>
        <v>0</v>
      </c>
      <c r="BG164" s="100">
        <f>IF(U164="zákl. přenesená",N164,0)</f>
        <v>0</v>
      </c>
      <c r="BH164" s="100">
        <f>IF(U164="sníž. přenesená",N164,0)</f>
        <v>0</v>
      </c>
      <c r="BI164" s="100">
        <f>IF(U164="nulová",N164,0)</f>
        <v>0</v>
      </c>
      <c r="BJ164" s="20" t="s">
        <v>85</v>
      </c>
      <c r="BK164" s="100">
        <f>ROUND(L164*K164,2)</f>
        <v>0</v>
      </c>
      <c r="BL164" s="20" t="s">
        <v>435</v>
      </c>
      <c r="BM164" s="20" t="s">
        <v>882</v>
      </c>
    </row>
    <row r="165" spans="2:65" s="10" customFormat="1" ht="14.45" customHeight="1">
      <c r="B165" s="157"/>
      <c r="E165" s="158" t="s">
        <v>5</v>
      </c>
      <c r="F165" s="259" t="s">
        <v>173</v>
      </c>
      <c r="G165" s="260"/>
      <c r="H165" s="260"/>
      <c r="I165" s="260"/>
      <c r="K165" s="159">
        <v>3</v>
      </c>
      <c r="R165" s="160"/>
      <c r="T165" s="161"/>
      <c r="AA165" s="162"/>
      <c r="AT165" s="158" t="s">
        <v>166</v>
      </c>
      <c r="AU165" s="158" t="s">
        <v>113</v>
      </c>
      <c r="AV165" s="10" t="s">
        <v>113</v>
      </c>
      <c r="AW165" s="10" t="s">
        <v>34</v>
      </c>
      <c r="AX165" s="10" t="s">
        <v>77</v>
      </c>
      <c r="AY165" s="158" t="s">
        <v>158</v>
      </c>
    </row>
    <row r="166" spans="2:65" s="11" customFormat="1" ht="14.45" customHeight="1">
      <c r="B166" s="163"/>
      <c r="E166" s="164" t="s">
        <v>5</v>
      </c>
      <c r="F166" s="261" t="s">
        <v>167</v>
      </c>
      <c r="G166" s="262"/>
      <c r="H166" s="262"/>
      <c r="I166" s="262"/>
      <c r="K166" s="165">
        <v>3</v>
      </c>
      <c r="R166" s="166"/>
      <c r="T166" s="167"/>
      <c r="AA166" s="168"/>
      <c r="AT166" s="164" t="s">
        <v>166</v>
      </c>
      <c r="AU166" s="164" t="s">
        <v>113</v>
      </c>
      <c r="AV166" s="11" t="s">
        <v>163</v>
      </c>
      <c r="AW166" s="11" t="s">
        <v>34</v>
      </c>
      <c r="AX166" s="11" t="s">
        <v>85</v>
      </c>
      <c r="AY166" s="164" t="s">
        <v>158</v>
      </c>
    </row>
    <row r="167" spans="2:65" s="1" customFormat="1" ht="14.45" customHeight="1">
      <c r="B167" s="123"/>
      <c r="C167" s="150" t="s">
        <v>224</v>
      </c>
      <c r="D167" s="150" t="s">
        <v>159</v>
      </c>
      <c r="E167" s="151" t="s">
        <v>883</v>
      </c>
      <c r="F167" s="251" t="s">
        <v>884</v>
      </c>
      <c r="G167" s="251"/>
      <c r="H167" s="251"/>
      <c r="I167" s="251"/>
      <c r="J167" s="152" t="s">
        <v>885</v>
      </c>
      <c r="K167" s="153">
        <v>3</v>
      </c>
      <c r="L167" s="252">
        <v>0</v>
      </c>
      <c r="M167" s="252"/>
      <c r="N167" s="253">
        <f>ROUND(L167*K167,2)</f>
        <v>0</v>
      </c>
      <c r="O167" s="253"/>
      <c r="P167" s="253"/>
      <c r="Q167" s="253"/>
      <c r="R167" s="126"/>
      <c r="T167" s="154" t="s">
        <v>5</v>
      </c>
      <c r="U167" s="41" t="s">
        <v>42</v>
      </c>
      <c r="W167" s="155">
        <f>V167*K167</f>
        <v>0</v>
      </c>
      <c r="X167" s="155">
        <v>0</v>
      </c>
      <c r="Y167" s="155">
        <f>X167*K167</f>
        <v>0</v>
      </c>
      <c r="Z167" s="155">
        <v>0</v>
      </c>
      <c r="AA167" s="156">
        <f>Z167*K167</f>
        <v>0</v>
      </c>
      <c r="AR167" s="20" t="s">
        <v>435</v>
      </c>
      <c r="AT167" s="20" t="s">
        <v>159</v>
      </c>
      <c r="AU167" s="20" t="s">
        <v>113</v>
      </c>
      <c r="AY167" s="20" t="s">
        <v>158</v>
      </c>
      <c r="BE167" s="100">
        <f>IF(U167="základní",N167,0)</f>
        <v>0</v>
      </c>
      <c r="BF167" s="100">
        <f>IF(U167="snížená",N167,0)</f>
        <v>0</v>
      </c>
      <c r="BG167" s="100">
        <f>IF(U167="zákl. přenesená",N167,0)</f>
        <v>0</v>
      </c>
      <c r="BH167" s="100">
        <f>IF(U167="sníž. přenesená",N167,0)</f>
        <v>0</v>
      </c>
      <c r="BI167" s="100">
        <f>IF(U167="nulová",N167,0)</f>
        <v>0</v>
      </c>
      <c r="BJ167" s="20" t="s">
        <v>85</v>
      </c>
      <c r="BK167" s="100">
        <f>ROUND(L167*K167,2)</f>
        <v>0</v>
      </c>
      <c r="BL167" s="20" t="s">
        <v>435</v>
      </c>
      <c r="BM167" s="20" t="s">
        <v>886</v>
      </c>
    </row>
    <row r="168" spans="2:65" s="10" customFormat="1" ht="14.45" customHeight="1">
      <c r="B168" s="157"/>
      <c r="E168" s="158" t="s">
        <v>5</v>
      </c>
      <c r="F168" s="259" t="s">
        <v>173</v>
      </c>
      <c r="G168" s="260"/>
      <c r="H168" s="260"/>
      <c r="I168" s="260"/>
      <c r="K168" s="159">
        <v>3</v>
      </c>
      <c r="R168" s="160"/>
      <c r="T168" s="161"/>
      <c r="AA168" s="162"/>
      <c r="AT168" s="158" t="s">
        <v>166</v>
      </c>
      <c r="AU168" s="158" t="s">
        <v>113</v>
      </c>
      <c r="AV168" s="10" t="s">
        <v>113</v>
      </c>
      <c r="AW168" s="10" t="s">
        <v>34</v>
      </c>
      <c r="AX168" s="10" t="s">
        <v>77</v>
      </c>
      <c r="AY168" s="158" t="s">
        <v>158</v>
      </c>
    </row>
    <row r="169" spans="2:65" s="11" customFormat="1" ht="14.45" customHeight="1">
      <c r="B169" s="163"/>
      <c r="E169" s="164" t="s">
        <v>5</v>
      </c>
      <c r="F169" s="261" t="s">
        <v>167</v>
      </c>
      <c r="G169" s="262"/>
      <c r="H169" s="262"/>
      <c r="I169" s="262"/>
      <c r="K169" s="165">
        <v>3</v>
      </c>
      <c r="R169" s="166"/>
      <c r="T169" s="167"/>
      <c r="AA169" s="168"/>
      <c r="AT169" s="164" t="s">
        <v>166</v>
      </c>
      <c r="AU169" s="164" t="s">
        <v>113</v>
      </c>
      <c r="AV169" s="11" t="s">
        <v>163</v>
      </c>
      <c r="AW169" s="11" t="s">
        <v>34</v>
      </c>
      <c r="AX169" s="11" t="s">
        <v>85</v>
      </c>
      <c r="AY169" s="164" t="s">
        <v>158</v>
      </c>
    </row>
    <row r="170" spans="2:65" s="1" customFormat="1" ht="22.9" customHeight="1">
      <c r="B170" s="123"/>
      <c r="C170" s="174" t="s">
        <v>11</v>
      </c>
      <c r="D170" s="174" t="s">
        <v>204</v>
      </c>
      <c r="E170" s="175" t="s">
        <v>887</v>
      </c>
      <c r="F170" s="267" t="s">
        <v>888</v>
      </c>
      <c r="G170" s="267"/>
      <c r="H170" s="267"/>
      <c r="I170" s="267"/>
      <c r="J170" s="176" t="s">
        <v>635</v>
      </c>
      <c r="K170" s="177">
        <v>1</v>
      </c>
      <c r="L170" s="268">
        <v>0</v>
      </c>
      <c r="M170" s="268"/>
      <c r="N170" s="269">
        <f t="shared" ref="N170:N177" si="5">ROUND(L170*K170,2)</f>
        <v>0</v>
      </c>
      <c r="O170" s="253"/>
      <c r="P170" s="253"/>
      <c r="Q170" s="253"/>
      <c r="R170" s="126"/>
      <c r="T170" s="154" t="s">
        <v>5</v>
      </c>
      <c r="U170" s="41" t="s">
        <v>42</v>
      </c>
      <c r="W170" s="155">
        <f t="shared" ref="W170:W177" si="6">V170*K170</f>
        <v>0</v>
      </c>
      <c r="X170" s="155">
        <v>0</v>
      </c>
      <c r="Y170" s="155">
        <f t="shared" ref="Y170:Y177" si="7">X170*K170</f>
        <v>0</v>
      </c>
      <c r="Z170" s="155">
        <v>0</v>
      </c>
      <c r="AA170" s="156">
        <f t="shared" ref="AA170:AA177" si="8">Z170*K170</f>
        <v>0</v>
      </c>
      <c r="AR170" s="20" t="s">
        <v>889</v>
      </c>
      <c r="AT170" s="20" t="s">
        <v>204</v>
      </c>
      <c r="AU170" s="20" t="s">
        <v>113</v>
      </c>
      <c r="AY170" s="20" t="s">
        <v>158</v>
      </c>
      <c r="BE170" s="100">
        <f t="shared" ref="BE170:BE177" si="9">IF(U170="základní",N170,0)</f>
        <v>0</v>
      </c>
      <c r="BF170" s="100">
        <f t="shared" ref="BF170:BF177" si="10">IF(U170="snížená",N170,0)</f>
        <v>0</v>
      </c>
      <c r="BG170" s="100">
        <f t="shared" ref="BG170:BG177" si="11">IF(U170="zákl. přenesená",N170,0)</f>
        <v>0</v>
      </c>
      <c r="BH170" s="100">
        <f t="shared" ref="BH170:BH177" si="12">IF(U170="sníž. přenesená",N170,0)</f>
        <v>0</v>
      </c>
      <c r="BI170" s="100">
        <f t="shared" ref="BI170:BI177" si="13">IF(U170="nulová",N170,0)</f>
        <v>0</v>
      </c>
      <c r="BJ170" s="20" t="s">
        <v>85</v>
      </c>
      <c r="BK170" s="100">
        <f t="shared" ref="BK170:BK177" si="14">ROUND(L170*K170,2)</f>
        <v>0</v>
      </c>
      <c r="BL170" s="20" t="s">
        <v>435</v>
      </c>
      <c r="BM170" s="20" t="s">
        <v>890</v>
      </c>
    </row>
    <row r="171" spans="2:65" s="1" customFormat="1" ht="22.9" customHeight="1">
      <c r="B171" s="123"/>
      <c r="C171" s="174" t="s">
        <v>231</v>
      </c>
      <c r="D171" s="174" t="s">
        <v>204</v>
      </c>
      <c r="E171" s="175" t="s">
        <v>891</v>
      </c>
      <c r="F171" s="267" t="s">
        <v>892</v>
      </c>
      <c r="G171" s="267"/>
      <c r="H171" s="267"/>
      <c r="I171" s="267"/>
      <c r="J171" s="176" t="s">
        <v>309</v>
      </c>
      <c r="K171" s="177">
        <v>180</v>
      </c>
      <c r="L171" s="268">
        <v>0</v>
      </c>
      <c r="M171" s="268"/>
      <c r="N171" s="269">
        <f t="shared" si="5"/>
        <v>0</v>
      </c>
      <c r="O171" s="253"/>
      <c r="P171" s="253"/>
      <c r="Q171" s="253"/>
      <c r="R171" s="126"/>
      <c r="T171" s="154" t="s">
        <v>5</v>
      </c>
      <c r="U171" s="41" t="s">
        <v>42</v>
      </c>
      <c r="W171" s="155">
        <f t="shared" si="6"/>
        <v>0</v>
      </c>
      <c r="X171" s="155">
        <v>0</v>
      </c>
      <c r="Y171" s="155">
        <f t="shared" si="7"/>
        <v>0</v>
      </c>
      <c r="Z171" s="155">
        <v>0</v>
      </c>
      <c r="AA171" s="156">
        <f t="shared" si="8"/>
        <v>0</v>
      </c>
      <c r="AR171" s="20" t="s">
        <v>889</v>
      </c>
      <c r="AT171" s="20" t="s">
        <v>204</v>
      </c>
      <c r="AU171" s="20" t="s">
        <v>113</v>
      </c>
      <c r="AY171" s="20" t="s">
        <v>158</v>
      </c>
      <c r="BE171" s="100">
        <f t="shared" si="9"/>
        <v>0</v>
      </c>
      <c r="BF171" s="100">
        <f t="shared" si="10"/>
        <v>0</v>
      </c>
      <c r="BG171" s="100">
        <f t="shared" si="11"/>
        <v>0</v>
      </c>
      <c r="BH171" s="100">
        <f t="shared" si="12"/>
        <v>0</v>
      </c>
      <c r="BI171" s="100">
        <f t="shared" si="13"/>
        <v>0</v>
      </c>
      <c r="BJ171" s="20" t="s">
        <v>85</v>
      </c>
      <c r="BK171" s="100">
        <f t="shared" si="14"/>
        <v>0</v>
      </c>
      <c r="BL171" s="20" t="s">
        <v>435</v>
      </c>
      <c r="BM171" s="20" t="s">
        <v>893</v>
      </c>
    </row>
    <row r="172" spans="2:65" s="1" customFormat="1" ht="22.9" customHeight="1">
      <c r="B172" s="123"/>
      <c r="C172" s="174" t="s">
        <v>233</v>
      </c>
      <c r="D172" s="174" t="s">
        <v>204</v>
      </c>
      <c r="E172" s="175" t="s">
        <v>894</v>
      </c>
      <c r="F172" s="267" t="s">
        <v>895</v>
      </c>
      <c r="G172" s="267"/>
      <c r="H172" s="267"/>
      <c r="I172" s="267"/>
      <c r="J172" s="176" t="s">
        <v>309</v>
      </c>
      <c r="K172" s="177">
        <v>20</v>
      </c>
      <c r="L172" s="268">
        <v>0</v>
      </c>
      <c r="M172" s="268"/>
      <c r="N172" s="269">
        <f t="shared" si="5"/>
        <v>0</v>
      </c>
      <c r="O172" s="253"/>
      <c r="P172" s="253"/>
      <c r="Q172" s="253"/>
      <c r="R172" s="126"/>
      <c r="T172" s="154" t="s">
        <v>5</v>
      </c>
      <c r="U172" s="41" t="s">
        <v>42</v>
      </c>
      <c r="W172" s="155">
        <f t="shared" si="6"/>
        <v>0</v>
      </c>
      <c r="X172" s="155">
        <v>0</v>
      </c>
      <c r="Y172" s="155">
        <f t="shared" si="7"/>
        <v>0</v>
      </c>
      <c r="Z172" s="155">
        <v>0</v>
      </c>
      <c r="AA172" s="156">
        <f t="shared" si="8"/>
        <v>0</v>
      </c>
      <c r="AR172" s="20" t="s">
        <v>889</v>
      </c>
      <c r="AT172" s="20" t="s">
        <v>204</v>
      </c>
      <c r="AU172" s="20" t="s">
        <v>113</v>
      </c>
      <c r="AY172" s="20" t="s">
        <v>158</v>
      </c>
      <c r="BE172" s="100">
        <f t="shared" si="9"/>
        <v>0</v>
      </c>
      <c r="BF172" s="100">
        <f t="shared" si="10"/>
        <v>0</v>
      </c>
      <c r="BG172" s="100">
        <f t="shared" si="11"/>
        <v>0</v>
      </c>
      <c r="BH172" s="100">
        <f t="shared" si="12"/>
        <v>0</v>
      </c>
      <c r="BI172" s="100">
        <f t="shared" si="13"/>
        <v>0</v>
      </c>
      <c r="BJ172" s="20" t="s">
        <v>85</v>
      </c>
      <c r="BK172" s="100">
        <f t="shared" si="14"/>
        <v>0</v>
      </c>
      <c r="BL172" s="20" t="s">
        <v>435</v>
      </c>
      <c r="BM172" s="20" t="s">
        <v>896</v>
      </c>
    </row>
    <row r="173" spans="2:65" s="1" customFormat="1" ht="34.15" customHeight="1">
      <c r="B173" s="123"/>
      <c r="C173" s="174" t="s">
        <v>237</v>
      </c>
      <c r="D173" s="174" t="s">
        <v>204</v>
      </c>
      <c r="E173" s="175" t="s">
        <v>897</v>
      </c>
      <c r="F173" s="267" t="s">
        <v>898</v>
      </c>
      <c r="G173" s="267"/>
      <c r="H173" s="267"/>
      <c r="I173" s="267"/>
      <c r="J173" s="176" t="s">
        <v>211</v>
      </c>
      <c r="K173" s="177">
        <v>6</v>
      </c>
      <c r="L173" s="268">
        <v>0</v>
      </c>
      <c r="M173" s="268"/>
      <c r="N173" s="269">
        <f t="shared" si="5"/>
        <v>0</v>
      </c>
      <c r="O173" s="253"/>
      <c r="P173" s="253"/>
      <c r="Q173" s="253"/>
      <c r="R173" s="126"/>
      <c r="T173" s="154" t="s">
        <v>5</v>
      </c>
      <c r="U173" s="41" t="s">
        <v>42</v>
      </c>
      <c r="W173" s="155">
        <f t="shared" si="6"/>
        <v>0</v>
      </c>
      <c r="X173" s="155">
        <v>0</v>
      </c>
      <c r="Y173" s="155">
        <f t="shared" si="7"/>
        <v>0</v>
      </c>
      <c r="Z173" s="155">
        <v>0</v>
      </c>
      <c r="AA173" s="156">
        <f t="shared" si="8"/>
        <v>0</v>
      </c>
      <c r="AR173" s="20" t="s">
        <v>889</v>
      </c>
      <c r="AT173" s="20" t="s">
        <v>204</v>
      </c>
      <c r="AU173" s="20" t="s">
        <v>113</v>
      </c>
      <c r="AY173" s="20" t="s">
        <v>158</v>
      </c>
      <c r="BE173" s="100">
        <f t="shared" si="9"/>
        <v>0</v>
      </c>
      <c r="BF173" s="100">
        <f t="shared" si="10"/>
        <v>0</v>
      </c>
      <c r="BG173" s="100">
        <f t="shared" si="11"/>
        <v>0</v>
      </c>
      <c r="BH173" s="100">
        <f t="shared" si="12"/>
        <v>0</v>
      </c>
      <c r="BI173" s="100">
        <f t="shared" si="13"/>
        <v>0</v>
      </c>
      <c r="BJ173" s="20" t="s">
        <v>85</v>
      </c>
      <c r="BK173" s="100">
        <f t="shared" si="14"/>
        <v>0</v>
      </c>
      <c r="BL173" s="20" t="s">
        <v>435</v>
      </c>
      <c r="BM173" s="20" t="s">
        <v>899</v>
      </c>
    </row>
    <row r="174" spans="2:65" s="1" customFormat="1" ht="14.45" customHeight="1">
      <c r="B174" s="123"/>
      <c r="C174" s="174" t="s">
        <v>239</v>
      </c>
      <c r="D174" s="174" t="s">
        <v>204</v>
      </c>
      <c r="E174" s="175" t="s">
        <v>900</v>
      </c>
      <c r="F174" s="267" t="s">
        <v>901</v>
      </c>
      <c r="G174" s="267"/>
      <c r="H174" s="267"/>
      <c r="I174" s="267"/>
      <c r="J174" s="176" t="s">
        <v>211</v>
      </c>
      <c r="K174" s="177">
        <v>1</v>
      </c>
      <c r="L174" s="268">
        <v>0</v>
      </c>
      <c r="M174" s="268"/>
      <c r="N174" s="269">
        <f t="shared" si="5"/>
        <v>0</v>
      </c>
      <c r="O174" s="253"/>
      <c r="P174" s="253"/>
      <c r="Q174" s="253"/>
      <c r="R174" s="126"/>
      <c r="T174" s="154" t="s">
        <v>5</v>
      </c>
      <c r="U174" s="41" t="s">
        <v>42</v>
      </c>
      <c r="W174" s="155">
        <f t="shared" si="6"/>
        <v>0</v>
      </c>
      <c r="X174" s="155">
        <v>0</v>
      </c>
      <c r="Y174" s="155">
        <f t="shared" si="7"/>
        <v>0</v>
      </c>
      <c r="Z174" s="155">
        <v>0</v>
      </c>
      <c r="AA174" s="156">
        <f t="shared" si="8"/>
        <v>0</v>
      </c>
      <c r="AR174" s="20" t="s">
        <v>889</v>
      </c>
      <c r="AT174" s="20" t="s">
        <v>204</v>
      </c>
      <c r="AU174" s="20" t="s">
        <v>113</v>
      </c>
      <c r="AY174" s="20" t="s">
        <v>158</v>
      </c>
      <c r="BE174" s="100">
        <f t="shared" si="9"/>
        <v>0</v>
      </c>
      <c r="BF174" s="100">
        <f t="shared" si="10"/>
        <v>0</v>
      </c>
      <c r="BG174" s="100">
        <f t="shared" si="11"/>
        <v>0</v>
      </c>
      <c r="BH174" s="100">
        <f t="shared" si="12"/>
        <v>0</v>
      </c>
      <c r="BI174" s="100">
        <f t="shared" si="13"/>
        <v>0</v>
      </c>
      <c r="BJ174" s="20" t="s">
        <v>85</v>
      </c>
      <c r="BK174" s="100">
        <f t="shared" si="14"/>
        <v>0</v>
      </c>
      <c r="BL174" s="20" t="s">
        <v>435</v>
      </c>
      <c r="BM174" s="20" t="s">
        <v>902</v>
      </c>
    </row>
    <row r="175" spans="2:65" s="1" customFormat="1" ht="22.9" customHeight="1">
      <c r="B175" s="123"/>
      <c r="C175" s="174" t="s">
        <v>242</v>
      </c>
      <c r="D175" s="174" t="s">
        <v>204</v>
      </c>
      <c r="E175" s="175" t="s">
        <v>903</v>
      </c>
      <c r="F175" s="267" t="s">
        <v>904</v>
      </c>
      <c r="G175" s="267"/>
      <c r="H175" s="267"/>
      <c r="I175" s="267"/>
      <c r="J175" s="176" t="s">
        <v>211</v>
      </c>
      <c r="K175" s="177">
        <v>3</v>
      </c>
      <c r="L175" s="268">
        <v>0</v>
      </c>
      <c r="M175" s="268"/>
      <c r="N175" s="269">
        <f t="shared" si="5"/>
        <v>0</v>
      </c>
      <c r="O175" s="253"/>
      <c r="P175" s="253"/>
      <c r="Q175" s="253"/>
      <c r="R175" s="126"/>
      <c r="T175" s="154" t="s">
        <v>5</v>
      </c>
      <c r="U175" s="41" t="s">
        <v>42</v>
      </c>
      <c r="W175" s="155">
        <f t="shared" si="6"/>
        <v>0</v>
      </c>
      <c r="X175" s="155">
        <v>0</v>
      </c>
      <c r="Y175" s="155">
        <f t="shared" si="7"/>
        <v>0</v>
      </c>
      <c r="Z175" s="155">
        <v>0</v>
      </c>
      <c r="AA175" s="156">
        <f t="shared" si="8"/>
        <v>0</v>
      </c>
      <c r="AR175" s="20" t="s">
        <v>889</v>
      </c>
      <c r="AT175" s="20" t="s">
        <v>204</v>
      </c>
      <c r="AU175" s="20" t="s">
        <v>113</v>
      </c>
      <c r="AY175" s="20" t="s">
        <v>158</v>
      </c>
      <c r="BE175" s="100">
        <f t="shared" si="9"/>
        <v>0</v>
      </c>
      <c r="BF175" s="100">
        <f t="shared" si="10"/>
        <v>0</v>
      </c>
      <c r="BG175" s="100">
        <f t="shared" si="11"/>
        <v>0</v>
      </c>
      <c r="BH175" s="100">
        <f t="shared" si="12"/>
        <v>0</v>
      </c>
      <c r="BI175" s="100">
        <f t="shared" si="13"/>
        <v>0</v>
      </c>
      <c r="BJ175" s="20" t="s">
        <v>85</v>
      </c>
      <c r="BK175" s="100">
        <f t="shared" si="14"/>
        <v>0</v>
      </c>
      <c r="BL175" s="20" t="s">
        <v>435</v>
      </c>
      <c r="BM175" s="20" t="s">
        <v>905</v>
      </c>
    </row>
    <row r="176" spans="2:65" s="1" customFormat="1" ht="45.6" customHeight="1">
      <c r="B176" s="123"/>
      <c r="C176" s="174" t="s">
        <v>10</v>
      </c>
      <c r="D176" s="174" t="s">
        <v>204</v>
      </c>
      <c r="E176" s="175" t="s">
        <v>906</v>
      </c>
      <c r="F176" s="267" t="s">
        <v>907</v>
      </c>
      <c r="G176" s="267"/>
      <c r="H176" s="267"/>
      <c r="I176" s="267"/>
      <c r="J176" s="176" t="s">
        <v>635</v>
      </c>
      <c r="K176" s="177">
        <v>1</v>
      </c>
      <c r="L176" s="268">
        <v>0</v>
      </c>
      <c r="M176" s="268"/>
      <c r="N176" s="269">
        <f t="shared" si="5"/>
        <v>0</v>
      </c>
      <c r="O176" s="253"/>
      <c r="P176" s="253"/>
      <c r="Q176" s="253"/>
      <c r="R176" s="126"/>
      <c r="T176" s="154" t="s">
        <v>5</v>
      </c>
      <c r="U176" s="41" t="s">
        <v>42</v>
      </c>
      <c r="W176" s="155">
        <f t="shared" si="6"/>
        <v>0</v>
      </c>
      <c r="X176" s="155">
        <v>0</v>
      </c>
      <c r="Y176" s="155">
        <f t="shared" si="7"/>
        <v>0</v>
      </c>
      <c r="Z176" s="155">
        <v>0</v>
      </c>
      <c r="AA176" s="156">
        <f t="shared" si="8"/>
        <v>0</v>
      </c>
      <c r="AR176" s="20" t="s">
        <v>889</v>
      </c>
      <c r="AT176" s="20" t="s">
        <v>204</v>
      </c>
      <c r="AU176" s="20" t="s">
        <v>113</v>
      </c>
      <c r="AY176" s="20" t="s">
        <v>158</v>
      </c>
      <c r="BE176" s="100">
        <f t="shared" si="9"/>
        <v>0</v>
      </c>
      <c r="BF176" s="100">
        <f t="shared" si="10"/>
        <v>0</v>
      </c>
      <c r="BG176" s="100">
        <f t="shared" si="11"/>
        <v>0</v>
      </c>
      <c r="BH176" s="100">
        <f t="shared" si="12"/>
        <v>0</v>
      </c>
      <c r="BI176" s="100">
        <f t="shared" si="13"/>
        <v>0</v>
      </c>
      <c r="BJ176" s="20" t="s">
        <v>85</v>
      </c>
      <c r="BK176" s="100">
        <f t="shared" si="14"/>
        <v>0</v>
      </c>
      <c r="BL176" s="20" t="s">
        <v>435</v>
      </c>
      <c r="BM176" s="20" t="s">
        <v>908</v>
      </c>
    </row>
    <row r="177" spans="2:65" s="1" customFormat="1" ht="14.45" customHeight="1">
      <c r="B177" s="123"/>
      <c r="C177" s="174" t="s">
        <v>247</v>
      </c>
      <c r="D177" s="174" t="s">
        <v>204</v>
      </c>
      <c r="E177" s="175" t="s">
        <v>909</v>
      </c>
      <c r="F177" s="267" t="s">
        <v>910</v>
      </c>
      <c r="G177" s="267"/>
      <c r="H177" s="267"/>
      <c r="I177" s="267"/>
      <c r="J177" s="176" t="s">
        <v>635</v>
      </c>
      <c r="K177" s="177">
        <v>1</v>
      </c>
      <c r="L177" s="268">
        <v>0</v>
      </c>
      <c r="M177" s="268"/>
      <c r="N177" s="269">
        <f t="shared" si="5"/>
        <v>0</v>
      </c>
      <c r="O177" s="253"/>
      <c r="P177" s="253"/>
      <c r="Q177" s="253"/>
      <c r="R177" s="126"/>
      <c r="T177" s="154" t="s">
        <v>5</v>
      </c>
      <c r="U177" s="41" t="s">
        <v>42</v>
      </c>
      <c r="W177" s="155">
        <f t="shared" si="6"/>
        <v>0</v>
      </c>
      <c r="X177" s="155">
        <v>0</v>
      </c>
      <c r="Y177" s="155">
        <f t="shared" si="7"/>
        <v>0</v>
      </c>
      <c r="Z177" s="155">
        <v>0</v>
      </c>
      <c r="AA177" s="156">
        <f t="shared" si="8"/>
        <v>0</v>
      </c>
      <c r="AR177" s="20" t="s">
        <v>889</v>
      </c>
      <c r="AT177" s="20" t="s">
        <v>204</v>
      </c>
      <c r="AU177" s="20" t="s">
        <v>113</v>
      </c>
      <c r="AY177" s="20" t="s">
        <v>158</v>
      </c>
      <c r="BE177" s="100">
        <f t="shared" si="9"/>
        <v>0</v>
      </c>
      <c r="BF177" s="100">
        <f t="shared" si="10"/>
        <v>0</v>
      </c>
      <c r="BG177" s="100">
        <f t="shared" si="11"/>
        <v>0</v>
      </c>
      <c r="BH177" s="100">
        <f t="shared" si="12"/>
        <v>0</v>
      </c>
      <c r="BI177" s="100">
        <f t="shared" si="13"/>
        <v>0</v>
      </c>
      <c r="BJ177" s="20" t="s">
        <v>85</v>
      </c>
      <c r="BK177" s="100">
        <f t="shared" si="14"/>
        <v>0</v>
      </c>
      <c r="BL177" s="20" t="s">
        <v>435</v>
      </c>
      <c r="BM177" s="20" t="s">
        <v>911</v>
      </c>
    </row>
    <row r="178" spans="2:65" s="1" customFormat="1" ht="49.9" customHeight="1">
      <c r="B178" s="34"/>
      <c r="D178" s="141" t="s">
        <v>523</v>
      </c>
      <c r="N178" s="276">
        <f>BK178</f>
        <v>0</v>
      </c>
      <c r="O178" s="277"/>
      <c r="P178" s="277"/>
      <c r="Q178" s="277"/>
      <c r="R178" s="35"/>
      <c r="T178" s="180"/>
      <c r="U178" s="53"/>
      <c r="V178" s="53"/>
      <c r="W178" s="53"/>
      <c r="X178" s="53"/>
      <c r="Y178" s="53"/>
      <c r="Z178" s="53"/>
      <c r="AA178" s="55"/>
      <c r="AT178" s="20" t="s">
        <v>76</v>
      </c>
      <c r="AU178" s="20" t="s">
        <v>77</v>
      </c>
      <c r="AY178" s="20" t="s">
        <v>524</v>
      </c>
      <c r="BK178" s="100">
        <v>0</v>
      </c>
    </row>
    <row r="179" spans="2:65" s="1" customFormat="1" ht="6.95" customHeight="1">
      <c r="B179" s="56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8"/>
    </row>
  </sheetData>
  <mergeCells count="170">
    <mergeCell ref="N178:Q178"/>
    <mergeCell ref="H1:K1"/>
    <mergeCell ref="S2:AC2"/>
    <mergeCell ref="F176:I176"/>
    <mergeCell ref="L176:M176"/>
    <mergeCell ref="N176:Q176"/>
    <mergeCell ref="F177:I177"/>
    <mergeCell ref="L177:M177"/>
    <mergeCell ref="N177:Q177"/>
    <mergeCell ref="N121:Q121"/>
    <mergeCell ref="N122:Q122"/>
    <mergeCell ref="N123:Q123"/>
    <mergeCell ref="N130:Q130"/>
    <mergeCell ref="N134:Q134"/>
    <mergeCell ref="N135:Q135"/>
    <mergeCell ref="N163:Q163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8:I168"/>
    <mergeCell ref="F169:I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1:I161"/>
    <mergeCell ref="F162:I162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29:I129"/>
    <mergeCell ref="F131:I131"/>
    <mergeCell ref="L131:M131"/>
    <mergeCell ref="N131:Q131"/>
    <mergeCell ref="F132:I132"/>
    <mergeCell ref="F133:I133"/>
    <mergeCell ref="F136:I136"/>
    <mergeCell ref="L136:M136"/>
    <mergeCell ref="N136:Q136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2"/>
  <sheetViews>
    <sheetView showGridLines="0" workbookViewId="0">
      <pane ySplit="1" topLeftCell="A139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7"/>
      <c r="B1" s="14"/>
      <c r="C1" s="14"/>
      <c r="D1" s="15" t="s">
        <v>1</v>
      </c>
      <c r="E1" s="14"/>
      <c r="F1" s="16" t="s">
        <v>108</v>
      </c>
      <c r="G1" s="16"/>
      <c r="H1" s="278" t="s">
        <v>109</v>
      </c>
      <c r="I1" s="278"/>
      <c r="J1" s="278"/>
      <c r="K1" s="278"/>
      <c r="L1" s="16" t="s">
        <v>110</v>
      </c>
      <c r="M1" s="14"/>
      <c r="N1" s="14"/>
      <c r="O1" s="15" t="s">
        <v>111</v>
      </c>
      <c r="P1" s="14"/>
      <c r="Q1" s="14"/>
      <c r="R1" s="14"/>
      <c r="S1" s="16" t="s">
        <v>112</v>
      </c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22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98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113</v>
      </c>
    </row>
    <row r="4" spans="1:66" ht="36.950000000000003" customHeight="1">
      <c r="B4" s="24"/>
      <c r="C4" s="187" t="s">
        <v>114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5"/>
      <c r="T4" s="19" t="s">
        <v>13</v>
      </c>
      <c r="AT4" s="20" t="s">
        <v>6</v>
      </c>
    </row>
    <row r="5" spans="1:66" ht="6.95" customHeight="1">
      <c r="B5" s="24"/>
      <c r="R5" s="25"/>
    </row>
    <row r="6" spans="1:66" ht="25.35" customHeight="1">
      <c r="B6" s="24"/>
      <c r="D6" s="30" t="s">
        <v>19</v>
      </c>
      <c r="F6" s="229" t="str">
        <f>'Rekapitulace stavby'!K6</f>
        <v>Oprava fasády a střechy tělocvičny ZŠ Lidická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R6" s="25"/>
    </row>
    <row r="7" spans="1:66" s="1" customFormat="1" ht="32.85" customHeight="1">
      <c r="B7" s="34"/>
      <c r="D7" s="29" t="s">
        <v>115</v>
      </c>
      <c r="F7" s="193" t="s">
        <v>912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R7" s="35"/>
    </row>
    <row r="8" spans="1:66" s="1" customFormat="1" ht="14.45" customHeight="1">
      <c r="B8" s="34"/>
      <c r="D8" s="30" t="s">
        <v>21</v>
      </c>
      <c r="F8" s="28" t="s">
        <v>5</v>
      </c>
      <c r="M8" s="30" t="s">
        <v>22</v>
      </c>
      <c r="O8" s="28" t="s">
        <v>5</v>
      </c>
      <c r="R8" s="35"/>
    </row>
    <row r="9" spans="1:66" s="1" customFormat="1" ht="14.45" customHeight="1">
      <c r="B9" s="34"/>
      <c r="D9" s="30" t="s">
        <v>23</v>
      </c>
      <c r="F9" s="28" t="s">
        <v>24</v>
      </c>
      <c r="M9" s="30" t="s">
        <v>25</v>
      </c>
      <c r="O9" s="232">
        <f>'Rekapitulace stavby'!AN8</f>
        <v>42867</v>
      </c>
      <c r="P9" s="233"/>
      <c r="R9" s="35"/>
    </row>
    <row r="10" spans="1:66" s="1" customFormat="1" ht="10.9" customHeight="1">
      <c r="B10" s="34"/>
      <c r="R10" s="35"/>
    </row>
    <row r="11" spans="1:66" s="1" customFormat="1" ht="14.45" customHeight="1">
      <c r="B11" s="34"/>
      <c r="D11" s="30" t="s">
        <v>26</v>
      </c>
      <c r="M11" s="30" t="s">
        <v>27</v>
      </c>
      <c r="O11" s="191" t="s">
        <v>5</v>
      </c>
      <c r="P11" s="191"/>
      <c r="R11" s="35"/>
    </row>
    <row r="12" spans="1:66" s="1" customFormat="1" ht="18" customHeight="1">
      <c r="B12" s="34"/>
      <c r="E12" s="28" t="s">
        <v>28</v>
      </c>
      <c r="M12" s="30" t="s">
        <v>29</v>
      </c>
      <c r="O12" s="191" t="s">
        <v>5</v>
      </c>
      <c r="P12" s="191"/>
      <c r="R12" s="35"/>
    </row>
    <row r="13" spans="1:66" s="1" customFormat="1" ht="6.95" customHeight="1">
      <c r="B13" s="34"/>
      <c r="R13" s="35"/>
    </row>
    <row r="14" spans="1:66" s="1" customFormat="1" ht="14.45" customHeight="1">
      <c r="B14" s="34"/>
      <c r="D14" s="30" t="s">
        <v>30</v>
      </c>
      <c r="M14" s="30" t="s">
        <v>27</v>
      </c>
      <c r="O14" s="234" t="s">
        <v>5</v>
      </c>
      <c r="P14" s="191"/>
      <c r="R14" s="35"/>
    </row>
    <row r="15" spans="1:66" s="1" customFormat="1" ht="18" customHeight="1">
      <c r="B15" s="34"/>
      <c r="E15" s="234" t="s">
        <v>117</v>
      </c>
      <c r="F15" s="235"/>
      <c r="G15" s="235"/>
      <c r="H15" s="235"/>
      <c r="I15" s="235"/>
      <c r="J15" s="235"/>
      <c r="K15" s="235"/>
      <c r="L15" s="235"/>
      <c r="M15" s="30" t="s">
        <v>29</v>
      </c>
      <c r="O15" s="234" t="s">
        <v>5</v>
      </c>
      <c r="P15" s="191"/>
      <c r="R15" s="35"/>
    </row>
    <row r="16" spans="1:66" s="1" customFormat="1" ht="6.95" customHeight="1">
      <c r="B16" s="34"/>
      <c r="R16" s="35"/>
    </row>
    <row r="17" spans="2:18" s="1" customFormat="1" ht="14.45" customHeight="1">
      <c r="B17" s="34"/>
      <c r="D17" s="30" t="s">
        <v>32</v>
      </c>
      <c r="M17" s="30" t="s">
        <v>27</v>
      </c>
      <c r="O17" s="191" t="s">
        <v>5</v>
      </c>
      <c r="P17" s="191"/>
      <c r="R17" s="35"/>
    </row>
    <row r="18" spans="2:18" s="1" customFormat="1" ht="18" customHeight="1">
      <c r="B18" s="34"/>
      <c r="E18" s="28" t="s">
        <v>33</v>
      </c>
      <c r="M18" s="30" t="s">
        <v>29</v>
      </c>
      <c r="O18" s="191" t="s">
        <v>5</v>
      </c>
      <c r="P18" s="191"/>
      <c r="R18" s="35"/>
    </row>
    <row r="19" spans="2:18" s="1" customFormat="1" ht="6.95" customHeight="1">
      <c r="B19" s="34"/>
      <c r="R19" s="35"/>
    </row>
    <row r="20" spans="2:18" s="1" customFormat="1" ht="14.45" customHeight="1">
      <c r="B20" s="34"/>
      <c r="D20" s="30" t="s">
        <v>35</v>
      </c>
      <c r="M20" s="30" t="s">
        <v>27</v>
      </c>
      <c r="O20" s="191" t="s">
        <v>5</v>
      </c>
      <c r="P20" s="191"/>
      <c r="R20" s="35"/>
    </row>
    <row r="21" spans="2:18" s="1" customFormat="1" ht="18" customHeight="1">
      <c r="B21" s="34"/>
      <c r="E21" s="28" t="s">
        <v>36</v>
      </c>
      <c r="M21" s="30" t="s">
        <v>29</v>
      </c>
      <c r="O21" s="191" t="s">
        <v>5</v>
      </c>
      <c r="P21" s="191"/>
      <c r="R21" s="35"/>
    </row>
    <row r="22" spans="2:18" s="1" customFormat="1" ht="6.95" customHeight="1">
      <c r="B22" s="34"/>
      <c r="R22" s="35"/>
    </row>
    <row r="23" spans="2:18" s="1" customFormat="1" ht="14.45" customHeight="1">
      <c r="B23" s="34"/>
      <c r="D23" s="30" t="s">
        <v>37</v>
      </c>
      <c r="R23" s="35"/>
    </row>
    <row r="24" spans="2:18" s="1" customFormat="1" ht="14.45" customHeight="1">
      <c r="B24" s="34"/>
      <c r="E24" s="196" t="s">
        <v>5</v>
      </c>
      <c r="F24" s="196"/>
      <c r="G24" s="196"/>
      <c r="H24" s="196"/>
      <c r="I24" s="196"/>
      <c r="J24" s="196"/>
      <c r="K24" s="196"/>
      <c r="L24" s="196"/>
      <c r="R24" s="35"/>
    </row>
    <row r="25" spans="2:18" s="1" customFormat="1" ht="6.95" customHeight="1">
      <c r="B25" s="34"/>
      <c r="R25" s="35"/>
    </row>
    <row r="26" spans="2:18" s="1" customFormat="1" ht="6.95" customHeight="1">
      <c r="B26" s="34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5"/>
    </row>
    <row r="27" spans="2:18" s="1" customFormat="1" ht="14.45" customHeight="1">
      <c r="B27" s="34"/>
      <c r="D27" s="109" t="s">
        <v>118</v>
      </c>
      <c r="M27" s="197">
        <f>N88</f>
        <v>0</v>
      </c>
      <c r="N27" s="197"/>
      <c r="O27" s="197"/>
      <c r="P27" s="197"/>
      <c r="R27" s="35"/>
    </row>
    <row r="28" spans="2:18" s="1" customFormat="1" ht="14.45" customHeight="1">
      <c r="B28" s="34"/>
      <c r="D28" s="33" t="s">
        <v>102</v>
      </c>
      <c r="M28" s="197">
        <f>N96</f>
        <v>0</v>
      </c>
      <c r="N28" s="197"/>
      <c r="O28" s="197"/>
      <c r="P28" s="197"/>
      <c r="R28" s="35"/>
    </row>
    <row r="29" spans="2:18" s="1" customFormat="1" ht="6.95" customHeight="1">
      <c r="B29" s="34"/>
      <c r="R29" s="35"/>
    </row>
    <row r="30" spans="2:18" s="1" customFormat="1" ht="25.35" customHeight="1">
      <c r="B30" s="34"/>
      <c r="D30" s="110" t="s">
        <v>40</v>
      </c>
      <c r="M30" s="236">
        <f>ROUND(M27+M28,2)</f>
        <v>0</v>
      </c>
      <c r="N30" s="231"/>
      <c r="O30" s="231"/>
      <c r="P30" s="231"/>
      <c r="R30" s="35"/>
    </row>
    <row r="31" spans="2:18" s="1" customFormat="1" ht="6.95" customHeight="1">
      <c r="B31" s="34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R31" s="35"/>
    </row>
    <row r="32" spans="2:18" s="1" customFormat="1" ht="14.45" customHeight="1">
      <c r="B32" s="34"/>
      <c r="D32" s="39" t="s">
        <v>41</v>
      </c>
      <c r="E32" s="39" t="s">
        <v>42</v>
      </c>
      <c r="F32" s="40">
        <v>0.21</v>
      </c>
      <c r="G32" s="111" t="s">
        <v>43</v>
      </c>
      <c r="H32" s="237">
        <f>(SUM(BE96:BE103)+SUM(BE121:BE160))</f>
        <v>0</v>
      </c>
      <c r="I32" s="231"/>
      <c r="J32" s="231"/>
      <c r="M32" s="237">
        <f>ROUND((SUM(BE96:BE103)+SUM(BE121:BE160)), 2)*F32</f>
        <v>0</v>
      </c>
      <c r="N32" s="231"/>
      <c r="O32" s="231"/>
      <c r="P32" s="231"/>
      <c r="R32" s="35"/>
    </row>
    <row r="33" spans="2:18" s="1" customFormat="1" ht="14.45" customHeight="1">
      <c r="B33" s="34"/>
      <c r="E33" s="39" t="s">
        <v>44</v>
      </c>
      <c r="F33" s="40">
        <v>0.15</v>
      </c>
      <c r="G33" s="111" t="s">
        <v>43</v>
      </c>
      <c r="H33" s="237">
        <f>(SUM(BF96:BF103)+SUM(BF121:BF160))</f>
        <v>0</v>
      </c>
      <c r="I33" s="231"/>
      <c r="J33" s="231"/>
      <c r="M33" s="237">
        <f>ROUND((SUM(BF96:BF103)+SUM(BF121:BF160)), 2)*F33</f>
        <v>0</v>
      </c>
      <c r="N33" s="231"/>
      <c r="O33" s="231"/>
      <c r="P33" s="231"/>
      <c r="R33" s="35"/>
    </row>
    <row r="34" spans="2:18" s="1" customFormat="1" ht="14.45" hidden="1" customHeight="1">
      <c r="B34" s="34"/>
      <c r="E34" s="39" t="s">
        <v>45</v>
      </c>
      <c r="F34" s="40">
        <v>0.21</v>
      </c>
      <c r="G34" s="111" t="s">
        <v>43</v>
      </c>
      <c r="H34" s="237">
        <f>(SUM(BG96:BG103)+SUM(BG121:BG160))</f>
        <v>0</v>
      </c>
      <c r="I34" s="231"/>
      <c r="J34" s="231"/>
      <c r="M34" s="237">
        <v>0</v>
      </c>
      <c r="N34" s="231"/>
      <c r="O34" s="231"/>
      <c r="P34" s="231"/>
      <c r="R34" s="35"/>
    </row>
    <row r="35" spans="2:18" s="1" customFormat="1" ht="14.45" hidden="1" customHeight="1">
      <c r="B35" s="34"/>
      <c r="E35" s="39" t="s">
        <v>46</v>
      </c>
      <c r="F35" s="40">
        <v>0.15</v>
      </c>
      <c r="G35" s="111" t="s">
        <v>43</v>
      </c>
      <c r="H35" s="237">
        <f>(SUM(BH96:BH103)+SUM(BH121:BH160))</f>
        <v>0</v>
      </c>
      <c r="I35" s="231"/>
      <c r="J35" s="231"/>
      <c r="M35" s="237">
        <v>0</v>
      </c>
      <c r="N35" s="231"/>
      <c r="O35" s="231"/>
      <c r="P35" s="231"/>
      <c r="R35" s="35"/>
    </row>
    <row r="36" spans="2:18" s="1" customFormat="1" ht="14.45" hidden="1" customHeight="1">
      <c r="B36" s="34"/>
      <c r="E36" s="39" t="s">
        <v>47</v>
      </c>
      <c r="F36" s="40">
        <v>0</v>
      </c>
      <c r="G36" s="111" t="s">
        <v>43</v>
      </c>
      <c r="H36" s="237">
        <f>(SUM(BI96:BI103)+SUM(BI121:BI160))</f>
        <v>0</v>
      </c>
      <c r="I36" s="231"/>
      <c r="J36" s="231"/>
      <c r="M36" s="237">
        <v>0</v>
      </c>
      <c r="N36" s="231"/>
      <c r="O36" s="231"/>
      <c r="P36" s="231"/>
      <c r="R36" s="35"/>
    </row>
    <row r="37" spans="2:18" s="1" customFormat="1" ht="6.95" customHeight="1">
      <c r="B37" s="34"/>
      <c r="R37" s="35"/>
    </row>
    <row r="38" spans="2:18" s="1" customFormat="1" ht="25.35" customHeight="1">
      <c r="B38" s="34"/>
      <c r="C38" s="108"/>
      <c r="D38" s="112" t="s">
        <v>48</v>
      </c>
      <c r="E38" s="70"/>
      <c r="F38" s="70"/>
      <c r="G38" s="113" t="s">
        <v>49</v>
      </c>
      <c r="H38" s="114" t="s">
        <v>50</v>
      </c>
      <c r="I38" s="70"/>
      <c r="J38" s="70"/>
      <c r="K38" s="70"/>
      <c r="L38" s="238">
        <f>SUM(M30:M36)</f>
        <v>0</v>
      </c>
      <c r="M38" s="238"/>
      <c r="N38" s="238"/>
      <c r="O38" s="238"/>
      <c r="P38" s="239"/>
      <c r="Q38" s="108"/>
      <c r="R38" s="35"/>
    </row>
    <row r="39" spans="2:18" s="1" customFormat="1" ht="14.45" customHeight="1">
      <c r="B39" s="34"/>
      <c r="R39" s="35"/>
    </row>
    <row r="40" spans="2:18" s="1" customFormat="1" ht="14.45" customHeight="1">
      <c r="B40" s="34"/>
      <c r="R40" s="35"/>
    </row>
    <row r="41" spans="2:18">
      <c r="B41" s="24"/>
      <c r="R41" s="25"/>
    </row>
    <row r="42" spans="2:18">
      <c r="B42" s="24"/>
      <c r="R42" s="25"/>
    </row>
    <row r="43" spans="2:18">
      <c r="B43" s="24"/>
      <c r="R43" s="25"/>
    </row>
    <row r="44" spans="2:18">
      <c r="B44" s="24"/>
      <c r="R44" s="25"/>
    </row>
    <row r="45" spans="2:18">
      <c r="B45" s="24"/>
      <c r="R45" s="25"/>
    </row>
    <row r="46" spans="2:18">
      <c r="B46" s="24"/>
      <c r="R46" s="25"/>
    </row>
    <row r="47" spans="2:18">
      <c r="B47" s="24"/>
      <c r="R47" s="25"/>
    </row>
    <row r="48" spans="2:18">
      <c r="B48" s="24"/>
      <c r="R48" s="25"/>
    </row>
    <row r="49" spans="2:18">
      <c r="B49" s="24"/>
      <c r="R49" s="25"/>
    </row>
    <row r="50" spans="2:18" s="1" customFormat="1" ht="15">
      <c r="B50" s="34"/>
      <c r="D50" s="47" t="s">
        <v>51</v>
      </c>
      <c r="E50" s="48"/>
      <c r="F50" s="48"/>
      <c r="G50" s="48"/>
      <c r="H50" s="49"/>
      <c r="J50" s="47" t="s">
        <v>52</v>
      </c>
      <c r="K50" s="48"/>
      <c r="L50" s="48"/>
      <c r="M50" s="48"/>
      <c r="N50" s="48"/>
      <c r="O50" s="48"/>
      <c r="P50" s="49"/>
      <c r="R50" s="35"/>
    </row>
    <row r="51" spans="2:18">
      <c r="B51" s="24"/>
      <c r="D51" s="50"/>
      <c r="H51" s="51"/>
      <c r="J51" s="50"/>
      <c r="P51" s="51"/>
      <c r="R51" s="25"/>
    </row>
    <row r="52" spans="2:18">
      <c r="B52" s="24"/>
      <c r="D52" s="50"/>
      <c r="H52" s="51"/>
      <c r="J52" s="50"/>
      <c r="P52" s="51"/>
      <c r="R52" s="25"/>
    </row>
    <row r="53" spans="2:18">
      <c r="B53" s="24"/>
      <c r="D53" s="50"/>
      <c r="H53" s="51"/>
      <c r="J53" s="50"/>
      <c r="P53" s="51"/>
      <c r="R53" s="25"/>
    </row>
    <row r="54" spans="2:18">
      <c r="B54" s="24"/>
      <c r="D54" s="50"/>
      <c r="H54" s="51"/>
      <c r="J54" s="50"/>
      <c r="P54" s="51"/>
      <c r="R54" s="25"/>
    </row>
    <row r="55" spans="2:18">
      <c r="B55" s="24"/>
      <c r="D55" s="50"/>
      <c r="H55" s="51"/>
      <c r="J55" s="50"/>
      <c r="P55" s="51"/>
      <c r="R55" s="25"/>
    </row>
    <row r="56" spans="2:18">
      <c r="B56" s="24"/>
      <c r="D56" s="50"/>
      <c r="H56" s="51"/>
      <c r="J56" s="50"/>
      <c r="P56" s="51"/>
      <c r="R56" s="25"/>
    </row>
    <row r="57" spans="2:18">
      <c r="B57" s="24"/>
      <c r="D57" s="50"/>
      <c r="H57" s="51"/>
      <c r="J57" s="50"/>
      <c r="P57" s="51"/>
      <c r="R57" s="25"/>
    </row>
    <row r="58" spans="2:18">
      <c r="B58" s="24"/>
      <c r="D58" s="50"/>
      <c r="H58" s="51"/>
      <c r="J58" s="50"/>
      <c r="P58" s="51"/>
      <c r="R58" s="25"/>
    </row>
    <row r="59" spans="2:18" s="1" customFormat="1" ht="15">
      <c r="B59" s="34"/>
      <c r="D59" s="52" t="s">
        <v>53</v>
      </c>
      <c r="E59" s="53"/>
      <c r="F59" s="53"/>
      <c r="G59" s="54" t="s">
        <v>54</v>
      </c>
      <c r="H59" s="55"/>
      <c r="J59" s="52" t="s">
        <v>53</v>
      </c>
      <c r="K59" s="53"/>
      <c r="L59" s="53"/>
      <c r="M59" s="53"/>
      <c r="N59" s="54" t="s">
        <v>54</v>
      </c>
      <c r="O59" s="53"/>
      <c r="P59" s="55"/>
      <c r="R59" s="35"/>
    </row>
    <row r="60" spans="2:18">
      <c r="B60" s="24"/>
      <c r="R60" s="25"/>
    </row>
    <row r="61" spans="2:18" s="1" customFormat="1" ht="15">
      <c r="B61" s="34"/>
      <c r="D61" s="47" t="s">
        <v>55</v>
      </c>
      <c r="E61" s="48"/>
      <c r="F61" s="48"/>
      <c r="G61" s="48"/>
      <c r="H61" s="49"/>
      <c r="J61" s="47" t="s">
        <v>56</v>
      </c>
      <c r="K61" s="48"/>
      <c r="L61" s="48"/>
      <c r="M61" s="48"/>
      <c r="N61" s="48"/>
      <c r="O61" s="48"/>
      <c r="P61" s="49"/>
      <c r="R61" s="35"/>
    </row>
    <row r="62" spans="2:18">
      <c r="B62" s="24"/>
      <c r="D62" s="50"/>
      <c r="H62" s="51"/>
      <c r="J62" s="50"/>
      <c r="P62" s="51"/>
      <c r="R62" s="25"/>
    </row>
    <row r="63" spans="2:18">
      <c r="B63" s="24"/>
      <c r="D63" s="50"/>
      <c r="H63" s="51"/>
      <c r="J63" s="50"/>
      <c r="P63" s="51"/>
      <c r="R63" s="25"/>
    </row>
    <row r="64" spans="2:18">
      <c r="B64" s="24"/>
      <c r="D64" s="50"/>
      <c r="H64" s="51"/>
      <c r="J64" s="50"/>
      <c r="P64" s="51"/>
      <c r="R64" s="25"/>
    </row>
    <row r="65" spans="2:18">
      <c r="B65" s="24"/>
      <c r="D65" s="50"/>
      <c r="H65" s="51"/>
      <c r="J65" s="50"/>
      <c r="P65" s="51"/>
      <c r="R65" s="25"/>
    </row>
    <row r="66" spans="2:18">
      <c r="B66" s="24"/>
      <c r="D66" s="50"/>
      <c r="H66" s="51"/>
      <c r="J66" s="50"/>
      <c r="P66" s="51"/>
      <c r="R66" s="25"/>
    </row>
    <row r="67" spans="2:18">
      <c r="B67" s="24"/>
      <c r="D67" s="50"/>
      <c r="H67" s="51"/>
      <c r="J67" s="50"/>
      <c r="P67" s="51"/>
      <c r="R67" s="25"/>
    </row>
    <row r="68" spans="2:18">
      <c r="B68" s="24"/>
      <c r="D68" s="50"/>
      <c r="H68" s="51"/>
      <c r="J68" s="50"/>
      <c r="P68" s="51"/>
      <c r="R68" s="25"/>
    </row>
    <row r="69" spans="2:18">
      <c r="B69" s="24"/>
      <c r="D69" s="50"/>
      <c r="H69" s="51"/>
      <c r="J69" s="50"/>
      <c r="P69" s="51"/>
      <c r="R69" s="25"/>
    </row>
    <row r="70" spans="2:18" s="1" customFormat="1" ht="15">
      <c r="B70" s="34"/>
      <c r="D70" s="52" t="s">
        <v>53</v>
      </c>
      <c r="E70" s="53"/>
      <c r="F70" s="53"/>
      <c r="G70" s="54" t="s">
        <v>54</v>
      </c>
      <c r="H70" s="55"/>
      <c r="J70" s="52" t="s">
        <v>53</v>
      </c>
      <c r="K70" s="53"/>
      <c r="L70" s="53"/>
      <c r="M70" s="53"/>
      <c r="N70" s="54" t="s">
        <v>54</v>
      </c>
      <c r="O70" s="53"/>
      <c r="P70" s="55"/>
      <c r="R70" s="35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4"/>
      <c r="C76" s="187" t="s">
        <v>119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5"/>
    </row>
    <row r="77" spans="2:18" s="1" customFormat="1" ht="6.95" customHeight="1">
      <c r="B77" s="34"/>
      <c r="R77" s="35"/>
    </row>
    <row r="78" spans="2:18" s="1" customFormat="1" ht="30" customHeight="1">
      <c r="B78" s="34"/>
      <c r="C78" s="30" t="s">
        <v>19</v>
      </c>
      <c r="F78" s="229" t="str">
        <f>F6</f>
        <v>Oprava fasády a střechy tělocvičny ZŠ Lidická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R78" s="35"/>
    </row>
    <row r="79" spans="2:18" s="1" customFormat="1" ht="36.950000000000003" customHeight="1">
      <c r="B79" s="34"/>
      <c r="C79" s="65" t="s">
        <v>115</v>
      </c>
      <c r="F79" s="222" t="str">
        <f>F7</f>
        <v>VON - Vedlejší a ostatní náklady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R79" s="35"/>
    </row>
    <row r="80" spans="2:18" s="1" customFormat="1" ht="6.95" customHeight="1">
      <c r="B80" s="34"/>
      <c r="R80" s="35"/>
    </row>
    <row r="81" spans="2:47" s="1" customFormat="1" ht="18" customHeight="1">
      <c r="B81" s="34"/>
      <c r="C81" s="30" t="s">
        <v>23</v>
      </c>
      <c r="F81" s="28" t="str">
        <f>F9</f>
        <v>Bílina</v>
      </c>
      <c r="K81" s="30" t="s">
        <v>25</v>
      </c>
      <c r="M81" s="233">
        <f>IF(O9="","",O9)</f>
        <v>42867</v>
      </c>
      <c r="N81" s="233"/>
      <c r="O81" s="233"/>
      <c r="P81" s="233"/>
      <c r="R81" s="35"/>
    </row>
    <row r="82" spans="2:47" s="1" customFormat="1" ht="6.95" customHeight="1">
      <c r="B82" s="34"/>
      <c r="R82" s="35"/>
    </row>
    <row r="83" spans="2:47" s="1" customFormat="1" ht="15">
      <c r="B83" s="34"/>
      <c r="C83" s="30" t="s">
        <v>26</v>
      </c>
      <c r="F83" s="28" t="str">
        <f>E12</f>
        <v>Město Bílina</v>
      </c>
      <c r="K83" s="30" t="s">
        <v>32</v>
      </c>
      <c r="M83" s="191" t="str">
        <f>E18</f>
        <v>Ing. Marian Zach</v>
      </c>
      <c r="N83" s="191"/>
      <c r="O83" s="191"/>
      <c r="P83" s="191"/>
      <c r="Q83" s="191"/>
      <c r="R83" s="35"/>
    </row>
    <row r="84" spans="2:47" s="1" customFormat="1" ht="14.45" customHeight="1">
      <c r="B84" s="34"/>
      <c r="C84" s="30" t="s">
        <v>30</v>
      </c>
      <c r="F84" s="28" t="str">
        <f>IF(E15="","",E15)</f>
        <v>DSP</v>
      </c>
      <c r="K84" s="30" t="s">
        <v>35</v>
      </c>
      <c r="M84" s="191" t="str">
        <f>E21</f>
        <v>Pavel Šouta</v>
      </c>
      <c r="N84" s="191"/>
      <c r="O84" s="191"/>
      <c r="P84" s="191"/>
      <c r="Q84" s="191"/>
      <c r="R84" s="35"/>
    </row>
    <row r="85" spans="2:47" s="1" customFormat="1" ht="10.35" customHeight="1">
      <c r="B85" s="34"/>
      <c r="R85" s="35"/>
    </row>
    <row r="86" spans="2:47" s="1" customFormat="1" ht="29.25" customHeight="1">
      <c r="B86" s="34"/>
      <c r="C86" s="240" t="s">
        <v>120</v>
      </c>
      <c r="D86" s="241"/>
      <c r="E86" s="241"/>
      <c r="F86" s="241"/>
      <c r="G86" s="241"/>
      <c r="H86" s="108"/>
      <c r="I86" s="108"/>
      <c r="J86" s="108"/>
      <c r="K86" s="108"/>
      <c r="L86" s="108"/>
      <c r="M86" s="108"/>
      <c r="N86" s="240" t="s">
        <v>121</v>
      </c>
      <c r="O86" s="241"/>
      <c r="P86" s="241"/>
      <c r="Q86" s="241"/>
      <c r="R86" s="35"/>
    </row>
    <row r="87" spans="2:47" s="1" customFormat="1" ht="10.35" customHeight="1">
      <c r="B87" s="34"/>
      <c r="R87" s="35"/>
    </row>
    <row r="88" spans="2:47" s="1" customFormat="1" ht="29.25" customHeight="1">
      <c r="B88" s="34"/>
      <c r="C88" s="115" t="s">
        <v>122</v>
      </c>
      <c r="N88" s="215">
        <f>N121</f>
        <v>0</v>
      </c>
      <c r="O88" s="242"/>
      <c r="P88" s="242"/>
      <c r="Q88" s="242"/>
      <c r="R88" s="35"/>
      <c r="AU88" s="20" t="s">
        <v>123</v>
      </c>
    </row>
    <row r="89" spans="2:47" s="6" customFormat="1" ht="24.95" customHeight="1">
      <c r="B89" s="116"/>
      <c r="D89" s="117" t="s">
        <v>913</v>
      </c>
      <c r="N89" s="243">
        <f>N122</f>
        <v>0</v>
      </c>
      <c r="O89" s="244"/>
      <c r="P89" s="244"/>
      <c r="Q89" s="244"/>
      <c r="R89" s="118"/>
    </row>
    <row r="90" spans="2:47" s="7" customFormat="1" ht="19.899999999999999" customHeight="1">
      <c r="B90" s="119"/>
      <c r="D90" s="96" t="s">
        <v>914</v>
      </c>
      <c r="N90" s="216">
        <f>N123</f>
        <v>0</v>
      </c>
      <c r="O90" s="245"/>
      <c r="P90" s="245"/>
      <c r="Q90" s="245"/>
      <c r="R90" s="120"/>
    </row>
    <row r="91" spans="2:47" s="7" customFormat="1" ht="19.899999999999999" customHeight="1">
      <c r="B91" s="119"/>
      <c r="D91" s="96" t="s">
        <v>915</v>
      </c>
      <c r="N91" s="216">
        <f>N142</f>
        <v>0</v>
      </c>
      <c r="O91" s="245"/>
      <c r="P91" s="245"/>
      <c r="Q91" s="245"/>
      <c r="R91" s="120"/>
    </row>
    <row r="92" spans="2:47" s="7" customFormat="1" ht="19.899999999999999" customHeight="1">
      <c r="B92" s="119"/>
      <c r="D92" s="96" t="s">
        <v>916</v>
      </c>
      <c r="N92" s="216">
        <f>N146</f>
        <v>0</v>
      </c>
      <c r="O92" s="245"/>
      <c r="P92" s="245"/>
      <c r="Q92" s="245"/>
      <c r="R92" s="120"/>
    </row>
    <row r="93" spans="2:47" s="7" customFormat="1" ht="19.899999999999999" customHeight="1">
      <c r="B93" s="119"/>
      <c r="D93" s="96" t="s">
        <v>917</v>
      </c>
      <c r="N93" s="216">
        <f>N150</f>
        <v>0</v>
      </c>
      <c r="O93" s="245"/>
      <c r="P93" s="245"/>
      <c r="Q93" s="245"/>
      <c r="R93" s="120"/>
    </row>
    <row r="94" spans="2:47" s="7" customFormat="1" ht="19.899999999999999" customHeight="1">
      <c r="B94" s="119"/>
      <c r="D94" s="96" t="s">
        <v>918</v>
      </c>
      <c r="N94" s="216">
        <f>N154</f>
        <v>0</v>
      </c>
      <c r="O94" s="245"/>
      <c r="P94" s="245"/>
      <c r="Q94" s="245"/>
      <c r="R94" s="120"/>
    </row>
    <row r="95" spans="2:47" s="1" customFormat="1" ht="21.75" customHeight="1">
      <c r="B95" s="34"/>
      <c r="R95" s="35"/>
    </row>
    <row r="96" spans="2:47" s="1" customFormat="1" ht="29.25" customHeight="1">
      <c r="B96" s="34"/>
      <c r="C96" s="115" t="s">
        <v>135</v>
      </c>
      <c r="N96" s="242">
        <f>ROUND(N97+N98+N99+N100+N101+N102,2)</f>
        <v>0</v>
      </c>
      <c r="O96" s="246"/>
      <c r="P96" s="246"/>
      <c r="Q96" s="246"/>
      <c r="R96" s="35"/>
      <c r="T96" s="121"/>
      <c r="U96" s="122" t="s">
        <v>41</v>
      </c>
    </row>
    <row r="97" spans="2:65" s="1" customFormat="1" ht="18" customHeight="1">
      <c r="B97" s="123"/>
      <c r="C97" s="124"/>
      <c r="D97" s="217" t="s">
        <v>136</v>
      </c>
      <c r="E97" s="247"/>
      <c r="F97" s="247"/>
      <c r="G97" s="247"/>
      <c r="H97" s="247"/>
      <c r="I97" s="124"/>
      <c r="J97" s="124"/>
      <c r="K97" s="124"/>
      <c r="L97" s="124"/>
      <c r="M97" s="124"/>
      <c r="N97" s="219">
        <f>ROUND(N88*T97,2)</f>
        <v>0</v>
      </c>
      <c r="O97" s="248"/>
      <c r="P97" s="248"/>
      <c r="Q97" s="248"/>
      <c r="R97" s="126"/>
      <c r="S97" s="124"/>
      <c r="T97" s="127"/>
      <c r="U97" s="128" t="s">
        <v>42</v>
      </c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9" t="s">
        <v>137</v>
      </c>
      <c r="AZ97" s="124"/>
      <c r="BA97" s="124"/>
      <c r="BB97" s="124"/>
      <c r="BC97" s="124"/>
      <c r="BD97" s="124"/>
      <c r="BE97" s="130">
        <f t="shared" ref="BE97:BE102" si="0">IF(U97="základní",N97,0)</f>
        <v>0</v>
      </c>
      <c r="BF97" s="130">
        <f t="shared" ref="BF97:BF102" si="1">IF(U97="snížená",N97,0)</f>
        <v>0</v>
      </c>
      <c r="BG97" s="130">
        <f t="shared" ref="BG97:BG102" si="2">IF(U97="zákl. přenesená",N97,0)</f>
        <v>0</v>
      </c>
      <c r="BH97" s="130">
        <f t="shared" ref="BH97:BH102" si="3">IF(U97="sníž. přenesená",N97,0)</f>
        <v>0</v>
      </c>
      <c r="BI97" s="130">
        <f t="shared" ref="BI97:BI102" si="4">IF(U97="nulová",N97,0)</f>
        <v>0</v>
      </c>
      <c r="BJ97" s="129" t="s">
        <v>85</v>
      </c>
      <c r="BK97" s="124"/>
      <c r="BL97" s="124"/>
      <c r="BM97" s="124"/>
    </row>
    <row r="98" spans="2:65" s="1" customFormat="1" ht="18" customHeight="1">
      <c r="B98" s="123"/>
      <c r="C98" s="124"/>
      <c r="D98" s="217" t="s">
        <v>138</v>
      </c>
      <c r="E98" s="247"/>
      <c r="F98" s="247"/>
      <c r="G98" s="247"/>
      <c r="H98" s="247"/>
      <c r="I98" s="124"/>
      <c r="J98" s="124"/>
      <c r="K98" s="124"/>
      <c r="L98" s="124"/>
      <c r="M98" s="124"/>
      <c r="N98" s="219">
        <f>ROUND(N88*T98,2)</f>
        <v>0</v>
      </c>
      <c r="O98" s="248"/>
      <c r="P98" s="248"/>
      <c r="Q98" s="248"/>
      <c r="R98" s="126"/>
      <c r="S98" s="124"/>
      <c r="T98" s="127"/>
      <c r="U98" s="128" t="s">
        <v>42</v>
      </c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9" t="s">
        <v>137</v>
      </c>
      <c r="AZ98" s="124"/>
      <c r="BA98" s="124"/>
      <c r="BB98" s="124"/>
      <c r="BC98" s="124"/>
      <c r="BD98" s="124"/>
      <c r="BE98" s="130">
        <f t="shared" si="0"/>
        <v>0</v>
      </c>
      <c r="BF98" s="130">
        <f t="shared" si="1"/>
        <v>0</v>
      </c>
      <c r="BG98" s="130">
        <f t="shared" si="2"/>
        <v>0</v>
      </c>
      <c r="BH98" s="130">
        <f t="shared" si="3"/>
        <v>0</v>
      </c>
      <c r="BI98" s="130">
        <f t="shared" si="4"/>
        <v>0</v>
      </c>
      <c r="BJ98" s="129" t="s">
        <v>85</v>
      </c>
      <c r="BK98" s="124"/>
      <c r="BL98" s="124"/>
      <c r="BM98" s="124"/>
    </row>
    <row r="99" spans="2:65" s="1" customFormat="1" ht="18" customHeight="1">
      <c r="B99" s="123"/>
      <c r="C99" s="124"/>
      <c r="D99" s="217" t="s">
        <v>139</v>
      </c>
      <c r="E99" s="247"/>
      <c r="F99" s="247"/>
      <c r="G99" s="247"/>
      <c r="H99" s="247"/>
      <c r="I99" s="124"/>
      <c r="J99" s="124"/>
      <c r="K99" s="124"/>
      <c r="L99" s="124"/>
      <c r="M99" s="124"/>
      <c r="N99" s="219">
        <f>ROUND(N88*T99,2)</f>
        <v>0</v>
      </c>
      <c r="O99" s="248"/>
      <c r="P99" s="248"/>
      <c r="Q99" s="248"/>
      <c r="R99" s="126"/>
      <c r="S99" s="124"/>
      <c r="T99" s="127"/>
      <c r="U99" s="128" t="s">
        <v>42</v>
      </c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9" t="s">
        <v>137</v>
      </c>
      <c r="AZ99" s="124"/>
      <c r="BA99" s="124"/>
      <c r="BB99" s="124"/>
      <c r="BC99" s="124"/>
      <c r="BD99" s="124"/>
      <c r="BE99" s="130">
        <f t="shared" si="0"/>
        <v>0</v>
      </c>
      <c r="BF99" s="130">
        <f t="shared" si="1"/>
        <v>0</v>
      </c>
      <c r="BG99" s="130">
        <f t="shared" si="2"/>
        <v>0</v>
      </c>
      <c r="BH99" s="130">
        <f t="shared" si="3"/>
        <v>0</v>
      </c>
      <c r="BI99" s="130">
        <f t="shared" si="4"/>
        <v>0</v>
      </c>
      <c r="BJ99" s="129" t="s">
        <v>85</v>
      </c>
      <c r="BK99" s="124"/>
      <c r="BL99" s="124"/>
      <c r="BM99" s="124"/>
    </row>
    <row r="100" spans="2:65" s="1" customFormat="1" ht="18" customHeight="1">
      <c r="B100" s="123"/>
      <c r="C100" s="124"/>
      <c r="D100" s="217" t="s">
        <v>140</v>
      </c>
      <c r="E100" s="247"/>
      <c r="F100" s="247"/>
      <c r="G100" s="247"/>
      <c r="H100" s="247"/>
      <c r="I100" s="124"/>
      <c r="J100" s="124"/>
      <c r="K100" s="124"/>
      <c r="L100" s="124"/>
      <c r="M100" s="124"/>
      <c r="N100" s="219">
        <f>ROUND(N88*T100,2)</f>
        <v>0</v>
      </c>
      <c r="O100" s="248"/>
      <c r="P100" s="248"/>
      <c r="Q100" s="248"/>
      <c r="R100" s="126"/>
      <c r="S100" s="124"/>
      <c r="T100" s="127"/>
      <c r="U100" s="128" t="s">
        <v>42</v>
      </c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9" t="s">
        <v>137</v>
      </c>
      <c r="AZ100" s="124"/>
      <c r="BA100" s="124"/>
      <c r="BB100" s="124"/>
      <c r="BC100" s="124"/>
      <c r="BD100" s="124"/>
      <c r="BE100" s="130">
        <f t="shared" si="0"/>
        <v>0</v>
      </c>
      <c r="BF100" s="130">
        <f t="shared" si="1"/>
        <v>0</v>
      </c>
      <c r="BG100" s="130">
        <f t="shared" si="2"/>
        <v>0</v>
      </c>
      <c r="BH100" s="130">
        <f t="shared" si="3"/>
        <v>0</v>
      </c>
      <c r="BI100" s="130">
        <f t="shared" si="4"/>
        <v>0</v>
      </c>
      <c r="BJ100" s="129" t="s">
        <v>85</v>
      </c>
      <c r="BK100" s="124"/>
      <c r="BL100" s="124"/>
      <c r="BM100" s="124"/>
    </row>
    <row r="101" spans="2:65" s="1" customFormat="1" ht="18" customHeight="1">
      <c r="B101" s="123"/>
      <c r="C101" s="124"/>
      <c r="D101" s="217" t="s">
        <v>141</v>
      </c>
      <c r="E101" s="247"/>
      <c r="F101" s="247"/>
      <c r="G101" s="247"/>
      <c r="H101" s="247"/>
      <c r="I101" s="124"/>
      <c r="J101" s="124"/>
      <c r="K101" s="124"/>
      <c r="L101" s="124"/>
      <c r="M101" s="124"/>
      <c r="N101" s="219">
        <f>ROUND(N88*T101,2)</f>
        <v>0</v>
      </c>
      <c r="O101" s="248"/>
      <c r="P101" s="248"/>
      <c r="Q101" s="248"/>
      <c r="R101" s="126"/>
      <c r="S101" s="124"/>
      <c r="T101" s="127"/>
      <c r="U101" s="128" t="s">
        <v>42</v>
      </c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9" t="s">
        <v>137</v>
      </c>
      <c r="AZ101" s="124"/>
      <c r="BA101" s="124"/>
      <c r="BB101" s="124"/>
      <c r="BC101" s="124"/>
      <c r="BD101" s="124"/>
      <c r="BE101" s="130">
        <f t="shared" si="0"/>
        <v>0</v>
      </c>
      <c r="BF101" s="130">
        <f t="shared" si="1"/>
        <v>0</v>
      </c>
      <c r="BG101" s="130">
        <f t="shared" si="2"/>
        <v>0</v>
      </c>
      <c r="BH101" s="130">
        <f t="shared" si="3"/>
        <v>0</v>
      </c>
      <c r="BI101" s="130">
        <f t="shared" si="4"/>
        <v>0</v>
      </c>
      <c r="BJ101" s="129" t="s">
        <v>85</v>
      </c>
      <c r="BK101" s="124"/>
      <c r="BL101" s="124"/>
      <c r="BM101" s="124"/>
    </row>
    <row r="102" spans="2:65" s="1" customFormat="1" ht="18" customHeight="1">
      <c r="B102" s="123"/>
      <c r="C102" s="124"/>
      <c r="D102" s="125" t="s">
        <v>142</v>
      </c>
      <c r="E102" s="124"/>
      <c r="F102" s="124"/>
      <c r="G102" s="124"/>
      <c r="H102" s="124"/>
      <c r="I102" s="124"/>
      <c r="J102" s="124"/>
      <c r="K102" s="124"/>
      <c r="L102" s="124"/>
      <c r="M102" s="124"/>
      <c r="N102" s="219">
        <f>ROUND(N88*T102,2)</f>
        <v>0</v>
      </c>
      <c r="O102" s="248"/>
      <c r="P102" s="248"/>
      <c r="Q102" s="248"/>
      <c r="R102" s="126"/>
      <c r="S102" s="124"/>
      <c r="T102" s="131"/>
      <c r="U102" s="132" t="s">
        <v>42</v>
      </c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9" t="s">
        <v>143</v>
      </c>
      <c r="AZ102" s="124"/>
      <c r="BA102" s="124"/>
      <c r="BB102" s="124"/>
      <c r="BC102" s="124"/>
      <c r="BD102" s="124"/>
      <c r="BE102" s="130">
        <f t="shared" si="0"/>
        <v>0</v>
      </c>
      <c r="BF102" s="130">
        <f t="shared" si="1"/>
        <v>0</v>
      </c>
      <c r="BG102" s="130">
        <f t="shared" si="2"/>
        <v>0</v>
      </c>
      <c r="BH102" s="130">
        <f t="shared" si="3"/>
        <v>0</v>
      </c>
      <c r="BI102" s="130">
        <f t="shared" si="4"/>
        <v>0</v>
      </c>
      <c r="BJ102" s="129" t="s">
        <v>85</v>
      </c>
      <c r="BK102" s="124"/>
      <c r="BL102" s="124"/>
      <c r="BM102" s="124"/>
    </row>
    <row r="103" spans="2:65" s="1" customFormat="1">
      <c r="B103" s="34"/>
      <c r="R103" s="35"/>
    </row>
    <row r="104" spans="2:65" s="1" customFormat="1" ht="29.25" customHeight="1">
      <c r="B104" s="34"/>
      <c r="C104" s="107" t="s">
        <v>107</v>
      </c>
      <c r="D104" s="108"/>
      <c r="E104" s="108"/>
      <c r="F104" s="108"/>
      <c r="G104" s="108"/>
      <c r="H104" s="108"/>
      <c r="I104" s="108"/>
      <c r="J104" s="108"/>
      <c r="K104" s="108"/>
      <c r="L104" s="220">
        <f>ROUND(SUM(N88+N96),2)</f>
        <v>0</v>
      </c>
      <c r="M104" s="220"/>
      <c r="N104" s="220"/>
      <c r="O104" s="220"/>
      <c r="P104" s="220"/>
      <c r="Q104" s="220"/>
      <c r="R104" s="35"/>
    </row>
    <row r="105" spans="2:65" s="1" customFormat="1" ht="6.95" customHeight="1"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8"/>
    </row>
    <row r="109" spans="2:65" s="1" customFormat="1" ht="6.95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</row>
    <row r="110" spans="2:65" s="1" customFormat="1" ht="36.950000000000003" customHeight="1">
      <c r="B110" s="34"/>
      <c r="C110" s="187" t="s">
        <v>144</v>
      </c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35"/>
    </row>
    <row r="111" spans="2:65" s="1" customFormat="1" ht="6.95" customHeight="1">
      <c r="B111" s="34"/>
      <c r="R111" s="35"/>
    </row>
    <row r="112" spans="2:65" s="1" customFormat="1" ht="30" customHeight="1">
      <c r="B112" s="34"/>
      <c r="C112" s="30" t="s">
        <v>19</v>
      </c>
      <c r="F112" s="229" t="str">
        <f>F6</f>
        <v>Oprava fasády a střechy tělocvičny ZŠ Lidická</v>
      </c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R112" s="35"/>
    </row>
    <row r="113" spans="2:65" s="1" customFormat="1" ht="36.950000000000003" customHeight="1">
      <c r="B113" s="34"/>
      <c r="C113" s="65" t="s">
        <v>115</v>
      </c>
      <c r="F113" s="222" t="str">
        <f>F7</f>
        <v>VON - Vedlejší a ostatní náklady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R113" s="35"/>
    </row>
    <row r="114" spans="2:65" s="1" customFormat="1" ht="6.95" customHeight="1">
      <c r="B114" s="34"/>
      <c r="R114" s="35"/>
    </row>
    <row r="115" spans="2:65" s="1" customFormat="1" ht="18" customHeight="1">
      <c r="B115" s="34"/>
      <c r="C115" s="30" t="s">
        <v>23</v>
      </c>
      <c r="F115" s="28" t="str">
        <f>F9</f>
        <v>Bílina</v>
      </c>
      <c r="K115" s="30" t="s">
        <v>25</v>
      </c>
      <c r="M115" s="233">
        <f>IF(O9="","",O9)</f>
        <v>42867</v>
      </c>
      <c r="N115" s="233"/>
      <c r="O115" s="233"/>
      <c r="P115" s="233"/>
      <c r="R115" s="35"/>
    </row>
    <row r="116" spans="2:65" s="1" customFormat="1" ht="6.95" customHeight="1">
      <c r="B116" s="34"/>
      <c r="R116" s="35"/>
    </row>
    <row r="117" spans="2:65" s="1" customFormat="1" ht="15">
      <c r="B117" s="34"/>
      <c r="C117" s="30" t="s">
        <v>26</v>
      </c>
      <c r="F117" s="28" t="str">
        <f>E12</f>
        <v>Město Bílina</v>
      </c>
      <c r="K117" s="30" t="s">
        <v>32</v>
      </c>
      <c r="M117" s="191" t="str">
        <f>E18</f>
        <v>Ing. Marian Zach</v>
      </c>
      <c r="N117" s="191"/>
      <c r="O117" s="191"/>
      <c r="P117" s="191"/>
      <c r="Q117" s="191"/>
      <c r="R117" s="35"/>
    </row>
    <row r="118" spans="2:65" s="1" customFormat="1" ht="14.45" customHeight="1">
      <c r="B118" s="34"/>
      <c r="C118" s="30" t="s">
        <v>30</v>
      </c>
      <c r="F118" s="28" t="str">
        <f>IF(E15="","",E15)</f>
        <v>DSP</v>
      </c>
      <c r="K118" s="30" t="s">
        <v>35</v>
      </c>
      <c r="M118" s="191" t="str">
        <f>E21</f>
        <v>Pavel Šouta</v>
      </c>
      <c r="N118" s="191"/>
      <c r="O118" s="191"/>
      <c r="P118" s="191"/>
      <c r="Q118" s="191"/>
      <c r="R118" s="35"/>
    </row>
    <row r="119" spans="2:65" s="1" customFormat="1" ht="10.35" customHeight="1">
      <c r="B119" s="34"/>
      <c r="R119" s="35"/>
    </row>
    <row r="120" spans="2:65" s="8" customFormat="1" ht="29.25" customHeight="1">
      <c r="B120" s="133"/>
      <c r="C120" s="134" t="s">
        <v>145</v>
      </c>
      <c r="D120" s="135" t="s">
        <v>146</v>
      </c>
      <c r="E120" s="135" t="s">
        <v>59</v>
      </c>
      <c r="F120" s="249" t="s">
        <v>147</v>
      </c>
      <c r="G120" s="249"/>
      <c r="H120" s="249"/>
      <c r="I120" s="249"/>
      <c r="J120" s="135" t="s">
        <v>148</v>
      </c>
      <c r="K120" s="135" t="s">
        <v>149</v>
      </c>
      <c r="L120" s="249" t="s">
        <v>150</v>
      </c>
      <c r="M120" s="249"/>
      <c r="N120" s="249" t="s">
        <v>121</v>
      </c>
      <c r="O120" s="249"/>
      <c r="P120" s="249"/>
      <c r="Q120" s="250"/>
      <c r="R120" s="136"/>
      <c r="T120" s="71" t="s">
        <v>151</v>
      </c>
      <c r="U120" s="72" t="s">
        <v>41</v>
      </c>
      <c r="V120" s="72" t="s">
        <v>152</v>
      </c>
      <c r="W120" s="72" t="s">
        <v>153</v>
      </c>
      <c r="X120" s="72" t="s">
        <v>154</v>
      </c>
      <c r="Y120" s="72" t="s">
        <v>155</v>
      </c>
      <c r="Z120" s="72" t="s">
        <v>156</v>
      </c>
      <c r="AA120" s="73" t="s">
        <v>157</v>
      </c>
    </row>
    <row r="121" spans="2:65" s="1" customFormat="1" ht="29.25" customHeight="1">
      <c r="B121" s="34"/>
      <c r="C121" s="75" t="s">
        <v>118</v>
      </c>
      <c r="N121" s="254">
        <f>BK121</f>
        <v>0</v>
      </c>
      <c r="O121" s="255"/>
      <c r="P121" s="255"/>
      <c r="Q121" s="255"/>
      <c r="R121" s="35"/>
      <c r="T121" s="74"/>
      <c r="U121" s="48"/>
      <c r="V121" s="48"/>
      <c r="W121" s="137">
        <f>W122+W161</f>
        <v>0</v>
      </c>
      <c r="X121" s="48"/>
      <c r="Y121" s="137">
        <f>Y122+Y161</f>
        <v>0</v>
      </c>
      <c r="Z121" s="48"/>
      <c r="AA121" s="138">
        <f>AA122+AA161</f>
        <v>0</v>
      </c>
      <c r="AT121" s="20" t="s">
        <v>76</v>
      </c>
      <c r="AU121" s="20" t="s">
        <v>123</v>
      </c>
      <c r="BK121" s="139">
        <f>BK122+BK161</f>
        <v>0</v>
      </c>
    </row>
    <row r="122" spans="2:65" s="9" customFormat="1" ht="37.35" customHeight="1">
      <c r="B122" s="140"/>
      <c r="D122" s="141" t="s">
        <v>913</v>
      </c>
      <c r="E122" s="141"/>
      <c r="F122" s="141"/>
      <c r="G122" s="141"/>
      <c r="H122" s="141"/>
      <c r="I122" s="141"/>
      <c r="J122" s="141"/>
      <c r="K122" s="141"/>
      <c r="L122" s="141"/>
      <c r="M122" s="141"/>
      <c r="N122" s="256">
        <f>BK122</f>
        <v>0</v>
      </c>
      <c r="O122" s="243"/>
      <c r="P122" s="243"/>
      <c r="Q122" s="243"/>
      <c r="R122" s="142"/>
      <c r="T122" s="143"/>
      <c r="W122" s="144">
        <f>W123+W142+W146+W150+W154</f>
        <v>0</v>
      </c>
      <c r="Y122" s="144">
        <f>Y123+Y142+Y146+Y150+Y154</f>
        <v>0</v>
      </c>
      <c r="AA122" s="145">
        <f>AA123+AA142+AA146+AA150+AA154</f>
        <v>0</v>
      </c>
      <c r="AR122" s="146" t="s">
        <v>181</v>
      </c>
      <c r="AT122" s="147" t="s">
        <v>76</v>
      </c>
      <c r="AU122" s="147" t="s">
        <v>77</v>
      </c>
      <c r="AY122" s="146" t="s">
        <v>158</v>
      </c>
      <c r="BK122" s="148">
        <f>BK123+BK142+BK146+BK150+BK154</f>
        <v>0</v>
      </c>
    </row>
    <row r="123" spans="2:65" s="9" customFormat="1" ht="19.899999999999999" customHeight="1">
      <c r="B123" s="140"/>
      <c r="D123" s="149" t="s">
        <v>914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257">
        <f>BK123</f>
        <v>0</v>
      </c>
      <c r="O123" s="258"/>
      <c r="P123" s="258"/>
      <c r="Q123" s="258"/>
      <c r="R123" s="142"/>
      <c r="T123" s="143"/>
      <c r="W123" s="144">
        <f>SUM(W124:W141)</f>
        <v>0</v>
      </c>
      <c r="Y123" s="144">
        <f>SUM(Y124:Y141)</f>
        <v>0</v>
      </c>
      <c r="AA123" s="145">
        <f>SUM(AA124:AA141)</f>
        <v>0</v>
      </c>
      <c r="AR123" s="146" t="s">
        <v>181</v>
      </c>
      <c r="AT123" s="147" t="s">
        <v>76</v>
      </c>
      <c r="AU123" s="147" t="s">
        <v>85</v>
      </c>
      <c r="AY123" s="146" t="s">
        <v>158</v>
      </c>
      <c r="BK123" s="148">
        <f>SUM(BK124:BK141)</f>
        <v>0</v>
      </c>
    </row>
    <row r="124" spans="2:65" s="1" customFormat="1" ht="14.45" customHeight="1">
      <c r="B124" s="123"/>
      <c r="C124" s="150" t="s">
        <v>85</v>
      </c>
      <c r="D124" s="150" t="s">
        <v>159</v>
      </c>
      <c r="E124" s="151" t="s">
        <v>919</v>
      </c>
      <c r="F124" s="251" t="s">
        <v>920</v>
      </c>
      <c r="G124" s="251"/>
      <c r="H124" s="251"/>
      <c r="I124" s="251"/>
      <c r="J124" s="152" t="s">
        <v>921</v>
      </c>
      <c r="K124" s="153">
        <v>1</v>
      </c>
      <c r="L124" s="252">
        <v>0</v>
      </c>
      <c r="M124" s="252"/>
      <c r="N124" s="253">
        <f>ROUND(L124*K124,2)</f>
        <v>0</v>
      </c>
      <c r="O124" s="253"/>
      <c r="P124" s="253"/>
      <c r="Q124" s="253"/>
      <c r="R124" s="126"/>
      <c r="T124" s="154" t="s">
        <v>5</v>
      </c>
      <c r="U124" s="41" t="s">
        <v>42</v>
      </c>
      <c r="W124" s="155">
        <f>V124*K124</f>
        <v>0</v>
      </c>
      <c r="X124" s="155">
        <v>0</v>
      </c>
      <c r="Y124" s="155">
        <f>X124*K124</f>
        <v>0</v>
      </c>
      <c r="Z124" s="155">
        <v>0</v>
      </c>
      <c r="AA124" s="156">
        <f>Z124*K124</f>
        <v>0</v>
      </c>
      <c r="AR124" s="20" t="s">
        <v>922</v>
      </c>
      <c r="AT124" s="20" t="s">
        <v>159</v>
      </c>
      <c r="AU124" s="20" t="s">
        <v>113</v>
      </c>
      <c r="AY124" s="20" t="s">
        <v>158</v>
      </c>
      <c r="BE124" s="100">
        <f>IF(U124="základní",N124,0)</f>
        <v>0</v>
      </c>
      <c r="BF124" s="100">
        <f>IF(U124="snížená",N124,0)</f>
        <v>0</v>
      </c>
      <c r="BG124" s="100">
        <f>IF(U124="zákl. přenesená",N124,0)</f>
        <v>0</v>
      </c>
      <c r="BH124" s="100">
        <f>IF(U124="sníž. přenesená",N124,0)</f>
        <v>0</v>
      </c>
      <c r="BI124" s="100">
        <f>IF(U124="nulová",N124,0)</f>
        <v>0</v>
      </c>
      <c r="BJ124" s="20" t="s">
        <v>85</v>
      </c>
      <c r="BK124" s="100">
        <f>ROUND(L124*K124,2)</f>
        <v>0</v>
      </c>
      <c r="BL124" s="20" t="s">
        <v>922</v>
      </c>
      <c r="BM124" s="20" t="s">
        <v>923</v>
      </c>
    </row>
    <row r="125" spans="2:65" s="10" customFormat="1" ht="14.45" customHeight="1">
      <c r="B125" s="157"/>
      <c r="E125" s="158" t="s">
        <v>5</v>
      </c>
      <c r="F125" s="259" t="s">
        <v>85</v>
      </c>
      <c r="G125" s="260"/>
      <c r="H125" s="260"/>
      <c r="I125" s="260"/>
      <c r="K125" s="159">
        <v>1</v>
      </c>
      <c r="R125" s="160"/>
      <c r="T125" s="161"/>
      <c r="AA125" s="162"/>
      <c r="AT125" s="158" t="s">
        <v>166</v>
      </c>
      <c r="AU125" s="158" t="s">
        <v>113</v>
      </c>
      <c r="AV125" s="10" t="s">
        <v>113</v>
      </c>
      <c r="AW125" s="10" t="s">
        <v>34</v>
      </c>
      <c r="AX125" s="10" t="s">
        <v>77</v>
      </c>
      <c r="AY125" s="158" t="s">
        <v>158</v>
      </c>
    </row>
    <row r="126" spans="2:65" s="11" customFormat="1" ht="14.45" customHeight="1">
      <c r="B126" s="163"/>
      <c r="E126" s="164" t="s">
        <v>5</v>
      </c>
      <c r="F126" s="261" t="s">
        <v>167</v>
      </c>
      <c r="G126" s="262"/>
      <c r="H126" s="262"/>
      <c r="I126" s="262"/>
      <c r="K126" s="165">
        <v>1</v>
      </c>
      <c r="R126" s="166"/>
      <c r="T126" s="167"/>
      <c r="AA126" s="168"/>
      <c r="AT126" s="164" t="s">
        <v>166</v>
      </c>
      <c r="AU126" s="164" t="s">
        <v>113</v>
      </c>
      <c r="AV126" s="11" t="s">
        <v>163</v>
      </c>
      <c r="AW126" s="11" t="s">
        <v>34</v>
      </c>
      <c r="AX126" s="11" t="s">
        <v>85</v>
      </c>
      <c r="AY126" s="164" t="s">
        <v>158</v>
      </c>
    </row>
    <row r="127" spans="2:65" s="1" customFormat="1" ht="22.9" customHeight="1">
      <c r="B127" s="123"/>
      <c r="C127" s="150" t="s">
        <v>113</v>
      </c>
      <c r="D127" s="150" t="s">
        <v>159</v>
      </c>
      <c r="E127" s="151" t="s">
        <v>924</v>
      </c>
      <c r="F127" s="251" t="s">
        <v>925</v>
      </c>
      <c r="G127" s="251"/>
      <c r="H127" s="251"/>
      <c r="I127" s="251"/>
      <c r="J127" s="152" t="s">
        <v>921</v>
      </c>
      <c r="K127" s="153">
        <v>1</v>
      </c>
      <c r="L127" s="252">
        <v>0</v>
      </c>
      <c r="M127" s="252"/>
      <c r="N127" s="253">
        <f>ROUND(L127*K127,2)</f>
        <v>0</v>
      </c>
      <c r="O127" s="253"/>
      <c r="P127" s="253"/>
      <c r="Q127" s="253"/>
      <c r="R127" s="126"/>
      <c r="T127" s="154" t="s">
        <v>5</v>
      </c>
      <c r="U127" s="41" t="s">
        <v>42</v>
      </c>
      <c r="W127" s="155">
        <f>V127*K127</f>
        <v>0</v>
      </c>
      <c r="X127" s="155">
        <v>0</v>
      </c>
      <c r="Y127" s="155">
        <f>X127*K127</f>
        <v>0</v>
      </c>
      <c r="Z127" s="155">
        <v>0</v>
      </c>
      <c r="AA127" s="156">
        <f>Z127*K127</f>
        <v>0</v>
      </c>
      <c r="AR127" s="20" t="s">
        <v>922</v>
      </c>
      <c r="AT127" s="20" t="s">
        <v>159</v>
      </c>
      <c r="AU127" s="20" t="s">
        <v>113</v>
      </c>
      <c r="AY127" s="20" t="s">
        <v>158</v>
      </c>
      <c r="BE127" s="100">
        <f>IF(U127="základní",N127,0)</f>
        <v>0</v>
      </c>
      <c r="BF127" s="100">
        <f>IF(U127="snížená",N127,0)</f>
        <v>0</v>
      </c>
      <c r="BG127" s="100">
        <f>IF(U127="zákl. přenesená",N127,0)</f>
        <v>0</v>
      </c>
      <c r="BH127" s="100">
        <f>IF(U127="sníž. přenesená",N127,0)</f>
        <v>0</v>
      </c>
      <c r="BI127" s="100">
        <f>IF(U127="nulová",N127,0)</f>
        <v>0</v>
      </c>
      <c r="BJ127" s="20" t="s">
        <v>85</v>
      </c>
      <c r="BK127" s="100">
        <f>ROUND(L127*K127,2)</f>
        <v>0</v>
      </c>
      <c r="BL127" s="20" t="s">
        <v>922</v>
      </c>
      <c r="BM127" s="20" t="s">
        <v>926</v>
      </c>
    </row>
    <row r="128" spans="2:65" s="10" customFormat="1" ht="14.45" customHeight="1">
      <c r="B128" s="157"/>
      <c r="E128" s="158" t="s">
        <v>5</v>
      </c>
      <c r="F128" s="259" t="s">
        <v>85</v>
      </c>
      <c r="G128" s="260"/>
      <c r="H128" s="260"/>
      <c r="I128" s="260"/>
      <c r="K128" s="159">
        <v>1</v>
      </c>
      <c r="R128" s="160"/>
      <c r="T128" s="161"/>
      <c r="AA128" s="162"/>
      <c r="AT128" s="158" t="s">
        <v>166</v>
      </c>
      <c r="AU128" s="158" t="s">
        <v>113</v>
      </c>
      <c r="AV128" s="10" t="s">
        <v>113</v>
      </c>
      <c r="AW128" s="10" t="s">
        <v>34</v>
      </c>
      <c r="AX128" s="10" t="s">
        <v>77</v>
      </c>
      <c r="AY128" s="158" t="s">
        <v>158</v>
      </c>
    </row>
    <row r="129" spans="2:65" s="11" customFormat="1" ht="14.45" customHeight="1">
      <c r="B129" s="163"/>
      <c r="E129" s="164" t="s">
        <v>5</v>
      </c>
      <c r="F129" s="261" t="s">
        <v>167</v>
      </c>
      <c r="G129" s="262"/>
      <c r="H129" s="262"/>
      <c r="I129" s="262"/>
      <c r="K129" s="165">
        <v>1</v>
      </c>
      <c r="R129" s="166"/>
      <c r="T129" s="167"/>
      <c r="AA129" s="168"/>
      <c r="AT129" s="164" t="s">
        <v>166</v>
      </c>
      <c r="AU129" s="164" t="s">
        <v>113</v>
      </c>
      <c r="AV129" s="11" t="s">
        <v>163</v>
      </c>
      <c r="AW129" s="11" t="s">
        <v>34</v>
      </c>
      <c r="AX129" s="11" t="s">
        <v>85</v>
      </c>
      <c r="AY129" s="164" t="s">
        <v>158</v>
      </c>
    </row>
    <row r="130" spans="2:65" s="1" customFormat="1" ht="14.45" customHeight="1">
      <c r="B130" s="123"/>
      <c r="C130" s="150" t="s">
        <v>173</v>
      </c>
      <c r="D130" s="150" t="s">
        <v>159</v>
      </c>
      <c r="E130" s="151" t="s">
        <v>927</v>
      </c>
      <c r="F130" s="251" t="s">
        <v>928</v>
      </c>
      <c r="G130" s="251"/>
      <c r="H130" s="251"/>
      <c r="I130" s="251"/>
      <c r="J130" s="152" t="s">
        <v>921</v>
      </c>
      <c r="K130" s="153">
        <v>1</v>
      </c>
      <c r="L130" s="252">
        <v>0</v>
      </c>
      <c r="M130" s="252"/>
      <c r="N130" s="253">
        <f>ROUND(L130*K130,2)</f>
        <v>0</v>
      </c>
      <c r="O130" s="253"/>
      <c r="P130" s="253"/>
      <c r="Q130" s="253"/>
      <c r="R130" s="126"/>
      <c r="T130" s="154" t="s">
        <v>5</v>
      </c>
      <c r="U130" s="41" t="s">
        <v>42</v>
      </c>
      <c r="W130" s="155">
        <f>V130*K130</f>
        <v>0</v>
      </c>
      <c r="X130" s="155">
        <v>0</v>
      </c>
      <c r="Y130" s="155">
        <f>X130*K130</f>
        <v>0</v>
      </c>
      <c r="Z130" s="155">
        <v>0</v>
      </c>
      <c r="AA130" s="156">
        <f>Z130*K130</f>
        <v>0</v>
      </c>
      <c r="AR130" s="20" t="s">
        <v>922</v>
      </c>
      <c r="AT130" s="20" t="s">
        <v>159</v>
      </c>
      <c r="AU130" s="20" t="s">
        <v>113</v>
      </c>
      <c r="AY130" s="20" t="s">
        <v>158</v>
      </c>
      <c r="BE130" s="100">
        <f>IF(U130="základní",N130,0)</f>
        <v>0</v>
      </c>
      <c r="BF130" s="100">
        <f>IF(U130="snížená",N130,0)</f>
        <v>0</v>
      </c>
      <c r="BG130" s="100">
        <f>IF(U130="zákl. přenesená",N130,0)</f>
        <v>0</v>
      </c>
      <c r="BH130" s="100">
        <f>IF(U130="sníž. přenesená",N130,0)</f>
        <v>0</v>
      </c>
      <c r="BI130" s="100">
        <f>IF(U130="nulová",N130,0)</f>
        <v>0</v>
      </c>
      <c r="BJ130" s="20" t="s">
        <v>85</v>
      </c>
      <c r="BK130" s="100">
        <f>ROUND(L130*K130,2)</f>
        <v>0</v>
      </c>
      <c r="BL130" s="20" t="s">
        <v>922</v>
      </c>
      <c r="BM130" s="20" t="s">
        <v>929</v>
      </c>
    </row>
    <row r="131" spans="2:65" s="10" customFormat="1" ht="14.45" customHeight="1">
      <c r="B131" s="157"/>
      <c r="E131" s="158" t="s">
        <v>5</v>
      </c>
      <c r="F131" s="259" t="s">
        <v>85</v>
      </c>
      <c r="G131" s="260"/>
      <c r="H131" s="260"/>
      <c r="I131" s="260"/>
      <c r="K131" s="159">
        <v>1</v>
      </c>
      <c r="R131" s="160"/>
      <c r="T131" s="161"/>
      <c r="AA131" s="162"/>
      <c r="AT131" s="158" t="s">
        <v>166</v>
      </c>
      <c r="AU131" s="158" t="s">
        <v>113</v>
      </c>
      <c r="AV131" s="10" t="s">
        <v>113</v>
      </c>
      <c r="AW131" s="10" t="s">
        <v>34</v>
      </c>
      <c r="AX131" s="10" t="s">
        <v>77</v>
      </c>
      <c r="AY131" s="158" t="s">
        <v>158</v>
      </c>
    </row>
    <row r="132" spans="2:65" s="11" customFormat="1" ht="14.45" customHeight="1">
      <c r="B132" s="163"/>
      <c r="E132" s="164" t="s">
        <v>5</v>
      </c>
      <c r="F132" s="261" t="s">
        <v>167</v>
      </c>
      <c r="G132" s="262"/>
      <c r="H132" s="262"/>
      <c r="I132" s="262"/>
      <c r="K132" s="165">
        <v>1</v>
      </c>
      <c r="R132" s="166"/>
      <c r="T132" s="167"/>
      <c r="AA132" s="168"/>
      <c r="AT132" s="164" t="s">
        <v>166</v>
      </c>
      <c r="AU132" s="164" t="s">
        <v>113</v>
      </c>
      <c r="AV132" s="11" t="s">
        <v>163</v>
      </c>
      <c r="AW132" s="11" t="s">
        <v>34</v>
      </c>
      <c r="AX132" s="11" t="s">
        <v>85</v>
      </c>
      <c r="AY132" s="164" t="s">
        <v>158</v>
      </c>
    </row>
    <row r="133" spans="2:65" s="1" customFormat="1" ht="14.45" customHeight="1">
      <c r="B133" s="123"/>
      <c r="C133" s="150" t="s">
        <v>163</v>
      </c>
      <c r="D133" s="150" t="s">
        <v>159</v>
      </c>
      <c r="E133" s="151" t="s">
        <v>930</v>
      </c>
      <c r="F133" s="251" t="s">
        <v>931</v>
      </c>
      <c r="G133" s="251"/>
      <c r="H133" s="251"/>
      <c r="I133" s="251"/>
      <c r="J133" s="152" t="s">
        <v>921</v>
      </c>
      <c r="K133" s="153">
        <v>1</v>
      </c>
      <c r="L133" s="252">
        <v>0</v>
      </c>
      <c r="M133" s="252"/>
      <c r="N133" s="253">
        <f>ROUND(L133*K133,2)</f>
        <v>0</v>
      </c>
      <c r="O133" s="253"/>
      <c r="P133" s="253"/>
      <c r="Q133" s="253"/>
      <c r="R133" s="126"/>
      <c r="T133" s="154" t="s">
        <v>5</v>
      </c>
      <c r="U133" s="41" t="s">
        <v>42</v>
      </c>
      <c r="W133" s="155">
        <f>V133*K133</f>
        <v>0</v>
      </c>
      <c r="X133" s="155">
        <v>0</v>
      </c>
      <c r="Y133" s="155">
        <f>X133*K133</f>
        <v>0</v>
      </c>
      <c r="Z133" s="155">
        <v>0</v>
      </c>
      <c r="AA133" s="156">
        <f>Z133*K133</f>
        <v>0</v>
      </c>
      <c r="AR133" s="20" t="s">
        <v>922</v>
      </c>
      <c r="AT133" s="20" t="s">
        <v>159</v>
      </c>
      <c r="AU133" s="20" t="s">
        <v>113</v>
      </c>
      <c r="AY133" s="20" t="s">
        <v>158</v>
      </c>
      <c r="BE133" s="100">
        <f>IF(U133="základní",N133,0)</f>
        <v>0</v>
      </c>
      <c r="BF133" s="100">
        <f>IF(U133="snížená",N133,0)</f>
        <v>0</v>
      </c>
      <c r="BG133" s="100">
        <f>IF(U133="zákl. přenesená",N133,0)</f>
        <v>0</v>
      </c>
      <c r="BH133" s="100">
        <f>IF(U133="sníž. přenesená",N133,0)</f>
        <v>0</v>
      </c>
      <c r="BI133" s="100">
        <f>IF(U133="nulová",N133,0)</f>
        <v>0</v>
      </c>
      <c r="BJ133" s="20" t="s">
        <v>85</v>
      </c>
      <c r="BK133" s="100">
        <f>ROUND(L133*K133,2)</f>
        <v>0</v>
      </c>
      <c r="BL133" s="20" t="s">
        <v>922</v>
      </c>
      <c r="BM133" s="20" t="s">
        <v>932</v>
      </c>
    </row>
    <row r="134" spans="2:65" s="10" customFormat="1" ht="14.45" customHeight="1">
      <c r="B134" s="157"/>
      <c r="E134" s="158" t="s">
        <v>5</v>
      </c>
      <c r="F134" s="259" t="s">
        <v>85</v>
      </c>
      <c r="G134" s="260"/>
      <c r="H134" s="260"/>
      <c r="I134" s="260"/>
      <c r="K134" s="159">
        <v>1</v>
      </c>
      <c r="R134" s="160"/>
      <c r="T134" s="161"/>
      <c r="AA134" s="162"/>
      <c r="AT134" s="158" t="s">
        <v>166</v>
      </c>
      <c r="AU134" s="158" t="s">
        <v>113</v>
      </c>
      <c r="AV134" s="10" t="s">
        <v>113</v>
      </c>
      <c r="AW134" s="10" t="s">
        <v>34</v>
      </c>
      <c r="AX134" s="10" t="s">
        <v>77</v>
      </c>
      <c r="AY134" s="158" t="s">
        <v>158</v>
      </c>
    </row>
    <row r="135" spans="2:65" s="11" customFormat="1" ht="14.45" customHeight="1">
      <c r="B135" s="163"/>
      <c r="E135" s="164" t="s">
        <v>5</v>
      </c>
      <c r="F135" s="261" t="s">
        <v>167</v>
      </c>
      <c r="G135" s="262"/>
      <c r="H135" s="262"/>
      <c r="I135" s="262"/>
      <c r="K135" s="165">
        <v>1</v>
      </c>
      <c r="R135" s="166"/>
      <c r="T135" s="167"/>
      <c r="AA135" s="168"/>
      <c r="AT135" s="164" t="s">
        <v>166</v>
      </c>
      <c r="AU135" s="164" t="s">
        <v>113</v>
      </c>
      <c r="AV135" s="11" t="s">
        <v>163</v>
      </c>
      <c r="AW135" s="11" t="s">
        <v>34</v>
      </c>
      <c r="AX135" s="11" t="s">
        <v>85</v>
      </c>
      <c r="AY135" s="164" t="s">
        <v>158</v>
      </c>
    </row>
    <row r="136" spans="2:65" s="1" customFormat="1" ht="14.45" customHeight="1">
      <c r="B136" s="123"/>
      <c r="C136" s="150" t="s">
        <v>181</v>
      </c>
      <c r="D136" s="150" t="s">
        <v>159</v>
      </c>
      <c r="E136" s="151" t="s">
        <v>933</v>
      </c>
      <c r="F136" s="251" t="s">
        <v>934</v>
      </c>
      <c r="G136" s="251"/>
      <c r="H136" s="251"/>
      <c r="I136" s="251"/>
      <c r="J136" s="152" t="s">
        <v>921</v>
      </c>
      <c r="K136" s="153">
        <v>1</v>
      </c>
      <c r="L136" s="252">
        <v>0</v>
      </c>
      <c r="M136" s="252"/>
      <c r="N136" s="253">
        <f>ROUND(L136*K136,2)</f>
        <v>0</v>
      </c>
      <c r="O136" s="253"/>
      <c r="P136" s="253"/>
      <c r="Q136" s="253"/>
      <c r="R136" s="126"/>
      <c r="T136" s="154" t="s">
        <v>5</v>
      </c>
      <c r="U136" s="41" t="s">
        <v>42</v>
      </c>
      <c r="W136" s="155">
        <f>V136*K136</f>
        <v>0</v>
      </c>
      <c r="X136" s="155">
        <v>0</v>
      </c>
      <c r="Y136" s="155">
        <f>X136*K136</f>
        <v>0</v>
      </c>
      <c r="Z136" s="155">
        <v>0</v>
      </c>
      <c r="AA136" s="156">
        <f>Z136*K136</f>
        <v>0</v>
      </c>
      <c r="AR136" s="20" t="s">
        <v>922</v>
      </c>
      <c r="AT136" s="20" t="s">
        <v>159</v>
      </c>
      <c r="AU136" s="20" t="s">
        <v>113</v>
      </c>
      <c r="AY136" s="20" t="s">
        <v>158</v>
      </c>
      <c r="BE136" s="100">
        <f>IF(U136="základní",N136,0)</f>
        <v>0</v>
      </c>
      <c r="BF136" s="100">
        <f>IF(U136="snížená",N136,0)</f>
        <v>0</v>
      </c>
      <c r="BG136" s="100">
        <f>IF(U136="zákl. přenesená",N136,0)</f>
        <v>0</v>
      </c>
      <c r="BH136" s="100">
        <f>IF(U136="sníž. přenesená",N136,0)</f>
        <v>0</v>
      </c>
      <c r="BI136" s="100">
        <f>IF(U136="nulová",N136,0)</f>
        <v>0</v>
      </c>
      <c r="BJ136" s="20" t="s">
        <v>85</v>
      </c>
      <c r="BK136" s="100">
        <f>ROUND(L136*K136,2)</f>
        <v>0</v>
      </c>
      <c r="BL136" s="20" t="s">
        <v>922</v>
      </c>
      <c r="BM136" s="20" t="s">
        <v>935</v>
      </c>
    </row>
    <row r="137" spans="2:65" s="10" customFormat="1" ht="14.45" customHeight="1">
      <c r="B137" s="157"/>
      <c r="E137" s="158" t="s">
        <v>5</v>
      </c>
      <c r="F137" s="259" t="s">
        <v>85</v>
      </c>
      <c r="G137" s="260"/>
      <c r="H137" s="260"/>
      <c r="I137" s="260"/>
      <c r="K137" s="159">
        <v>1</v>
      </c>
      <c r="R137" s="160"/>
      <c r="T137" s="161"/>
      <c r="AA137" s="162"/>
      <c r="AT137" s="158" t="s">
        <v>166</v>
      </c>
      <c r="AU137" s="158" t="s">
        <v>113</v>
      </c>
      <c r="AV137" s="10" t="s">
        <v>113</v>
      </c>
      <c r="AW137" s="10" t="s">
        <v>34</v>
      </c>
      <c r="AX137" s="10" t="s">
        <v>77</v>
      </c>
      <c r="AY137" s="158" t="s">
        <v>158</v>
      </c>
    </row>
    <row r="138" spans="2:65" s="11" customFormat="1" ht="14.45" customHeight="1">
      <c r="B138" s="163"/>
      <c r="E138" s="164" t="s">
        <v>5</v>
      </c>
      <c r="F138" s="261" t="s">
        <v>167</v>
      </c>
      <c r="G138" s="262"/>
      <c r="H138" s="262"/>
      <c r="I138" s="262"/>
      <c r="K138" s="165">
        <v>1</v>
      </c>
      <c r="R138" s="166"/>
      <c r="T138" s="167"/>
      <c r="AA138" s="168"/>
      <c r="AT138" s="164" t="s">
        <v>166</v>
      </c>
      <c r="AU138" s="164" t="s">
        <v>113</v>
      </c>
      <c r="AV138" s="11" t="s">
        <v>163</v>
      </c>
      <c r="AW138" s="11" t="s">
        <v>34</v>
      </c>
      <c r="AX138" s="11" t="s">
        <v>85</v>
      </c>
      <c r="AY138" s="164" t="s">
        <v>158</v>
      </c>
    </row>
    <row r="139" spans="2:65" s="1" customFormat="1" ht="14.45" customHeight="1">
      <c r="B139" s="123"/>
      <c r="C139" s="150" t="s">
        <v>187</v>
      </c>
      <c r="D139" s="150" t="s">
        <v>159</v>
      </c>
      <c r="E139" s="151" t="s">
        <v>936</v>
      </c>
      <c r="F139" s="251" t="s">
        <v>937</v>
      </c>
      <c r="G139" s="251"/>
      <c r="H139" s="251"/>
      <c r="I139" s="251"/>
      <c r="J139" s="152" t="s">
        <v>921</v>
      </c>
      <c r="K139" s="153">
        <v>1</v>
      </c>
      <c r="L139" s="252">
        <v>0</v>
      </c>
      <c r="M139" s="252"/>
      <c r="N139" s="253">
        <f>ROUND(L139*K139,2)</f>
        <v>0</v>
      </c>
      <c r="O139" s="253"/>
      <c r="P139" s="253"/>
      <c r="Q139" s="253"/>
      <c r="R139" s="126"/>
      <c r="T139" s="154" t="s">
        <v>5</v>
      </c>
      <c r="U139" s="41" t="s">
        <v>42</v>
      </c>
      <c r="W139" s="155">
        <f>V139*K139</f>
        <v>0</v>
      </c>
      <c r="X139" s="155">
        <v>0</v>
      </c>
      <c r="Y139" s="155">
        <f>X139*K139</f>
        <v>0</v>
      </c>
      <c r="Z139" s="155">
        <v>0</v>
      </c>
      <c r="AA139" s="156">
        <f>Z139*K139</f>
        <v>0</v>
      </c>
      <c r="AR139" s="20" t="s">
        <v>922</v>
      </c>
      <c r="AT139" s="20" t="s">
        <v>159</v>
      </c>
      <c r="AU139" s="20" t="s">
        <v>113</v>
      </c>
      <c r="AY139" s="20" t="s">
        <v>158</v>
      </c>
      <c r="BE139" s="100">
        <f>IF(U139="základní",N139,0)</f>
        <v>0</v>
      </c>
      <c r="BF139" s="100">
        <f>IF(U139="snížená",N139,0)</f>
        <v>0</v>
      </c>
      <c r="BG139" s="100">
        <f>IF(U139="zákl. přenesená",N139,0)</f>
        <v>0</v>
      </c>
      <c r="BH139" s="100">
        <f>IF(U139="sníž. přenesená",N139,0)</f>
        <v>0</v>
      </c>
      <c r="BI139" s="100">
        <f>IF(U139="nulová",N139,0)</f>
        <v>0</v>
      </c>
      <c r="BJ139" s="20" t="s">
        <v>85</v>
      </c>
      <c r="BK139" s="100">
        <f>ROUND(L139*K139,2)</f>
        <v>0</v>
      </c>
      <c r="BL139" s="20" t="s">
        <v>922</v>
      </c>
      <c r="BM139" s="20" t="s">
        <v>938</v>
      </c>
    </row>
    <row r="140" spans="2:65" s="10" customFormat="1" ht="14.45" customHeight="1">
      <c r="B140" s="157"/>
      <c r="E140" s="158" t="s">
        <v>5</v>
      </c>
      <c r="F140" s="259" t="s">
        <v>85</v>
      </c>
      <c r="G140" s="260"/>
      <c r="H140" s="260"/>
      <c r="I140" s="260"/>
      <c r="K140" s="159">
        <v>1</v>
      </c>
      <c r="R140" s="160"/>
      <c r="T140" s="161"/>
      <c r="AA140" s="162"/>
      <c r="AT140" s="158" t="s">
        <v>166</v>
      </c>
      <c r="AU140" s="158" t="s">
        <v>113</v>
      </c>
      <c r="AV140" s="10" t="s">
        <v>113</v>
      </c>
      <c r="AW140" s="10" t="s">
        <v>34</v>
      </c>
      <c r="AX140" s="10" t="s">
        <v>77</v>
      </c>
      <c r="AY140" s="158" t="s">
        <v>158</v>
      </c>
    </row>
    <row r="141" spans="2:65" s="11" customFormat="1" ht="14.45" customHeight="1">
      <c r="B141" s="163"/>
      <c r="E141" s="164" t="s">
        <v>5</v>
      </c>
      <c r="F141" s="261" t="s">
        <v>167</v>
      </c>
      <c r="G141" s="262"/>
      <c r="H141" s="262"/>
      <c r="I141" s="262"/>
      <c r="K141" s="165">
        <v>1</v>
      </c>
      <c r="R141" s="166"/>
      <c r="T141" s="167"/>
      <c r="AA141" s="168"/>
      <c r="AT141" s="164" t="s">
        <v>166</v>
      </c>
      <c r="AU141" s="164" t="s">
        <v>113</v>
      </c>
      <c r="AV141" s="11" t="s">
        <v>163</v>
      </c>
      <c r="AW141" s="11" t="s">
        <v>34</v>
      </c>
      <c r="AX141" s="11" t="s">
        <v>85</v>
      </c>
      <c r="AY141" s="164" t="s">
        <v>158</v>
      </c>
    </row>
    <row r="142" spans="2:65" s="9" customFormat="1" ht="29.85" customHeight="1">
      <c r="B142" s="140"/>
      <c r="D142" s="149" t="s">
        <v>915</v>
      </c>
      <c r="E142" s="149"/>
      <c r="F142" s="149"/>
      <c r="G142" s="149"/>
      <c r="H142" s="149"/>
      <c r="I142" s="149"/>
      <c r="J142" s="149"/>
      <c r="K142" s="149"/>
      <c r="L142" s="149"/>
      <c r="M142" s="149"/>
      <c r="N142" s="257">
        <f>BK142</f>
        <v>0</v>
      </c>
      <c r="O142" s="258"/>
      <c r="P142" s="258"/>
      <c r="Q142" s="258"/>
      <c r="R142" s="142"/>
      <c r="T142" s="143"/>
      <c r="W142" s="144">
        <f>SUM(W143:W145)</f>
        <v>0</v>
      </c>
      <c r="Y142" s="144">
        <f>SUM(Y143:Y145)</f>
        <v>0</v>
      </c>
      <c r="AA142" s="145">
        <f>SUM(AA143:AA145)</f>
        <v>0</v>
      </c>
      <c r="AR142" s="146" t="s">
        <v>181</v>
      </c>
      <c r="AT142" s="147" t="s">
        <v>76</v>
      </c>
      <c r="AU142" s="147" t="s">
        <v>85</v>
      </c>
      <c r="AY142" s="146" t="s">
        <v>158</v>
      </c>
      <c r="BK142" s="148">
        <f>SUM(BK143:BK145)</f>
        <v>0</v>
      </c>
    </row>
    <row r="143" spans="2:65" s="1" customFormat="1" ht="14.45" customHeight="1">
      <c r="B143" s="123"/>
      <c r="C143" s="150" t="s">
        <v>191</v>
      </c>
      <c r="D143" s="150" t="s">
        <v>159</v>
      </c>
      <c r="E143" s="151" t="s">
        <v>939</v>
      </c>
      <c r="F143" s="251" t="s">
        <v>940</v>
      </c>
      <c r="G143" s="251"/>
      <c r="H143" s="251"/>
      <c r="I143" s="251"/>
      <c r="J143" s="152" t="s">
        <v>921</v>
      </c>
      <c r="K143" s="153">
        <v>1</v>
      </c>
      <c r="L143" s="252">
        <v>0</v>
      </c>
      <c r="M143" s="252"/>
      <c r="N143" s="253">
        <f>ROUND(L143*K143,2)</f>
        <v>0</v>
      </c>
      <c r="O143" s="253"/>
      <c r="P143" s="253"/>
      <c r="Q143" s="253"/>
      <c r="R143" s="126"/>
      <c r="T143" s="154" t="s">
        <v>5</v>
      </c>
      <c r="U143" s="41" t="s">
        <v>42</v>
      </c>
      <c r="W143" s="155">
        <f>V143*K143</f>
        <v>0</v>
      </c>
      <c r="X143" s="155">
        <v>0</v>
      </c>
      <c r="Y143" s="155">
        <f>X143*K143</f>
        <v>0</v>
      </c>
      <c r="Z143" s="155">
        <v>0</v>
      </c>
      <c r="AA143" s="156">
        <f>Z143*K143</f>
        <v>0</v>
      </c>
      <c r="AR143" s="20" t="s">
        <v>922</v>
      </c>
      <c r="AT143" s="20" t="s">
        <v>159</v>
      </c>
      <c r="AU143" s="20" t="s">
        <v>113</v>
      </c>
      <c r="AY143" s="20" t="s">
        <v>158</v>
      </c>
      <c r="BE143" s="100">
        <f>IF(U143="základní",N143,0)</f>
        <v>0</v>
      </c>
      <c r="BF143" s="100">
        <f>IF(U143="snížená",N143,0)</f>
        <v>0</v>
      </c>
      <c r="BG143" s="100">
        <f>IF(U143="zákl. přenesená",N143,0)</f>
        <v>0</v>
      </c>
      <c r="BH143" s="100">
        <f>IF(U143="sníž. přenesená",N143,0)</f>
        <v>0</v>
      </c>
      <c r="BI143" s="100">
        <f>IF(U143="nulová",N143,0)</f>
        <v>0</v>
      </c>
      <c r="BJ143" s="20" t="s">
        <v>85</v>
      </c>
      <c r="BK143" s="100">
        <f>ROUND(L143*K143,2)</f>
        <v>0</v>
      </c>
      <c r="BL143" s="20" t="s">
        <v>922</v>
      </c>
      <c r="BM143" s="20" t="s">
        <v>941</v>
      </c>
    </row>
    <row r="144" spans="2:65" s="10" customFormat="1" ht="14.45" customHeight="1">
      <c r="B144" s="157"/>
      <c r="E144" s="158" t="s">
        <v>5</v>
      </c>
      <c r="F144" s="259" t="s">
        <v>85</v>
      </c>
      <c r="G144" s="260"/>
      <c r="H144" s="260"/>
      <c r="I144" s="260"/>
      <c r="K144" s="159">
        <v>1</v>
      </c>
      <c r="R144" s="160"/>
      <c r="T144" s="161"/>
      <c r="AA144" s="162"/>
      <c r="AT144" s="158" t="s">
        <v>166</v>
      </c>
      <c r="AU144" s="158" t="s">
        <v>113</v>
      </c>
      <c r="AV144" s="10" t="s">
        <v>113</v>
      </c>
      <c r="AW144" s="10" t="s">
        <v>34</v>
      </c>
      <c r="AX144" s="10" t="s">
        <v>77</v>
      </c>
      <c r="AY144" s="158" t="s">
        <v>158</v>
      </c>
    </row>
    <row r="145" spans="2:65" s="11" customFormat="1" ht="14.45" customHeight="1">
      <c r="B145" s="163"/>
      <c r="E145" s="164" t="s">
        <v>5</v>
      </c>
      <c r="F145" s="261" t="s">
        <v>167</v>
      </c>
      <c r="G145" s="262"/>
      <c r="H145" s="262"/>
      <c r="I145" s="262"/>
      <c r="K145" s="165">
        <v>1</v>
      </c>
      <c r="R145" s="166"/>
      <c r="T145" s="167"/>
      <c r="AA145" s="168"/>
      <c r="AT145" s="164" t="s">
        <v>166</v>
      </c>
      <c r="AU145" s="164" t="s">
        <v>113</v>
      </c>
      <c r="AV145" s="11" t="s">
        <v>163</v>
      </c>
      <c r="AW145" s="11" t="s">
        <v>34</v>
      </c>
      <c r="AX145" s="11" t="s">
        <v>85</v>
      </c>
      <c r="AY145" s="164" t="s">
        <v>158</v>
      </c>
    </row>
    <row r="146" spans="2:65" s="9" customFormat="1" ht="29.85" customHeight="1">
      <c r="B146" s="140"/>
      <c r="D146" s="149" t="s">
        <v>916</v>
      </c>
      <c r="E146" s="149"/>
      <c r="F146" s="149"/>
      <c r="G146" s="149"/>
      <c r="H146" s="149"/>
      <c r="I146" s="149"/>
      <c r="J146" s="149"/>
      <c r="K146" s="149"/>
      <c r="L146" s="149"/>
      <c r="M146" s="149"/>
      <c r="N146" s="257">
        <f>BK146</f>
        <v>0</v>
      </c>
      <c r="O146" s="258"/>
      <c r="P146" s="258"/>
      <c r="Q146" s="258"/>
      <c r="R146" s="142"/>
      <c r="T146" s="143"/>
      <c r="W146" s="144">
        <f>SUM(W147:W149)</f>
        <v>0</v>
      </c>
      <c r="Y146" s="144">
        <f>SUM(Y147:Y149)</f>
        <v>0</v>
      </c>
      <c r="AA146" s="145">
        <f>SUM(AA147:AA149)</f>
        <v>0</v>
      </c>
      <c r="AR146" s="146" t="s">
        <v>181</v>
      </c>
      <c r="AT146" s="147" t="s">
        <v>76</v>
      </c>
      <c r="AU146" s="147" t="s">
        <v>85</v>
      </c>
      <c r="AY146" s="146" t="s">
        <v>158</v>
      </c>
      <c r="BK146" s="148">
        <f>SUM(BK147:BK149)</f>
        <v>0</v>
      </c>
    </row>
    <row r="147" spans="2:65" s="1" customFormat="1" ht="22.9" customHeight="1">
      <c r="B147" s="123"/>
      <c r="C147" s="150" t="s">
        <v>195</v>
      </c>
      <c r="D147" s="150" t="s">
        <v>159</v>
      </c>
      <c r="E147" s="151" t="s">
        <v>942</v>
      </c>
      <c r="F147" s="251" t="s">
        <v>943</v>
      </c>
      <c r="G147" s="251"/>
      <c r="H147" s="251"/>
      <c r="I147" s="251"/>
      <c r="J147" s="152" t="s">
        <v>921</v>
      </c>
      <c r="K147" s="153">
        <v>1</v>
      </c>
      <c r="L147" s="252">
        <v>0</v>
      </c>
      <c r="M147" s="252"/>
      <c r="N147" s="253">
        <f>ROUND(L147*K147,2)</f>
        <v>0</v>
      </c>
      <c r="O147" s="253"/>
      <c r="P147" s="253"/>
      <c r="Q147" s="253"/>
      <c r="R147" s="126"/>
      <c r="T147" s="154" t="s">
        <v>5</v>
      </c>
      <c r="U147" s="41" t="s">
        <v>42</v>
      </c>
      <c r="W147" s="155">
        <f>V147*K147</f>
        <v>0</v>
      </c>
      <c r="X147" s="155">
        <v>0</v>
      </c>
      <c r="Y147" s="155">
        <f>X147*K147</f>
        <v>0</v>
      </c>
      <c r="Z147" s="155">
        <v>0</v>
      </c>
      <c r="AA147" s="156">
        <f>Z147*K147</f>
        <v>0</v>
      </c>
      <c r="AR147" s="20" t="s">
        <v>922</v>
      </c>
      <c r="AT147" s="20" t="s">
        <v>159</v>
      </c>
      <c r="AU147" s="20" t="s">
        <v>113</v>
      </c>
      <c r="AY147" s="20" t="s">
        <v>158</v>
      </c>
      <c r="BE147" s="100">
        <f>IF(U147="základní",N147,0)</f>
        <v>0</v>
      </c>
      <c r="BF147" s="100">
        <f>IF(U147="snížená",N147,0)</f>
        <v>0</v>
      </c>
      <c r="BG147" s="100">
        <f>IF(U147="zákl. přenesená",N147,0)</f>
        <v>0</v>
      </c>
      <c r="BH147" s="100">
        <f>IF(U147="sníž. přenesená",N147,0)</f>
        <v>0</v>
      </c>
      <c r="BI147" s="100">
        <f>IF(U147="nulová",N147,0)</f>
        <v>0</v>
      </c>
      <c r="BJ147" s="20" t="s">
        <v>85</v>
      </c>
      <c r="BK147" s="100">
        <f>ROUND(L147*K147,2)</f>
        <v>0</v>
      </c>
      <c r="BL147" s="20" t="s">
        <v>922</v>
      </c>
      <c r="BM147" s="20" t="s">
        <v>944</v>
      </c>
    </row>
    <row r="148" spans="2:65" s="10" customFormat="1" ht="14.45" customHeight="1">
      <c r="B148" s="157"/>
      <c r="E148" s="158" t="s">
        <v>5</v>
      </c>
      <c r="F148" s="259" t="s">
        <v>85</v>
      </c>
      <c r="G148" s="260"/>
      <c r="H148" s="260"/>
      <c r="I148" s="260"/>
      <c r="K148" s="159">
        <v>1</v>
      </c>
      <c r="R148" s="160"/>
      <c r="T148" s="161"/>
      <c r="AA148" s="162"/>
      <c r="AT148" s="158" t="s">
        <v>166</v>
      </c>
      <c r="AU148" s="158" t="s">
        <v>113</v>
      </c>
      <c r="AV148" s="10" t="s">
        <v>113</v>
      </c>
      <c r="AW148" s="10" t="s">
        <v>34</v>
      </c>
      <c r="AX148" s="10" t="s">
        <v>77</v>
      </c>
      <c r="AY148" s="158" t="s">
        <v>158</v>
      </c>
    </row>
    <row r="149" spans="2:65" s="11" customFormat="1" ht="14.45" customHeight="1">
      <c r="B149" s="163"/>
      <c r="E149" s="164" t="s">
        <v>5</v>
      </c>
      <c r="F149" s="261" t="s">
        <v>167</v>
      </c>
      <c r="G149" s="262"/>
      <c r="H149" s="262"/>
      <c r="I149" s="262"/>
      <c r="K149" s="165">
        <v>1</v>
      </c>
      <c r="R149" s="166"/>
      <c r="T149" s="167"/>
      <c r="AA149" s="168"/>
      <c r="AT149" s="164" t="s">
        <v>166</v>
      </c>
      <c r="AU149" s="164" t="s">
        <v>113</v>
      </c>
      <c r="AV149" s="11" t="s">
        <v>163</v>
      </c>
      <c r="AW149" s="11" t="s">
        <v>34</v>
      </c>
      <c r="AX149" s="11" t="s">
        <v>85</v>
      </c>
      <c r="AY149" s="164" t="s">
        <v>158</v>
      </c>
    </row>
    <row r="150" spans="2:65" s="9" customFormat="1" ht="29.85" customHeight="1">
      <c r="B150" s="140"/>
      <c r="D150" s="149" t="s">
        <v>917</v>
      </c>
      <c r="E150" s="149"/>
      <c r="F150" s="149"/>
      <c r="G150" s="149"/>
      <c r="H150" s="149"/>
      <c r="I150" s="149"/>
      <c r="J150" s="149"/>
      <c r="K150" s="149"/>
      <c r="L150" s="149"/>
      <c r="M150" s="149"/>
      <c r="N150" s="257">
        <f>BK150</f>
        <v>0</v>
      </c>
      <c r="O150" s="258"/>
      <c r="P150" s="258"/>
      <c r="Q150" s="258"/>
      <c r="R150" s="142"/>
      <c r="T150" s="143"/>
      <c r="W150" s="144">
        <f>SUM(W151:W153)</f>
        <v>0</v>
      </c>
      <c r="Y150" s="144">
        <f>SUM(Y151:Y153)</f>
        <v>0</v>
      </c>
      <c r="AA150" s="145">
        <f>SUM(AA151:AA153)</f>
        <v>0</v>
      </c>
      <c r="AR150" s="146" t="s">
        <v>181</v>
      </c>
      <c r="AT150" s="147" t="s">
        <v>76</v>
      </c>
      <c r="AU150" s="147" t="s">
        <v>85</v>
      </c>
      <c r="AY150" s="146" t="s">
        <v>158</v>
      </c>
      <c r="BK150" s="148">
        <f>SUM(BK151:BK153)</f>
        <v>0</v>
      </c>
    </row>
    <row r="151" spans="2:65" s="1" customFormat="1" ht="14.45" customHeight="1">
      <c r="B151" s="123"/>
      <c r="C151" s="150" t="s">
        <v>203</v>
      </c>
      <c r="D151" s="150" t="s">
        <v>159</v>
      </c>
      <c r="E151" s="151" t="s">
        <v>945</v>
      </c>
      <c r="F151" s="251" t="s">
        <v>946</v>
      </c>
      <c r="G151" s="251"/>
      <c r="H151" s="251"/>
      <c r="I151" s="251"/>
      <c r="J151" s="152" t="s">
        <v>921</v>
      </c>
      <c r="K151" s="153">
        <v>1</v>
      </c>
      <c r="L151" s="252">
        <v>0</v>
      </c>
      <c r="M151" s="252"/>
      <c r="N151" s="253">
        <f>ROUND(L151*K151,2)</f>
        <v>0</v>
      </c>
      <c r="O151" s="253"/>
      <c r="P151" s="253"/>
      <c r="Q151" s="253"/>
      <c r="R151" s="126"/>
      <c r="T151" s="154" t="s">
        <v>5</v>
      </c>
      <c r="U151" s="41" t="s">
        <v>42</v>
      </c>
      <c r="W151" s="155">
        <f>V151*K151</f>
        <v>0</v>
      </c>
      <c r="X151" s="155">
        <v>0</v>
      </c>
      <c r="Y151" s="155">
        <f>X151*K151</f>
        <v>0</v>
      </c>
      <c r="Z151" s="155">
        <v>0</v>
      </c>
      <c r="AA151" s="156">
        <f>Z151*K151</f>
        <v>0</v>
      </c>
      <c r="AR151" s="20" t="s">
        <v>922</v>
      </c>
      <c r="AT151" s="20" t="s">
        <v>159</v>
      </c>
      <c r="AU151" s="20" t="s">
        <v>113</v>
      </c>
      <c r="AY151" s="20" t="s">
        <v>158</v>
      </c>
      <c r="BE151" s="100">
        <f>IF(U151="základní",N151,0)</f>
        <v>0</v>
      </c>
      <c r="BF151" s="100">
        <f>IF(U151="snížená",N151,0)</f>
        <v>0</v>
      </c>
      <c r="BG151" s="100">
        <f>IF(U151="zákl. přenesená",N151,0)</f>
        <v>0</v>
      </c>
      <c r="BH151" s="100">
        <f>IF(U151="sníž. přenesená",N151,0)</f>
        <v>0</v>
      </c>
      <c r="BI151" s="100">
        <f>IF(U151="nulová",N151,0)</f>
        <v>0</v>
      </c>
      <c r="BJ151" s="20" t="s">
        <v>85</v>
      </c>
      <c r="BK151" s="100">
        <f>ROUND(L151*K151,2)</f>
        <v>0</v>
      </c>
      <c r="BL151" s="20" t="s">
        <v>922</v>
      </c>
      <c r="BM151" s="20" t="s">
        <v>947</v>
      </c>
    </row>
    <row r="152" spans="2:65" s="10" customFormat="1" ht="14.45" customHeight="1">
      <c r="B152" s="157"/>
      <c r="E152" s="158" t="s">
        <v>5</v>
      </c>
      <c r="F152" s="259" t="s">
        <v>85</v>
      </c>
      <c r="G152" s="260"/>
      <c r="H152" s="260"/>
      <c r="I152" s="260"/>
      <c r="K152" s="159">
        <v>1</v>
      </c>
      <c r="R152" s="160"/>
      <c r="T152" s="161"/>
      <c r="AA152" s="162"/>
      <c r="AT152" s="158" t="s">
        <v>166</v>
      </c>
      <c r="AU152" s="158" t="s">
        <v>113</v>
      </c>
      <c r="AV152" s="10" t="s">
        <v>113</v>
      </c>
      <c r="AW152" s="10" t="s">
        <v>34</v>
      </c>
      <c r="AX152" s="10" t="s">
        <v>77</v>
      </c>
      <c r="AY152" s="158" t="s">
        <v>158</v>
      </c>
    </row>
    <row r="153" spans="2:65" s="11" customFormat="1" ht="14.45" customHeight="1">
      <c r="B153" s="163"/>
      <c r="E153" s="164" t="s">
        <v>5</v>
      </c>
      <c r="F153" s="261" t="s">
        <v>167</v>
      </c>
      <c r="G153" s="262"/>
      <c r="H153" s="262"/>
      <c r="I153" s="262"/>
      <c r="K153" s="165">
        <v>1</v>
      </c>
      <c r="R153" s="166"/>
      <c r="T153" s="167"/>
      <c r="AA153" s="168"/>
      <c r="AT153" s="164" t="s">
        <v>166</v>
      </c>
      <c r="AU153" s="164" t="s">
        <v>113</v>
      </c>
      <c r="AV153" s="11" t="s">
        <v>163</v>
      </c>
      <c r="AW153" s="11" t="s">
        <v>34</v>
      </c>
      <c r="AX153" s="11" t="s">
        <v>85</v>
      </c>
      <c r="AY153" s="164" t="s">
        <v>158</v>
      </c>
    </row>
    <row r="154" spans="2:65" s="9" customFormat="1" ht="29.85" customHeight="1">
      <c r="B154" s="140"/>
      <c r="D154" s="149" t="s">
        <v>918</v>
      </c>
      <c r="E154" s="149"/>
      <c r="F154" s="149"/>
      <c r="G154" s="149"/>
      <c r="H154" s="149"/>
      <c r="I154" s="149"/>
      <c r="J154" s="149"/>
      <c r="K154" s="149"/>
      <c r="L154" s="149"/>
      <c r="M154" s="149"/>
      <c r="N154" s="257">
        <f>BK154</f>
        <v>0</v>
      </c>
      <c r="O154" s="258"/>
      <c r="P154" s="258"/>
      <c r="Q154" s="258"/>
      <c r="R154" s="142"/>
      <c r="T154" s="143"/>
      <c r="W154" s="144">
        <f>SUM(W155:W160)</f>
        <v>0</v>
      </c>
      <c r="Y154" s="144">
        <f>SUM(Y155:Y160)</f>
        <v>0</v>
      </c>
      <c r="AA154" s="145">
        <f>SUM(AA155:AA160)</f>
        <v>0</v>
      </c>
      <c r="AR154" s="146" t="s">
        <v>181</v>
      </c>
      <c r="AT154" s="147" t="s">
        <v>76</v>
      </c>
      <c r="AU154" s="147" t="s">
        <v>85</v>
      </c>
      <c r="AY154" s="146" t="s">
        <v>158</v>
      </c>
      <c r="BK154" s="148">
        <f>SUM(BK155:BK160)</f>
        <v>0</v>
      </c>
    </row>
    <row r="155" spans="2:65" s="1" customFormat="1" ht="14.45" customHeight="1">
      <c r="B155" s="123"/>
      <c r="C155" s="150" t="s">
        <v>209</v>
      </c>
      <c r="D155" s="150" t="s">
        <v>159</v>
      </c>
      <c r="E155" s="151" t="s">
        <v>948</v>
      </c>
      <c r="F155" s="251" t="s">
        <v>949</v>
      </c>
      <c r="G155" s="251"/>
      <c r="H155" s="251"/>
      <c r="I155" s="251"/>
      <c r="J155" s="152" t="s">
        <v>921</v>
      </c>
      <c r="K155" s="153">
        <v>1</v>
      </c>
      <c r="L155" s="252">
        <v>0</v>
      </c>
      <c r="M155" s="252"/>
      <c r="N155" s="253">
        <f>ROUND(L155*K155,2)</f>
        <v>0</v>
      </c>
      <c r="O155" s="253"/>
      <c r="P155" s="253"/>
      <c r="Q155" s="253"/>
      <c r="R155" s="126"/>
      <c r="T155" s="154" t="s">
        <v>5</v>
      </c>
      <c r="U155" s="41" t="s">
        <v>42</v>
      </c>
      <c r="W155" s="155">
        <f>V155*K155</f>
        <v>0</v>
      </c>
      <c r="X155" s="155">
        <v>0</v>
      </c>
      <c r="Y155" s="155">
        <f>X155*K155</f>
        <v>0</v>
      </c>
      <c r="Z155" s="155">
        <v>0</v>
      </c>
      <c r="AA155" s="156">
        <f>Z155*K155</f>
        <v>0</v>
      </c>
      <c r="AR155" s="20" t="s">
        <v>922</v>
      </c>
      <c r="AT155" s="20" t="s">
        <v>159</v>
      </c>
      <c r="AU155" s="20" t="s">
        <v>113</v>
      </c>
      <c r="AY155" s="20" t="s">
        <v>158</v>
      </c>
      <c r="BE155" s="100">
        <f>IF(U155="základní",N155,0)</f>
        <v>0</v>
      </c>
      <c r="BF155" s="100">
        <f>IF(U155="snížená",N155,0)</f>
        <v>0</v>
      </c>
      <c r="BG155" s="100">
        <f>IF(U155="zákl. přenesená",N155,0)</f>
        <v>0</v>
      </c>
      <c r="BH155" s="100">
        <f>IF(U155="sníž. přenesená",N155,0)</f>
        <v>0</v>
      </c>
      <c r="BI155" s="100">
        <f>IF(U155="nulová",N155,0)</f>
        <v>0</v>
      </c>
      <c r="BJ155" s="20" t="s">
        <v>85</v>
      </c>
      <c r="BK155" s="100">
        <f>ROUND(L155*K155,2)</f>
        <v>0</v>
      </c>
      <c r="BL155" s="20" t="s">
        <v>922</v>
      </c>
      <c r="BM155" s="20" t="s">
        <v>950</v>
      </c>
    </row>
    <row r="156" spans="2:65" s="10" customFormat="1" ht="14.45" customHeight="1">
      <c r="B156" s="157"/>
      <c r="E156" s="158" t="s">
        <v>5</v>
      </c>
      <c r="F156" s="259" t="s">
        <v>85</v>
      </c>
      <c r="G156" s="260"/>
      <c r="H156" s="260"/>
      <c r="I156" s="260"/>
      <c r="K156" s="159">
        <v>1</v>
      </c>
      <c r="R156" s="160"/>
      <c r="T156" s="161"/>
      <c r="AA156" s="162"/>
      <c r="AT156" s="158" t="s">
        <v>166</v>
      </c>
      <c r="AU156" s="158" t="s">
        <v>113</v>
      </c>
      <c r="AV156" s="10" t="s">
        <v>113</v>
      </c>
      <c r="AW156" s="10" t="s">
        <v>34</v>
      </c>
      <c r="AX156" s="10" t="s">
        <v>77</v>
      </c>
      <c r="AY156" s="158" t="s">
        <v>158</v>
      </c>
    </row>
    <row r="157" spans="2:65" s="11" customFormat="1" ht="14.45" customHeight="1">
      <c r="B157" s="163"/>
      <c r="E157" s="164" t="s">
        <v>5</v>
      </c>
      <c r="F157" s="261" t="s">
        <v>167</v>
      </c>
      <c r="G157" s="262"/>
      <c r="H157" s="262"/>
      <c r="I157" s="262"/>
      <c r="K157" s="165">
        <v>1</v>
      </c>
      <c r="R157" s="166"/>
      <c r="T157" s="167"/>
      <c r="AA157" s="168"/>
      <c r="AT157" s="164" t="s">
        <v>166</v>
      </c>
      <c r="AU157" s="164" t="s">
        <v>113</v>
      </c>
      <c r="AV157" s="11" t="s">
        <v>163</v>
      </c>
      <c r="AW157" s="11" t="s">
        <v>34</v>
      </c>
      <c r="AX157" s="11" t="s">
        <v>85</v>
      </c>
      <c r="AY157" s="164" t="s">
        <v>158</v>
      </c>
    </row>
    <row r="158" spans="2:65" s="1" customFormat="1" ht="22.9" customHeight="1">
      <c r="B158" s="123"/>
      <c r="C158" s="150" t="s">
        <v>202</v>
      </c>
      <c r="D158" s="150" t="s">
        <v>159</v>
      </c>
      <c r="E158" s="151" t="s">
        <v>951</v>
      </c>
      <c r="F158" s="251" t="s">
        <v>952</v>
      </c>
      <c r="G158" s="251"/>
      <c r="H158" s="251"/>
      <c r="I158" s="251"/>
      <c r="J158" s="152" t="s">
        <v>921</v>
      </c>
      <c r="K158" s="153">
        <v>1</v>
      </c>
      <c r="L158" s="252">
        <v>0</v>
      </c>
      <c r="M158" s="252"/>
      <c r="N158" s="253">
        <f>ROUND(L158*K158,2)</f>
        <v>0</v>
      </c>
      <c r="O158" s="253"/>
      <c r="P158" s="253"/>
      <c r="Q158" s="253"/>
      <c r="R158" s="126"/>
      <c r="T158" s="154" t="s">
        <v>5</v>
      </c>
      <c r="U158" s="41" t="s">
        <v>42</v>
      </c>
      <c r="W158" s="155">
        <f>V158*K158</f>
        <v>0</v>
      </c>
      <c r="X158" s="155">
        <v>0</v>
      </c>
      <c r="Y158" s="155">
        <f>X158*K158</f>
        <v>0</v>
      </c>
      <c r="Z158" s="155">
        <v>0</v>
      </c>
      <c r="AA158" s="156">
        <f>Z158*K158</f>
        <v>0</v>
      </c>
      <c r="AR158" s="20" t="s">
        <v>922</v>
      </c>
      <c r="AT158" s="20" t="s">
        <v>159</v>
      </c>
      <c r="AU158" s="20" t="s">
        <v>113</v>
      </c>
      <c r="AY158" s="20" t="s">
        <v>158</v>
      </c>
      <c r="BE158" s="100">
        <f>IF(U158="základní",N158,0)</f>
        <v>0</v>
      </c>
      <c r="BF158" s="100">
        <f>IF(U158="snížená",N158,0)</f>
        <v>0</v>
      </c>
      <c r="BG158" s="100">
        <f>IF(U158="zákl. přenesená",N158,0)</f>
        <v>0</v>
      </c>
      <c r="BH158" s="100">
        <f>IF(U158="sníž. přenesená",N158,0)</f>
        <v>0</v>
      </c>
      <c r="BI158" s="100">
        <f>IF(U158="nulová",N158,0)</f>
        <v>0</v>
      </c>
      <c r="BJ158" s="20" t="s">
        <v>85</v>
      </c>
      <c r="BK158" s="100">
        <f>ROUND(L158*K158,2)</f>
        <v>0</v>
      </c>
      <c r="BL158" s="20" t="s">
        <v>922</v>
      </c>
      <c r="BM158" s="20" t="s">
        <v>953</v>
      </c>
    </row>
    <row r="159" spans="2:65" s="10" customFormat="1" ht="14.45" customHeight="1">
      <c r="B159" s="157"/>
      <c r="E159" s="158" t="s">
        <v>5</v>
      </c>
      <c r="F159" s="259" t="s">
        <v>85</v>
      </c>
      <c r="G159" s="260"/>
      <c r="H159" s="260"/>
      <c r="I159" s="260"/>
      <c r="K159" s="159">
        <v>1</v>
      </c>
      <c r="R159" s="160"/>
      <c r="T159" s="161"/>
      <c r="AA159" s="162"/>
      <c r="AT159" s="158" t="s">
        <v>166</v>
      </c>
      <c r="AU159" s="158" t="s">
        <v>113</v>
      </c>
      <c r="AV159" s="10" t="s">
        <v>113</v>
      </c>
      <c r="AW159" s="10" t="s">
        <v>34</v>
      </c>
      <c r="AX159" s="10" t="s">
        <v>77</v>
      </c>
      <c r="AY159" s="158" t="s">
        <v>158</v>
      </c>
    </row>
    <row r="160" spans="2:65" s="11" customFormat="1" ht="14.45" customHeight="1">
      <c r="B160" s="163"/>
      <c r="E160" s="164" t="s">
        <v>5</v>
      </c>
      <c r="F160" s="261" t="s">
        <v>167</v>
      </c>
      <c r="G160" s="262"/>
      <c r="H160" s="262"/>
      <c r="I160" s="262"/>
      <c r="K160" s="165">
        <v>1</v>
      </c>
      <c r="R160" s="166"/>
      <c r="T160" s="167"/>
      <c r="AA160" s="168"/>
      <c r="AT160" s="164" t="s">
        <v>166</v>
      </c>
      <c r="AU160" s="164" t="s">
        <v>113</v>
      </c>
      <c r="AV160" s="11" t="s">
        <v>163</v>
      </c>
      <c r="AW160" s="11" t="s">
        <v>34</v>
      </c>
      <c r="AX160" s="11" t="s">
        <v>85</v>
      </c>
      <c r="AY160" s="164" t="s">
        <v>158</v>
      </c>
    </row>
    <row r="161" spans="2:63" s="1" customFormat="1" ht="49.9" customHeight="1">
      <c r="B161" s="34"/>
      <c r="D161" s="141" t="s">
        <v>523</v>
      </c>
      <c r="N161" s="256">
        <f>BK161</f>
        <v>0</v>
      </c>
      <c r="O161" s="243"/>
      <c r="P161" s="243"/>
      <c r="Q161" s="243"/>
      <c r="R161" s="35"/>
      <c r="T161" s="180"/>
      <c r="U161" s="53"/>
      <c r="V161" s="53"/>
      <c r="W161" s="53"/>
      <c r="X161" s="53"/>
      <c r="Y161" s="53"/>
      <c r="Z161" s="53"/>
      <c r="AA161" s="55"/>
      <c r="AT161" s="20" t="s">
        <v>76</v>
      </c>
      <c r="AU161" s="20" t="s">
        <v>77</v>
      </c>
      <c r="AY161" s="20" t="s">
        <v>524</v>
      </c>
      <c r="BK161" s="100">
        <v>0</v>
      </c>
    </row>
    <row r="162" spans="2:63" s="1" customFormat="1" ht="6.95" customHeight="1">
      <c r="B162" s="56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8"/>
    </row>
  </sheetData>
  <mergeCells count="131">
    <mergeCell ref="N161:Q161"/>
    <mergeCell ref="H1:K1"/>
    <mergeCell ref="S2:AC2"/>
    <mergeCell ref="F156:I156"/>
    <mergeCell ref="F157:I157"/>
    <mergeCell ref="F158:I158"/>
    <mergeCell ref="L158:M158"/>
    <mergeCell ref="N158:Q158"/>
    <mergeCell ref="F159:I159"/>
    <mergeCell ref="F160:I160"/>
    <mergeCell ref="N121:Q121"/>
    <mergeCell ref="N122:Q122"/>
    <mergeCell ref="N123:Q123"/>
    <mergeCell ref="N142:Q142"/>
    <mergeCell ref="N146:Q146"/>
    <mergeCell ref="N150:Q150"/>
    <mergeCell ref="N154:Q154"/>
    <mergeCell ref="F148:I148"/>
    <mergeCell ref="F149:I149"/>
    <mergeCell ref="F151:I151"/>
    <mergeCell ref="L151:M151"/>
    <mergeCell ref="N151:Q151"/>
    <mergeCell ref="F152:I152"/>
    <mergeCell ref="F153:I153"/>
    <mergeCell ref="F155:I155"/>
    <mergeCell ref="L155:M155"/>
    <mergeCell ref="N155:Q155"/>
    <mergeCell ref="F140:I140"/>
    <mergeCell ref="F141:I141"/>
    <mergeCell ref="F143:I143"/>
    <mergeCell ref="L143:M143"/>
    <mergeCell ref="N143:Q143"/>
    <mergeCell ref="F144:I144"/>
    <mergeCell ref="F145:I145"/>
    <mergeCell ref="F147:I147"/>
    <mergeCell ref="L147:M147"/>
    <mergeCell ref="N147:Q147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29:I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Oprava střechy</vt:lpstr>
      <vt:lpstr>SO 02 - Oprava fasády</vt:lpstr>
      <vt:lpstr>SO 03 - Oprava dřevěné vě...</vt:lpstr>
      <vt:lpstr>SO 04 - Hromosvod</vt:lpstr>
      <vt:lpstr>VON - Vedlejší a ostatní ...</vt:lpstr>
      <vt:lpstr>'Rekapitulace stavby'!Názvy_tisku</vt:lpstr>
      <vt:lpstr>'SO 01 - Oprava střechy'!Názvy_tisku</vt:lpstr>
      <vt:lpstr>'SO 02 - Oprava fasády'!Názvy_tisku</vt:lpstr>
      <vt:lpstr>'SO 03 - Oprava dřevěné vě...'!Názvy_tisku</vt:lpstr>
      <vt:lpstr>'SO 04 - Hromosvod'!Názvy_tisku</vt:lpstr>
      <vt:lpstr>'VON - Vedlejší a ostatní ...'!Názvy_tisku</vt:lpstr>
      <vt:lpstr>'Rekapitulace stavby'!Oblast_tisku</vt:lpstr>
      <vt:lpstr>'SO 01 - Oprava střechy'!Oblast_tisku</vt:lpstr>
      <vt:lpstr>'SO 02 - Oprava fasády'!Oblast_tisku</vt:lpstr>
      <vt:lpstr>'SO 03 - Oprava dřevěné vě...'!Oblast_tisku</vt:lpstr>
      <vt:lpstr>'SO 04 - Hromosvod'!Oblast_tisku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- Marian -</cp:lastModifiedBy>
  <cp:lastPrinted>2017-08-31T06:26:54Z</cp:lastPrinted>
  <dcterms:created xsi:type="dcterms:W3CDTF">2017-08-31T06:23:47Z</dcterms:created>
  <dcterms:modified xsi:type="dcterms:W3CDTF">2023-05-09T10:53:26Z</dcterms:modified>
</cp:coreProperties>
</file>