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0755" activeTab="1"/>
  </bookViews>
  <sheets>
    <sheet name="Rekapitulace stavby" sheetId="1" r:id="rId1"/>
    <sheet name="D1.4 - Elektroinstalace" sheetId="2" r:id="rId2"/>
  </sheets>
  <definedNames>
    <definedName name="_xlnm._FilterDatabase" localSheetId="1" hidden="1">'D1.4 - Elektroinstalace'!$C$118:$K$215</definedName>
    <definedName name="_xlnm.Print_Area" localSheetId="1">'D1.4 - Elektroinstalace'!$C$4:$J$76,'D1.4 - Elektroinstalace'!$C$82:$J$100,'D1.4 - Elektroinstalace'!$C$106:$K$215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'D1.4 - Elektroinstalace'!$118:$118</definedName>
  </definedNames>
  <calcPr calcId="162913"/>
</workbook>
</file>

<file path=xl/sharedStrings.xml><?xml version="1.0" encoding="utf-8"?>
<sst xmlns="http://schemas.openxmlformats.org/spreadsheetml/2006/main" count="1591" uniqueCount="433">
  <si>
    <t>Export Komplet</t>
  </si>
  <si>
    <t/>
  </si>
  <si>
    <t>2.0</t>
  </si>
  <si>
    <t>False</t>
  </si>
  <si>
    <t>{8032ad68-6053-406f-b517-60a8f6d976cb}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</si>
  <si>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</si>
  <si>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</si>
  <si>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</si>
  <si>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</si>
  <si>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</si>
  <si>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</si>
  <si>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</si>
  <si>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</si>
  <si>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475/2023</t>
  </si>
  <si>
    <t>Stavba:</t>
  </si>
  <si>
    <t>Rekonstrukce veřejného osvětlení v prostoru parku Kyselka v Bílině</t>
  </si>
  <si>
    <t>KSO:</t>
  </si>
  <si>
    <t>CC-CZ:</t>
  </si>
  <si>
    <t>Místo:</t>
  </si>
  <si>
    <t xml:space="preserve"> </t>
  </si>
  <si>
    <t>Datum:</t>
  </si>
  <si>
    <t>29. 10. 2023</t>
  </si>
  <si>
    <t>Zadavatel:</t>
  </si>
  <si>
    <t>IČ:</t>
  </si>
  <si>
    <t>00266230</t>
  </si>
  <si>
    <t>Město Bílina</t>
  </si>
  <si>
    <t>DIČ:</t>
  </si>
  <si>
    <t>CZ00266230</t>
  </si>
  <si>
    <t>Zhotovitel:</t>
  </si>
  <si>
    <t>Projektant:</t>
  </si>
  <si>
    <t>63756943</t>
  </si>
  <si>
    <t>Tomáš Behina</t>
  </si>
  <si>
    <t>CZ7409282793</t>
  </si>
  <si>
    <t>True</t>
  </si>
  <si>
    <t>Zpracovatel:</t>
  </si>
  <si>
    <t>Poznámka:</t>
  </si>
  <si>
    <t>Je-li v technických specifikacích uveden odkaz na konkrétní výrobek, materiál, technologii příp. na obchodní firmu, tak se má za to, že se jedná o vymezení minimálních požadovaných standardů výrobku, technologie či materiálu. V tomto případě je účastník ZŘ oprávněn v nabídce uvést i jiné, kvalitativně a technicky obdobné řešení, které splňuje minimálně požadované standardy a odpovídá uvedeným parametrům.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</si>
  <si>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</si>
  <si>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</si>
  <si>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</si>
  <si>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</si>
  <si>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</si>
  <si>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</si>
  <si>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</si>
  <si>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</si>
  <si>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</si>
  <si>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</si>
  <si>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</si>
  <si>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</si>
  <si>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</si>
  <si>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</si>
  <si>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</si>
  <si>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</si>
  <si>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</si>
  <si>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</si>
  <si>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</si>
  <si>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</si>
  <si>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</si>
  <si>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</si>
  <si>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</si>
  <si>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</si>
  <si>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</si>
  <si>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</si>
  <si>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</si>
  <si>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</si>
  <si>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</si>
  <si>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</si>
  <si>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</si>
  <si>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</si>
  <si>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</si>
  <si>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</si>
  <si>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</si>
  <si>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</si>
  <si>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</si>
  <si>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</si>
  <si>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</si>
  <si>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</si>
  <si>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</si>
  <si>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</si>
  <si>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</si>
  <si>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</si>
  <si>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</si>
  <si>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D1.4</t>
  </si>
  <si>
    <t>Elektroinstalace</t>
  </si>
  <si>
    <t>STA</t>
  </si>
  <si>
    <t>1</t>
  </si>
  <si>
    <t>{1909199c-0647-4ef9-bcbf-576255bc9f93}</t>
  </si>
  <si>
    <t>2</t>
  </si>
  <si>
    <t>KRYCÍ LIST SOUPISU PRACÍ</t>
  </si>
  <si>
    <t>Objekt:</t>
  </si>
  <si>
    <t>D1.4 -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</si>
  <si>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</si>
  <si>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</si>
  <si>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</si>
  <si>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</si>
  <si>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</si>
  <si>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</si>
  <si>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</si>
  <si>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</si>
  <si>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</si>
  <si>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</si>
  <si>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</si>
  <si>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</si>
  <si>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</si>
  <si>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</si>
  <si>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</si>
  <si>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</si>
  <si>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</si>
  <si>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</si>
  <si>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</si>
  <si>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</si>
  <si>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</si>
  <si>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21-M</t>
  </si>
  <si>
    <t>Elektromontáže</t>
  </si>
  <si>
    <t>3</t>
  </si>
  <si>
    <t>ROZPOCET</t>
  </si>
  <si>
    <t>K</t>
  </si>
  <si>
    <t>218202016</t>
  </si>
  <si>
    <t>Demontáž svítidla výbojkového průmyslového nebo venkovního ze sloupku parkového</t>
  </si>
  <si>
    <t>kus</t>
  </si>
  <si>
    <t>CS ÚRS 2023 02</t>
  </si>
  <si>
    <t>4</t>
  </si>
  <si>
    <t>-508430917</t>
  </si>
  <si>
    <t>218204201</t>
  </si>
  <si>
    <t>Demontáž elektrovýzbroje stožárů osvětlení 1 okruh</t>
  </si>
  <si>
    <t>1002094980</t>
  </si>
  <si>
    <t>218220300</t>
  </si>
  <si>
    <t>Demontáž svorek hromosvodných s 1 šroubem</t>
  </si>
  <si>
    <t>1539408197</t>
  </si>
  <si>
    <t>218100003</t>
  </si>
  <si>
    <t>Odpojení vodičů z rozváděče nebo přístroje průřezu žíly do 16 mm2</t>
  </si>
  <si>
    <t>-747317966</t>
  </si>
  <si>
    <t>5</t>
  </si>
  <si>
    <t>218100001</t>
  </si>
  <si>
    <t>Odpojení vodičů z rozváděče nebo přístroje průřezu žíly do 2,5 mm2</t>
  </si>
  <si>
    <t>-2114941539</t>
  </si>
  <si>
    <t>6</t>
  </si>
  <si>
    <t>218204011</t>
  </si>
  <si>
    <t>Demontáž stožárů osvětlení ocelových samostatně stojících délky do 12 m</t>
  </si>
  <si>
    <t>-1401240830</t>
  </si>
  <si>
    <t>7</t>
  </si>
  <si>
    <t>218812065</t>
  </si>
  <si>
    <t>Demontáž kabelů Cu plných nebo laněných kulatých do 1 kV žíly 5x10 až 16 mm2 (např. CYKY) bez odpojení vodičů uložených volně nebo v liště</t>
  </si>
  <si>
    <t>m</t>
  </si>
  <si>
    <t>1980554064</t>
  </si>
  <si>
    <t>8</t>
  </si>
  <si>
    <t>945421110</t>
  </si>
  <si>
    <t>Hydraulická zvedací plošina na automobilovém podvozku výška zdvihu do 18 m včetně obsluhy</t>
  </si>
  <si>
    <t>hod</t>
  </si>
  <si>
    <t>-1601038232</t>
  </si>
  <si>
    <t>9</t>
  </si>
  <si>
    <t>210204011</t>
  </si>
  <si>
    <t>Montáž stožárů osvětlení ocelových samostatně stojících délky do 12 m</t>
  </si>
  <si>
    <t>-2085627189</t>
  </si>
  <si>
    <t>10</t>
  </si>
  <si>
    <t>M</t>
  </si>
  <si>
    <t>Pol3</t>
  </si>
  <si>
    <t>Stožár SP-4W/A černá</t>
  </si>
  <si>
    <t>ks</t>
  </si>
  <si>
    <t>11</t>
  </si>
  <si>
    <t>210204105</t>
  </si>
  <si>
    <t>Montáž výložníků osvětlení dvouramenných sloupových hmotnosti do 70 kg</t>
  </si>
  <si>
    <t>1270267742</t>
  </si>
  <si>
    <t>12</t>
  </si>
  <si>
    <t>Pol6</t>
  </si>
  <si>
    <t>Výložník WT-11/2/fi60/elox černá, dvojitý</t>
  </si>
  <si>
    <t>13</t>
  </si>
  <si>
    <t>210203901</t>
  </si>
  <si>
    <t>Montáž svítidel LED se zapojením vodičů průmyslových nebo venkovních na výložník nebo dřík</t>
  </si>
  <si>
    <t>1336607919</t>
  </si>
  <si>
    <t>14</t>
  </si>
  <si>
    <t>Pol7</t>
  </si>
  <si>
    <t>OP S-70W/400 K-180 (ø60mm)</t>
  </si>
  <si>
    <t>Pol8</t>
  </si>
  <si>
    <t>Koule 400/180 PC čirá</t>
  </si>
  <si>
    <t>16</t>
  </si>
  <si>
    <t>Pol9</t>
  </si>
  <si>
    <t>Optická mřížka nerez malá dolní</t>
  </si>
  <si>
    <t>18</t>
  </si>
  <si>
    <t>17</t>
  </si>
  <si>
    <t>741122145</t>
  </si>
  <si>
    <t>Montáž kabel Cu plný kulatý žíla 5x16 mm2 zatažený v trubkách (např. CYKY)</t>
  </si>
  <si>
    <t>-1476217394</t>
  </si>
  <si>
    <t>34113035</t>
  </si>
  <si>
    <t>kabel instalační jádro Cu plné izolace PVC plášť PVC 450/750V (CYKY) 5x16mm2</t>
  </si>
  <si>
    <t>-345666616</t>
  </si>
  <si>
    <t>19</t>
  </si>
  <si>
    <t>210100156</t>
  </si>
  <si>
    <t>Ukončení kabelů smršťovací záklopkou nebo páskou se zapojením bez letování žíly do 5x16 mm2</t>
  </si>
  <si>
    <t>68864644</t>
  </si>
  <si>
    <t>20</t>
  </si>
  <si>
    <t>8591952158755</t>
  </si>
  <si>
    <t>Hlava EN 5.1 pro průměr 10-35 smršťovací</t>
  </si>
  <si>
    <t>310983007</t>
  </si>
  <si>
    <t>741410041</t>
  </si>
  <si>
    <t>Montáž vodič uzemňovací drát nebo lano D do 10 mm v městské zástavbě</t>
  </si>
  <si>
    <t>-773277727</t>
  </si>
  <si>
    <t>22</t>
  </si>
  <si>
    <t>35441073</t>
  </si>
  <si>
    <t>drát D 10mm FeZn</t>
  </si>
  <si>
    <t>kg</t>
  </si>
  <si>
    <t>-795243411</t>
  </si>
  <si>
    <t>23</t>
  </si>
  <si>
    <t>210220301</t>
  </si>
  <si>
    <t>Montáž svorek hromosvodných se 2 šrouby</t>
  </si>
  <si>
    <t>-610519946</t>
  </si>
  <si>
    <t>24</t>
  </si>
  <si>
    <t>35441996</t>
  </si>
  <si>
    <t>svorka odbočovací a spojovací pro spojování kruhových a páskových vodičů, FeZn</t>
  </si>
  <si>
    <t>2059622798</t>
  </si>
  <si>
    <t>25</t>
  </si>
  <si>
    <t>35441895</t>
  </si>
  <si>
    <t>svorka připojovací k připojení kovových částí</t>
  </si>
  <si>
    <t>1283428157</t>
  </si>
  <si>
    <t>26</t>
  </si>
  <si>
    <t>210204201</t>
  </si>
  <si>
    <t>Montáž elektrovýzbroje stožárů osvětlení 1 okruh</t>
  </si>
  <si>
    <t>-803093847</t>
  </si>
  <si>
    <t>27</t>
  </si>
  <si>
    <t>Pol5</t>
  </si>
  <si>
    <t>Stožárová rozvodnice pro CYKY 5x16, 2-pojistky</t>
  </si>
  <si>
    <t>28</t>
  </si>
  <si>
    <t>741122122</t>
  </si>
  <si>
    <t>Montáž kabel Cu plný kulatý žíla 3x1,5 až 6 mm2 zatažený v trubkách (např. CYKY)</t>
  </si>
  <si>
    <t>-95107740</t>
  </si>
  <si>
    <t>29</t>
  </si>
  <si>
    <t>34111030</t>
  </si>
  <si>
    <t>kabel instalační jádro Cu plné izolace PVC plášť PVC 450/750V (CYKY) 3x1,5mm2</t>
  </si>
  <si>
    <t>-1505783501</t>
  </si>
  <si>
    <t>30</t>
  </si>
  <si>
    <t>210100096</t>
  </si>
  <si>
    <t>Ukončení vodičů na svorkovnici s otevřením a uzavřením krytu včetně zapojení průřezu žíly do 2,5 mm2</t>
  </si>
  <si>
    <t>-2020352956</t>
  </si>
  <si>
    <t>31</t>
  </si>
  <si>
    <t>210100101</t>
  </si>
  <si>
    <t>Ukončení vodičů na svorkovnici s otevřením a uzavřením krytu včetně zapojení průřezu žíly do 16 mm2</t>
  </si>
  <si>
    <t>-1641192805</t>
  </si>
  <si>
    <t>32</t>
  </si>
  <si>
    <t>31674065</t>
  </si>
  <si>
    <t>stožár osvětlovací sadový Pz 133/89/60 v 5,0m</t>
  </si>
  <si>
    <t>1016009889</t>
  </si>
  <si>
    <t>210203902</t>
  </si>
  <si>
    <t>Montáž svítidel LED se zapojením vodičů průmyslových nebo venkovních na sloupek parkový</t>
  </si>
  <si>
    <t>1683133815</t>
  </si>
  <si>
    <t>Pol14</t>
  </si>
  <si>
    <t>Svítidlo LED 2700K, Micro Martin 19 W 4 LEDs Tool-Less Smooth MRUE 019 727 LB2 AA004_Bin- L_TH, osazena systémem Astrodim, pro regulaci osvětlení v nočním útlumu.</t>
  </si>
  <si>
    <t>210220020</t>
  </si>
  <si>
    <t>Montáž uzemňovacího vedení vodičů FeZn pomocí svorek v zemi páskou do 120 mm2 ve městské zástavbě</t>
  </si>
  <si>
    <t>-1084343274</t>
  </si>
  <si>
    <t>35442062</t>
  </si>
  <si>
    <t>pás zemnící 30x4mm FeZn</t>
  </si>
  <si>
    <t>-707631688</t>
  </si>
  <si>
    <t>38</t>
  </si>
  <si>
    <t>210220302</t>
  </si>
  <si>
    <t>Montáž svorek hromosvodných se 3 a více šrouby</t>
  </si>
  <si>
    <t>-1027101476</t>
  </si>
  <si>
    <t>35441986</t>
  </si>
  <si>
    <t>svorka odbočovací a spojovací pro pásek 30x4mm, FeZn</t>
  </si>
  <si>
    <t>2106222540</t>
  </si>
  <si>
    <t>Pol13</t>
  </si>
  <si>
    <t>Úprava napájecího bodu</t>
  </si>
  <si>
    <t>kpl</t>
  </si>
  <si>
    <t>210280003</t>
  </si>
  <si>
    <t>Zkoušky a prohlídky el rozvodů a zařízení celková prohlídka pro objem montážních prací přes 500 do 1 000 tis Kč</t>
  </si>
  <si>
    <t>-1860135349</t>
  </si>
  <si>
    <t>210280010</t>
  </si>
  <si>
    <t>Příplatek k celkové prohlídce za dalších i započatých 500 tis Kč přes 1 000 tis Kč</t>
  </si>
  <si>
    <t>1771376912</t>
  </si>
  <si>
    <t>011464000</t>
  </si>
  <si>
    <t>Měření (monitoring) úrovně osvětlení</t>
  </si>
  <si>
    <t>48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</si>
  <si>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</si>
  <si>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</si>
  <si>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</si>
  <si>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</si>
  <si>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</si>
  <si>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-1078690930</t>
  </si>
  <si>
    <t>460010025</t>
  </si>
  <si>
    <t>Vytyčení trasy inženýrských sítí v zastavěném prostoru</t>
  </si>
  <si>
    <t>1407111352</t>
  </si>
  <si>
    <t>012002000</t>
  </si>
  <si>
    <t>Geodetické práce</t>
  </si>
  <si>
    <t>1024</t>
  </si>
  <si>
    <t>-579918232</t>
  </si>
  <si>
    <t>468051121</t>
  </si>
  <si>
    <t>Bourání základu betonového při elektromontážích</t>
  </si>
  <si>
    <t>m3</t>
  </si>
  <si>
    <t>-341541482</t>
  </si>
  <si>
    <t>460391125</t>
  </si>
  <si>
    <t>Zásyp jam při elektromontážích ručně se zhutněním z hornin třídy II skupiny 5</t>
  </si>
  <si>
    <t>868429915</t>
  </si>
  <si>
    <t>468041123</t>
  </si>
  <si>
    <t>Řezání živičného podkladu nebo krytu při elektromontážích hl přes 10 do 15 cm</t>
  </si>
  <si>
    <t>1476015428</t>
  </si>
  <si>
    <t>468011143</t>
  </si>
  <si>
    <t>Odstranění podkladu nebo krytu komunikace při elektromontážích ze živice tl přes 10 do 15 cm</t>
  </si>
  <si>
    <t>m2</t>
  </si>
  <si>
    <t>778220707</t>
  </si>
  <si>
    <t>468041112</t>
  </si>
  <si>
    <t>Řezání betonového podkladu nebo krytu při elektromontážích hl přes 10 do 15 cm</t>
  </si>
  <si>
    <t>1126010235</t>
  </si>
  <si>
    <t>468011131</t>
  </si>
  <si>
    <t>Odstranění podkladu nebo krytu komunikace při elektromontážích z betonu prostého tl do 15 cm</t>
  </si>
  <si>
    <t>1597637824</t>
  </si>
  <si>
    <t>460871132</t>
  </si>
  <si>
    <t>Podklad vozovky a chodníku ze štěrkopísku se zhutněním při elektromontážích tl přes 5 do 10 cm</t>
  </si>
  <si>
    <t>-293763431</t>
  </si>
  <si>
    <t>460871172</t>
  </si>
  <si>
    <t>Podklad vozovky a chodníku z betonu prostého při elektromontážích tl přes 10 do 15 cm</t>
  </si>
  <si>
    <t>-235959821</t>
  </si>
  <si>
    <t>576153311</t>
  </si>
  <si>
    <t>Asfaltový koberec mastixový SMA 16 (AKMH) tl 60 mm š do 3 m</t>
  </si>
  <si>
    <t>173359582</t>
  </si>
  <si>
    <t>460141114</t>
  </si>
  <si>
    <t>Hloubení nezapažených jam při elektromontážích strojně v hornině tř II skupiny 5</t>
  </si>
  <si>
    <t>-1071934145</t>
  </si>
  <si>
    <t>871361101</t>
  </si>
  <si>
    <t>Montáž potrubí z PVC SDR 11 těsněných gumovým kroužkem otevřený výkop D 280 x 10,8 mm</t>
  </si>
  <si>
    <t>1477919670</t>
  </si>
  <si>
    <t>28611140</t>
  </si>
  <si>
    <t>trubka kanalizační PVC DN 250x1000mm SN4</t>
  </si>
  <si>
    <t>1113697289</t>
  </si>
  <si>
    <t>460080013</t>
  </si>
  <si>
    <t>Základové konstrukce při elektromontážích z monolitického betonu tř. C 12/15</t>
  </si>
  <si>
    <t>-277034132</t>
  </si>
  <si>
    <t>Pol4</t>
  </si>
  <si>
    <t>Betonový základ B-40, spoj. Materiál</t>
  </si>
  <si>
    <t>460520172</t>
  </si>
  <si>
    <t>Montáž trubek ochranných plastových uložených volně do rýhy ohebných přes 32 do 50 mm</t>
  </si>
  <si>
    <t>-1754807839</t>
  </si>
  <si>
    <t>34571350</t>
  </si>
  <si>
    <t>trubka elektroinstalační ohebná dvouplášťová korugovaná (chránička) D 32/40mm, HDPE+LDPE</t>
  </si>
  <si>
    <t>-1625084281</t>
  </si>
  <si>
    <t>460791112</t>
  </si>
  <si>
    <t>Montáž trubek ochranných plastových uložených volně do rýhy tuhých D přes 32 do 50 mm</t>
  </si>
  <si>
    <t>-1416379163</t>
  </si>
  <si>
    <t>8595057655393</t>
  </si>
  <si>
    <t>Trubka pevná 06040 pr.40 750N HDPE oranžová</t>
  </si>
  <si>
    <t>1082378846</t>
  </si>
  <si>
    <t>8595057629271</t>
  </si>
  <si>
    <t>Koncovka HDPE 05041 pr.40</t>
  </si>
  <si>
    <t>KS</t>
  </si>
  <si>
    <t>-104581148</t>
  </si>
  <si>
    <t>460171174</t>
  </si>
  <si>
    <t>Hloubení kabelových nezapažených rýh strojně š 35 cm hl 80 cm v hornině tř II skupiny 5</t>
  </si>
  <si>
    <t>1864994454</t>
  </si>
  <si>
    <t>460661111</t>
  </si>
  <si>
    <t>Kabelové lože z písku pro kabely nn bez zakrytí š lože do 35 cm</t>
  </si>
  <si>
    <t>-2122209175</t>
  </si>
  <si>
    <t>460791213</t>
  </si>
  <si>
    <t>Montáž trubek ochranných plastových uložených volně do rýhy ohebných přes 50 do 90 mm</t>
  </si>
  <si>
    <t>1481429686</t>
  </si>
  <si>
    <t>34571352</t>
  </si>
  <si>
    <t>trubka elektroinstalační ohebná dvouplášťová korugovaná (chránička) D 52/63mm, HDPE+LDPE</t>
  </si>
  <si>
    <t>1994703624</t>
  </si>
  <si>
    <t>460671113</t>
  </si>
  <si>
    <t>Výstražná fólie pro krytí kabelů šířky 34 cm</t>
  </si>
  <si>
    <t>1422096343</t>
  </si>
  <si>
    <t>34575105</t>
  </si>
  <si>
    <t>deska kabelová krycí PVC červená, 300x2mm</t>
  </si>
  <si>
    <t>796737370</t>
  </si>
  <si>
    <t>460451184</t>
  </si>
  <si>
    <t>Zásyp kabelových rýh strojně se zhutněním š 35 cm hl 80 cm z horniny tř II skupiny 5</t>
  </si>
  <si>
    <t>1485286730</t>
  </si>
  <si>
    <t>460581121</t>
  </si>
  <si>
    <t>Zatravnění včetně zalití vodou na rovině</t>
  </si>
  <si>
    <t>-1123759364</t>
  </si>
  <si>
    <t>569951133</t>
  </si>
  <si>
    <t>Zpevnění krajnic asfaltovým recyklátem tl 150 mm</t>
  </si>
  <si>
    <t>-1892009190</t>
  </si>
  <si>
    <t>460281111</t>
  </si>
  <si>
    <t>Pažení příložné plné výkopů rýh kabelových hl do 2 m</t>
  </si>
  <si>
    <t>-564828748</t>
  </si>
  <si>
    <t>460791214</t>
  </si>
  <si>
    <t>Montáž trubek ochranných plastových uložených volně do rýhy ohebných přes 90 do 110 mm</t>
  </si>
  <si>
    <t>1310470372</t>
  </si>
  <si>
    <t>34571355</t>
  </si>
  <si>
    <t>trubka elektroinstalační ohebná dvouplášťová korugovaná (chránička) D 94/110mm, HDPE+LDPE</t>
  </si>
  <si>
    <t>1551772290</t>
  </si>
  <si>
    <t>460742131</t>
  </si>
  <si>
    <t>Osazení kabelových prostupů z trub plastových do rýhy s obetonováním průměru do 10 cm</t>
  </si>
  <si>
    <t>-1860157669</t>
  </si>
  <si>
    <t>460281121</t>
  </si>
  <si>
    <t>Odstranění pažení příložného plného výkopů rýh kabelových hl do 2 m</t>
  </si>
  <si>
    <t>661087153</t>
  </si>
  <si>
    <t>460171314</t>
  </si>
  <si>
    <t>Hloubení kabelových nezapažených rýh strojně š 50 cm hl 110 cm v hornině tř II skupiny 5</t>
  </si>
  <si>
    <t>-1236787055</t>
  </si>
  <si>
    <t>460451324</t>
  </si>
  <si>
    <t>Zásyp kabelových rýh strojně se zhutněním š 50 cm hl 110 cm z horniny tř II skupiny 5</t>
  </si>
  <si>
    <t>-1112092907</t>
  </si>
  <si>
    <t>VRN</t>
  </si>
  <si>
    <t>Vedlejší rozpočtové náklady</t>
  </si>
  <si>
    <t>141R00</t>
  </si>
  <si>
    <t>Přirážka za podružný materiál</t>
  </si>
  <si>
    <t>%</t>
  </si>
  <si>
    <t>-841624070</t>
  </si>
  <si>
    <t>013254000</t>
  </si>
  <si>
    <t>Dokumentace skutečného provedení stavby</t>
  </si>
  <si>
    <t>1089124277</t>
  </si>
  <si>
    <t>034002000</t>
  </si>
  <si>
    <t>Zabezpečení staveniště</t>
  </si>
  <si>
    <t>-1969328942</t>
  </si>
  <si>
    <t>065002000</t>
  </si>
  <si>
    <t>Mimostaveništní doprava materiálů</t>
  </si>
  <si>
    <t>599812460</t>
  </si>
  <si>
    <t>071103000</t>
  </si>
  <si>
    <t>Provoz investora</t>
  </si>
  <si>
    <t>-786627196</t>
  </si>
  <si>
    <t>201R00</t>
  </si>
  <si>
    <t>Podíl přidružených výkonů</t>
  </si>
  <si>
    <t>1623183102</t>
  </si>
  <si>
    <t>202R00</t>
  </si>
  <si>
    <t>Zednické výpomoci</t>
  </si>
  <si>
    <t>1177548503</t>
  </si>
  <si>
    <t>469972111</t>
  </si>
  <si>
    <t>Odvoz suti a vybouraných hmot při elektromontážích do 1 km</t>
  </si>
  <si>
    <t>t</t>
  </si>
  <si>
    <t>1210264038</t>
  </si>
  <si>
    <t>469972121</t>
  </si>
  <si>
    <t>Příplatek k odvozu suti a vybouraných hmot při elektromontážích za každý další 1 km</t>
  </si>
  <si>
    <t>105601086</t>
  </si>
  <si>
    <t>469973120</t>
  </si>
  <si>
    <t>Poplatek za uložení na recyklační skládce (skládkovné) stavebního odpadu z prostého betonu kód odpadu 17 01 01</t>
  </si>
  <si>
    <t>96474843</t>
  </si>
  <si>
    <t>469973125</t>
  </si>
  <si>
    <t>Poplatek za uložení na recyklační skládce (skládkovné) stavebního odpadu asfaltového bez obsahu dehtu zatříděného do Katalogu odpadů pod kódem 17 03 02</t>
  </si>
  <si>
    <t>2028174692</t>
  </si>
  <si>
    <t>460361121</t>
  </si>
  <si>
    <t>Poplatek za uložení zeminy na recyklační skládce (skládkovné) kód odpadu 17 05 04</t>
  </si>
  <si>
    <t>647782630</t>
  </si>
  <si>
    <t>P</t>
  </si>
  <si>
    <t>Poznámka k položce:
RAL 7012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</si>
</sst>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0" xfId="0" applyFont="1" applyAlignment="1">
      <alignment vertical="center"/>
    </xf>
    <xf numFmtId="4" fontId="29" fillId="4" borderId="21" xfId="0" applyNumberFormat="1" applyFont="1" applyFill="1" applyBorder="1" applyAlignment="1" applyProtection="1">
      <alignment vertical="center"/>
      <protection locked="0"/>
    </xf>
    <xf numFmtId="4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0" fontId="17" fillId="3" borderId="14" xfId="0" applyFont="1" applyFill="1" applyBorder="1" applyAlignment="1" applyProtection="1">
      <alignment horizontal="center" vertical="center" wrapText="1"/>
      <protection/>
    </xf>
    <xf numFmtId="0" fontId="17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2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49" fontId="17" fillId="0" borderId="21" xfId="0" applyNumberFormat="1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167" fontId="17" fillId="0" borderId="21" xfId="0" applyNumberFormat="1" applyFont="1" applyBorder="1" applyAlignment="1" applyProtection="1">
      <alignment vertical="center"/>
      <protection/>
    </xf>
    <xf numFmtId="4" fontId="17" fillId="0" borderId="21" xfId="0" applyNumberFormat="1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12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167" fontId="29" fillId="0" borderId="21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 applyProtection="1">
      <alignment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166" fontId="18" fillId="0" borderId="19" xfId="0" applyNumberFormat="1" applyFont="1" applyBorder="1" applyAlignment="1" applyProtection="1">
      <alignment vertical="center"/>
      <protection/>
    </xf>
    <xf numFmtId="166" fontId="1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4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04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s="1" customFormat="1" ht="12" customHeight="1">
      <c r="B5" s="12"/>
      <c r="D5" s="15" t="s">
        <v>12</v>
      </c>
      <c r="K5" s="189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2"/>
      <c r="BS5" s="9" t="s">
        <v>6</v>
      </c>
    </row>
    <row r="6" spans="2:71" s="1" customFormat="1" ht="36.95" customHeight="1">
      <c r="B6" s="12"/>
      <c r="D6" s="17" t="s">
        <v>14</v>
      </c>
      <c r="K6" s="191" t="s">
        <v>15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2"/>
      <c r="BS6" s="9" t="s">
        <v>6</v>
      </c>
    </row>
    <row r="7" spans="2:71" s="1" customFormat="1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2:71" s="1" customFormat="1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2:71" s="1" customFormat="1" ht="14.45" customHeight="1">
      <c r="B9" s="12"/>
      <c r="AR9" s="12"/>
      <c r="BS9" s="9" t="s">
        <v>6</v>
      </c>
    </row>
    <row r="10" spans="2:71" s="1" customFormat="1" ht="12" customHeight="1">
      <c r="B10" s="12"/>
      <c r="D10" s="18" t="s">
        <v>22</v>
      </c>
      <c r="AK10" s="18" t="s">
        <v>23</v>
      </c>
      <c r="AN10" s="16" t="s">
        <v>24</v>
      </c>
      <c r="AR10" s="12"/>
      <c r="BS10" s="9" t="s">
        <v>6</v>
      </c>
    </row>
    <row r="11" spans="2:71" s="1" customFormat="1" ht="18.4" customHeight="1">
      <c r="B11" s="12"/>
      <c r="E11" s="16" t="s">
        <v>25</v>
      </c>
      <c r="AK11" s="18" t="s">
        <v>26</v>
      </c>
      <c r="AN11" s="16" t="s">
        <v>27</v>
      </c>
      <c r="AR11" s="12"/>
      <c r="BS11" s="9" t="s">
        <v>6</v>
      </c>
    </row>
    <row r="12" spans="2:71" s="1" customFormat="1" ht="6.95" customHeight="1">
      <c r="B12" s="12"/>
      <c r="AR12" s="12"/>
      <c r="BS12" s="9" t="s">
        <v>6</v>
      </c>
    </row>
    <row r="13" spans="2:71" s="1" customFormat="1" ht="12" customHeight="1">
      <c r="B13" s="12"/>
      <c r="D13" s="18" t="s">
        <v>28</v>
      </c>
      <c r="AK13" s="18" t="s">
        <v>23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19</v>
      </c>
      <c r="AK14" s="18" t="s">
        <v>26</v>
      </c>
      <c r="AN14" s="16" t="s">
        <v>1</v>
      </c>
      <c r="AR14" s="12"/>
      <c r="BS14" s="9" t="s">
        <v>6</v>
      </c>
    </row>
    <row r="15" spans="2:71" s="1" customFormat="1" ht="6.95" customHeight="1">
      <c r="B15" s="12"/>
      <c r="AR15" s="12"/>
      <c r="BS15" s="9" t="s">
        <v>3</v>
      </c>
    </row>
    <row r="16" spans="2:71" s="1" customFormat="1" ht="12" customHeight="1">
      <c r="B16" s="12"/>
      <c r="D16" s="18" t="s">
        <v>29</v>
      </c>
      <c r="AK16" s="18" t="s">
        <v>23</v>
      </c>
      <c r="AN16" s="16" t="s">
        <v>30</v>
      </c>
      <c r="AR16" s="12"/>
      <c r="BS16" s="9" t="s">
        <v>3</v>
      </c>
    </row>
    <row r="17" spans="2:71" s="1" customFormat="1" ht="18.4" customHeight="1">
      <c r="B17" s="12"/>
      <c r="E17" s="16" t="s">
        <v>31</v>
      </c>
      <c r="AK17" s="18" t="s">
        <v>26</v>
      </c>
      <c r="AN17" s="16" t="s">
        <v>32</v>
      </c>
      <c r="AR17" s="12"/>
      <c r="BS17" s="9" t="s">
        <v>33</v>
      </c>
    </row>
    <row r="18" spans="2:71" s="1" customFormat="1" ht="6.95" customHeight="1">
      <c r="B18" s="12"/>
      <c r="AR18" s="12"/>
      <c r="BS18" s="9" t="s">
        <v>6</v>
      </c>
    </row>
    <row r="19" spans="2:71" s="1" customFormat="1" ht="12" customHeight="1">
      <c r="B19" s="12"/>
      <c r="D19" s="18" t="s">
        <v>34</v>
      </c>
      <c r="AK19" s="18" t="s">
        <v>23</v>
      </c>
      <c r="AN19" s="16" t="s">
        <v>1</v>
      </c>
      <c r="AR19" s="12"/>
      <c r="BS19" s="9" t="s">
        <v>6</v>
      </c>
    </row>
    <row r="20" spans="2:71" s="1" customFormat="1" ht="18.4" customHeight="1">
      <c r="B20" s="12"/>
      <c r="E20" s="16" t="s">
        <v>19</v>
      </c>
      <c r="AK20" s="18" t="s">
        <v>26</v>
      </c>
      <c r="AN20" s="16" t="s">
        <v>1</v>
      </c>
      <c r="AR20" s="12"/>
      <c r="BS20" s="9" t="s">
        <v>33</v>
      </c>
    </row>
    <row r="21" spans="2:44" s="1" customFormat="1" ht="6.95" customHeight="1">
      <c r="B21" s="12"/>
      <c r="AR21" s="12"/>
    </row>
    <row r="22" spans="2:44" s="1" customFormat="1" ht="12" customHeight="1">
      <c r="B22" s="12"/>
      <c r="D22" s="18" t="s">
        <v>35</v>
      </c>
      <c r="AR22" s="12"/>
    </row>
    <row r="23" spans="2:44" s="1" customFormat="1" ht="47.25" customHeight="1">
      <c r="B23" s="12"/>
      <c r="E23" s="192" t="s">
        <v>36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37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93">
        <f>ROUND(AG94,2)</f>
        <v>0</v>
      </c>
      <c r="AL26" s="194"/>
      <c r="AM26" s="194"/>
      <c r="AN26" s="194"/>
      <c r="AO26" s="194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195" t="s">
        <v>38</v>
      </c>
      <c r="M28" s="195"/>
      <c r="N28" s="195"/>
      <c r="O28" s="195"/>
      <c r="P28" s="195"/>
      <c r="Q28" s="20"/>
      <c r="R28" s="20"/>
      <c r="S28" s="20"/>
      <c r="T28" s="20"/>
      <c r="U28" s="20"/>
      <c r="V28" s="20"/>
      <c r="W28" s="195" t="s">
        <v>39</v>
      </c>
      <c r="X28" s="195"/>
      <c r="Y28" s="195"/>
      <c r="Z28" s="195"/>
      <c r="AA28" s="195"/>
      <c r="AB28" s="195"/>
      <c r="AC28" s="195"/>
      <c r="AD28" s="195"/>
      <c r="AE28" s="195"/>
      <c r="AF28" s="20"/>
      <c r="AG28" s="20"/>
      <c r="AH28" s="20"/>
      <c r="AI28" s="20"/>
      <c r="AJ28" s="20"/>
      <c r="AK28" s="195" t="s">
        <v>40</v>
      </c>
      <c r="AL28" s="195"/>
      <c r="AM28" s="195"/>
      <c r="AN28" s="195"/>
      <c r="AO28" s="195"/>
      <c r="AP28" s="20"/>
      <c r="AQ28" s="20"/>
      <c r="AR28" s="21"/>
      <c r="BE28" s="20"/>
    </row>
    <row r="29" spans="2:44" s="3" customFormat="1" ht="14.45" customHeight="1">
      <c r="B29" s="24"/>
      <c r="D29" s="18" t="s">
        <v>41</v>
      </c>
      <c r="F29" s="18" t="s">
        <v>42</v>
      </c>
      <c r="L29" s="198">
        <v>0.21</v>
      </c>
      <c r="M29" s="197"/>
      <c r="N29" s="197"/>
      <c r="O29" s="197"/>
      <c r="P29" s="197"/>
      <c r="W29" s="196">
        <f>ROUND(AZ94,2)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ROUND(AV94,2)</f>
        <v>0</v>
      </c>
      <c r="AL29" s="197"/>
      <c r="AM29" s="197"/>
      <c r="AN29" s="197"/>
      <c r="AO29" s="197"/>
      <c r="AR29" s="24"/>
    </row>
    <row r="30" spans="2:44" s="3" customFormat="1" ht="14.45" customHeight="1">
      <c r="B30" s="24"/>
      <c r="F30" s="18" t="s">
        <v>43</v>
      </c>
      <c r="L30" s="198">
        <v>0.15</v>
      </c>
      <c r="M30" s="197"/>
      <c r="N30" s="197"/>
      <c r="O30" s="197"/>
      <c r="P30" s="197"/>
      <c r="W30" s="196">
        <f>ROUND(BA94,2)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ROUND(AW94,2)</f>
        <v>0</v>
      </c>
      <c r="AL30" s="197"/>
      <c r="AM30" s="197"/>
      <c r="AN30" s="197"/>
      <c r="AO30" s="197"/>
      <c r="AR30" s="24"/>
    </row>
    <row r="31" spans="2:44" s="3" customFormat="1" ht="14.45" customHeight="1" hidden="1">
      <c r="B31" s="24"/>
      <c r="F31" s="18" t="s">
        <v>44</v>
      </c>
      <c r="L31" s="198">
        <v>0.21</v>
      </c>
      <c r="M31" s="197"/>
      <c r="N31" s="197"/>
      <c r="O31" s="197"/>
      <c r="P31" s="197"/>
      <c r="W31" s="196">
        <f>ROUND(BB94,2)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24"/>
    </row>
    <row r="32" spans="2:44" s="3" customFormat="1" ht="14.45" customHeight="1" hidden="1">
      <c r="B32" s="24"/>
      <c r="F32" s="18" t="s">
        <v>45</v>
      </c>
      <c r="L32" s="198">
        <v>0.15</v>
      </c>
      <c r="M32" s="197"/>
      <c r="N32" s="197"/>
      <c r="O32" s="197"/>
      <c r="P32" s="197"/>
      <c r="W32" s="196">
        <f>ROUND(BC94,2)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24"/>
    </row>
    <row r="33" spans="2:44" s="3" customFormat="1" ht="14.45" customHeight="1" hidden="1">
      <c r="B33" s="24"/>
      <c r="F33" s="18" t="s">
        <v>46</v>
      </c>
      <c r="L33" s="198">
        <v>0</v>
      </c>
      <c r="M33" s="197"/>
      <c r="N33" s="197"/>
      <c r="O33" s="197"/>
      <c r="P33" s="197"/>
      <c r="W33" s="196">
        <f>ROUND(BD94,2)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47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48</v>
      </c>
      <c r="U35" s="27"/>
      <c r="V35" s="27"/>
      <c r="W35" s="27"/>
      <c r="X35" s="219" t="s">
        <v>49</v>
      </c>
      <c r="Y35" s="220"/>
      <c r="Z35" s="220"/>
      <c r="AA35" s="220"/>
      <c r="AB35" s="220"/>
      <c r="AC35" s="27"/>
      <c r="AD35" s="27"/>
      <c r="AE35" s="27"/>
      <c r="AF35" s="27"/>
      <c r="AG35" s="27"/>
      <c r="AH35" s="27"/>
      <c r="AI35" s="27"/>
      <c r="AJ35" s="27"/>
      <c r="AK35" s="221">
        <f>SUM(AK26:AK33)</f>
        <v>0</v>
      </c>
      <c r="AL35" s="220"/>
      <c r="AM35" s="220"/>
      <c r="AN35" s="220"/>
      <c r="AO35" s="222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29"/>
      <c r="D49" s="30" t="s">
        <v>50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51</v>
      </c>
      <c r="AI49" s="31"/>
      <c r="AJ49" s="31"/>
      <c r="AK49" s="31"/>
      <c r="AL49" s="31"/>
      <c r="AM49" s="31"/>
      <c r="AN49" s="31"/>
      <c r="AO49" s="31"/>
      <c r="AR49" s="29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0"/>
      <c r="B60" s="21"/>
      <c r="C60" s="20"/>
      <c r="D60" s="32" t="s">
        <v>52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53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52</v>
      </c>
      <c r="AI60" s="23"/>
      <c r="AJ60" s="23"/>
      <c r="AK60" s="23"/>
      <c r="AL60" s="23"/>
      <c r="AM60" s="32" t="s">
        <v>53</v>
      </c>
      <c r="AN60" s="23"/>
      <c r="AO60" s="23"/>
      <c r="AP60" s="20"/>
      <c r="AQ60" s="20"/>
      <c r="AR60" s="21"/>
      <c r="BE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0"/>
      <c r="B64" s="21"/>
      <c r="C64" s="20"/>
      <c r="D64" s="30" t="s">
        <v>54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55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0"/>
      <c r="B75" s="21"/>
      <c r="C75" s="20"/>
      <c r="D75" s="32" t="s">
        <v>52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53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52</v>
      </c>
      <c r="AI75" s="23"/>
      <c r="AJ75" s="23"/>
      <c r="AK75" s="23"/>
      <c r="AL75" s="23"/>
      <c r="AM75" s="32" t="s">
        <v>53</v>
      </c>
      <c r="AN75" s="23"/>
      <c r="AO75" s="23"/>
      <c r="AP75" s="20"/>
      <c r="AQ75" s="20"/>
      <c r="AR75" s="21"/>
      <c r="BE75" s="20"/>
    </row>
    <row r="76" spans="1:57" s="2" customFormat="1" ht="12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57" s="2" customFormat="1" ht="6.95" customHeight="1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57" s="2" customFormat="1" ht="24.95" customHeight="1">
      <c r="A82" s="20"/>
      <c r="B82" s="21"/>
      <c r="C82" s="13" t="s">
        <v>56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57" s="2" customFormat="1" ht="6.95" customHeight="1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2:44" s="4" customFormat="1" ht="12" customHeight="1">
      <c r="B84" s="38"/>
      <c r="C84" s="18" t="s">
        <v>12</v>
      </c>
      <c r="L84" s="4" t="str">
        <f>K5</f>
        <v>475/2023</v>
      </c>
      <c r="AR84" s="38"/>
    </row>
    <row r="85" spans="2:44" s="5" customFormat="1" ht="36.95" customHeight="1">
      <c r="B85" s="39"/>
      <c r="C85" s="40" t="s">
        <v>14</v>
      </c>
      <c r="L85" s="210" t="str">
        <f>K6</f>
        <v>Rekonstrukce veřejného osvětlení v prostoru parku Kyselka v Bílině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39"/>
    </row>
    <row r="86" spans="1:57" s="2" customFormat="1" ht="6.95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57" s="2" customFormat="1" ht="12" customHeight="1">
      <c r="A87" s="20"/>
      <c r="B87" s="21"/>
      <c r="C87" s="18" t="s">
        <v>18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 xml:space="preserve"> 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20</v>
      </c>
      <c r="AJ87" s="20"/>
      <c r="AK87" s="20"/>
      <c r="AL87" s="20"/>
      <c r="AM87" s="212" t="str">
        <f>IF(AN8="","",AN8)</f>
        <v>29. 10. 2023</v>
      </c>
      <c r="AN87" s="212"/>
      <c r="AO87" s="20"/>
      <c r="AP87" s="20"/>
      <c r="AQ87" s="20"/>
      <c r="AR87" s="21"/>
      <c r="BE87" s="20"/>
    </row>
    <row r="88" spans="1:57" s="2" customFormat="1" ht="6.95" customHeight="1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57" s="2" customFormat="1" ht="15.2" customHeight="1">
      <c r="A89" s="20"/>
      <c r="B89" s="21"/>
      <c r="C89" s="18" t="s">
        <v>22</v>
      </c>
      <c r="D89" s="20"/>
      <c r="E89" s="20"/>
      <c r="F89" s="20"/>
      <c r="G89" s="20"/>
      <c r="H89" s="20"/>
      <c r="I89" s="20"/>
      <c r="J89" s="20"/>
      <c r="K89" s="20"/>
      <c r="L89" s="4" t="str">
        <f>IF(E11="","",E11)</f>
        <v>Město Bílina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29</v>
      </c>
      <c r="AJ89" s="20"/>
      <c r="AK89" s="20"/>
      <c r="AL89" s="20"/>
      <c r="AM89" s="213" t="str">
        <f>IF(E17="","",E17)</f>
        <v>Tomáš Behina</v>
      </c>
      <c r="AN89" s="214"/>
      <c r="AO89" s="214"/>
      <c r="AP89" s="214"/>
      <c r="AQ89" s="20"/>
      <c r="AR89" s="21"/>
      <c r="AS89" s="215" t="s">
        <v>57</v>
      </c>
      <c r="AT89" s="216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57" s="2" customFormat="1" ht="15.2" customHeight="1">
      <c r="A90" s="20"/>
      <c r="B90" s="21"/>
      <c r="C90" s="18" t="s">
        <v>28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34</v>
      </c>
      <c r="AJ90" s="20"/>
      <c r="AK90" s="20"/>
      <c r="AL90" s="20"/>
      <c r="AM90" s="213" t="str">
        <f>IF(E20="","",E20)</f>
        <v xml:space="preserve"> </v>
      </c>
      <c r="AN90" s="214"/>
      <c r="AO90" s="214"/>
      <c r="AP90" s="214"/>
      <c r="AQ90" s="20"/>
      <c r="AR90" s="21"/>
      <c r="AS90" s="217"/>
      <c r="AT90" s="218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57" s="2" customFormat="1" ht="10.9" customHeight="1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217"/>
      <c r="AT91" s="218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57" s="2" customFormat="1" ht="29.25" customHeight="1">
      <c r="A92" s="20"/>
      <c r="B92" s="21"/>
      <c r="C92" s="205" t="s">
        <v>58</v>
      </c>
      <c r="D92" s="206"/>
      <c r="E92" s="206"/>
      <c r="F92" s="206"/>
      <c r="G92" s="206"/>
      <c r="H92" s="46"/>
      <c r="I92" s="207" t="s">
        <v>59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60</v>
      </c>
      <c r="AH92" s="206"/>
      <c r="AI92" s="206"/>
      <c r="AJ92" s="206"/>
      <c r="AK92" s="206"/>
      <c r="AL92" s="206"/>
      <c r="AM92" s="206"/>
      <c r="AN92" s="207" t="s">
        <v>61</v>
      </c>
      <c r="AO92" s="206"/>
      <c r="AP92" s="209"/>
      <c r="AQ92" s="47" t="s">
        <v>62</v>
      </c>
      <c r="AR92" s="21"/>
      <c r="AS92" s="48" t="s">
        <v>63</v>
      </c>
      <c r="AT92" s="49" t="s">
        <v>64</v>
      </c>
      <c r="AU92" s="49" t="s">
        <v>65</v>
      </c>
      <c r="AV92" s="49" t="s">
        <v>66</v>
      </c>
      <c r="AW92" s="49" t="s">
        <v>67</v>
      </c>
      <c r="AX92" s="49" t="s">
        <v>68</v>
      </c>
      <c r="AY92" s="49" t="s">
        <v>69</v>
      </c>
      <c r="AZ92" s="49" t="s">
        <v>70</v>
      </c>
      <c r="BA92" s="49" t="s">
        <v>71</v>
      </c>
      <c r="BB92" s="49" t="s">
        <v>72</v>
      </c>
      <c r="BC92" s="49" t="s">
        <v>73</v>
      </c>
      <c r="BD92" s="50" t="s">
        <v>74</v>
      </c>
      <c r="BE92" s="20"/>
    </row>
    <row r="93" spans="1:57" s="2" customFormat="1" ht="10.9" customHeight="1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2:90" s="6" customFormat="1" ht="32.45" customHeight="1">
      <c r="B94" s="54"/>
      <c r="C94" s="55" t="s">
        <v>75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>
        <f>ROUND(AU95,5)</f>
        <v>1776.61726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76</v>
      </c>
      <c r="BT94" s="62" t="s">
        <v>77</v>
      </c>
      <c r="BU94" s="63" t="s">
        <v>78</v>
      </c>
      <c r="BV94" s="62" t="s">
        <v>79</v>
      </c>
      <c r="BW94" s="62" t="s">
        <v>4</v>
      </c>
      <c r="BX94" s="62" t="s">
        <v>80</v>
      </c>
      <c r="CL94" s="62" t="s">
        <v>1</v>
      </c>
    </row>
    <row r="95" spans="1:91" s="7" customFormat="1" ht="16.5" customHeight="1">
      <c r="A95" s="64" t="s">
        <v>81</v>
      </c>
      <c r="B95" s="65"/>
      <c r="C95" s="66"/>
      <c r="D95" s="201" t="s">
        <v>82</v>
      </c>
      <c r="E95" s="201"/>
      <c r="F95" s="201"/>
      <c r="G95" s="201"/>
      <c r="H95" s="201"/>
      <c r="I95" s="67"/>
      <c r="J95" s="201" t="s">
        <v>83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'D1.4 - Elektroinstalace'!J30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68" t="s">
        <v>84</v>
      </c>
      <c r="AR95" s="65"/>
      <c r="AS95" s="69">
        <v>0</v>
      </c>
      <c r="AT95" s="70">
        <f>ROUND(SUM(AV95:AW95),2)</f>
        <v>0</v>
      </c>
      <c r="AU95" s="71">
        <f>'D1.4 - Elektroinstalace'!P119</f>
        <v>1776.6172599999998</v>
      </c>
      <c r="AV95" s="70">
        <f>'D1.4 - Elektroinstalace'!J33</f>
        <v>0</v>
      </c>
      <c r="AW95" s="70">
        <f>'D1.4 - Elektroinstalace'!J34</f>
        <v>0</v>
      </c>
      <c r="AX95" s="70">
        <f>'D1.4 - Elektroinstalace'!J35</f>
        <v>0</v>
      </c>
      <c r="AY95" s="70">
        <f>'D1.4 - Elektroinstalace'!J36</f>
        <v>0</v>
      </c>
      <c r="AZ95" s="70">
        <f>'D1.4 - Elektroinstalace'!F33</f>
        <v>0</v>
      </c>
      <c r="BA95" s="70">
        <f>'D1.4 - Elektroinstalace'!F34</f>
        <v>0</v>
      </c>
      <c r="BB95" s="70">
        <f>'D1.4 - Elektroinstalace'!F35</f>
        <v>0</v>
      </c>
      <c r="BC95" s="70">
        <f>'D1.4 - Elektroinstalace'!F36</f>
        <v>0</v>
      </c>
      <c r="BD95" s="72">
        <f>'D1.4 - Elektroinstalace'!F37</f>
        <v>0</v>
      </c>
      <c r="BT95" s="73" t="s">
        <v>85</v>
      </c>
      <c r="BV95" s="73" t="s">
        <v>79</v>
      </c>
      <c r="BW95" s="73" t="s">
        <v>86</v>
      </c>
      <c r="BX95" s="73" t="s">
        <v>4</v>
      </c>
      <c r="CL95" s="73" t="s">
        <v>1</v>
      </c>
      <c r="CM95" s="73" t="s">
        <v>87</v>
      </c>
    </row>
    <row r="96" spans="1:57" s="2" customFormat="1" ht="30" customHeight="1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1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s="2" customFormat="1" ht="6.95" customHeight="1">
      <c r="A97" s="20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tabSelected="1" workbookViewId="0" topLeftCell="A200">
      <selection activeCell="I121" sqref="I121"/>
    </sheetView>
  </sheetViews>
  <sheetFormatPr defaultColWidth="9.140625" defaultRowHeight="12"/>
  <cols>
    <col min="1" max="1" width="8.28125" style="74" customWidth="1"/>
    <col min="2" max="2" width="1.1484375" style="74" customWidth="1"/>
    <col min="3" max="3" width="4.140625" style="74" customWidth="1"/>
    <col min="4" max="4" width="4.28125" style="74" customWidth="1"/>
    <col min="5" max="5" width="17.140625" style="74" customWidth="1"/>
    <col min="6" max="6" width="50.8515625" style="74" customWidth="1"/>
    <col min="7" max="7" width="7.421875" style="74" customWidth="1"/>
    <col min="8" max="8" width="14.00390625" style="74" customWidth="1"/>
    <col min="9" max="9" width="15.8515625" style="74" customWidth="1"/>
    <col min="10" max="11" width="22.28125" style="74" customWidth="1"/>
    <col min="12" max="12" width="9.28125" style="74" customWidth="1"/>
    <col min="13" max="13" width="10.8515625" style="74" hidden="1" customWidth="1"/>
    <col min="14" max="14" width="9.28125" style="74" hidden="1" customWidth="1"/>
    <col min="15" max="20" width="14.140625" style="74" hidden="1" customWidth="1"/>
    <col min="21" max="21" width="16.28125" style="74" hidden="1" customWidth="1"/>
    <col min="22" max="22" width="12.28125" style="74" customWidth="1"/>
    <col min="23" max="23" width="16.28125" style="74" customWidth="1"/>
    <col min="24" max="24" width="12.28125" style="74" customWidth="1"/>
    <col min="25" max="25" width="15.00390625" style="74" customWidth="1"/>
    <col min="26" max="26" width="11.00390625" style="74" customWidth="1"/>
    <col min="27" max="27" width="15.00390625" style="74" customWidth="1"/>
    <col min="28" max="28" width="16.28125" style="74" customWidth="1"/>
    <col min="29" max="29" width="11.00390625" style="74" customWidth="1"/>
    <col min="30" max="30" width="15.00390625" style="74" customWidth="1"/>
    <col min="31" max="31" width="16.28125" style="74" customWidth="1"/>
    <col min="32" max="43" width="9.28125" style="74" customWidth="1"/>
    <col min="44" max="65" width="9.28125" style="74" hidden="1" customWidth="1"/>
    <col min="66" max="16384" width="9.28125" style="74" customWidth="1"/>
  </cols>
  <sheetData>
    <row r="1" ht="12"/>
    <row r="2" spans="12:46" ht="36.95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78" t="s">
        <v>86</v>
      </c>
    </row>
    <row r="3" spans="2:46" ht="6.95" customHeight="1">
      <c r="B3" s="79"/>
      <c r="C3" s="80"/>
      <c r="D3" s="80"/>
      <c r="E3" s="80"/>
      <c r="F3" s="80"/>
      <c r="G3" s="80"/>
      <c r="H3" s="80"/>
      <c r="I3" s="80"/>
      <c r="J3" s="80"/>
      <c r="K3" s="80"/>
      <c r="L3" s="81"/>
      <c r="AT3" s="78" t="s">
        <v>87</v>
      </c>
    </row>
    <row r="4" spans="2:46" ht="24.95" customHeight="1">
      <c r="B4" s="81"/>
      <c r="D4" s="82" t="s">
        <v>88</v>
      </c>
      <c r="L4" s="81"/>
      <c r="M4" s="83" t="s">
        <v>10</v>
      </c>
      <c r="AT4" s="78" t="s">
        <v>3</v>
      </c>
    </row>
    <row r="5" spans="2:12" ht="6.95" customHeight="1">
      <c r="B5" s="81"/>
      <c r="L5" s="81"/>
    </row>
    <row r="6" spans="2:12" ht="12" customHeight="1">
      <c r="B6" s="81"/>
      <c r="D6" s="84" t="s">
        <v>14</v>
      </c>
      <c r="L6" s="81"/>
    </row>
    <row r="7" spans="2:12" ht="16.5" customHeight="1">
      <c r="B7" s="81"/>
      <c r="E7" s="225" t="str">
        <f>'Rekapitulace stavby'!K6</f>
        <v>Rekonstrukce veřejného osvětlení v prostoru parku Kyselka v Bílině</v>
      </c>
      <c r="F7" s="226"/>
      <c r="G7" s="226"/>
      <c r="H7" s="226"/>
      <c r="L7" s="81"/>
    </row>
    <row r="8" spans="1:31" s="88" customFormat="1" ht="12" customHeight="1">
      <c r="A8" s="85"/>
      <c r="B8" s="86"/>
      <c r="C8" s="85"/>
      <c r="D8" s="84" t="s">
        <v>89</v>
      </c>
      <c r="E8" s="85"/>
      <c r="F8" s="85"/>
      <c r="G8" s="85"/>
      <c r="H8" s="85"/>
      <c r="I8" s="85"/>
      <c r="J8" s="85"/>
      <c r="K8" s="85"/>
      <c r="L8" s="87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s="88" customFormat="1" ht="16.5" customHeight="1">
      <c r="A9" s="85"/>
      <c r="B9" s="86"/>
      <c r="C9" s="85"/>
      <c r="D9" s="85"/>
      <c r="E9" s="223" t="s">
        <v>90</v>
      </c>
      <c r="F9" s="224"/>
      <c r="G9" s="224"/>
      <c r="H9" s="224"/>
      <c r="I9" s="85"/>
      <c r="J9" s="85"/>
      <c r="K9" s="85"/>
      <c r="L9" s="87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s="88" customFormat="1" ht="12">
      <c r="A10" s="85"/>
      <c r="B10" s="86"/>
      <c r="C10" s="85"/>
      <c r="D10" s="85"/>
      <c r="E10" s="85"/>
      <c r="F10" s="85"/>
      <c r="G10" s="85"/>
      <c r="H10" s="85"/>
      <c r="I10" s="85"/>
      <c r="J10" s="85"/>
      <c r="K10" s="85"/>
      <c r="L10" s="87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s="88" customFormat="1" ht="12" customHeight="1">
      <c r="A11" s="85"/>
      <c r="B11" s="86"/>
      <c r="C11" s="85"/>
      <c r="D11" s="84" t="s">
        <v>16</v>
      </c>
      <c r="E11" s="85"/>
      <c r="F11" s="89" t="s">
        <v>1</v>
      </c>
      <c r="G11" s="85"/>
      <c r="H11" s="85"/>
      <c r="I11" s="84" t="s">
        <v>17</v>
      </c>
      <c r="J11" s="89" t="s">
        <v>1</v>
      </c>
      <c r="K11" s="85"/>
      <c r="L11" s="8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s="88" customFormat="1" ht="12" customHeight="1">
      <c r="A12" s="85"/>
      <c r="B12" s="86"/>
      <c r="C12" s="85"/>
      <c r="D12" s="84" t="s">
        <v>18</v>
      </c>
      <c r="E12" s="85"/>
      <c r="F12" s="89" t="s">
        <v>19</v>
      </c>
      <c r="G12" s="85"/>
      <c r="H12" s="85"/>
      <c r="I12" s="84" t="s">
        <v>20</v>
      </c>
      <c r="J12" s="90" t="str">
        <f>'Rekapitulace stavby'!AN8</f>
        <v>29. 10. 2023</v>
      </c>
      <c r="K12" s="85"/>
      <c r="L12" s="87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s="88" customFormat="1" ht="10.9" customHeight="1">
      <c r="A13" s="85"/>
      <c r="B13" s="86"/>
      <c r="C13" s="85"/>
      <c r="D13" s="85"/>
      <c r="E13" s="85"/>
      <c r="F13" s="85"/>
      <c r="G13" s="85"/>
      <c r="H13" s="85"/>
      <c r="I13" s="85"/>
      <c r="J13" s="85"/>
      <c r="K13" s="85"/>
      <c r="L13" s="87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s="88" customFormat="1" ht="12" customHeight="1">
      <c r="A14" s="85"/>
      <c r="B14" s="86"/>
      <c r="C14" s="85"/>
      <c r="D14" s="84" t="s">
        <v>22</v>
      </c>
      <c r="E14" s="85"/>
      <c r="F14" s="85"/>
      <c r="G14" s="85"/>
      <c r="H14" s="85"/>
      <c r="I14" s="84" t="s">
        <v>23</v>
      </c>
      <c r="J14" s="89" t="s">
        <v>24</v>
      </c>
      <c r="K14" s="85"/>
      <c r="L14" s="87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s="88" customFormat="1" ht="18" customHeight="1">
      <c r="A15" s="85"/>
      <c r="B15" s="86"/>
      <c r="C15" s="85"/>
      <c r="D15" s="85"/>
      <c r="E15" s="89" t="s">
        <v>25</v>
      </c>
      <c r="F15" s="85"/>
      <c r="G15" s="85"/>
      <c r="H15" s="85"/>
      <c r="I15" s="84" t="s">
        <v>26</v>
      </c>
      <c r="J15" s="89" t="s">
        <v>27</v>
      </c>
      <c r="K15" s="85"/>
      <c r="L15" s="87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s="88" customFormat="1" ht="6.95" customHeight="1">
      <c r="A16" s="85"/>
      <c r="B16" s="86"/>
      <c r="C16" s="85"/>
      <c r="D16" s="85"/>
      <c r="E16" s="85"/>
      <c r="F16" s="85"/>
      <c r="G16" s="85"/>
      <c r="H16" s="85"/>
      <c r="I16" s="85"/>
      <c r="J16" s="85"/>
      <c r="K16" s="85"/>
      <c r="L16" s="87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s="88" customFormat="1" ht="12" customHeight="1">
      <c r="A17" s="85"/>
      <c r="B17" s="86"/>
      <c r="C17" s="85"/>
      <c r="D17" s="84" t="s">
        <v>28</v>
      </c>
      <c r="E17" s="85"/>
      <c r="F17" s="85"/>
      <c r="G17" s="85"/>
      <c r="H17" s="85"/>
      <c r="I17" s="84" t="s">
        <v>23</v>
      </c>
      <c r="J17" s="89" t="str">
        <f>'Rekapitulace stavby'!AN13</f>
        <v/>
      </c>
      <c r="K17" s="85"/>
      <c r="L17" s="87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s="88" customFormat="1" ht="18" customHeight="1">
      <c r="A18" s="85"/>
      <c r="B18" s="86"/>
      <c r="C18" s="85"/>
      <c r="D18" s="85"/>
      <c r="E18" s="229" t="str">
        <f>'Rekapitulace stavby'!E14</f>
        <v xml:space="preserve"> </v>
      </c>
      <c r="F18" s="229"/>
      <c r="G18" s="229"/>
      <c r="H18" s="229"/>
      <c r="I18" s="84" t="s">
        <v>26</v>
      </c>
      <c r="J18" s="89" t="str">
        <f>'Rekapitulace stavby'!AN14</f>
        <v/>
      </c>
      <c r="K18" s="85"/>
      <c r="L18" s="87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s="88" customFormat="1" ht="6.95" customHeight="1">
      <c r="A19" s="85"/>
      <c r="B19" s="86"/>
      <c r="C19" s="85"/>
      <c r="D19" s="85"/>
      <c r="E19" s="85"/>
      <c r="F19" s="85"/>
      <c r="G19" s="85"/>
      <c r="H19" s="85"/>
      <c r="I19" s="85"/>
      <c r="J19" s="85"/>
      <c r="K19" s="85"/>
      <c r="L19" s="87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s="88" customFormat="1" ht="12" customHeight="1">
      <c r="A20" s="85"/>
      <c r="B20" s="86"/>
      <c r="C20" s="85"/>
      <c r="D20" s="84" t="s">
        <v>29</v>
      </c>
      <c r="E20" s="85"/>
      <c r="F20" s="85"/>
      <c r="G20" s="85"/>
      <c r="H20" s="85"/>
      <c r="I20" s="84" t="s">
        <v>23</v>
      </c>
      <c r="J20" s="89" t="s">
        <v>30</v>
      </c>
      <c r="K20" s="85"/>
      <c r="L20" s="87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s="88" customFormat="1" ht="18" customHeight="1">
      <c r="A21" s="85"/>
      <c r="B21" s="86"/>
      <c r="C21" s="85"/>
      <c r="D21" s="85"/>
      <c r="E21" s="89" t="s">
        <v>31</v>
      </c>
      <c r="F21" s="85"/>
      <c r="G21" s="85"/>
      <c r="H21" s="85"/>
      <c r="I21" s="84" t="s">
        <v>26</v>
      </c>
      <c r="J21" s="89" t="s">
        <v>32</v>
      </c>
      <c r="K21" s="85"/>
      <c r="L21" s="87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s="88" customFormat="1" ht="6.95" customHeight="1">
      <c r="A22" s="85"/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7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88" customFormat="1" ht="12" customHeight="1">
      <c r="A23" s="85"/>
      <c r="B23" s="86"/>
      <c r="C23" s="85"/>
      <c r="D23" s="84" t="s">
        <v>34</v>
      </c>
      <c r="E23" s="85"/>
      <c r="F23" s="85"/>
      <c r="G23" s="85"/>
      <c r="H23" s="85"/>
      <c r="I23" s="84" t="s">
        <v>23</v>
      </c>
      <c r="J23" s="89" t="str">
        <f>IF('Rekapitulace stavby'!AN19="","",'Rekapitulace stavby'!AN19)</f>
        <v/>
      </c>
      <c r="K23" s="85"/>
      <c r="L23" s="87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s="88" customFormat="1" ht="18" customHeight="1">
      <c r="A24" s="85"/>
      <c r="B24" s="86"/>
      <c r="C24" s="85"/>
      <c r="D24" s="85"/>
      <c r="E24" s="89" t="str">
        <f>IF('Rekapitulace stavby'!E20="","",'Rekapitulace stavby'!E20)</f>
        <v xml:space="preserve"> </v>
      </c>
      <c r="F24" s="85"/>
      <c r="G24" s="85"/>
      <c r="H24" s="85"/>
      <c r="I24" s="84" t="s">
        <v>26</v>
      </c>
      <c r="J24" s="89" t="str">
        <f>IF('Rekapitulace stavby'!AN20="","",'Rekapitulace stavby'!AN20)</f>
        <v/>
      </c>
      <c r="K24" s="85"/>
      <c r="L24" s="87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s="88" customFormat="1" ht="6.95" customHeight="1">
      <c r="A25" s="85"/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88" customFormat="1" ht="12" customHeight="1">
      <c r="A26" s="85"/>
      <c r="B26" s="86"/>
      <c r="C26" s="85"/>
      <c r="D26" s="84" t="s">
        <v>35</v>
      </c>
      <c r="E26" s="85"/>
      <c r="F26" s="85"/>
      <c r="G26" s="85"/>
      <c r="H26" s="85"/>
      <c r="I26" s="85"/>
      <c r="J26" s="85"/>
      <c r="K26" s="85"/>
      <c r="L26" s="87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s="94" customFormat="1" ht="71.25" customHeight="1">
      <c r="A27" s="91"/>
      <c r="B27" s="92"/>
      <c r="C27" s="91"/>
      <c r="D27" s="91"/>
      <c r="E27" s="230" t="s">
        <v>36</v>
      </c>
      <c r="F27" s="230"/>
      <c r="G27" s="230"/>
      <c r="H27" s="23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88" customFormat="1" ht="6.95" customHeight="1">
      <c r="A28" s="85"/>
      <c r="B28" s="86"/>
      <c r="C28" s="85"/>
      <c r="D28" s="85"/>
      <c r="E28" s="85"/>
      <c r="F28" s="85"/>
      <c r="G28" s="85"/>
      <c r="H28" s="85"/>
      <c r="I28" s="85"/>
      <c r="J28" s="85"/>
      <c r="K28" s="85"/>
      <c r="L28" s="87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s="88" customFormat="1" ht="6.95" customHeight="1">
      <c r="A29" s="85"/>
      <c r="B29" s="86"/>
      <c r="C29" s="85"/>
      <c r="D29" s="95"/>
      <c r="E29" s="95"/>
      <c r="F29" s="95"/>
      <c r="G29" s="95"/>
      <c r="H29" s="95"/>
      <c r="I29" s="95"/>
      <c r="J29" s="95"/>
      <c r="K29" s="95"/>
      <c r="L29" s="8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88" customFormat="1" ht="25.35" customHeight="1">
      <c r="A30" s="85"/>
      <c r="B30" s="86"/>
      <c r="C30" s="85"/>
      <c r="D30" s="96" t="s">
        <v>37</v>
      </c>
      <c r="E30" s="85"/>
      <c r="F30" s="85"/>
      <c r="G30" s="85"/>
      <c r="H30" s="85"/>
      <c r="I30" s="85"/>
      <c r="J30" s="97">
        <f>ROUND(J119,2)</f>
        <v>0</v>
      </c>
      <c r="K30" s="85"/>
      <c r="L30" s="87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s="88" customFormat="1" ht="6.95" customHeight="1">
      <c r="A31" s="85"/>
      <c r="B31" s="86"/>
      <c r="C31" s="85"/>
      <c r="D31" s="95"/>
      <c r="E31" s="95"/>
      <c r="F31" s="95"/>
      <c r="G31" s="95"/>
      <c r="H31" s="95"/>
      <c r="I31" s="95"/>
      <c r="J31" s="95"/>
      <c r="K31" s="95"/>
      <c r="L31" s="87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s="88" customFormat="1" ht="14.45" customHeight="1">
      <c r="A32" s="85"/>
      <c r="B32" s="86"/>
      <c r="C32" s="85"/>
      <c r="D32" s="85"/>
      <c r="E32" s="85"/>
      <c r="F32" s="98" t="s">
        <v>39</v>
      </c>
      <c r="G32" s="85"/>
      <c r="H32" s="85"/>
      <c r="I32" s="98" t="s">
        <v>38</v>
      </c>
      <c r="J32" s="98" t="s">
        <v>40</v>
      </c>
      <c r="K32" s="85"/>
      <c r="L32" s="87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s="88" customFormat="1" ht="14.45" customHeight="1">
      <c r="A33" s="85"/>
      <c r="B33" s="86"/>
      <c r="C33" s="85"/>
      <c r="D33" s="99" t="s">
        <v>41</v>
      </c>
      <c r="E33" s="84" t="s">
        <v>42</v>
      </c>
      <c r="F33" s="100">
        <f>ROUND((SUM(BE119:BE215)),2)</f>
        <v>0</v>
      </c>
      <c r="G33" s="85"/>
      <c r="H33" s="85"/>
      <c r="I33" s="101">
        <v>0.21</v>
      </c>
      <c r="J33" s="100">
        <f>ROUND(((SUM(BE119:BE215))*I33),2)</f>
        <v>0</v>
      </c>
      <c r="K33" s="85"/>
      <c r="L33" s="87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s="88" customFormat="1" ht="14.45" customHeight="1">
      <c r="A34" s="85"/>
      <c r="B34" s="86"/>
      <c r="C34" s="85"/>
      <c r="D34" s="85"/>
      <c r="E34" s="84" t="s">
        <v>43</v>
      </c>
      <c r="F34" s="100">
        <f>ROUND((SUM(BF119:BF215)),2)</f>
        <v>0</v>
      </c>
      <c r="G34" s="85"/>
      <c r="H34" s="85"/>
      <c r="I34" s="101">
        <v>0.15</v>
      </c>
      <c r="J34" s="100">
        <f>ROUND(((SUM(BF119:BF215))*I34),2)</f>
        <v>0</v>
      </c>
      <c r="K34" s="85"/>
      <c r="L34" s="87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s="88" customFormat="1" ht="14.45" customHeight="1" hidden="1">
      <c r="A35" s="85"/>
      <c r="B35" s="86"/>
      <c r="C35" s="85"/>
      <c r="D35" s="85"/>
      <c r="E35" s="84" t="s">
        <v>44</v>
      </c>
      <c r="F35" s="100">
        <f>ROUND((SUM(BG119:BG215)),2)</f>
        <v>0</v>
      </c>
      <c r="G35" s="85"/>
      <c r="H35" s="85"/>
      <c r="I35" s="101">
        <v>0.21</v>
      </c>
      <c r="J35" s="100">
        <f>0</f>
        <v>0</v>
      </c>
      <c r="K35" s="85"/>
      <c r="L35" s="87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s="88" customFormat="1" ht="14.45" customHeight="1" hidden="1">
      <c r="A36" s="85"/>
      <c r="B36" s="86"/>
      <c r="C36" s="85"/>
      <c r="D36" s="85"/>
      <c r="E36" s="84" t="s">
        <v>45</v>
      </c>
      <c r="F36" s="100">
        <f>ROUND((SUM(BH119:BH215)),2)</f>
        <v>0</v>
      </c>
      <c r="G36" s="85"/>
      <c r="H36" s="85"/>
      <c r="I36" s="101">
        <v>0.15</v>
      </c>
      <c r="J36" s="100">
        <f>0</f>
        <v>0</v>
      </c>
      <c r="K36" s="85"/>
      <c r="L36" s="87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s="88" customFormat="1" ht="14.45" customHeight="1" hidden="1">
      <c r="A37" s="85"/>
      <c r="B37" s="86"/>
      <c r="C37" s="85"/>
      <c r="D37" s="85"/>
      <c r="E37" s="84" t="s">
        <v>46</v>
      </c>
      <c r="F37" s="100">
        <f>ROUND((SUM(BI119:BI215)),2)</f>
        <v>0</v>
      </c>
      <c r="G37" s="85"/>
      <c r="H37" s="85"/>
      <c r="I37" s="101">
        <v>0</v>
      </c>
      <c r="J37" s="100">
        <f>0</f>
        <v>0</v>
      </c>
      <c r="K37" s="85"/>
      <c r="L37" s="87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s="88" customFormat="1" ht="6.95" customHeight="1">
      <c r="A38" s="85"/>
      <c r="B38" s="86"/>
      <c r="C38" s="85"/>
      <c r="D38" s="85"/>
      <c r="E38" s="85"/>
      <c r="F38" s="85"/>
      <c r="G38" s="85"/>
      <c r="H38" s="85"/>
      <c r="I38" s="85"/>
      <c r="J38" s="85"/>
      <c r="K38" s="85"/>
      <c r="L38" s="87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s="88" customFormat="1" ht="25.35" customHeight="1">
      <c r="A39" s="85"/>
      <c r="B39" s="86"/>
      <c r="C39" s="102"/>
      <c r="D39" s="103" t="s">
        <v>47</v>
      </c>
      <c r="E39" s="104"/>
      <c r="F39" s="104"/>
      <c r="G39" s="105" t="s">
        <v>48</v>
      </c>
      <c r="H39" s="106" t="s">
        <v>49</v>
      </c>
      <c r="I39" s="104"/>
      <c r="J39" s="107">
        <f>SUM(J30:J37)</f>
        <v>0</v>
      </c>
      <c r="K39" s="108"/>
      <c r="L39" s="87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s="88" customFormat="1" ht="14.45" customHeight="1">
      <c r="A40" s="85"/>
      <c r="B40" s="86"/>
      <c r="C40" s="85"/>
      <c r="D40" s="85"/>
      <c r="E40" s="85"/>
      <c r="F40" s="85"/>
      <c r="G40" s="85"/>
      <c r="H40" s="85"/>
      <c r="I40" s="85"/>
      <c r="J40" s="85"/>
      <c r="K40" s="85"/>
      <c r="L40" s="87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2:12" ht="14.45" customHeight="1">
      <c r="B41" s="81"/>
      <c r="L41" s="81"/>
    </row>
    <row r="42" spans="2:12" ht="14.45" customHeight="1">
      <c r="B42" s="81"/>
      <c r="L42" s="81"/>
    </row>
    <row r="43" spans="2:12" ht="14.45" customHeight="1">
      <c r="B43" s="81"/>
      <c r="L43" s="81"/>
    </row>
    <row r="44" spans="2:12" ht="14.45" customHeight="1">
      <c r="B44" s="81"/>
      <c r="L44" s="81"/>
    </row>
    <row r="45" spans="2:12" ht="14.45" customHeight="1">
      <c r="B45" s="81"/>
      <c r="L45" s="81"/>
    </row>
    <row r="46" spans="2:12" ht="14.45" customHeight="1">
      <c r="B46" s="81"/>
      <c r="L46" s="81"/>
    </row>
    <row r="47" spans="2:12" ht="14.45" customHeight="1">
      <c r="B47" s="81"/>
      <c r="L47" s="81"/>
    </row>
    <row r="48" spans="2:12" ht="14.45" customHeight="1">
      <c r="B48" s="81"/>
      <c r="L48" s="81"/>
    </row>
    <row r="49" spans="2:12" ht="14.45" customHeight="1">
      <c r="B49" s="81"/>
      <c r="L49" s="81"/>
    </row>
    <row r="50" spans="2:12" s="88" customFormat="1" ht="14.45" customHeight="1">
      <c r="B50" s="87"/>
      <c r="D50" s="109" t="s">
        <v>50</v>
      </c>
      <c r="E50" s="110"/>
      <c r="F50" s="110"/>
      <c r="G50" s="109" t="s">
        <v>51</v>
      </c>
      <c r="H50" s="110"/>
      <c r="I50" s="110"/>
      <c r="J50" s="110"/>
      <c r="K50" s="110"/>
      <c r="L50" s="87"/>
    </row>
    <row r="51" spans="2:12" ht="12">
      <c r="B51" s="81"/>
      <c r="L51" s="81"/>
    </row>
    <row r="52" spans="2:12" ht="12">
      <c r="B52" s="81"/>
      <c r="L52" s="81"/>
    </row>
    <row r="53" spans="2:12" ht="12">
      <c r="B53" s="81"/>
      <c r="L53" s="81"/>
    </row>
    <row r="54" spans="2:12" ht="12">
      <c r="B54" s="81"/>
      <c r="L54" s="81"/>
    </row>
    <row r="55" spans="2:12" ht="12">
      <c r="B55" s="81"/>
      <c r="L55" s="81"/>
    </row>
    <row r="56" spans="2:12" ht="12">
      <c r="B56" s="81"/>
      <c r="L56" s="81"/>
    </row>
    <row r="57" spans="2:12" ht="12">
      <c r="B57" s="81"/>
      <c r="L57" s="81"/>
    </row>
    <row r="58" spans="2:12" ht="12">
      <c r="B58" s="81"/>
      <c r="L58" s="81"/>
    </row>
    <row r="59" spans="2:12" ht="12">
      <c r="B59" s="81"/>
      <c r="L59" s="81"/>
    </row>
    <row r="60" spans="2:12" ht="12">
      <c r="B60" s="81"/>
      <c r="L60" s="81"/>
    </row>
    <row r="61" spans="1:31" s="88" customFormat="1" ht="12.75">
      <c r="A61" s="85"/>
      <c r="B61" s="86"/>
      <c r="C61" s="85"/>
      <c r="D61" s="111" t="s">
        <v>52</v>
      </c>
      <c r="E61" s="112"/>
      <c r="F61" s="113" t="s">
        <v>53</v>
      </c>
      <c r="G61" s="111" t="s">
        <v>52</v>
      </c>
      <c r="H61" s="112"/>
      <c r="I61" s="112"/>
      <c r="J61" s="114" t="s">
        <v>53</v>
      </c>
      <c r="K61" s="112"/>
      <c r="L61" s="87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</row>
    <row r="62" spans="2:12" ht="12">
      <c r="B62" s="81"/>
      <c r="L62" s="81"/>
    </row>
    <row r="63" spans="2:12" ht="12">
      <c r="B63" s="81"/>
      <c r="L63" s="81"/>
    </row>
    <row r="64" spans="2:12" ht="12">
      <c r="B64" s="81"/>
      <c r="L64" s="81"/>
    </row>
    <row r="65" spans="1:31" s="88" customFormat="1" ht="12.75">
      <c r="A65" s="85"/>
      <c r="B65" s="86"/>
      <c r="C65" s="85"/>
      <c r="D65" s="109" t="s">
        <v>54</v>
      </c>
      <c r="E65" s="115"/>
      <c r="F65" s="115"/>
      <c r="G65" s="109" t="s">
        <v>55</v>
      </c>
      <c r="H65" s="115"/>
      <c r="I65" s="115"/>
      <c r="J65" s="115"/>
      <c r="K65" s="115"/>
      <c r="L65" s="87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</row>
    <row r="66" spans="2:12" ht="12">
      <c r="B66" s="81"/>
      <c r="L66" s="81"/>
    </row>
    <row r="67" spans="2:12" ht="12">
      <c r="B67" s="81"/>
      <c r="L67" s="81"/>
    </row>
    <row r="68" spans="2:12" ht="12">
      <c r="B68" s="81"/>
      <c r="L68" s="81"/>
    </row>
    <row r="69" spans="2:12" ht="12">
      <c r="B69" s="81"/>
      <c r="L69" s="81"/>
    </row>
    <row r="70" spans="2:12" ht="12">
      <c r="B70" s="81"/>
      <c r="L70" s="81"/>
    </row>
    <row r="71" spans="2:12" ht="12">
      <c r="B71" s="81"/>
      <c r="L71" s="81"/>
    </row>
    <row r="72" spans="2:12" ht="12">
      <c r="B72" s="81"/>
      <c r="L72" s="81"/>
    </row>
    <row r="73" spans="2:12" ht="12">
      <c r="B73" s="81"/>
      <c r="L73" s="81"/>
    </row>
    <row r="74" spans="2:12" ht="12">
      <c r="B74" s="81"/>
      <c r="L74" s="81"/>
    </row>
    <row r="75" spans="2:12" ht="12">
      <c r="B75" s="81"/>
      <c r="L75" s="81"/>
    </row>
    <row r="76" spans="1:31" s="88" customFormat="1" ht="12.75">
      <c r="A76" s="85"/>
      <c r="B76" s="86"/>
      <c r="C76" s="85"/>
      <c r="D76" s="111" t="s">
        <v>52</v>
      </c>
      <c r="E76" s="112"/>
      <c r="F76" s="113" t="s">
        <v>53</v>
      </c>
      <c r="G76" s="111" t="s">
        <v>52</v>
      </c>
      <c r="H76" s="112"/>
      <c r="I76" s="112"/>
      <c r="J76" s="114" t="s">
        <v>53</v>
      </c>
      <c r="K76" s="112"/>
      <c r="L76" s="87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</row>
    <row r="77" spans="1:31" s="88" customFormat="1" ht="14.45" customHeight="1">
      <c r="A77" s="85"/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87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</row>
    <row r="81" spans="1:31" s="88" customFormat="1" ht="6.95" customHeight="1">
      <c r="A81" s="85"/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87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</row>
    <row r="82" spans="1:31" s="88" customFormat="1" ht="24.95" customHeight="1">
      <c r="A82" s="85"/>
      <c r="B82" s="86"/>
      <c r="C82" s="82" t="s">
        <v>91</v>
      </c>
      <c r="D82" s="85"/>
      <c r="E82" s="85"/>
      <c r="F82" s="85"/>
      <c r="G82" s="85"/>
      <c r="H82" s="85"/>
      <c r="I82" s="85"/>
      <c r="J82" s="85"/>
      <c r="K82" s="85"/>
      <c r="L82" s="87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</row>
    <row r="83" spans="1:31" s="88" customFormat="1" ht="6.95" customHeight="1">
      <c r="A83" s="85"/>
      <c r="B83" s="86"/>
      <c r="C83" s="85"/>
      <c r="D83" s="85"/>
      <c r="E83" s="85"/>
      <c r="F83" s="85"/>
      <c r="G83" s="85"/>
      <c r="H83" s="85"/>
      <c r="I83" s="85"/>
      <c r="J83" s="85"/>
      <c r="K83" s="85"/>
      <c r="L83" s="87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</row>
    <row r="84" spans="1:31" s="88" customFormat="1" ht="12" customHeight="1">
      <c r="A84" s="85"/>
      <c r="B84" s="86"/>
      <c r="C84" s="84" t="s">
        <v>14</v>
      </c>
      <c r="D84" s="85"/>
      <c r="E84" s="85"/>
      <c r="F84" s="85"/>
      <c r="G84" s="85"/>
      <c r="H84" s="85"/>
      <c r="I84" s="85"/>
      <c r="J84" s="85"/>
      <c r="K84" s="85"/>
      <c r="L84" s="87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</row>
    <row r="85" spans="1:31" s="88" customFormat="1" ht="16.5" customHeight="1">
      <c r="A85" s="85"/>
      <c r="B85" s="86"/>
      <c r="C85" s="85"/>
      <c r="D85" s="85"/>
      <c r="E85" s="225" t="str">
        <f>E7</f>
        <v>Rekonstrukce veřejného osvětlení v prostoru parku Kyselka v Bílině</v>
      </c>
      <c r="F85" s="226"/>
      <c r="G85" s="226"/>
      <c r="H85" s="226"/>
      <c r="I85" s="85"/>
      <c r="J85" s="85"/>
      <c r="K85" s="85"/>
      <c r="L85" s="87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</row>
    <row r="86" spans="1:31" s="88" customFormat="1" ht="12" customHeight="1">
      <c r="A86" s="85"/>
      <c r="B86" s="86"/>
      <c r="C86" s="84" t="s">
        <v>89</v>
      </c>
      <c r="D86" s="85"/>
      <c r="E86" s="85"/>
      <c r="F86" s="85"/>
      <c r="G86" s="85"/>
      <c r="H86" s="85"/>
      <c r="I86" s="85"/>
      <c r="J86" s="85"/>
      <c r="K86" s="85"/>
      <c r="L86" s="87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</row>
    <row r="87" spans="1:31" s="88" customFormat="1" ht="16.5" customHeight="1">
      <c r="A87" s="85"/>
      <c r="B87" s="86"/>
      <c r="C87" s="85"/>
      <c r="D87" s="85"/>
      <c r="E87" s="223" t="str">
        <f>E9</f>
        <v>D1.4 - Elektroinstalace</v>
      </c>
      <c r="F87" s="224"/>
      <c r="G87" s="224"/>
      <c r="H87" s="224"/>
      <c r="I87" s="85"/>
      <c r="J87" s="85"/>
      <c r="K87" s="85"/>
      <c r="L87" s="87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</row>
    <row r="88" spans="1:31" s="88" customFormat="1" ht="6.95" customHeight="1">
      <c r="A88" s="85"/>
      <c r="B88" s="86"/>
      <c r="C88" s="85"/>
      <c r="D88" s="85"/>
      <c r="E88" s="85"/>
      <c r="F88" s="85"/>
      <c r="G88" s="85"/>
      <c r="H88" s="85"/>
      <c r="I88" s="85"/>
      <c r="J88" s="85"/>
      <c r="K88" s="85"/>
      <c r="L88" s="87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</row>
    <row r="89" spans="1:31" s="88" customFormat="1" ht="12" customHeight="1">
      <c r="A89" s="85"/>
      <c r="B89" s="86"/>
      <c r="C89" s="84" t="s">
        <v>18</v>
      </c>
      <c r="D89" s="85"/>
      <c r="E89" s="85"/>
      <c r="F89" s="89" t="str">
        <f>F12</f>
        <v xml:space="preserve"> </v>
      </c>
      <c r="G89" s="85"/>
      <c r="H89" s="85"/>
      <c r="I89" s="84" t="s">
        <v>20</v>
      </c>
      <c r="J89" s="90" t="str">
        <f>IF(J12="","",J12)</f>
        <v>29. 10. 2023</v>
      </c>
      <c r="K89" s="85"/>
      <c r="L89" s="87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</row>
    <row r="90" spans="1:31" s="88" customFormat="1" ht="6.95" customHeight="1">
      <c r="A90" s="85"/>
      <c r="B90" s="86"/>
      <c r="C90" s="85"/>
      <c r="D90" s="85"/>
      <c r="E90" s="85"/>
      <c r="F90" s="85"/>
      <c r="G90" s="85"/>
      <c r="H90" s="85"/>
      <c r="I90" s="85"/>
      <c r="J90" s="85"/>
      <c r="K90" s="85"/>
      <c r="L90" s="87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</row>
    <row r="91" spans="1:31" s="88" customFormat="1" ht="15.2" customHeight="1">
      <c r="A91" s="85"/>
      <c r="B91" s="86"/>
      <c r="C91" s="84" t="s">
        <v>22</v>
      </c>
      <c r="D91" s="85"/>
      <c r="E91" s="85"/>
      <c r="F91" s="89" t="str">
        <f>E15</f>
        <v>Město Bílina</v>
      </c>
      <c r="G91" s="85"/>
      <c r="H91" s="85"/>
      <c r="I91" s="84" t="s">
        <v>29</v>
      </c>
      <c r="J91" s="120" t="str">
        <f>E21</f>
        <v>Tomáš Behina</v>
      </c>
      <c r="K91" s="85"/>
      <c r="L91" s="87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</row>
    <row r="92" spans="1:31" s="88" customFormat="1" ht="15.2" customHeight="1">
      <c r="A92" s="85"/>
      <c r="B92" s="86"/>
      <c r="C92" s="84" t="s">
        <v>28</v>
      </c>
      <c r="D92" s="85"/>
      <c r="E92" s="85"/>
      <c r="F92" s="89" t="str">
        <f>IF(E18="","",E18)</f>
        <v xml:space="preserve"> </v>
      </c>
      <c r="G92" s="85"/>
      <c r="H92" s="85"/>
      <c r="I92" s="84" t="s">
        <v>34</v>
      </c>
      <c r="J92" s="120" t="str">
        <f>E24</f>
        <v xml:space="preserve"> </v>
      </c>
      <c r="K92" s="85"/>
      <c r="L92" s="87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</row>
    <row r="93" spans="1:31" s="88" customFormat="1" ht="10.35" customHeight="1">
      <c r="A93" s="85"/>
      <c r="B93" s="86"/>
      <c r="C93" s="85"/>
      <c r="D93" s="85"/>
      <c r="E93" s="85"/>
      <c r="F93" s="85"/>
      <c r="G93" s="85"/>
      <c r="H93" s="85"/>
      <c r="I93" s="85"/>
      <c r="J93" s="85"/>
      <c r="K93" s="85"/>
      <c r="L93" s="87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</row>
    <row r="94" spans="1:31" s="88" customFormat="1" ht="29.25" customHeight="1">
      <c r="A94" s="85"/>
      <c r="B94" s="86"/>
      <c r="C94" s="121" t="s">
        <v>92</v>
      </c>
      <c r="D94" s="102"/>
      <c r="E94" s="102"/>
      <c r="F94" s="102"/>
      <c r="G94" s="102"/>
      <c r="H94" s="102"/>
      <c r="I94" s="102"/>
      <c r="J94" s="122" t="s">
        <v>93</v>
      </c>
      <c r="K94" s="102"/>
      <c r="L94" s="87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1:31" s="88" customFormat="1" ht="10.35" customHeight="1">
      <c r="A95" s="85"/>
      <c r="B95" s="86"/>
      <c r="C95" s="85"/>
      <c r="D95" s="85"/>
      <c r="E95" s="85"/>
      <c r="F95" s="85"/>
      <c r="G95" s="85"/>
      <c r="H95" s="85"/>
      <c r="I95" s="85"/>
      <c r="J95" s="85"/>
      <c r="K95" s="85"/>
      <c r="L95" s="87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</row>
    <row r="96" spans="1:47" s="88" customFormat="1" ht="22.9" customHeight="1">
      <c r="A96" s="85"/>
      <c r="B96" s="86"/>
      <c r="C96" s="123" t="s">
        <v>94</v>
      </c>
      <c r="D96" s="85"/>
      <c r="E96" s="85"/>
      <c r="F96" s="85"/>
      <c r="G96" s="85"/>
      <c r="H96" s="85"/>
      <c r="I96" s="85"/>
      <c r="J96" s="97">
        <f>J119</f>
        <v>0</v>
      </c>
      <c r="K96" s="85"/>
      <c r="L96" s="87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U96" s="78" t="s">
        <v>95</v>
      </c>
    </row>
    <row r="97" spans="2:12" s="124" customFormat="1" ht="24.95" customHeight="1">
      <c r="B97" s="125"/>
      <c r="D97" s="126" t="s">
        <v>96</v>
      </c>
      <c r="E97" s="127"/>
      <c r="F97" s="127"/>
      <c r="G97" s="127"/>
      <c r="H97" s="127"/>
      <c r="I97" s="127"/>
      <c r="J97" s="128">
        <f>J120</f>
        <v>0</v>
      </c>
      <c r="L97" s="125"/>
    </row>
    <row r="98" spans="2:12" s="124" customFormat="1" ht="24.95" customHeight="1">
      <c r="B98" s="125"/>
      <c r="D98" s="126" t="s">
        <v>97</v>
      </c>
      <c r="E98" s="127"/>
      <c r="F98" s="127"/>
      <c r="G98" s="127"/>
      <c r="H98" s="127"/>
      <c r="I98" s="127"/>
      <c r="J98" s="128">
        <f>J164</f>
        <v>0</v>
      </c>
      <c r="L98" s="125"/>
    </row>
    <row r="99" spans="2:12" s="124" customFormat="1" ht="24.95" customHeight="1">
      <c r="B99" s="125"/>
      <c r="D99" s="126" t="s">
        <v>98</v>
      </c>
      <c r="E99" s="127"/>
      <c r="F99" s="127"/>
      <c r="G99" s="127"/>
      <c r="H99" s="127"/>
      <c r="I99" s="127"/>
      <c r="J99" s="128">
        <f>J203</f>
        <v>0</v>
      </c>
      <c r="L99" s="125"/>
    </row>
    <row r="100" spans="1:31" s="88" customFormat="1" ht="21.75" customHeight="1">
      <c r="A100" s="85"/>
      <c r="B100" s="86"/>
      <c r="C100" s="85"/>
      <c r="D100" s="85"/>
      <c r="E100" s="85"/>
      <c r="F100" s="85"/>
      <c r="G100" s="85"/>
      <c r="H100" s="85"/>
      <c r="I100" s="85"/>
      <c r="J100" s="85"/>
      <c r="K100" s="85"/>
      <c r="L100" s="87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</row>
    <row r="101" spans="1:31" s="88" customFormat="1" ht="6.95" customHeight="1">
      <c r="A101" s="85"/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87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</row>
    <row r="105" spans="1:31" s="88" customFormat="1" ht="6.95" customHeight="1">
      <c r="A105" s="85"/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87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</row>
    <row r="106" spans="1:31" s="88" customFormat="1" ht="24.95" customHeight="1">
      <c r="A106" s="85"/>
      <c r="B106" s="86"/>
      <c r="C106" s="82" t="s">
        <v>99</v>
      </c>
      <c r="D106" s="85"/>
      <c r="E106" s="85"/>
      <c r="F106" s="85"/>
      <c r="G106" s="85"/>
      <c r="H106" s="85"/>
      <c r="I106" s="85"/>
      <c r="J106" s="85"/>
      <c r="K106" s="85"/>
      <c r="L106" s="87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</row>
    <row r="107" spans="1:31" s="88" customFormat="1" ht="6.95" customHeight="1">
      <c r="A107" s="85"/>
      <c r="B107" s="86"/>
      <c r="C107" s="85"/>
      <c r="D107" s="85"/>
      <c r="E107" s="85"/>
      <c r="F107" s="85"/>
      <c r="G107" s="85"/>
      <c r="H107" s="85"/>
      <c r="I107" s="85"/>
      <c r="J107" s="85"/>
      <c r="K107" s="85"/>
      <c r="L107" s="87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</row>
    <row r="108" spans="1:31" s="88" customFormat="1" ht="12" customHeight="1">
      <c r="A108" s="85"/>
      <c r="B108" s="86"/>
      <c r="C108" s="84" t="s">
        <v>14</v>
      </c>
      <c r="D108" s="85"/>
      <c r="E108" s="85"/>
      <c r="F108" s="85"/>
      <c r="G108" s="85"/>
      <c r="H108" s="85"/>
      <c r="I108" s="85"/>
      <c r="J108" s="85"/>
      <c r="K108" s="85"/>
      <c r="L108" s="87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</row>
    <row r="109" spans="1:31" s="88" customFormat="1" ht="16.5" customHeight="1">
      <c r="A109" s="85"/>
      <c r="B109" s="86"/>
      <c r="C109" s="85"/>
      <c r="D109" s="85"/>
      <c r="E109" s="225" t="str">
        <f>E7</f>
        <v>Rekonstrukce veřejného osvětlení v prostoru parku Kyselka v Bílině</v>
      </c>
      <c r="F109" s="226"/>
      <c r="G109" s="226"/>
      <c r="H109" s="226"/>
      <c r="I109" s="85"/>
      <c r="J109" s="85"/>
      <c r="K109" s="85"/>
      <c r="L109" s="87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</row>
    <row r="110" spans="1:31" s="88" customFormat="1" ht="12" customHeight="1">
      <c r="A110" s="85"/>
      <c r="B110" s="86"/>
      <c r="C110" s="84" t="s">
        <v>89</v>
      </c>
      <c r="D110" s="85"/>
      <c r="E110" s="85"/>
      <c r="F110" s="85"/>
      <c r="G110" s="85"/>
      <c r="H110" s="85"/>
      <c r="I110" s="85"/>
      <c r="J110" s="85"/>
      <c r="K110" s="85"/>
      <c r="L110" s="87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</row>
    <row r="111" spans="1:31" s="88" customFormat="1" ht="16.5" customHeight="1">
      <c r="A111" s="85"/>
      <c r="B111" s="86"/>
      <c r="C111" s="85"/>
      <c r="D111" s="85"/>
      <c r="E111" s="223" t="str">
        <f>E9</f>
        <v>D1.4 - Elektroinstalace</v>
      </c>
      <c r="F111" s="224"/>
      <c r="G111" s="224"/>
      <c r="H111" s="224"/>
      <c r="I111" s="85"/>
      <c r="J111" s="85"/>
      <c r="K111" s="85"/>
      <c r="L111" s="87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</row>
    <row r="112" spans="1:31" s="88" customFormat="1" ht="6.95" customHeight="1">
      <c r="A112" s="85"/>
      <c r="B112" s="86"/>
      <c r="C112" s="85"/>
      <c r="D112" s="85"/>
      <c r="E112" s="85"/>
      <c r="F112" s="85"/>
      <c r="G112" s="85"/>
      <c r="H112" s="85"/>
      <c r="I112" s="85"/>
      <c r="J112" s="85"/>
      <c r="K112" s="85"/>
      <c r="L112" s="87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</row>
    <row r="113" spans="1:31" s="88" customFormat="1" ht="12" customHeight="1">
      <c r="A113" s="85"/>
      <c r="B113" s="86"/>
      <c r="C113" s="84" t="s">
        <v>18</v>
      </c>
      <c r="D113" s="85"/>
      <c r="E113" s="85"/>
      <c r="F113" s="89" t="str">
        <f>F12</f>
        <v xml:space="preserve"> </v>
      </c>
      <c r="G113" s="85"/>
      <c r="H113" s="85"/>
      <c r="I113" s="84" t="s">
        <v>20</v>
      </c>
      <c r="J113" s="90" t="str">
        <f>IF(J12="","",J12)</f>
        <v>29. 10. 2023</v>
      </c>
      <c r="K113" s="85"/>
      <c r="L113" s="87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</row>
    <row r="114" spans="1:31" s="88" customFormat="1" ht="6.95" customHeight="1">
      <c r="A114" s="85"/>
      <c r="B114" s="86"/>
      <c r="C114" s="85"/>
      <c r="D114" s="85"/>
      <c r="E114" s="85"/>
      <c r="F114" s="85"/>
      <c r="G114" s="85"/>
      <c r="H114" s="85"/>
      <c r="I114" s="85"/>
      <c r="J114" s="85"/>
      <c r="K114" s="85"/>
      <c r="L114" s="87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</row>
    <row r="115" spans="1:31" s="88" customFormat="1" ht="15.2" customHeight="1">
      <c r="A115" s="85"/>
      <c r="B115" s="86"/>
      <c r="C115" s="84" t="s">
        <v>22</v>
      </c>
      <c r="D115" s="85"/>
      <c r="E115" s="85"/>
      <c r="F115" s="89" t="str">
        <f>E15</f>
        <v>Město Bílina</v>
      </c>
      <c r="G115" s="85"/>
      <c r="H115" s="85"/>
      <c r="I115" s="84" t="s">
        <v>29</v>
      </c>
      <c r="J115" s="120" t="str">
        <f>E21</f>
        <v>Tomáš Behina</v>
      </c>
      <c r="K115" s="85"/>
      <c r="L115" s="87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</row>
    <row r="116" spans="1:31" s="88" customFormat="1" ht="15.2" customHeight="1">
      <c r="A116" s="85"/>
      <c r="B116" s="86"/>
      <c r="C116" s="84" t="s">
        <v>28</v>
      </c>
      <c r="D116" s="85"/>
      <c r="E116" s="85"/>
      <c r="F116" s="89" t="str">
        <f>IF(E18="","",E18)</f>
        <v xml:space="preserve"> </v>
      </c>
      <c r="G116" s="85"/>
      <c r="H116" s="85"/>
      <c r="I116" s="84" t="s">
        <v>34</v>
      </c>
      <c r="J116" s="120" t="str">
        <f>E24</f>
        <v xml:space="preserve"> </v>
      </c>
      <c r="K116" s="85"/>
      <c r="L116" s="87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</row>
    <row r="117" spans="1:31" s="88" customFormat="1" ht="10.35" customHeight="1">
      <c r="A117" s="85"/>
      <c r="B117" s="86"/>
      <c r="C117" s="85"/>
      <c r="D117" s="85"/>
      <c r="E117" s="85"/>
      <c r="F117" s="85"/>
      <c r="G117" s="85"/>
      <c r="H117" s="85"/>
      <c r="I117" s="85"/>
      <c r="J117" s="85"/>
      <c r="K117" s="85"/>
      <c r="L117" s="87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</row>
    <row r="118" spans="1:31" s="138" customFormat="1" ht="29.25" customHeight="1">
      <c r="A118" s="129"/>
      <c r="B118" s="130"/>
      <c r="C118" s="131" t="s">
        <v>100</v>
      </c>
      <c r="D118" s="132" t="s">
        <v>62</v>
      </c>
      <c r="E118" s="132" t="s">
        <v>58</v>
      </c>
      <c r="F118" s="132" t="s">
        <v>59</v>
      </c>
      <c r="G118" s="132" t="s">
        <v>101</v>
      </c>
      <c r="H118" s="132" t="s">
        <v>102</v>
      </c>
      <c r="I118" s="132" t="s">
        <v>103</v>
      </c>
      <c r="J118" s="132" t="s">
        <v>93</v>
      </c>
      <c r="K118" s="133" t="s">
        <v>104</v>
      </c>
      <c r="L118" s="134"/>
      <c r="M118" s="135" t="s">
        <v>1</v>
      </c>
      <c r="N118" s="136" t="s">
        <v>41</v>
      </c>
      <c r="O118" s="136" t="s">
        <v>105</v>
      </c>
      <c r="P118" s="136" t="s">
        <v>106</v>
      </c>
      <c r="Q118" s="136" t="s">
        <v>107</v>
      </c>
      <c r="R118" s="136" t="s">
        <v>108</v>
      </c>
      <c r="S118" s="136" t="s">
        <v>109</v>
      </c>
      <c r="T118" s="137" t="s">
        <v>110</v>
      </c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</row>
    <row r="119" spans="1:63" s="88" customFormat="1" ht="22.9" customHeight="1">
      <c r="A119" s="85"/>
      <c r="B119" s="86"/>
      <c r="C119" s="139" t="s">
        <v>111</v>
      </c>
      <c r="D119" s="85"/>
      <c r="E119" s="85"/>
      <c r="F119" s="85"/>
      <c r="G119" s="85"/>
      <c r="H119" s="85"/>
      <c r="I119" s="85"/>
      <c r="J119" s="140">
        <f>BK119</f>
        <v>0</v>
      </c>
      <c r="K119" s="85"/>
      <c r="L119" s="86"/>
      <c r="M119" s="141"/>
      <c r="N119" s="142"/>
      <c r="O119" s="95"/>
      <c r="P119" s="143">
        <f>P120+P164+P203</f>
        <v>1776.6172599999998</v>
      </c>
      <c r="Q119" s="95"/>
      <c r="R119" s="143">
        <f>R120+R164+R203</f>
        <v>196.59585100000007</v>
      </c>
      <c r="S119" s="95"/>
      <c r="T119" s="144">
        <f>T120+T164+T203</f>
        <v>52.981339999999996</v>
      </c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T119" s="78" t="s">
        <v>76</v>
      </c>
      <c r="AU119" s="78" t="s">
        <v>95</v>
      </c>
      <c r="BK119" s="145">
        <f>BK120+BK164+BK203</f>
        <v>0</v>
      </c>
    </row>
    <row r="120" spans="2:63" s="146" customFormat="1" ht="25.9" customHeight="1">
      <c r="B120" s="147"/>
      <c r="D120" s="148" t="s">
        <v>76</v>
      </c>
      <c r="E120" s="149" t="s">
        <v>112</v>
      </c>
      <c r="F120" s="149" t="s">
        <v>113</v>
      </c>
      <c r="J120" s="150">
        <f>BK120</f>
        <v>0</v>
      </c>
      <c r="L120" s="147"/>
      <c r="M120" s="151"/>
      <c r="N120" s="152"/>
      <c r="O120" s="152"/>
      <c r="P120" s="153">
        <f>SUM(P121:P163)</f>
        <v>701.9889999999998</v>
      </c>
      <c r="Q120" s="152"/>
      <c r="R120" s="153">
        <f>SUM(R121:R163)</f>
        <v>2.4722800000000005</v>
      </c>
      <c r="S120" s="152"/>
      <c r="T120" s="154">
        <f>SUM(T121:T163)</f>
        <v>0.6483399999999999</v>
      </c>
      <c r="AR120" s="148" t="s">
        <v>114</v>
      </c>
      <c r="AT120" s="155" t="s">
        <v>76</v>
      </c>
      <c r="AU120" s="155" t="s">
        <v>77</v>
      </c>
      <c r="AY120" s="148" t="s">
        <v>115</v>
      </c>
      <c r="BK120" s="156">
        <f>SUM(BK121:BK163)</f>
        <v>0</v>
      </c>
    </row>
    <row r="121" spans="1:65" s="88" customFormat="1" ht="24.2" customHeight="1">
      <c r="A121" s="85"/>
      <c r="B121" s="86"/>
      <c r="C121" s="157" t="s">
        <v>85</v>
      </c>
      <c r="D121" s="157" t="s">
        <v>116</v>
      </c>
      <c r="E121" s="158" t="s">
        <v>117</v>
      </c>
      <c r="F121" s="159" t="s">
        <v>118</v>
      </c>
      <c r="G121" s="160" t="s">
        <v>119</v>
      </c>
      <c r="H121" s="161">
        <v>20</v>
      </c>
      <c r="I121" s="77"/>
      <c r="J121" s="162">
        <f aca="true" t="shared" si="0" ref="J121:J163">ROUND(I121*H121,2)</f>
        <v>0</v>
      </c>
      <c r="K121" s="159" t="s">
        <v>120</v>
      </c>
      <c r="L121" s="86"/>
      <c r="M121" s="163" t="s">
        <v>1</v>
      </c>
      <c r="N121" s="164" t="s">
        <v>42</v>
      </c>
      <c r="O121" s="165">
        <v>0.43</v>
      </c>
      <c r="P121" s="165">
        <f aca="true" t="shared" si="1" ref="P121:P163">O121*H121</f>
        <v>8.6</v>
      </c>
      <c r="Q121" s="165">
        <v>0</v>
      </c>
      <c r="R121" s="165">
        <f aca="true" t="shared" si="2" ref="R121:R163">Q121*H121</f>
        <v>0</v>
      </c>
      <c r="S121" s="165">
        <v>0</v>
      </c>
      <c r="T121" s="166">
        <f aca="true" t="shared" si="3" ref="T121:T163">S121*H121</f>
        <v>0</v>
      </c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R121" s="167" t="s">
        <v>121</v>
      </c>
      <c r="AT121" s="167" t="s">
        <v>116</v>
      </c>
      <c r="AU121" s="167" t="s">
        <v>85</v>
      </c>
      <c r="AY121" s="78" t="s">
        <v>115</v>
      </c>
      <c r="BE121" s="168">
        <f aca="true" t="shared" si="4" ref="BE121:BE163">IF(N121="základní",J121,0)</f>
        <v>0</v>
      </c>
      <c r="BF121" s="168">
        <f aca="true" t="shared" si="5" ref="BF121:BF163">IF(N121="snížená",J121,0)</f>
        <v>0</v>
      </c>
      <c r="BG121" s="168">
        <f aca="true" t="shared" si="6" ref="BG121:BG163">IF(N121="zákl. přenesená",J121,0)</f>
        <v>0</v>
      </c>
      <c r="BH121" s="168">
        <f aca="true" t="shared" si="7" ref="BH121:BH163">IF(N121="sníž. přenesená",J121,0)</f>
        <v>0</v>
      </c>
      <c r="BI121" s="168">
        <f aca="true" t="shared" si="8" ref="BI121:BI163">IF(N121="nulová",J121,0)</f>
        <v>0</v>
      </c>
      <c r="BJ121" s="78" t="s">
        <v>85</v>
      </c>
      <c r="BK121" s="168">
        <f aca="true" t="shared" si="9" ref="BK121:BK163">ROUND(I121*H121,2)</f>
        <v>0</v>
      </c>
      <c r="BL121" s="78" t="s">
        <v>121</v>
      </c>
      <c r="BM121" s="167" t="s">
        <v>122</v>
      </c>
    </row>
    <row r="122" spans="1:65" s="88" customFormat="1" ht="21.75" customHeight="1">
      <c r="A122" s="85"/>
      <c r="B122" s="86"/>
      <c r="C122" s="157" t="s">
        <v>87</v>
      </c>
      <c r="D122" s="157" t="s">
        <v>116</v>
      </c>
      <c r="E122" s="158" t="s">
        <v>123</v>
      </c>
      <c r="F122" s="159" t="s">
        <v>124</v>
      </c>
      <c r="G122" s="160" t="s">
        <v>119</v>
      </c>
      <c r="H122" s="161">
        <v>20</v>
      </c>
      <c r="I122" s="77"/>
      <c r="J122" s="162">
        <f t="shared" si="0"/>
        <v>0</v>
      </c>
      <c r="K122" s="159" t="s">
        <v>120</v>
      </c>
      <c r="L122" s="86"/>
      <c r="M122" s="163" t="s">
        <v>1</v>
      </c>
      <c r="N122" s="164" t="s">
        <v>42</v>
      </c>
      <c r="O122" s="165">
        <v>0.82</v>
      </c>
      <c r="P122" s="165">
        <f t="shared" si="1"/>
        <v>16.4</v>
      </c>
      <c r="Q122" s="165">
        <v>0</v>
      </c>
      <c r="R122" s="165">
        <f t="shared" si="2"/>
        <v>0</v>
      </c>
      <c r="S122" s="165">
        <v>0</v>
      </c>
      <c r="T122" s="166">
        <f t="shared" si="3"/>
        <v>0</v>
      </c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R122" s="167" t="s">
        <v>121</v>
      </c>
      <c r="AT122" s="167" t="s">
        <v>116</v>
      </c>
      <c r="AU122" s="167" t="s">
        <v>85</v>
      </c>
      <c r="AY122" s="78" t="s">
        <v>115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78" t="s">
        <v>85</v>
      </c>
      <c r="BK122" s="168">
        <f t="shared" si="9"/>
        <v>0</v>
      </c>
      <c r="BL122" s="78" t="s">
        <v>121</v>
      </c>
      <c r="BM122" s="167" t="s">
        <v>125</v>
      </c>
    </row>
    <row r="123" spans="1:65" s="88" customFormat="1" ht="16.5" customHeight="1">
      <c r="A123" s="85"/>
      <c r="B123" s="86"/>
      <c r="C123" s="157" t="s">
        <v>114</v>
      </c>
      <c r="D123" s="157" t="s">
        <v>116</v>
      </c>
      <c r="E123" s="158" t="s">
        <v>126</v>
      </c>
      <c r="F123" s="159" t="s">
        <v>127</v>
      </c>
      <c r="G123" s="160" t="s">
        <v>119</v>
      </c>
      <c r="H123" s="161">
        <v>20</v>
      </c>
      <c r="I123" s="77"/>
      <c r="J123" s="162">
        <f t="shared" si="0"/>
        <v>0</v>
      </c>
      <c r="K123" s="159" t="s">
        <v>120</v>
      </c>
      <c r="L123" s="86"/>
      <c r="M123" s="163" t="s">
        <v>1</v>
      </c>
      <c r="N123" s="164" t="s">
        <v>42</v>
      </c>
      <c r="O123" s="165">
        <v>0.141</v>
      </c>
      <c r="P123" s="165">
        <f t="shared" si="1"/>
        <v>2.82</v>
      </c>
      <c r="Q123" s="165">
        <v>0</v>
      </c>
      <c r="R123" s="165">
        <f t="shared" si="2"/>
        <v>0</v>
      </c>
      <c r="S123" s="165">
        <v>0</v>
      </c>
      <c r="T123" s="166">
        <f t="shared" si="3"/>
        <v>0</v>
      </c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R123" s="167" t="s">
        <v>121</v>
      </c>
      <c r="AT123" s="167" t="s">
        <v>116</v>
      </c>
      <c r="AU123" s="167" t="s">
        <v>85</v>
      </c>
      <c r="AY123" s="78" t="s">
        <v>115</v>
      </c>
      <c r="BE123" s="168">
        <f t="shared" si="4"/>
        <v>0</v>
      </c>
      <c r="BF123" s="168">
        <f t="shared" si="5"/>
        <v>0</v>
      </c>
      <c r="BG123" s="168">
        <f t="shared" si="6"/>
        <v>0</v>
      </c>
      <c r="BH123" s="168">
        <f t="shared" si="7"/>
        <v>0</v>
      </c>
      <c r="BI123" s="168">
        <f t="shared" si="8"/>
        <v>0</v>
      </c>
      <c r="BJ123" s="78" t="s">
        <v>85</v>
      </c>
      <c r="BK123" s="168">
        <f t="shared" si="9"/>
        <v>0</v>
      </c>
      <c r="BL123" s="78" t="s">
        <v>121</v>
      </c>
      <c r="BM123" s="167" t="s">
        <v>128</v>
      </c>
    </row>
    <row r="124" spans="1:65" s="88" customFormat="1" ht="24.2" customHeight="1">
      <c r="A124" s="85"/>
      <c r="B124" s="86"/>
      <c r="C124" s="157" t="s">
        <v>121</v>
      </c>
      <c r="D124" s="157" t="s">
        <v>116</v>
      </c>
      <c r="E124" s="158" t="s">
        <v>129</v>
      </c>
      <c r="F124" s="159" t="s">
        <v>130</v>
      </c>
      <c r="G124" s="160" t="s">
        <v>119</v>
      </c>
      <c r="H124" s="161">
        <v>80</v>
      </c>
      <c r="I124" s="77"/>
      <c r="J124" s="162">
        <f t="shared" si="0"/>
        <v>0</v>
      </c>
      <c r="K124" s="159" t="s">
        <v>120</v>
      </c>
      <c r="L124" s="86"/>
      <c r="M124" s="163" t="s">
        <v>1</v>
      </c>
      <c r="N124" s="164" t="s">
        <v>42</v>
      </c>
      <c r="O124" s="165">
        <v>0.076</v>
      </c>
      <c r="P124" s="165">
        <f t="shared" si="1"/>
        <v>6.08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R124" s="167" t="s">
        <v>121</v>
      </c>
      <c r="AT124" s="167" t="s">
        <v>116</v>
      </c>
      <c r="AU124" s="167" t="s">
        <v>85</v>
      </c>
      <c r="AY124" s="78" t="s">
        <v>115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78" t="s">
        <v>85</v>
      </c>
      <c r="BK124" s="168">
        <f t="shared" si="9"/>
        <v>0</v>
      </c>
      <c r="BL124" s="78" t="s">
        <v>121</v>
      </c>
      <c r="BM124" s="167" t="s">
        <v>131</v>
      </c>
    </row>
    <row r="125" spans="1:65" s="88" customFormat="1" ht="24.2" customHeight="1">
      <c r="A125" s="85"/>
      <c r="B125" s="86"/>
      <c r="C125" s="157" t="s">
        <v>132</v>
      </c>
      <c r="D125" s="157" t="s">
        <v>116</v>
      </c>
      <c r="E125" s="158" t="s">
        <v>133</v>
      </c>
      <c r="F125" s="159" t="s">
        <v>134</v>
      </c>
      <c r="G125" s="160" t="s">
        <v>119</v>
      </c>
      <c r="H125" s="161">
        <v>120</v>
      </c>
      <c r="I125" s="77"/>
      <c r="J125" s="162">
        <f t="shared" si="0"/>
        <v>0</v>
      </c>
      <c r="K125" s="159" t="s">
        <v>120</v>
      </c>
      <c r="L125" s="86"/>
      <c r="M125" s="163" t="s">
        <v>1</v>
      </c>
      <c r="N125" s="164" t="s">
        <v>42</v>
      </c>
      <c r="O125" s="165">
        <v>0.031</v>
      </c>
      <c r="P125" s="165">
        <f t="shared" si="1"/>
        <v>3.7199999999999998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R125" s="167" t="s">
        <v>121</v>
      </c>
      <c r="AT125" s="167" t="s">
        <v>116</v>
      </c>
      <c r="AU125" s="167" t="s">
        <v>85</v>
      </c>
      <c r="AY125" s="78" t="s">
        <v>115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78" t="s">
        <v>85</v>
      </c>
      <c r="BK125" s="168">
        <f t="shared" si="9"/>
        <v>0</v>
      </c>
      <c r="BL125" s="78" t="s">
        <v>121</v>
      </c>
      <c r="BM125" s="167" t="s">
        <v>135</v>
      </c>
    </row>
    <row r="126" spans="1:65" s="88" customFormat="1" ht="24.2" customHeight="1">
      <c r="A126" s="85"/>
      <c r="B126" s="86"/>
      <c r="C126" s="157" t="s">
        <v>136</v>
      </c>
      <c r="D126" s="157" t="s">
        <v>116</v>
      </c>
      <c r="E126" s="158" t="s">
        <v>137</v>
      </c>
      <c r="F126" s="159" t="s">
        <v>138</v>
      </c>
      <c r="G126" s="160" t="s">
        <v>119</v>
      </c>
      <c r="H126" s="161">
        <v>20</v>
      </c>
      <c r="I126" s="77"/>
      <c r="J126" s="162">
        <f t="shared" si="0"/>
        <v>0</v>
      </c>
      <c r="K126" s="159" t="s">
        <v>120</v>
      </c>
      <c r="L126" s="86"/>
      <c r="M126" s="163" t="s">
        <v>1</v>
      </c>
      <c r="N126" s="164" t="s">
        <v>42</v>
      </c>
      <c r="O126" s="165">
        <v>2.351</v>
      </c>
      <c r="P126" s="165">
        <f t="shared" si="1"/>
        <v>47.019999999999996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R126" s="167" t="s">
        <v>121</v>
      </c>
      <c r="AT126" s="167" t="s">
        <v>116</v>
      </c>
      <c r="AU126" s="167" t="s">
        <v>85</v>
      </c>
      <c r="AY126" s="78" t="s">
        <v>115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78" t="s">
        <v>85</v>
      </c>
      <c r="BK126" s="168">
        <f t="shared" si="9"/>
        <v>0</v>
      </c>
      <c r="BL126" s="78" t="s">
        <v>121</v>
      </c>
      <c r="BM126" s="167" t="s">
        <v>139</v>
      </c>
    </row>
    <row r="127" spans="1:65" s="88" customFormat="1" ht="44.25" customHeight="1">
      <c r="A127" s="85"/>
      <c r="B127" s="86"/>
      <c r="C127" s="157" t="s">
        <v>140</v>
      </c>
      <c r="D127" s="157" t="s">
        <v>116</v>
      </c>
      <c r="E127" s="158" t="s">
        <v>141</v>
      </c>
      <c r="F127" s="159" t="s">
        <v>142</v>
      </c>
      <c r="G127" s="160" t="s">
        <v>143</v>
      </c>
      <c r="H127" s="161">
        <v>842</v>
      </c>
      <c r="I127" s="77"/>
      <c r="J127" s="162">
        <f t="shared" si="0"/>
        <v>0</v>
      </c>
      <c r="K127" s="159" t="s">
        <v>120</v>
      </c>
      <c r="L127" s="86"/>
      <c r="M127" s="163" t="s">
        <v>1</v>
      </c>
      <c r="N127" s="164" t="s">
        <v>42</v>
      </c>
      <c r="O127" s="165">
        <v>0.042</v>
      </c>
      <c r="P127" s="165">
        <f t="shared" si="1"/>
        <v>35.364000000000004</v>
      </c>
      <c r="Q127" s="165">
        <v>0</v>
      </c>
      <c r="R127" s="165">
        <f t="shared" si="2"/>
        <v>0</v>
      </c>
      <c r="S127" s="165">
        <v>0.00077</v>
      </c>
      <c r="T127" s="166">
        <f t="shared" si="3"/>
        <v>0.6483399999999999</v>
      </c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R127" s="167" t="s">
        <v>121</v>
      </c>
      <c r="AT127" s="167" t="s">
        <v>116</v>
      </c>
      <c r="AU127" s="167" t="s">
        <v>85</v>
      </c>
      <c r="AY127" s="78" t="s">
        <v>115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78" t="s">
        <v>85</v>
      </c>
      <c r="BK127" s="168">
        <f t="shared" si="9"/>
        <v>0</v>
      </c>
      <c r="BL127" s="78" t="s">
        <v>121</v>
      </c>
      <c r="BM127" s="167" t="s">
        <v>144</v>
      </c>
    </row>
    <row r="128" spans="1:65" s="88" customFormat="1" ht="24.2" customHeight="1">
      <c r="A128" s="85"/>
      <c r="B128" s="86"/>
      <c r="C128" s="157" t="s">
        <v>145</v>
      </c>
      <c r="D128" s="157" t="s">
        <v>116</v>
      </c>
      <c r="E128" s="158" t="s">
        <v>146</v>
      </c>
      <c r="F128" s="159" t="s">
        <v>147</v>
      </c>
      <c r="G128" s="160" t="s">
        <v>148</v>
      </c>
      <c r="H128" s="161">
        <v>42</v>
      </c>
      <c r="I128" s="77"/>
      <c r="J128" s="162">
        <f t="shared" si="0"/>
        <v>0</v>
      </c>
      <c r="K128" s="159" t="s">
        <v>120</v>
      </c>
      <c r="L128" s="86"/>
      <c r="M128" s="163" t="s">
        <v>1</v>
      </c>
      <c r="N128" s="164" t="s">
        <v>42</v>
      </c>
      <c r="O128" s="165">
        <v>1.15</v>
      </c>
      <c r="P128" s="165">
        <f t="shared" si="1"/>
        <v>48.3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R128" s="167" t="s">
        <v>121</v>
      </c>
      <c r="AT128" s="167" t="s">
        <v>116</v>
      </c>
      <c r="AU128" s="167" t="s">
        <v>85</v>
      </c>
      <c r="AY128" s="78" t="s">
        <v>115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78" t="s">
        <v>85</v>
      </c>
      <c r="BK128" s="168">
        <f t="shared" si="9"/>
        <v>0</v>
      </c>
      <c r="BL128" s="78" t="s">
        <v>121</v>
      </c>
      <c r="BM128" s="167" t="s">
        <v>149</v>
      </c>
    </row>
    <row r="129" spans="1:65" s="88" customFormat="1" ht="24.2" customHeight="1">
      <c r="A129" s="85"/>
      <c r="B129" s="86"/>
      <c r="C129" s="157" t="s">
        <v>150</v>
      </c>
      <c r="D129" s="157" t="s">
        <v>116</v>
      </c>
      <c r="E129" s="158" t="s">
        <v>151</v>
      </c>
      <c r="F129" s="159" t="s">
        <v>152</v>
      </c>
      <c r="G129" s="160" t="s">
        <v>119</v>
      </c>
      <c r="H129" s="161">
        <v>21</v>
      </c>
      <c r="I129" s="77"/>
      <c r="J129" s="162">
        <f t="shared" si="0"/>
        <v>0</v>
      </c>
      <c r="K129" s="159" t="s">
        <v>120</v>
      </c>
      <c r="L129" s="86"/>
      <c r="M129" s="163" t="s">
        <v>1</v>
      </c>
      <c r="N129" s="164" t="s">
        <v>42</v>
      </c>
      <c r="O129" s="165">
        <v>3.918</v>
      </c>
      <c r="P129" s="165">
        <f t="shared" si="1"/>
        <v>82.278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R129" s="167" t="s">
        <v>121</v>
      </c>
      <c r="AT129" s="167" t="s">
        <v>116</v>
      </c>
      <c r="AU129" s="167" t="s">
        <v>85</v>
      </c>
      <c r="AY129" s="78" t="s">
        <v>115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78" t="s">
        <v>85</v>
      </c>
      <c r="BK129" s="168">
        <f t="shared" si="9"/>
        <v>0</v>
      </c>
      <c r="BL129" s="78" t="s">
        <v>121</v>
      </c>
      <c r="BM129" s="167" t="s">
        <v>153</v>
      </c>
    </row>
    <row r="130" spans="1:65" s="88" customFormat="1" ht="16.5" customHeight="1">
      <c r="A130" s="85"/>
      <c r="B130" s="86"/>
      <c r="C130" s="169" t="s">
        <v>154</v>
      </c>
      <c r="D130" s="169" t="s">
        <v>155</v>
      </c>
      <c r="E130" s="170" t="s">
        <v>156</v>
      </c>
      <c r="F130" s="171" t="s">
        <v>157</v>
      </c>
      <c r="G130" s="172" t="s">
        <v>158</v>
      </c>
      <c r="H130" s="173">
        <v>10</v>
      </c>
      <c r="I130" s="76"/>
      <c r="J130" s="174">
        <f t="shared" si="0"/>
        <v>0</v>
      </c>
      <c r="K130" s="171" t="s">
        <v>1</v>
      </c>
      <c r="L130" s="175"/>
      <c r="M130" s="176" t="s">
        <v>1</v>
      </c>
      <c r="N130" s="177" t="s">
        <v>42</v>
      </c>
      <c r="O130" s="165">
        <v>0</v>
      </c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R130" s="167" t="s">
        <v>145</v>
      </c>
      <c r="AT130" s="167" t="s">
        <v>155</v>
      </c>
      <c r="AU130" s="167" t="s">
        <v>85</v>
      </c>
      <c r="AY130" s="78" t="s">
        <v>115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78" t="s">
        <v>85</v>
      </c>
      <c r="BK130" s="168">
        <f t="shared" si="9"/>
        <v>0</v>
      </c>
      <c r="BL130" s="78" t="s">
        <v>121</v>
      </c>
      <c r="BM130" s="167" t="s">
        <v>136</v>
      </c>
    </row>
    <row r="131" spans="1:65" s="88" customFormat="1" ht="24.2" customHeight="1">
      <c r="A131" s="85"/>
      <c r="B131" s="86"/>
      <c r="C131" s="157" t="s">
        <v>159</v>
      </c>
      <c r="D131" s="157" t="s">
        <v>116</v>
      </c>
      <c r="E131" s="158" t="s">
        <v>160</v>
      </c>
      <c r="F131" s="159" t="s">
        <v>161</v>
      </c>
      <c r="G131" s="160" t="s">
        <v>119</v>
      </c>
      <c r="H131" s="161">
        <v>10</v>
      </c>
      <c r="I131" s="77"/>
      <c r="J131" s="162">
        <f t="shared" si="0"/>
        <v>0</v>
      </c>
      <c r="K131" s="159" t="s">
        <v>120</v>
      </c>
      <c r="L131" s="86"/>
      <c r="M131" s="163" t="s">
        <v>1</v>
      </c>
      <c r="N131" s="164" t="s">
        <v>42</v>
      </c>
      <c r="O131" s="165">
        <v>2.737</v>
      </c>
      <c r="P131" s="165">
        <f t="shared" si="1"/>
        <v>27.37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R131" s="167" t="s">
        <v>121</v>
      </c>
      <c r="AT131" s="167" t="s">
        <v>116</v>
      </c>
      <c r="AU131" s="167" t="s">
        <v>85</v>
      </c>
      <c r="AY131" s="78" t="s">
        <v>115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78" t="s">
        <v>85</v>
      </c>
      <c r="BK131" s="168">
        <f t="shared" si="9"/>
        <v>0</v>
      </c>
      <c r="BL131" s="78" t="s">
        <v>121</v>
      </c>
      <c r="BM131" s="167" t="s">
        <v>162</v>
      </c>
    </row>
    <row r="132" spans="1:65" s="88" customFormat="1" ht="16.5" customHeight="1">
      <c r="A132" s="85"/>
      <c r="B132" s="86"/>
      <c r="C132" s="169" t="s">
        <v>163</v>
      </c>
      <c r="D132" s="169" t="s">
        <v>155</v>
      </c>
      <c r="E132" s="170" t="s">
        <v>164</v>
      </c>
      <c r="F132" s="171" t="s">
        <v>165</v>
      </c>
      <c r="G132" s="172" t="s">
        <v>158</v>
      </c>
      <c r="H132" s="173">
        <v>10</v>
      </c>
      <c r="I132" s="76"/>
      <c r="J132" s="174">
        <f t="shared" si="0"/>
        <v>0</v>
      </c>
      <c r="K132" s="171" t="s">
        <v>1</v>
      </c>
      <c r="L132" s="175"/>
      <c r="M132" s="176" t="s">
        <v>1</v>
      </c>
      <c r="N132" s="177" t="s">
        <v>42</v>
      </c>
      <c r="O132" s="165">
        <v>0</v>
      </c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R132" s="167" t="s">
        <v>145</v>
      </c>
      <c r="AT132" s="167" t="s">
        <v>155</v>
      </c>
      <c r="AU132" s="167" t="s">
        <v>85</v>
      </c>
      <c r="AY132" s="78" t="s">
        <v>115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78" t="s">
        <v>85</v>
      </c>
      <c r="BK132" s="168">
        <f t="shared" si="9"/>
        <v>0</v>
      </c>
      <c r="BL132" s="78" t="s">
        <v>121</v>
      </c>
      <c r="BM132" s="167" t="s">
        <v>163</v>
      </c>
    </row>
    <row r="133" spans="1:65" s="88" customFormat="1" ht="33" customHeight="1">
      <c r="A133" s="85"/>
      <c r="B133" s="86"/>
      <c r="C133" s="157" t="s">
        <v>166</v>
      </c>
      <c r="D133" s="157" t="s">
        <v>116</v>
      </c>
      <c r="E133" s="158" t="s">
        <v>167</v>
      </c>
      <c r="F133" s="159" t="s">
        <v>168</v>
      </c>
      <c r="G133" s="160" t="s">
        <v>119</v>
      </c>
      <c r="H133" s="161">
        <v>20</v>
      </c>
      <c r="I133" s="77"/>
      <c r="J133" s="162">
        <f t="shared" si="0"/>
        <v>0</v>
      </c>
      <c r="K133" s="159" t="s">
        <v>120</v>
      </c>
      <c r="L133" s="86"/>
      <c r="M133" s="163" t="s">
        <v>1</v>
      </c>
      <c r="N133" s="164" t="s">
        <v>42</v>
      </c>
      <c r="O133" s="165">
        <v>0.884</v>
      </c>
      <c r="P133" s="165">
        <f t="shared" si="1"/>
        <v>17.68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R133" s="167" t="s">
        <v>121</v>
      </c>
      <c r="AT133" s="167" t="s">
        <v>116</v>
      </c>
      <c r="AU133" s="167" t="s">
        <v>85</v>
      </c>
      <c r="AY133" s="78" t="s">
        <v>115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78" t="s">
        <v>85</v>
      </c>
      <c r="BK133" s="168">
        <f t="shared" si="9"/>
        <v>0</v>
      </c>
      <c r="BL133" s="78" t="s">
        <v>121</v>
      </c>
      <c r="BM133" s="167" t="s">
        <v>169</v>
      </c>
    </row>
    <row r="134" spans="1:65" s="88" customFormat="1" ht="16.5" customHeight="1">
      <c r="A134" s="85"/>
      <c r="B134" s="86"/>
      <c r="C134" s="169" t="s">
        <v>170</v>
      </c>
      <c r="D134" s="169" t="s">
        <v>155</v>
      </c>
      <c r="E134" s="170" t="s">
        <v>171</v>
      </c>
      <c r="F134" s="171" t="s">
        <v>172</v>
      </c>
      <c r="G134" s="172" t="s">
        <v>158</v>
      </c>
      <c r="H134" s="173">
        <v>20</v>
      </c>
      <c r="I134" s="76"/>
      <c r="J134" s="174">
        <f t="shared" si="0"/>
        <v>0</v>
      </c>
      <c r="K134" s="171" t="s">
        <v>1</v>
      </c>
      <c r="L134" s="175"/>
      <c r="M134" s="176" t="s">
        <v>1</v>
      </c>
      <c r="N134" s="177" t="s">
        <v>42</v>
      </c>
      <c r="O134" s="165">
        <v>0</v>
      </c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R134" s="167" t="s">
        <v>145</v>
      </c>
      <c r="AT134" s="167" t="s">
        <v>155</v>
      </c>
      <c r="AU134" s="167" t="s">
        <v>85</v>
      </c>
      <c r="AY134" s="78" t="s">
        <v>115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78" t="s">
        <v>85</v>
      </c>
      <c r="BK134" s="168">
        <f t="shared" si="9"/>
        <v>0</v>
      </c>
      <c r="BL134" s="78" t="s">
        <v>121</v>
      </c>
      <c r="BM134" s="167" t="s">
        <v>170</v>
      </c>
    </row>
    <row r="135" spans="1:65" s="88" customFormat="1" ht="16.5" customHeight="1">
      <c r="A135" s="85"/>
      <c r="B135" s="86"/>
      <c r="C135" s="169" t="s">
        <v>8</v>
      </c>
      <c r="D135" s="169" t="s">
        <v>155</v>
      </c>
      <c r="E135" s="170" t="s">
        <v>173</v>
      </c>
      <c r="F135" s="171" t="s">
        <v>174</v>
      </c>
      <c r="G135" s="172" t="s">
        <v>158</v>
      </c>
      <c r="H135" s="173">
        <v>20</v>
      </c>
      <c r="I135" s="76"/>
      <c r="J135" s="174">
        <f t="shared" si="0"/>
        <v>0</v>
      </c>
      <c r="K135" s="171" t="s">
        <v>1</v>
      </c>
      <c r="L135" s="175"/>
      <c r="M135" s="176" t="s">
        <v>1</v>
      </c>
      <c r="N135" s="177" t="s">
        <v>42</v>
      </c>
      <c r="O135" s="165">
        <v>0</v>
      </c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R135" s="167" t="s">
        <v>145</v>
      </c>
      <c r="AT135" s="167" t="s">
        <v>155</v>
      </c>
      <c r="AU135" s="167" t="s">
        <v>85</v>
      </c>
      <c r="AY135" s="78" t="s">
        <v>115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78" t="s">
        <v>85</v>
      </c>
      <c r="BK135" s="168">
        <f t="shared" si="9"/>
        <v>0</v>
      </c>
      <c r="BL135" s="78" t="s">
        <v>121</v>
      </c>
      <c r="BM135" s="167" t="s">
        <v>175</v>
      </c>
    </row>
    <row r="136" spans="1:65" s="88" customFormat="1" ht="16.5" customHeight="1">
      <c r="A136" s="85"/>
      <c r="B136" s="86"/>
      <c r="C136" s="169" t="s">
        <v>175</v>
      </c>
      <c r="D136" s="169" t="s">
        <v>155</v>
      </c>
      <c r="E136" s="170" t="s">
        <v>176</v>
      </c>
      <c r="F136" s="171" t="s">
        <v>177</v>
      </c>
      <c r="G136" s="172" t="s">
        <v>158</v>
      </c>
      <c r="H136" s="173">
        <v>20</v>
      </c>
      <c r="I136" s="76"/>
      <c r="J136" s="174">
        <f t="shared" si="0"/>
        <v>0</v>
      </c>
      <c r="K136" s="171" t="s">
        <v>1</v>
      </c>
      <c r="L136" s="175"/>
      <c r="M136" s="176" t="s">
        <v>1</v>
      </c>
      <c r="N136" s="177" t="s">
        <v>42</v>
      </c>
      <c r="O136" s="165">
        <v>0</v>
      </c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R136" s="167" t="s">
        <v>145</v>
      </c>
      <c r="AT136" s="167" t="s">
        <v>155</v>
      </c>
      <c r="AU136" s="167" t="s">
        <v>85</v>
      </c>
      <c r="AY136" s="78" t="s">
        <v>115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78" t="s">
        <v>85</v>
      </c>
      <c r="BK136" s="168">
        <f t="shared" si="9"/>
        <v>0</v>
      </c>
      <c r="BL136" s="78" t="s">
        <v>121</v>
      </c>
      <c r="BM136" s="167" t="s">
        <v>178</v>
      </c>
    </row>
    <row r="137" spans="1:65" s="88" customFormat="1" ht="24.2" customHeight="1">
      <c r="A137" s="85"/>
      <c r="B137" s="86"/>
      <c r="C137" s="157" t="s">
        <v>179</v>
      </c>
      <c r="D137" s="157" t="s">
        <v>116</v>
      </c>
      <c r="E137" s="158" t="s">
        <v>180</v>
      </c>
      <c r="F137" s="159" t="s">
        <v>181</v>
      </c>
      <c r="G137" s="160" t="s">
        <v>143</v>
      </c>
      <c r="H137" s="161">
        <v>922</v>
      </c>
      <c r="I137" s="77"/>
      <c r="J137" s="162">
        <f t="shared" si="0"/>
        <v>0</v>
      </c>
      <c r="K137" s="159" t="s">
        <v>120</v>
      </c>
      <c r="L137" s="86"/>
      <c r="M137" s="163" t="s">
        <v>1</v>
      </c>
      <c r="N137" s="164" t="s">
        <v>42</v>
      </c>
      <c r="O137" s="165">
        <v>0.116</v>
      </c>
      <c r="P137" s="165">
        <f t="shared" si="1"/>
        <v>106.95200000000001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R137" s="167" t="s">
        <v>121</v>
      </c>
      <c r="AT137" s="167" t="s">
        <v>116</v>
      </c>
      <c r="AU137" s="167" t="s">
        <v>85</v>
      </c>
      <c r="AY137" s="78" t="s">
        <v>115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78" t="s">
        <v>85</v>
      </c>
      <c r="BK137" s="168">
        <f t="shared" si="9"/>
        <v>0</v>
      </c>
      <c r="BL137" s="78" t="s">
        <v>121</v>
      </c>
      <c r="BM137" s="167" t="s">
        <v>182</v>
      </c>
    </row>
    <row r="138" spans="1:65" s="88" customFormat="1" ht="24.2" customHeight="1">
      <c r="A138" s="85"/>
      <c r="B138" s="86"/>
      <c r="C138" s="169" t="s">
        <v>178</v>
      </c>
      <c r="D138" s="169" t="s">
        <v>155</v>
      </c>
      <c r="E138" s="170" t="s">
        <v>183</v>
      </c>
      <c r="F138" s="171" t="s">
        <v>184</v>
      </c>
      <c r="G138" s="172" t="s">
        <v>143</v>
      </c>
      <c r="H138" s="173">
        <v>932</v>
      </c>
      <c r="I138" s="76"/>
      <c r="J138" s="174">
        <f t="shared" si="0"/>
        <v>0</v>
      </c>
      <c r="K138" s="171" t="s">
        <v>120</v>
      </c>
      <c r="L138" s="175"/>
      <c r="M138" s="176" t="s">
        <v>1</v>
      </c>
      <c r="N138" s="177" t="s">
        <v>42</v>
      </c>
      <c r="O138" s="165">
        <v>0</v>
      </c>
      <c r="P138" s="165">
        <f t="shared" si="1"/>
        <v>0</v>
      </c>
      <c r="Q138" s="165">
        <v>0.0011</v>
      </c>
      <c r="R138" s="165">
        <f t="shared" si="2"/>
        <v>1.0252000000000001</v>
      </c>
      <c r="S138" s="165">
        <v>0</v>
      </c>
      <c r="T138" s="166">
        <f t="shared" si="3"/>
        <v>0</v>
      </c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R138" s="167" t="s">
        <v>145</v>
      </c>
      <c r="AT138" s="167" t="s">
        <v>155</v>
      </c>
      <c r="AU138" s="167" t="s">
        <v>85</v>
      </c>
      <c r="AY138" s="78" t="s">
        <v>115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78" t="s">
        <v>85</v>
      </c>
      <c r="BK138" s="168">
        <f t="shared" si="9"/>
        <v>0</v>
      </c>
      <c r="BL138" s="78" t="s">
        <v>121</v>
      </c>
      <c r="BM138" s="167" t="s">
        <v>185</v>
      </c>
    </row>
    <row r="139" spans="1:65" s="88" customFormat="1" ht="33" customHeight="1">
      <c r="A139" s="85"/>
      <c r="B139" s="86"/>
      <c r="C139" s="157" t="s">
        <v>186</v>
      </c>
      <c r="D139" s="157" t="s">
        <v>116</v>
      </c>
      <c r="E139" s="158" t="s">
        <v>187</v>
      </c>
      <c r="F139" s="159" t="s">
        <v>188</v>
      </c>
      <c r="G139" s="160" t="s">
        <v>119</v>
      </c>
      <c r="H139" s="161">
        <v>42</v>
      </c>
      <c r="I139" s="77"/>
      <c r="J139" s="162">
        <f t="shared" si="0"/>
        <v>0</v>
      </c>
      <c r="K139" s="159" t="s">
        <v>120</v>
      </c>
      <c r="L139" s="86"/>
      <c r="M139" s="163" t="s">
        <v>1</v>
      </c>
      <c r="N139" s="164" t="s">
        <v>42</v>
      </c>
      <c r="O139" s="165">
        <v>0.495</v>
      </c>
      <c r="P139" s="165">
        <f t="shared" si="1"/>
        <v>20.79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R139" s="167" t="s">
        <v>121</v>
      </c>
      <c r="AT139" s="167" t="s">
        <v>116</v>
      </c>
      <c r="AU139" s="167" t="s">
        <v>85</v>
      </c>
      <c r="AY139" s="78" t="s">
        <v>115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78" t="s">
        <v>85</v>
      </c>
      <c r="BK139" s="168">
        <f t="shared" si="9"/>
        <v>0</v>
      </c>
      <c r="BL139" s="78" t="s">
        <v>121</v>
      </c>
      <c r="BM139" s="167" t="s">
        <v>189</v>
      </c>
    </row>
    <row r="140" spans="1:65" s="88" customFormat="1" ht="16.5" customHeight="1">
      <c r="A140" s="85"/>
      <c r="B140" s="86"/>
      <c r="C140" s="169" t="s">
        <v>190</v>
      </c>
      <c r="D140" s="169" t="s">
        <v>155</v>
      </c>
      <c r="E140" s="170" t="s">
        <v>191</v>
      </c>
      <c r="F140" s="171" t="s">
        <v>192</v>
      </c>
      <c r="G140" s="172" t="s">
        <v>158</v>
      </c>
      <c r="H140" s="173">
        <v>42</v>
      </c>
      <c r="I140" s="76"/>
      <c r="J140" s="174">
        <f t="shared" si="0"/>
        <v>0</v>
      </c>
      <c r="K140" s="171" t="s">
        <v>1</v>
      </c>
      <c r="L140" s="175"/>
      <c r="M140" s="176" t="s">
        <v>1</v>
      </c>
      <c r="N140" s="177" t="s">
        <v>42</v>
      </c>
      <c r="O140" s="165">
        <v>0</v>
      </c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R140" s="167" t="s">
        <v>145</v>
      </c>
      <c r="AT140" s="167" t="s">
        <v>155</v>
      </c>
      <c r="AU140" s="167" t="s">
        <v>85</v>
      </c>
      <c r="AY140" s="78" t="s">
        <v>115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78" t="s">
        <v>85</v>
      </c>
      <c r="BK140" s="168">
        <f t="shared" si="9"/>
        <v>0</v>
      </c>
      <c r="BL140" s="78" t="s">
        <v>121</v>
      </c>
      <c r="BM140" s="167" t="s">
        <v>193</v>
      </c>
    </row>
    <row r="141" spans="1:65" s="88" customFormat="1" ht="24.2" customHeight="1">
      <c r="A141" s="85"/>
      <c r="B141" s="86"/>
      <c r="C141" s="157" t="s">
        <v>7</v>
      </c>
      <c r="D141" s="157" t="s">
        <v>116</v>
      </c>
      <c r="E141" s="158" t="s">
        <v>194</v>
      </c>
      <c r="F141" s="159" t="s">
        <v>195</v>
      </c>
      <c r="G141" s="160" t="s">
        <v>143</v>
      </c>
      <c r="H141" s="161">
        <v>42</v>
      </c>
      <c r="I141" s="77"/>
      <c r="J141" s="162">
        <f t="shared" si="0"/>
        <v>0</v>
      </c>
      <c r="K141" s="159" t="s">
        <v>120</v>
      </c>
      <c r="L141" s="86"/>
      <c r="M141" s="163" t="s">
        <v>1</v>
      </c>
      <c r="N141" s="164" t="s">
        <v>42</v>
      </c>
      <c r="O141" s="165">
        <v>0.123</v>
      </c>
      <c r="P141" s="165">
        <f t="shared" si="1"/>
        <v>5.166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R141" s="167" t="s">
        <v>121</v>
      </c>
      <c r="AT141" s="167" t="s">
        <v>116</v>
      </c>
      <c r="AU141" s="167" t="s">
        <v>85</v>
      </c>
      <c r="AY141" s="78" t="s">
        <v>115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78" t="s">
        <v>85</v>
      </c>
      <c r="BK141" s="168">
        <f t="shared" si="9"/>
        <v>0</v>
      </c>
      <c r="BL141" s="78" t="s">
        <v>121</v>
      </c>
      <c r="BM141" s="167" t="s">
        <v>196</v>
      </c>
    </row>
    <row r="142" spans="1:65" s="88" customFormat="1" ht="16.5" customHeight="1">
      <c r="A142" s="85"/>
      <c r="B142" s="86"/>
      <c r="C142" s="169" t="s">
        <v>197</v>
      </c>
      <c r="D142" s="169" t="s">
        <v>155</v>
      </c>
      <c r="E142" s="170" t="s">
        <v>198</v>
      </c>
      <c r="F142" s="171" t="s">
        <v>199</v>
      </c>
      <c r="G142" s="172" t="s">
        <v>200</v>
      </c>
      <c r="H142" s="173">
        <v>26</v>
      </c>
      <c r="I142" s="76"/>
      <c r="J142" s="174">
        <f t="shared" si="0"/>
        <v>0</v>
      </c>
      <c r="K142" s="171" t="s">
        <v>120</v>
      </c>
      <c r="L142" s="175"/>
      <c r="M142" s="176" t="s">
        <v>1</v>
      </c>
      <c r="N142" s="177" t="s">
        <v>42</v>
      </c>
      <c r="O142" s="165">
        <v>0</v>
      </c>
      <c r="P142" s="165">
        <f t="shared" si="1"/>
        <v>0</v>
      </c>
      <c r="Q142" s="165">
        <v>0.001</v>
      </c>
      <c r="R142" s="165">
        <f t="shared" si="2"/>
        <v>0.026000000000000002</v>
      </c>
      <c r="S142" s="165">
        <v>0</v>
      </c>
      <c r="T142" s="166">
        <f t="shared" si="3"/>
        <v>0</v>
      </c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R142" s="167" t="s">
        <v>145</v>
      </c>
      <c r="AT142" s="167" t="s">
        <v>155</v>
      </c>
      <c r="AU142" s="167" t="s">
        <v>85</v>
      </c>
      <c r="AY142" s="78" t="s">
        <v>115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78" t="s">
        <v>85</v>
      </c>
      <c r="BK142" s="168">
        <f t="shared" si="9"/>
        <v>0</v>
      </c>
      <c r="BL142" s="78" t="s">
        <v>121</v>
      </c>
      <c r="BM142" s="167" t="s">
        <v>201</v>
      </c>
    </row>
    <row r="143" spans="1:65" s="88" customFormat="1" ht="16.5" customHeight="1">
      <c r="A143" s="85"/>
      <c r="B143" s="86"/>
      <c r="C143" s="157" t="s">
        <v>202</v>
      </c>
      <c r="D143" s="157" t="s">
        <v>116</v>
      </c>
      <c r="E143" s="158" t="s">
        <v>203</v>
      </c>
      <c r="F143" s="159" t="s">
        <v>204</v>
      </c>
      <c r="G143" s="160" t="s">
        <v>119</v>
      </c>
      <c r="H143" s="161">
        <v>42</v>
      </c>
      <c r="I143" s="77"/>
      <c r="J143" s="162">
        <f t="shared" si="0"/>
        <v>0</v>
      </c>
      <c r="K143" s="159" t="s">
        <v>120</v>
      </c>
      <c r="L143" s="86"/>
      <c r="M143" s="163" t="s">
        <v>1</v>
      </c>
      <c r="N143" s="164" t="s">
        <v>42</v>
      </c>
      <c r="O143" s="165">
        <v>0.252</v>
      </c>
      <c r="P143" s="165">
        <f t="shared" si="1"/>
        <v>10.584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R143" s="167" t="s">
        <v>121</v>
      </c>
      <c r="AT143" s="167" t="s">
        <v>116</v>
      </c>
      <c r="AU143" s="167" t="s">
        <v>85</v>
      </c>
      <c r="AY143" s="78" t="s">
        <v>115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78" t="s">
        <v>85</v>
      </c>
      <c r="BK143" s="168">
        <f t="shared" si="9"/>
        <v>0</v>
      </c>
      <c r="BL143" s="78" t="s">
        <v>121</v>
      </c>
      <c r="BM143" s="167" t="s">
        <v>205</v>
      </c>
    </row>
    <row r="144" spans="1:65" s="88" customFormat="1" ht="24.2" customHeight="1">
      <c r="A144" s="85"/>
      <c r="B144" s="86"/>
      <c r="C144" s="169" t="s">
        <v>206</v>
      </c>
      <c r="D144" s="169" t="s">
        <v>155</v>
      </c>
      <c r="E144" s="170" t="s">
        <v>207</v>
      </c>
      <c r="F144" s="171" t="s">
        <v>208</v>
      </c>
      <c r="G144" s="172" t="s">
        <v>119</v>
      </c>
      <c r="H144" s="173">
        <v>20</v>
      </c>
      <c r="I144" s="76"/>
      <c r="J144" s="174">
        <f t="shared" si="0"/>
        <v>0</v>
      </c>
      <c r="K144" s="171" t="s">
        <v>120</v>
      </c>
      <c r="L144" s="175"/>
      <c r="M144" s="176" t="s">
        <v>1</v>
      </c>
      <c r="N144" s="177" t="s">
        <v>42</v>
      </c>
      <c r="O144" s="165">
        <v>0</v>
      </c>
      <c r="P144" s="165">
        <f t="shared" si="1"/>
        <v>0</v>
      </c>
      <c r="Q144" s="165">
        <v>0.0007</v>
      </c>
      <c r="R144" s="165">
        <f t="shared" si="2"/>
        <v>0.014</v>
      </c>
      <c r="S144" s="165">
        <v>0</v>
      </c>
      <c r="T144" s="166">
        <f t="shared" si="3"/>
        <v>0</v>
      </c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R144" s="167" t="s">
        <v>145</v>
      </c>
      <c r="AT144" s="167" t="s">
        <v>155</v>
      </c>
      <c r="AU144" s="167" t="s">
        <v>85</v>
      </c>
      <c r="AY144" s="78" t="s">
        <v>115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78" t="s">
        <v>85</v>
      </c>
      <c r="BK144" s="168">
        <f t="shared" si="9"/>
        <v>0</v>
      </c>
      <c r="BL144" s="78" t="s">
        <v>121</v>
      </c>
      <c r="BM144" s="167" t="s">
        <v>209</v>
      </c>
    </row>
    <row r="145" spans="1:65" s="88" customFormat="1" ht="16.5" customHeight="1">
      <c r="A145" s="85"/>
      <c r="B145" s="86"/>
      <c r="C145" s="169" t="s">
        <v>210</v>
      </c>
      <c r="D145" s="169" t="s">
        <v>155</v>
      </c>
      <c r="E145" s="170" t="s">
        <v>211</v>
      </c>
      <c r="F145" s="171" t="s">
        <v>212</v>
      </c>
      <c r="G145" s="172" t="s">
        <v>119</v>
      </c>
      <c r="H145" s="173">
        <v>20</v>
      </c>
      <c r="I145" s="76"/>
      <c r="J145" s="174">
        <f t="shared" si="0"/>
        <v>0</v>
      </c>
      <c r="K145" s="171" t="s">
        <v>120</v>
      </c>
      <c r="L145" s="175"/>
      <c r="M145" s="176" t="s">
        <v>1</v>
      </c>
      <c r="N145" s="177" t="s">
        <v>42</v>
      </c>
      <c r="O145" s="165">
        <v>0</v>
      </c>
      <c r="P145" s="165">
        <f t="shared" si="1"/>
        <v>0</v>
      </c>
      <c r="Q145" s="165">
        <v>0.00016</v>
      </c>
      <c r="R145" s="165">
        <f t="shared" si="2"/>
        <v>0.0032</v>
      </c>
      <c r="S145" s="165">
        <v>0</v>
      </c>
      <c r="T145" s="166">
        <f t="shared" si="3"/>
        <v>0</v>
      </c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R145" s="167" t="s">
        <v>145</v>
      </c>
      <c r="AT145" s="167" t="s">
        <v>155</v>
      </c>
      <c r="AU145" s="167" t="s">
        <v>85</v>
      </c>
      <c r="AY145" s="78" t="s">
        <v>115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78" t="s">
        <v>85</v>
      </c>
      <c r="BK145" s="168">
        <f t="shared" si="9"/>
        <v>0</v>
      </c>
      <c r="BL145" s="78" t="s">
        <v>121</v>
      </c>
      <c r="BM145" s="167" t="s">
        <v>213</v>
      </c>
    </row>
    <row r="146" spans="1:65" s="88" customFormat="1" ht="16.5" customHeight="1">
      <c r="A146" s="85"/>
      <c r="B146" s="86"/>
      <c r="C146" s="157" t="s">
        <v>214</v>
      </c>
      <c r="D146" s="157" t="s">
        <v>116</v>
      </c>
      <c r="E146" s="158" t="s">
        <v>215</v>
      </c>
      <c r="F146" s="159" t="s">
        <v>216</v>
      </c>
      <c r="G146" s="160" t="s">
        <v>119</v>
      </c>
      <c r="H146" s="161">
        <v>20</v>
      </c>
      <c r="I146" s="77"/>
      <c r="J146" s="162">
        <f t="shared" si="0"/>
        <v>0</v>
      </c>
      <c r="K146" s="159" t="s">
        <v>120</v>
      </c>
      <c r="L146" s="86"/>
      <c r="M146" s="163" t="s">
        <v>1</v>
      </c>
      <c r="N146" s="164" t="s">
        <v>42</v>
      </c>
      <c r="O146" s="165">
        <v>1.367</v>
      </c>
      <c r="P146" s="165">
        <f t="shared" si="1"/>
        <v>27.34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R146" s="167" t="s">
        <v>121</v>
      </c>
      <c r="AT146" s="167" t="s">
        <v>116</v>
      </c>
      <c r="AU146" s="167" t="s">
        <v>85</v>
      </c>
      <c r="AY146" s="78" t="s">
        <v>115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78" t="s">
        <v>85</v>
      </c>
      <c r="BK146" s="168">
        <f t="shared" si="9"/>
        <v>0</v>
      </c>
      <c r="BL146" s="78" t="s">
        <v>121</v>
      </c>
      <c r="BM146" s="167" t="s">
        <v>217</v>
      </c>
    </row>
    <row r="147" spans="1:65" s="88" customFormat="1" ht="16.5" customHeight="1">
      <c r="A147" s="85"/>
      <c r="B147" s="86"/>
      <c r="C147" s="169" t="s">
        <v>218</v>
      </c>
      <c r="D147" s="169" t="s">
        <v>155</v>
      </c>
      <c r="E147" s="170" t="s">
        <v>219</v>
      </c>
      <c r="F147" s="171" t="s">
        <v>220</v>
      </c>
      <c r="G147" s="172" t="s">
        <v>158</v>
      </c>
      <c r="H147" s="173">
        <v>20</v>
      </c>
      <c r="I147" s="76"/>
      <c r="J147" s="174">
        <f t="shared" si="0"/>
        <v>0</v>
      </c>
      <c r="K147" s="171" t="s">
        <v>1</v>
      </c>
      <c r="L147" s="175"/>
      <c r="M147" s="176" t="s">
        <v>1</v>
      </c>
      <c r="N147" s="177" t="s">
        <v>42</v>
      </c>
      <c r="O147" s="165">
        <v>0</v>
      </c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R147" s="167" t="s">
        <v>145</v>
      </c>
      <c r="AT147" s="167" t="s">
        <v>155</v>
      </c>
      <c r="AU147" s="167" t="s">
        <v>85</v>
      </c>
      <c r="AY147" s="78" t="s">
        <v>115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78" t="s">
        <v>85</v>
      </c>
      <c r="BK147" s="168">
        <f t="shared" si="9"/>
        <v>0</v>
      </c>
      <c r="BL147" s="78" t="s">
        <v>121</v>
      </c>
      <c r="BM147" s="167" t="s">
        <v>154</v>
      </c>
    </row>
    <row r="148" spans="1:65" s="88" customFormat="1" ht="24.2" customHeight="1">
      <c r="A148" s="85"/>
      <c r="B148" s="86"/>
      <c r="C148" s="157" t="s">
        <v>221</v>
      </c>
      <c r="D148" s="157" t="s">
        <v>116</v>
      </c>
      <c r="E148" s="158" t="s">
        <v>222</v>
      </c>
      <c r="F148" s="159" t="s">
        <v>223</v>
      </c>
      <c r="G148" s="160" t="s">
        <v>143</v>
      </c>
      <c r="H148" s="161">
        <v>192</v>
      </c>
      <c r="I148" s="77"/>
      <c r="J148" s="162">
        <f t="shared" si="0"/>
        <v>0</v>
      </c>
      <c r="K148" s="159" t="s">
        <v>120</v>
      </c>
      <c r="L148" s="86"/>
      <c r="M148" s="163" t="s">
        <v>1</v>
      </c>
      <c r="N148" s="164" t="s">
        <v>42</v>
      </c>
      <c r="O148" s="165">
        <v>0.098</v>
      </c>
      <c r="P148" s="165">
        <f t="shared" si="1"/>
        <v>18.816000000000003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R148" s="167" t="s">
        <v>121</v>
      </c>
      <c r="AT148" s="167" t="s">
        <v>116</v>
      </c>
      <c r="AU148" s="167" t="s">
        <v>85</v>
      </c>
      <c r="AY148" s="78" t="s">
        <v>115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78" t="s">
        <v>85</v>
      </c>
      <c r="BK148" s="168">
        <f t="shared" si="9"/>
        <v>0</v>
      </c>
      <c r="BL148" s="78" t="s">
        <v>121</v>
      </c>
      <c r="BM148" s="167" t="s">
        <v>224</v>
      </c>
    </row>
    <row r="149" spans="1:65" s="88" customFormat="1" ht="24.2" customHeight="1">
      <c r="A149" s="85"/>
      <c r="B149" s="86"/>
      <c r="C149" s="169" t="s">
        <v>225</v>
      </c>
      <c r="D149" s="169" t="s">
        <v>155</v>
      </c>
      <c r="E149" s="170" t="s">
        <v>226</v>
      </c>
      <c r="F149" s="171" t="s">
        <v>227</v>
      </c>
      <c r="G149" s="172" t="s">
        <v>143</v>
      </c>
      <c r="H149" s="173">
        <v>192</v>
      </c>
      <c r="I149" s="76"/>
      <c r="J149" s="174">
        <f t="shared" si="0"/>
        <v>0</v>
      </c>
      <c r="K149" s="171" t="s">
        <v>120</v>
      </c>
      <c r="L149" s="175"/>
      <c r="M149" s="176" t="s">
        <v>1</v>
      </c>
      <c r="N149" s="177" t="s">
        <v>42</v>
      </c>
      <c r="O149" s="165">
        <v>0</v>
      </c>
      <c r="P149" s="165">
        <f t="shared" si="1"/>
        <v>0</v>
      </c>
      <c r="Q149" s="165">
        <v>0.00012</v>
      </c>
      <c r="R149" s="165">
        <f t="shared" si="2"/>
        <v>0.02304</v>
      </c>
      <c r="S149" s="165">
        <v>0</v>
      </c>
      <c r="T149" s="166">
        <f t="shared" si="3"/>
        <v>0</v>
      </c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R149" s="167" t="s">
        <v>145</v>
      </c>
      <c r="AT149" s="167" t="s">
        <v>155</v>
      </c>
      <c r="AU149" s="167" t="s">
        <v>85</v>
      </c>
      <c r="AY149" s="78" t="s">
        <v>115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78" t="s">
        <v>85</v>
      </c>
      <c r="BK149" s="168">
        <f t="shared" si="9"/>
        <v>0</v>
      </c>
      <c r="BL149" s="78" t="s">
        <v>121</v>
      </c>
      <c r="BM149" s="167" t="s">
        <v>228</v>
      </c>
    </row>
    <row r="150" spans="1:65" s="88" customFormat="1" ht="37.9" customHeight="1">
      <c r="A150" s="85"/>
      <c r="B150" s="86"/>
      <c r="C150" s="157" t="s">
        <v>229</v>
      </c>
      <c r="D150" s="157" t="s">
        <v>116</v>
      </c>
      <c r="E150" s="158" t="s">
        <v>230</v>
      </c>
      <c r="F150" s="159" t="s">
        <v>231</v>
      </c>
      <c r="G150" s="160" t="s">
        <v>119</v>
      </c>
      <c r="H150" s="161">
        <v>168</v>
      </c>
      <c r="I150" s="77"/>
      <c r="J150" s="162">
        <f t="shared" si="0"/>
        <v>0</v>
      </c>
      <c r="K150" s="159" t="s">
        <v>120</v>
      </c>
      <c r="L150" s="86"/>
      <c r="M150" s="163" t="s">
        <v>1</v>
      </c>
      <c r="N150" s="164" t="s">
        <v>42</v>
      </c>
      <c r="O150" s="165">
        <v>0.055</v>
      </c>
      <c r="P150" s="165">
        <f t="shared" si="1"/>
        <v>9.24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R150" s="167" t="s">
        <v>121</v>
      </c>
      <c r="AT150" s="167" t="s">
        <v>116</v>
      </c>
      <c r="AU150" s="167" t="s">
        <v>85</v>
      </c>
      <c r="AY150" s="78" t="s">
        <v>115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78" t="s">
        <v>85</v>
      </c>
      <c r="BK150" s="168">
        <f t="shared" si="9"/>
        <v>0</v>
      </c>
      <c r="BL150" s="78" t="s">
        <v>121</v>
      </c>
      <c r="BM150" s="167" t="s">
        <v>232</v>
      </c>
    </row>
    <row r="151" spans="1:65" s="88" customFormat="1" ht="37.9" customHeight="1">
      <c r="A151" s="85"/>
      <c r="B151" s="86"/>
      <c r="C151" s="157" t="s">
        <v>233</v>
      </c>
      <c r="D151" s="157" t="s">
        <v>116</v>
      </c>
      <c r="E151" s="158" t="s">
        <v>234</v>
      </c>
      <c r="F151" s="159" t="s">
        <v>235</v>
      </c>
      <c r="G151" s="160" t="s">
        <v>119</v>
      </c>
      <c r="H151" s="161">
        <v>176</v>
      </c>
      <c r="I151" s="77"/>
      <c r="J151" s="162">
        <f t="shared" si="0"/>
        <v>0</v>
      </c>
      <c r="K151" s="159" t="s">
        <v>120</v>
      </c>
      <c r="L151" s="86"/>
      <c r="M151" s="163" t="s">
        <v>1</v>
      </c>
      <c r="N151" s="164" t="s">
        <v>42</v>
      </c>
      <c r="O151" s="165">
        <v>0.137</v>
      </c>
      <c r="P151" s="165">
        <f t="shared" si="1"/>
        <v>24.112000000000002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85"/>
      <c r="V151" s="85"/>
      <c r="W151" s="169"/>
      <c r="X151" s="85"/>
      <c r="Y151" s="85"/>
      <c r="Z151" s="85"/>
      <c r="AA151" s="85"/>
      <c r="AB151" s="85"/>
      <c r="AC151" s="85"/>
      <c r="AD151" s="85"/>
      <c r="AE151" s="85"/>
      <c r="AR151" s="167" t="s">
        <v>121</v>
      </c>
      <c r="AT151" s="167" t="s">
        <v>116</v>
      </c>
      <c r="AU151" s="167" t="s">
        <v>85</v>
      </c>
      <c r="AY151" s="78" t="s">
        <v>115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78" t="s">
        <v>85</v>
      </c>
      <c r="BK151" s="168">
        <f t="shared" si="9"/>
        <v>0</v>
      </c>
      <c r="BL151" s="78" t="s">
        <v>121</v>
      </c>
      <c r="BM151" s="167" t="s">
        <v>236</v>
      </c>
    </row>
    <row r="152" spans="1:65" s="88" customFormat="1" ht="16.5" customHeight="1">
      <c r="A152" s="85"/>
      <c r="B152" s="86"/>
      <c r="C152" s="169" t="s">
        <v>237</v>
      </c>
      <c r="D152" s="169" t="s">
        <v>155</v>
      </c>
      <c r="E152" s="170" t="s">
        <v>238</v>
      </c>
      <c r="F152" s="171" t="s">
        <v>239</v>
      </c>
      <c r="G152" s="172" t="s">
        <v>119</v>
      </c>
      <c r="H152" s="173">
        <v>10</v>
      </c>
      <c r="I152" s="76"/>
      <c r="J152" s="174">
        <f t="shared" si="0"/>
        <v>0</v>
      </c>
      <c r="K152" s="171" t="s">
        <v>120</v>
      </c>
      <c r="L152" s="175"/>
      <c r="M152" s="176" t="s">
        <v>1</v>
      </c>
      <c r="N152" s="177" t="s">
        <v>42</v>
      </c>
      <c r="O152" s="165">
        <v>0</v>
      </c>
      <c r="P152" s="165">
        <f t="shared" si="1"/>
        <v>0</v>
      </c>
      <c r="Q152" s="165">
        <v>0.052</v>
      </c>
      <c r="R152" s="165">
        <f t="shared" si="2"/>
        <v>0.52</v>
      </c>
      <c r="S152" s="165">
        <v>0</v>
      </c>
      <c r="T152" s="166">
        <f t="shared" si="3"/>
        <v>0</v>
      </c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R152" s="167" t="s">
        <v>145</v>
      </c>
      <c r="AT152" s="167" t="s">
        <v>155</v>
      </c>
      <c r="AU152" s="167" t="s">
        <v>85</v>
      </c>
      <c r="AY152" s="78" t="s">
        <v>115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78" t="s">
        <v>85</v>
      </c>
      <c r="BK152" s="168">
        <f t="shared" si="9"/>
        <v>0</v>
      </c>
      <c r="BL152" s="78" t="s">
        <v>121</v>
      </c>
      <c r="BM152" s="167" t="s">
        <v>240</v>
      </c>
    </row>
    <row r="153" spans="1:47" s="2" customFormat="1" ht="19.5">
      <c r="A153" s="75"/>
      <c r="B153" s="86"/>
      <c r="C153" s="85"/>
      <c r="D153" s="183" t="s">
        <v>431</v>
      </c>
      <c r="E153" s="85"/>
      <c r="F153" s="184" t="s">
        <v>432</v>
      </c>
      <c r="G153" s="85"/>
      <c r="H153" s="85"/>
      <c r="I153" s="185"/>
      <c r="J153" s="85"/>
      <c r="K153" s="85"/>
      <c r="L153" s="21"/>
      <c r="M153" s="186"/>
      <c r="N153" s="187"/>
      <c r="O153" s="182"/>
      <c r="P153" s="182"/>
      <c r="Q153" s="182"/>
      <c r="R153" s="182"/>
      <c r="S153" s="182"/>
      <c r="T153" s="188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T153" s="9" t="s">
        <v>431</v>
      </c>
      <c r="AU153" s="9" t="s">
        <v>85</v>
      </c>
    </row>
    <row r="154" spans="1:65" s="88" customFormat="1" ht="33" customHeight="1">
      <c r="A154" s="85"/>
      <c r="B154" s="86"/>
      <c r="C154" s="157">
        <v>33</v>
      </c>
      <c r="D154" s="157" t="s">
        <v>116</v>
      </c>
      <c r="E154" s="158" t="s">
        <v>241</v>
      </c>
      <c r="F154" s="159" t="s">
        <v>242</v>
      </c>
      <c r="G154" s="160" t="s">
        <v>119</v>
      </c>
      <c r="H154" s="161">
        <v>10</v>
      </c>
      <c r="I154" s="77"/>
      <c r="J154" s="162">
        <f t="shared" si="0"/>
        <v>0</v>
      </c>
      <c r="K154" s="159" t="s">
        <v>120</v>
      </c>
      <c r="L154" s="86"/>
      <c r="M154" s="163" t="s">
        <v>1</v>
      </c>
      <c r="N154" s="164" t="s">
        <v>42</v>
      </c>
      <c r="O154" s="165">
        <v>0.854</v>
      </c>
      <c r="P154" s="165">
        <f t="shared" si="1"/>
        <v>8.54</v>
      </c>
      <c r="Q154" s="165">
        <v>0</v>
      </c>
      <c r="R154" s="165">
        <f t="shared" si="2"/>
        <v>0</v>
      </c>
      <c r="S154" s="165">
        <v>0</v>
      </c>
      <c r="T154" s="166">
        <f t="shared" si="3"/>
        <v>0</v>
      </c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R154" s="167" t="s">
        <v>121</v>
      </c>
      <c r="AT154" s="167" t="s">
        <v>116</v>
      </c>
      <c r="AU154" s="167" t="s">
        <v>85</v>
      </c>
      <c r="AY154" s="78" t="s">
        <v>115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78" t="s">
        <v>85</v>
      </c>
      <c r="BK154" s="168">
        <f t="shared" si="9"/>
        <v>0</v>
      </c>
      <c r="BL154" s="78" t="s">
        <v>121</v>
      </c>
      <c r="BM154" s="167" t="s">
        <v>243</v>
      </c>
    </row>
    <row r="155" spans="1:65" s="88" customFormat="1" ht="49.15" customHeight="1">
      <c r="A155" s="85"/>
      <c r="B155" s="86"/>
      <c r="C155" s="169">
        <v>34</v>
      </c>
      <c r="D155" s="169" t="s">
        <v>155</v>
      </c>
      <c r="E155" s="170" t="s">
        <v>244</v>
      </c>
      <c r="F155" s="171" t="s">
        <v>245</v>
      </c>
      <c r="G155" s="172" t="s">
        <v>158</v>
      </c>
      <c r="H155" s="173">
        <v>10</v>
      </c>
      <c r="I155" s="76"/>
      <c r="J155" s="174">
        <f t="shared" si="0"/>
        <v>0</v>
      </c>
      <c r="K155" s="171" t="s">
        <v>1</v>
      </c>
      <c r="L155" s="175"/>
      <c r="M155" s="176" t="s">
        <v>1</v>
      </c>
      <c r="N155" s="177" t="s">
        <v>42</v>
      </c>
      <c r="O155" s="165">
        <v>0</v>
      </c>
      <c r="P155" s="165">
        <f t="shared" si="1"/>
        <v>0</v>
      </c>
      <c r="Q155" s="165">
        <v>0</v>
      </c>
      <c r="R155" s="165">
        <f t="shared" si="2"/>
        <v>0</v>
      </c>
      <c r="S155" s="165">
        <v>0</v>
      </c>
      <c r="T155" s="166">
        <f t="shared" si="3"/>
        <v>0</v>
      </c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R155" s="167" t="s">
        <v>145</v>
      </c>
      <c r="AT155" s="167" t="s">
        <v>155</v>
      </c>
      <c r="AU155" s="167" t="s">
        <v>85</v>
      </c>
      <c r="AY155" s="78" t="s">
        <v>115</v>
      </c>
      <c r="BE155" s="168">
        <f t="shared" si="4"/>
        <v>0</v>
      </c>
      <c r="BF155" s="168">
        <f t="shared" si="5"/>
        <v>0</v>
      </c>
      <c r="BG155" s="168">
        <f t="shared" si="6"/>
        <v>0</v>
      </c>
      <c r="BH155" s="168">
        <f t="shared" si="7"/>
        <v>0</v>
      </c>
      <c r="BI155" s="168">
        <f t="shared" si="8"/>
        <v>0</v>
      </c>
      <c r="BJ155" s="78" t="s">
        <v>85</v>
      </c>
      <c r="BK155" s="168">
        <f t="shared" si="9"/>
        <v>0</v>
      </c>
      <c r="BL155" s="78" t="s">
        <v>121</v>
      </c>
      <c r="BM155" s="167" t="s">
        <v>221</v>
      </c>
    </row>
    <row r="156" spans="1:65" s="88" customFormat="1" ht="37.9" customHeight="1">
      <c r="A156" s="85"/>
      <c r="B156" s="86"/>
      <c r="C156" s="157">
        <v>35</v>
      </c>
      <c r="D156" s="157" t="s">
        <v>116</v>
      </c>
      <c r="E156" s="158" t="s">
        <v>246</v>
      </c>
      <c r="F156" s="159" t="s">
        <v>247</v>
      </c>
      <c r="G156" s="160" t="s">
        <v>143</v>
      </c>
      <c r="H156" s="161">
        <v>852</v>
      </c>
      <c r="I156" s="77"/>
      <c r="J156" s="162">
        <f t="shared" si="0"/>
        <v>0</v>
      </c>
      <c r="K156" s="159" t="s">
        <v>120</v>
      </c>
      <c r="L156" s="86"/>
      <c r="M156" s="163" t="s">
        <v>1</v>
      </c>
      <c r="N156" s="164" t="s">
        <v>42</v>
      </c>
      <c r="O156" s="165">
        <v>0.14</v>
      </c>
      <c r="P156" s="165">
        <f t="shared" si="1"/>
        <v>119.28000000000002</v>
      </c>
      <c r="Q156" s="165">
        <v>0</v>
      </c>
      <c r="R156" s="165">
        <f t="shared" si="2"/>
        <v>0</v>
      </c>
      <c r="S156" s="165">
        <v>0</v>
      </c>
      <c r="T156" s="166">
        <f t="shared" si="3"/>
        <v>0</v>
      </c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R156" s="167" t="s">
        <v>121</v>
      </c>
      <c r="AT156" s="167" t="s">
        <v>116</v>
      </c>
      <c r="AU156" s="167" t="s">
        <v>85</v>
      </c>
      <c r="AY156" s="78" t="s">
        <v>115</v>
      </c>
      <c r="BE156" s="168">
        <f t="shared" si="4"/>
        <v>0</v>
      </c>
      <c r="BF156" s="168">
        <f t="shared" si="5"/>
        <v>0</v>
      </c>
      <c r="BG156" s="168">
        <f t="shared" si="6"/>
        <v>0</v>
      </c>
      <c r="BH156" s="168">
        <f t="shared" si="7"/>
        <v>0</v>
      </c>
      <c r="BI156" s="168">
        <f t="shared" si="8"/>
        <v>0</v>
      </c>
      <c r="BJ156" s="78" t="s">
        <v>85</v>
      </c>
      <c r="BK156" s="168">
        <f t="shared" si="9"/>
        <v>0</v>
      </c>
      <c r="BL156" s="78" t="s">
        <v>121</v>
      </c>
      <c r="BM156" s="167" t="s">
        <v>248</v>
      </c>
    </row>
    <row r="157" spans="1:65" s="88" customFormat="1" ht="16.5" customHeight="1">
      <c r="A157" s="85"/>
      <c r="B157" s="86"/>
      <c r="C157" s="169">
        <v>36</v>
      </c>
      <c r="D157" s="169" t="s">
        <v>155</v>
      </c>
      <c r="E157" s="170" t="s">
        <v>249</v>
      </c>
      <c r="F157" s="171" t="s">
        <v>250</v>
      </c>
      <c r="G157" s="172" t="s">
        <v>200</v>
      </c>
      <c r="H157" s="173">
        <v>852</v>
      </c>
      <c r="I157" s="76"/>
      <c r="J157" s="174">
        <f t="shared" si="0"/>
        <v>0</v>
      </c>
      <c r="K157" s="171" t="s">
        <v>120</v>
      </c>
      <c r="L157" s="175"/>
      <c r="M157" s="176" t="s">
        <v>1</v>
      </c>
      <c r="N157" s="177" t="s">
        <v>42</v>
      </c>
      <c r="O157" s="165">
        <v>0</v>
      </c>
      <c r="P157" s="165">
        <f t="shared" si="1"/>
        <v>0</v>
      </c>
      <c r="Q157" s="165">
        <v>0.001</v>
      </c>
      <c r="R157" s="165">
        <f t="shared" si="2"/>
        <v>0.852</v>
      </c>
      <c r="S157" s="165">
        <v>0</v>
      </c>
      <c r="T157" s="166">
        <f t="shared" si="3"/>
        <v>0</v>
      </c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R157" s="167" t="s">
        <v>145</v>
      </c>
      <c r="AT157" s="167" t="s">
        <v>155</v>
      </c>
      <c r="AU157" s="167" t="s">
        <v>85</v>
      </c>
      <c r="AY157" s="78" t="s">
        <v>115</v>
      </c>
      <c r="BE157" s="168">
        <f t="shared" si="4"/>
        <v>0</v>
      </c>
      <c r="BF157" s="168">
        <f t="shared" si="5"/>
        <v>0</v>
      </c>
      <c r="BG157" s="168">
        <f t="shared" si="6"/>
        <v>0</v>
      </c>
      <c r="BH157" s="168">
        <f t="shared" si="7"/>
        <v>0</v>
      </c>
      <c r="BI157" s="168">
        <f t="shared" si="8"/>
        <v>0</v>
      </c>
      <c r="BJ157" s="78" t="s">
        <v>85</v>
      </c>
      <c r="BK157" s="168">
        <f t="shared" si="9"/>
        <v>0</v>
      </c>
      <c r="BL157" s="78" t="s">
        <v>121</v>
      </c>
      <c r="BM157" s="167" t="s">
        <v>251</v>
      </c>
    </row>
    <row r="158" spans="1:65" s="88" customFormat="1" ht="21.75" customHeight="1">
      <c r="A158" s="85"/>
      <c r="B158" s="86"/>
      <c r="C158" s="157">
        <v>37</v>
      </c>
      <c r="D158" s="157" t="s">
        <v>116</v>
      </c>
      <c r="E158" s="158" t="s">
        <v>253</v>
      </c>
      <c r="F158" s="159" t="s">
        <v>254</v>
      </c>
      <c r="G158" s="160" t="s">
        <v>119</v>
      </c>
      <c r="H158" s="161">
        <v>34</v>
      </c>
      <c r="I158" s="77"/>
      <c r="J158" s="162">
        <f t="shared" si="0"/>
        <v>0</v>
      </c>
      <c r="K158" s="159" t="s">
        <v>120</v>
      </c>
      <c r="L158" s="86"/>
      <c r="M158" s="163" t="s">
        <v>1</v>
      </c>
      <c r="N158" s="164" t="s">
        <v>42</v>
      </c>
      <c r="O158" s="165">
        <v>0.352</v>
      </c>
      <c r="P158" s="165">
        <f t="shared" si="1"/>
        <v>11.968</v>
      </c>
      <c r="Q158" s="165">
        <v>0</v>
      </c>
      <c r="R158" s="165">
        <f t="shared" si="2"/>
        <v>0</v>
      </c>
      <c r="S158" s="165">
        <v>0</v>
      </c>
      <c r="T158" s="166">
        <f t="shared" si="3"/>
        <v>0</v>
      </c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R158" s="167" t="s">
        <v>121</v>
      </c>
      <c r="AT158" s="167" t="s">
        <v>116</v>
      </c>
      <c r="AU158" s="167" t="s">
        <v>85</v>
      </c>
      <c r="AY158" s="78" t="s">
        <v>115</v>
      </c>
      <c r="BE158" s="168">
        <f t="shared" si="4"/>
        <v>0</v>
      </c>
      <c r="BF158" s="168">
        <f t="shared" si="5"/>
        <v>0</v>
      </c>
      <c r="BG158" s="168">
        <f t="shared" si="6"/>
        <v>0</v>
      </c>
      <c r="BH158" s="168">
        <f t="shared" si="7"/>
        <v>0</v>
      </c>
      <c r="BI158" s="168">
        <f t="shared" si="8"/>
        <v>0</v>
      </c>
      <c r="BJ158" s="78" t="s">
        <v>85</v>
      </c>
      <c r="BK158" s="168">
        <f t="shared" si="9"/>
        <v>0</v>
      </c>
      <c r="BL158" s="78" t="s">
        <v>121</v>
      </c>
      <c r="BM158" s="167" t="s">
        <v>255</v>
      </c>
    </row>
    <row r="159" spans="1:65" s="88" customFormat="1" ht="24.2" customHeight="1">
      <c r="A159" s="85"/>
      <c r="B159" s="86"/>
      <c r="C159" s="169">
        <v>38</v>
      </c>
      <c r="D159" s="169" t="s">
        <v>155</v>
      </c>
      <c r="E159" s="170" t="s">
        <v>256</v>
      </c>
      <c r="F159" s="171" t="s">
        <v>257</v>
      </c>
      <c r="G159" s="172" t="s">
        <v>119</v>
      </c>
      <c r="H159" s="173">
        <v>34</v>
      </c>
      <c r="I159" s="76"/>
      <c r="J159" s="174">
        <f t="shared" si="0"/>
        <v>0</v>
      </c>
      <c r="K159" s="171" t="s">
        <v>120</v>
      </c>
      <c r="L159" s="175"/>
      <c r="M159" s="176" t="s">
        <v>1</v>
      </c>
      <c r="N159" s="177" t="s">
        <v>42</v>
      </c>
      <c r="O159" s="165">
        <v>0</v>
      </c>
      <c r="P159" s="165">
        <f t="shared" si="1"/>
        <v>0</v>
      </c>
      <c r="Q159" s="165">
        <v>0.00026</v>
      </c>
      <c r="R159" s="165">
        <f t="shared" si="2"/>
        <v>0.008839999999999999</v>
      </c>
      <c r="S159" s="165">
        <v>0</v>
      </c>
      <c r="T159" s="166">
        <f t="shared" si="3"/>
        <v>0</v>
      </c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R159" s="167" t="s">
        <v>145</v>
      </c>
      <c r="AT159" s="167" t="s">
        <v>155</v>
      </c>
      <c r="AU159" s="167" t="s">
        <v>85</v>
      </c>
      <c r="AY159" s="78" t="s">
        <v>115</v>
      </c>
      <c r="BE159" s="168">
        <f t="shared" si="4"/>
        <v>0</v>
      </c>
      <c r="BF159" s="168">
        <f t="shared" si="5"/>
        <v>0</v>
      </c>
      <c r="BG159" s="168">
        <f t="shared" si="6"/>
        <v>0</v>
      </c>
      <c r="BH159" s="168">
        <f t="shared" si="7"/>
        <v>0</v>
      </c>
      <c r="BI159" s="168">
        <f t="shared" si="8"/>
        <v>0</v>
      </c>
      <c r="BJ159" s="78" t="s">
        <v>85</v>
      </c>
      <c r="BK159" s="168">
        <f t="shared" si="9"/>
        <v>0</v>
      </c>
      <c r="BL159" s="78" t="s">
        <v>121</v>
      </c>
      <c r="BM159" s="167" t="s">
        <v>258</v>
      </c>
    </row>
    <row r="160" spans="1:65" s="88" customFormat="1" ht="16.5" customHeight="1">
      <c r="A160" s="85"/>
      <c r="B160" s="86"/>
      <c r="C160" s="157">
        <v>39</v>
      </c>
      <c r="D160" s="157" t="s">
        <v>116</v>
      </c>
      <c r="E160" s="158" t="s">
        <v>259</v>
      </c>
      <c r="F160" s="159" t="s">
        <v>260</v>
      </c>
      <c r="G160" s="160" t="s">
        <v>261</v>
      </c>
      <c r="H160" s="161">
        <v>2</v>
      </c>
      <c r="I160" s="77"/>
      <c r="J160" s="162">
        <f t="shared" si="0"/>
        <v>0</v>
      </c>
      <c r="K160" s="159" t="s">
        <v>1</v>
      </c>
      <c r="L160" s="86"/>
      <c r="M160" s="163" t="s">
        <v>1</v>
      </c>
      <c r="N160" s="164" t="s">
        <v>42</v>
      </c>
      <c r="O160" s="165">
        <v>0</v>
      </c>
      <c r="P160" s="165">
        <f t="shared" si="1"/>
        <v>0</v>
      </c>
      <c r="Q160" s="165">
        <v>0</v>
      </c>
      <c r="R160" s="165">
        <f t="shared" si="2"/>
        <v>0</v>
      </c>
      <c r="S160" s="165">
        <v>0</v>
      </c>
      <c r="T160" s="166">
        <f t="shared" si="3"/>
        <v>0</v>
      </c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R160" s="167" t="s">
        <v>121</v>
      </c>
      <c r="AT160" s="167" t="s">
        <v>116</v>
      </c>
      <c r="AU160" s="167" t="s">
        <v>85</v>
      </c>
      <c r="AY160" s="78" t="s">
        <v>115</v>
      </c>
      <c r="BE160" s="168">
        <f t="shared" si="4"/>
        <v>0</v>
      </c>
      <c r="BF160" s="168">
        <f t="shared" si="5"/>
        <v>0</v>
      </c>
      <c r="BG160" s="168">
        <f t="shared" si="6"/>
        <v>0</v>
      </c>
      <c r="BH160" s="168">
        <f t="shared" si="7"/>
        <v>0</v>
      </c>
      <c r="BI160" s="168">
        <f t="shared" si="8"/>
        <v>0</v>
      </c>
      <c r="BJ160" s="78" t="s">
        <v>85</v>
      </c>
      <c r="BK160" s="168">
        <f t="shared" si="9"/>
        <v>0</v>
      </c>
      <c r="BL160" s="78" t="s">
        <v>121</v>
      </c>
      <c r="BM160" s="167" t="s">
        <v>252</v>
      </c>
    </row>
    <row r="161" spans="1:65" s="88" customFormat="1" ht="37.9" customHeight="1">
      <c r="A161" s="85"/>
      <c r="B161" s="86"/>
      <c r="C161" s="157">
        <v>40</v>
      </c>
      <c r="D161" s="157" t="s">
        <v>116</v>
      </c>
      <c r="E161" s="158" t="s">
        <v>262</v>
      </c>
      <c r="F161" s="159" t="s">
        <v>263</v>
      </c>
      <c r="G161" s="160" t="s">
        <v>119</v>
      </c>
      <c r="H161" s="161">
        <v>1</v>
      </c>
      <c r="I161" s="77"/>
      <c r="J161" s="162">
        <f t="shared" si="0"/>
        <v>0</v>
      </c>
      <c r="K161" s="159" t="s">
        <v>120</v>
      </c>
      <c r="L161" s="86"/>
      <c r="M161" s="163" t="s">
        <v>1</v>
      </c>
      <c r="N161" s="164" t="s">
        <v>42</v>
      </c>
      <c r="O161" s="165">
        <v>31.842</v>
      </c>
      <c r="P161" s="165">
        <f t="shared" si="1"/>
        <v>31.842</v>
      </c>
      <c r="Q161" s="165">
        <v>0</v>
      </c>
      <c r="R161" s="165">
        <f t="shared" si="2"/>
        <v>0</v>
      </c>
      <c r="S161" s="165">
        <v>0</v>
      </c>
      <c r="T161" s="166">
        <f t="shared" si="3"/>
        <v>0</v>
      </c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R161" s="167" t="s">
        <v>121</v>
      </c>
      <c r="AT161" s="167" t="s">
        <v>116</v>
      </c>
      <c r="AU161" s="167" t="s">
        <v>85</v>
      </c>
      <c r="AY161" s="78" t="s">
        <v>115</v>
      </c>
      <c r="BE161" s="168">
        <f t="shared" si="4"/>
        <v>0</v>
      </c>
      <c r="BF161" s="168">
        <f t="shared" si="5"/>
        <v>0</v>
      </c>
      <c r="BG161" s="168">
        <f t="shared" si="6"/>
        <v>0</v>
      </c>
      <c r="BH161" s="168">
        <f t="shared" si="7"/>
        <v>0</v>
      </c>
      <c r="BI161" s="168">
        <f t="shared" si="8"/>
        <v>0</v>
      </c>
      <c r="BJ161" s="78" t="s">
        <v>85</v>
      </c>
      <c r="BK161" s="168">
        <f t="shared" si="9"/>
        <v>0</v>
      </c>
      <c r="BL161" s="78" t="s">
        <v>121</v>
      </c>
      <c r="BM161" s="167" t="s">
        <v>264</v>
      </c>
    </row>
    <row r="162" spans="1:65" s="88" customFormat="1" ht="24.2" customHeight="1">
      <c r="A162" s="85"/>
      <c r="B162" s="86"/>
      <c r="C162" s="157">
        <v>41</v>
      </c>
      <c r="D162" s="157" t="s">
        <v>116</v>
      </c>
      <c r="E162" s="158" t="s">
        <v>265</v>
      </c>
      <c r="F162" s="159" t="s">
        <v>266</v>
      </c>
      <c r="G162" s="160" t="s">
        <v>119</v>
      </c>
      <c r="H162" s="161">
        <v>1</v>
      </c>
      <c r="I162" s="77"/>
      <c r="J162" s="162">
        <f t="shared" si="0"/>
        <v>0</v>
      </c>
      <c r="K162" s="159" t="s">
        <v>120</v>
      </c>
      <c r="L162" s="86"/>
      <c r="M162" s="163" t="s">
        <v>1</v>
      </c>
      <c r="N162" s="164" t="s">
        <v>42</v>
      </c>
      <c r="O162" s="165">
        <v>11.727</v>
      </c>
      <c r="P162" s="165">
        <f t="shared" si="1"/>
        <v>11.727</v>
      </c>
      <c r="Q162" s="165">
        <v>0</v>
      </c>
      <c r="R162" s="165">
        <f t="shared" si="2"/>
        <v>0</v>
      </c>
      <c r="S162" s="165">
        <v>0</v>
      </c>
      <c r="T162" s="166">
        <f t="shared" si="3"/>
        <v>0</v>
      </c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R162" s="167" t="s">
        <v>121</v>
      </c>
      <c r="AT162" s="167" t="s">
        <v>116</v>
      </c>
      <c r="AU162" s="167" t="s">
        <v>85</v>
      </c>
      <c r="AY162" s="78" t="s">
        <v>115</v>
      </c>
      <c r="BE162" s="168">
        <f t="shared" si="4"/>
        <v>0</v>
      </c>
      <c r="BF162" s="168">
        <f t="shared" si="5"/>
        <v>0</v>
      </c>
      <c r="BG162" s="168">
        <f t="shared" si="6"/>
        <v>0</v>
      </c>
      <c r="BH162" s="168">
        <f t="shared" si="7"/>
        <v>0</v>
      </c>
      <c r="BI162" s="168">
        <f t="shared" si="8"/>
        <v>0</v>
      </c>
      <c r="BJ162" s="78" t="s">
        <v>85</v>
      </c>
      <c r="BK162" s="168">
        <f t="shared" si="9"/>
        <v>0</v>
      </c>
      <c r="BL162" s="78" t="s">
        <v>121</v>
      </c>
      <c r="BM162" s="167" t="s">
        <v>267</v>
      </c>
    </row>
    <row r="163" spans="1:65" s="88" customFormat="1" ht="16.5" customHeight="1">
      <c r="A163" s="85"/>
      <c r="B163" s="86"/>
      <c r="C163" s="157">
        <v>42</v>
      </c>
      <c r="D163" s="157" t="s">
        <v>116</v>
      </c>
      <c r="E163" s="158" t="s">
        <v>268</v>
      </c>
      <c r="F163" s="159" t="s">
        <v>269</v>
      </c>
      <c r="G163" s="160" t="s">
        <v>261</v>
      </c>
      <c r="H163" s="161">
        <v>1</v>
      </c>
      <c r="I163" s="77"/>
      <c r="J163" s="162">
        <f t="shared" si="0"/>
        <v>0</v>
      </c>
      <c r="K163" s="159" t="s">
        <v>120</v>
      </c>
      <c r="L163" s="86"/>
      <c r="M163" s="163" t="s">
        <v>1</v>
      </c>
      <c r="N163" s="164" t="s">
        <v>42</v>
      </c>
      <c r="O163" s="165">
        <v>0</v>
      </c>
      <c r="P163" s="165">
        <f t="shared" si="1"/>
        <v>0</v>
      </c>
      <c r="Q163" s="165">
        <v>0</v>
      </c>
      <c r="R163" s="165">
        <f t="shared" si="2"/>
        <v>0</v>
      </c>
      <c r="S163" s="165">
        <v>0</v>
      </c>
      <c r="T163" s="166">
        <f t="shared" si="3"/>
        <v>0</v>
      </c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R163" s="167" t="s">
        <v>121</v>
      </c>
      <c r="AT163" s="167" t="s">
        <v>116</v>
      </c>
      <c r="AU163" s="167" t="s">
        <v>85</v>
      </c>
      <c r="AY163" s="78" t="s">
        <v>115</v>
      </c>
      <c r="BE163" s="168">
        <f t="shared" si="4"/>
        <v>0</v>
      </c>
      <c r="BF163" s="168">
        <f t="shared" si="5"/>
        <v>0</v>
      </c>
      <c r="BG163" s="168">
        <f t="shared" si="6"/>
        <v>0</v>
      </c>
      <c r="BH163" s="168">
        <f t="shared" si="7"/>
        <v>0</v>
      </c>
      <c r="BI163" s="168">
        <f t="shared" si="8"/>
        <v>0</v>
      </c>
      <c r="BJ163" s="78" t="s">
        <v>85</v>
      </c>
      <c r="BK163" s="168">
        <f t="shared" si="9"/>
        <v>0</v>
      </c>
      <c r="BL163" s="78" t="s">
        <v>121</v>
      </c>
      <c r="BM163" s="167" t="s">
        <v>270</v>
      </c>
    </row>
    <row r="164" spans="2:63" s="146" customFormat="1" ht="25.9" customHeight="1">
      <c r="B164" s="147"/>
      <c r="D164" s="148" t="s">
        <v>76</v>
      </c>
      <c r="E164" s="149" t="s">
        <v>271</v>
      </c>
      <c r="F164" s="149" t="s">
        <v>272</v>
      </c>
      <c r="J164" s="150">
        <f>BK164</f>
        <v>0</v>
      </c>
      <c r="L164" s="147"/>
      <c r="M164" s="151"/>
      <c r="N164" s="152"/>
      <c r="O164" s="152"/>
      <c r="P164" s="153">
        <f>SUM(P165:P202)</f>
        <v>868.0139799999998</v>
      </c>
      <c r="Q164" s="152"/>
      <c r="R164" s="153">
        <f>SUM(R165:R202)</f>
        <v>194.12357100000006</v>
      </c>
      <c r="S164" s="152"/>
      <c r="T164" s="154">
        <f>SUM(T165:T202)</f>
        <v>52.333</v>
      </c>
      <c r="AR164" s="148" t="s">
        <v>114</v>
      </c>
      <c r="AT164" s="155" t="s">
        <v>76</v>
      </c>
      <c r="AU164" s="155" t="s">
        <v>77</v>
      </c>
      <c r="AY164" s="148" t="s">
        <v>115</v>
      </c>
      <c r="BK164" s="156">
        <f>SUM(BK165:BK202)</f>
        <v>0</v>
      </c>
    </row>
    <row r="165" spans="1:65" s="88" customFormat="1" ht="24.2" customHeight="1">
      <c r="A165" s="85"/>
      <c r="B165" s="86"/>
      <c r="C165" s="157">
        <v>43</v>
      </c>
      <c r="D165" s="157" t="s">
        <v>116</v>
      </c>
      <c r="E165" s="158" t="s">
        <v>273</v>
      </c>
      <c r="F165" s="159" t="s">
        <v>274</v>
      </c>
      <c r="G165" s="160" t="s">
        <v>275</v>
      </c>
      <c r="H165" s="161">
        <v>0.83</v>
      </c>
      <c r="I165" s="77"/>
      <c r="J165" s="162">
        <f aca="true" t="shared" si="10" ref="J165:J202">ROUND(I165*H165,2)</f>
        <v>0</v>
      </c>
      <c r="K165" s="159" t="s">
        <v>120</v>
      </c>
      <c r="L165" s="86"/>
      <c r="M165" s="163" t="s">
        <v>1</v>
      </c>
      <c r="N165" s="164" t="s">
        <v>42</v>
      </c>
      <c r="O165" s="165">
        <v>3.51</v>
      </c>
      <c r="P165" s="165">
        <f aca="true" t="shared" si="11" ref="P165:P202">O165*H165</f>
        <v>2.9132999999999996</v>
      </c>
      <c r="Q165" s="165">
        <v>0.0088</v>
      </c>
      <c r="R165" s="165">
        <f aca="true" t="shared" si="12" ref="R165:R202">Q165*H165</f>
        <v>0.007304</v>
      </c>
      <c r="S165" s="165">
        <v>0</v>
      </c>
      <c r="T165" s="166">
        <f aca="true" t="shared" si="13" ref="T165:T202">S165*H165</f>
        <v>0</v>
      </c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R165" s="167" t="s">
        <v>121</v>
      </c>
      <c r="AT165" s="167" t="s">
        <v>116</v>
      </c>
      <c r="AU165" s="167" t="s">
        <v>85</v>
      </c>
      <c r="AY165" s="78" t="s">
        <v>115</v>
      </c>
      <c r="BE165" s="168">
        <f aca="true" t="shared" si="14" ref="BE165:BE202">IF(N165="základní",J165,0)</f>
        <v>0</v>
      </c>
      <c r="BF165" s="168">
        <f aca="true" t="shared" si="15" ref="BF165:BF202">IF(N165="snížená",J165,0)</f>
        <v>0</v>
      </c>
      <c r="BG165" s="168">
        <f aca="true" t="shared" si="16" ref="BG165:BG202">IF(N165="zákl. přenesená",J165,0)</f>
        <v>0</v>
      </c>
      <c r="BH165" s="168">
        <f aca="true" t="shared" si="17" ref="BH165:BH202">IF(N165="sníž. přenesená",J165,0)</f>
        <v>0</v>
      </c>
      <c r="BI165" s="168">
        <f aca="true" t="shared" si="18" ref="BI165:BI202">IF(N165="nulová",J165,0)</f>
        <v>0</v>
      </c>
      <c r="BJ165" s="78" t="s">
        <v>85</v>
      </c>
      <c r="BK165" s="168">
        <f aca="true" t="shared" si="19" ref="BK165:BK202">ROUND(I165*H165,2)</f>
        <v>0</v>
      </c>
      <c r="BL165" s="78" t="s">
        <v>121</v>
      </c>
      <c r="BM165" s="167" t="s">
        <v>276</v>
      </c>
    </row>
    <row r="166" spans="1:65" s="88" customFormat="1" ht="21.75" customHeight="1">
      <c r="A166" s="85"/>
      <c r="B166" s="86"/>
      <c r="C166" s="157">
        <v>44</v>
      </c>
      <c r="D166" s="157" t="s">
        <v>116</v>
      </c>
      <c r="E166" s="158" t="s">
        <v>277</v>
      </c>
      <c r="F166" s="159" t="s">
        <v>278</v>
      </c>
      <c r="G166" s="160" t="s">
        <v>275</v>
      </c>
      <c r="H166" s="161">
        <v>0.83</v>
      </c>
      <c r="I166" s="77"/>
      <c r="J166" s="162">
        <f t="shared" si="10"/>
        <v>0</v>
      </c>
      <c r="K166" s="159" t="s">
        <v>120</v>
      </c>
      <c r="L166" s="86"/>
      <c r="M166" s="163" t="s">
        <v>1</v>
      </c>
      <c r="N166" s="164" t="s">
        <v>42</v>
      </c>
      <c r="O166" s="165">
        <v>4.696</v>
      </c>
      <c r="P166" s="165">
        <f t="shared" si="11"/>
        <v>3.8976799999999994</v>
      </c>
      <c r="Q166" s="165">
        <v>0.0099</v>
      </c>
      <c r="R166" s="165">
        <f t="shared" si="12"/>
        <v>0.008217</v>
      </c>
      <c r="S166" s="165">
        <v>0</v>
      </c>
      <c r="T166" s="166">
        <f t="shared" si="13"/>
        <v>0</v>
      </c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R166" s="167" t="s">
        <v>121</v>
      </c>
      <c r="AT166" s="167" t="s">
        <v>116</v>
      </c>
      <c r="AU166" s="167" t="s">
        <v>85</v>
      </c>
      <c r="AY166" s="78" t="s">
        <v>115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78" t="s">
        <v>85</v>
      </c>
      <c r="BK166" s="168">
        <f t="shared" si="19"/>
        <v>0</v>
      </c>
      <c r="BL166" s="78" t="s">
        <v>121</v>
      </c>
      <c r="BM166" s="167" t="s">
        <v>279</v>
      </c>
    </row>
    <row r="167" spans="1:65" s="88" customFormat="1" ht="16.5" customHeight="1">
      <c r="A167" s="85"/>
      <c r="B167" s="86"/>
      <c r="C167" s="157">
        <v>45</v>
      </c>
      <c r="D167" s="157" t="s">
        <v>116</v>
      </c>
      <c r="E167" s="158" t="s">
        <v>280</v>
      </c>
      <c r="F167" s="159" t="s">
        <v>281</v>
      </c>
      <c r="G167" s="160" t="s">
        <v>261</v>
      </c>
      <c r="H167" s="161">
        <v>1</v>
      </c>
      <c r="I167" s="77"/>
      <c r="J167" s="162">
        <f t="shared" si="10"/>
        <v>0</v>
      </c>
      <c r="K167" s="159" t="s">
        <v>120</v>
      </c>
      <c r="L167" s="86"/>
      <c r="M167" s="163" t="s">
        <v>1</v>
      </c>
      <c r="N167" s="164" t="s">
        <v>42</v>
      </c>
      <c r="O167" s="165">
        <v>0</v>
      </c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R167" s="167" t="s">
        <v>282</v>
      </c>
      <c r="AT167" s="167" t="s">
        <v>116</v>
      </c>
      <c r="AU167" s="167" t="s">
        <v>85</v>
      </c>
      <c r="AY167" s="78" t="s">
        <v>115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78" t="s">
        <v>85</v>
      </c>
      <c r="BK167" s="168">
        <f t="shared" si="19"/>
        <v>0</v>
      </c>
      <c r="BL167" s="78" t="s">
        <v>282</v>
      </c>
      <c r="BM167" s="167" t="s">
        <v>283</v>
      </c>
    </row>
    <row r="168" spans="1:65" s="88" customFormat="1" ht="16.5" customHeight="1">
      <c r="A168" s="85"/>
      <c r="B168" s="86"/>
      <c r="C168" s="157">
        <v>46</v>
      </c>
      <c r="D168" s="157" t="s">
        <v>116</v>
      </c>
      <c r="E168" s="158" t="s">
        <v>284</v>
      </c>
      <c r="F168" s="159" t="s">
        <v>285</v>
      </c>
      <c r="G168" s="160" t="s">
        <v>286</v>
      </c>
      <c r="H168" s="161">
        <v>20</v>
      </c>
      <c r="I168" s="77"/>
      <c r="J168" s="162">
        <f t="shared" si="10"/>
        <v>0</v>
      </c>
      <c r="K168" s="159" t="s">
        <v>120</v>
      </c>
      <c r="L168" s="86"/>
      <c r="M168" s="163" t="s">
        <v>1</v>
      </c>
      <c r="N168" s="164" t="s">
        <v>42</v>
      </c>
      <c r="O168" s="165">
        <v>6.436</v>
      </c>
      <c r="P168" s="165">
        <f t="shared" si="11"/>
        <v>128.72</v>
      </c>
      <c r="Q168" s="165">
        <v>0</v>
      </c>
      <c r="R168" s="165">
        <f t="shared" si="12"/>
        <v>0</v>
      </c>
      <c r="S168" s="165">
        <v>2.2</v>
      </c>
      <c r="T168" s="166">
        <f t="shared" si="13"/>
        <v>44</v>
      </c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R168" s="167" t="s">
        <v>121</v>
      </c>
      <c r="AT168" s="167" t="s">
        <v>116</v>
      </c>
      <c r="AU168" s="167" t="s">
        <v>85</v>
      </c>
      <c r="AY168" s="78" t="s">
        <v>115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78" t="s">
        <v>85</v>
      </c>
      <c r="BK168" s="168">
        <f t="shared" si="19"/>
        <v>0</v>
      </c>
      <c r="BL168" s="78" t="s">
        <v>121</v>
      </c>
      <c r="BM168" s="167" t="s">
        <v>287</v>
      </c>
    </row>
    <row r="169" spans="1:65" s="88" customFormat="1" ht="24.2" customHeight="1">
      <c r="A169" s="85"/>
      <c r="B169" s="86"/>
      <c r="C169" s="157">
        <v>47</v>
      </c>
      <c r="D169" s="157" t="s">
        <v>116</v>
      </c>
      <c r="E169" s="158" t="s">
        <v>288</v>
      </c>
      <c r="F169" s="159" t="s">
        <v>289</v>
      </c>
      <c r="G169" s="160" t="s">
        <v>286</v>
      </c>
      <c r="H169" s="161">
        <v>20</v>
      </c>
      <c r="I169" s="77"/>
      <c r="J169" s="162">
        <f t="shared" si="10"/>
        <v>0</v>
      </c>
      <c r="K169" s="159" t="s">
        <v>120</v>
      </c>
      <c r="L169" s="86"/>
      <c r="M169" s="163" t="s">
        <v>1</v>
      </c>
      <c r="N169" s="164" t="s">
        <v>42</v>
      </c>
      <c r="O169" s="165">
        <v>0.896</v>
      </c>
      <c r="P169" s="165">
        <f t="shared" si="11"/>
        <v>17.92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R169" s="167" t="s">
        <v>121</v>
      </c>
      <c r="AT169" s="167" t="s">
        <v>116</v>
      </c>
      <c r="AU169" s="167" t="s">
        <v>85</v>
      </c>
      <c r="AY169" s="78" t="s">
        <v>115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78" t="s">
        <v>85</v>
      </c>
      <c r="BK169" s="168">
        <f t="shared" si="19"/>
        <v>0</v>
      </c>
      <c r="BL169" s="78" t="s">
        <v>121</v>
      </c>
      <c r="BM169" s="167" t="s">
        <v>290</v>
      </c>
    </row>
    <row r="170" spans="1:65" s="88" customFormat="1" ht="24.2" customHeight="1">
      <c r="A170" s="85"/>
      <c r="B170" s="86"/>
      <c r="C170" s="157">
        <v>48</v>
      </c>
      <c r="D170" s="157" t="s">
        <v>116</v>
      </c>
      <c r="E170" s="158" t="s">
        <v>291</v>
      </c>
      <c r="F170" s="159" t="s">
        <v>292</v>
      </c>
      <c r="G170" s="160" t="s">
        <v>143</v>
      </c>
      <c r="H170" s="161">
        <v>52</v>
      </c>
      <c r="I170" s="77"/>
      <c r="J170" s="162">
        <f t="shared" si="10"/>
        <v>0</v>
      </c>
      <c r="K170" s="159" t="s">
        <v>120</v>
      </c>
      <c r="L170" s="86"/>
      <c r="M170" s="163" t="s">
        <v>1</v>
      </c>
      <c r="N170" s="164" t="s">
        <v>42</v>
      </c>
      <c r="O170" s="165">
        <v>0.321</v>
      </c>
      <c r="P170" s="165">
        <f t="shared" si="11"/>
        <v>16.692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R170" s="167" t="s">
        <v>121</v>
      </c>
      <c r="AT170" s="167" t="s">
        <v>116</v>
      </c>
      <c r="AU170" s="167" t="s">
        <v>85</v>
      </c>
      <c r="AY170" s="78" t="s">
        <v>115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78" t="s">
        <v>85</v>
      </c>
      <c r="BK170" s="168">
        <f t="shared" si="19"/>
        <v>0</v>
      </c>
      <c r="BL170" s="78" t="s">
        <v>121</v>
      </c>
      <c r="BM170" s="167" t="s">
        <v>293</v>
      </c>
    </row>
    <row r="171" spans="1:65" s="88" customFormat="1" ht="24.2" customHeight="1">
      <c r="A171" s="85"/>
      <c r="B171" s="86"/>
      <c r="C171" s="157">
        <v>49</v>
      </c>
      <c r="D171" s="157" t="s">
        <v>116</v>
      </c>
      <c r="E171" s="158" t="s">
        <v>294</v>
      </c>
      <c r="F171" s="159" t="s">
        <v>295</v>
      </c>
      <c r="G171" s="160" t="s">
        <v>296</v>
      </c>
      <c r="H171" s="161">
        <v>13</v>
      </c>
      <c r="I171" s="77"/>
      <c r="J171" s="162">
        <f t="shared" si="10"/>
        <v>0</v>
      </c>
      <c r="K171" s="159" t="s">
        <v>120</v>
      </c>
      <c r="L171" s="86"/>
      <c r="M171" s="163" t="s">
        <v>1</v>
      </c>
      <c r="N171" s="164" t="s">
        <v>42</v>
      </c>
      <c r="O171" s="165">
        <v>0.625</v>
      </c>
      <c r="P171" s="165">
        <f t="shared" si="11"/>
        <v>8.125</v>
      </c>
      <c r="Q171" s="165">
        <v>0</v>
      </c>
      <c r="R171" s="165">
        <f t="shared" si="12"/>
        <v>0</v>
      </c>
      <c r="S171" s="165">
        <v>0.316</v>
      </c>
      <c r="T171" s="166">
        <f t="shared" si="13"/>
        <v>4.108</v>
      </c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R171" s="167" t="s">
        <v>121</v>
      </c>
      <c r="AT171" s="167" t="s">
        <v>116</v>
      </c>
      <c r="AU171" s="167" t="s">
        <v>85</v>
      </c>
      <c r="AY171" s="78" t="s">
        <v>115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78" t="s">
        <v>85</v>
      </c>
      <c r="BK171" s="168">
        <f t="shared" si="19"/>
        <v>0</v>
      </c>
      <c r="BL171" s="78" t="s">
        <v>121</v>
      </c>
      <c r="BM171" s="167" t="s">
        <v>297</v>
      </c>
    </row>
    <row r="172" spans="1:65" s="88" customFormat="1" ht="24.2" customHeight="1">
      <c r="A172" s="85"/>
      <c r="B172" s="86"/>
      <c r="C172" s="157">
        <v>50</v>
      </c>
      <c r="D172" s="157" t="s">
        <v>116</v>
      </c>
      <c r="E172" s="158" t="s">
        <v>298</v>
      </c>
      <c r="F172" s="159" t="s">
        <v>299</v>
      </c>
      <c r="G172" s="160" t="s">
        <v>143</v>
      </c>
      <c r="H172" s="161">
        <v>52</v>
      </c>
      <c r="I172" s="77"/>
      <c r="J172" s="162">
        <f t="shared" si="10"/>
        <v>0</v>
      </c>
      <c r="K172" s="159" t="s">
        <v>120</v>
      </c>
      <c r="L172" s="86"/>
      <c r="M172" s="163" t="s">
        <v>1</v>
      </c>
      <c r="N172" s="164" t="s">
        <v>42</v>
      </c>
      <c r="O172" s="165">
        <v>0.47</v>
      </c>
      <c r="P172" s="165">
        <f t="shared" si="11"/>
        <v>24.439999999999998</v>
      </c>
      <c r="Q172" s="165">
        <v>3E-05</v>
      </c>
      <c r="R172" s="165">
        <f t="shared" si="12"/>
        <v>0.00156</v>
      </c>
      <c r="S172" s="165">
        <v>0</v>
      </c>
      <c r="T172" s="166">
        <f t="shared" si="13"/>
        <v>0</v>
      </c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R172" s="167" t="s">
        <v>121</v>
      </c>
      <c r="AT172" s="167" t="s">
        <v>116</v>
      </c>
      <c r="AU172" s="167" t="s">
        <v>85</v>
      </c>
      <c r="AY172" s="78" t="s">
        <v>115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78" t="s">
        <v>85</v>
      </c>
      <c r="BK172" s="168">
        <f t="shared" si="19"/>
        <v>0</v>
      </c>
      <c r="BL172" s="78" t="s">
        <v>121</v>
      </c>
      <c r="BM172" s="167" t="s">
        <v>300</v>
      </c>
    </row>
    <row r="173" spans="1:65" s="88" customFormat="1" ht="24.2" customHeight="1">
      <c r="A173" s="85"/>
      <c r="B173" s="86"/>
      <c r="C173" s="157">
        <v>51</v>
      </c>
      <c r="D173" s="157" t="s">
        <v>116</v>
      </c>
      <c r="E173" s="158" t="s">
        <v>301</v>
      </c>
      <c r="F173" s="159" t="s">
        <v>302</v>
      </c>
      <c r="G173" s="160" t="s">
        <v>296</v>
      </c>
      <c r="H173" s="161">
        <v>13</v>
      </c>
      <c r="I173" s="77"/>
      <c r="J173" s="162">
        <f t="shared" si="10"/>
        <v>0</v>
      </c>
      <c r="K173" s="159" t="s">
        <v>120</v>
      </c>
      <c r="L173" s="86"/>
      <c r="M173" s="163" t="s">
        <v>1</v>
      </c>
      <c r="N173" s="164" t="s">
        <v>42</v>
      </c>
      <c r="O173" s="165">
        <v>1.227</v>
      </c>
      <c r="P173" s="165">
        <f t="shared" si="11"/>
        <v>15.951</v>
      </c>
      <c r="Q173" s="165">
        <v>0</v>
      </c>
      <c r="R173" s="165">
        <f t="shared" si="12"/>
        <v>0</v>
      </c>
      <c r="S173" s="165">
        <v>0.325</v>
      </c>
      <c r="T173" s="166">
        <f t="shared" si="13"/>
        <v>4.2250000000000005</v>
      </c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R173" s="167" t="s">
        <v>121</v>
      </c>
      <c r="AT173" s="167" t="s">
        <v>116</v>
      </c>
      <c r="AU173" s="167" t="s">
        <v>85</v>
      </c>
      <c r="AY173" s="78" t="s">
        <v>115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78" t="s">
        <v>85</v>
      </c>
      <c r="BK173" s="168">
        <f t="shared" si="19"/>
        <v>0</v>
      </c>
      <c r="BL173" s="78" t="s">
        <v>121</v>
      </c>
      <c r="BM173" s="167" t="s">
        <v>303</v>
      </c>
    </row>
    <row r="174" spans="1:65" s="88" customFormat="1" ht="33" customHeight="1">
      <c r="A174" s="85"/>
      <c r="B174" s="86"/>
      <c r="C174" s="157">
        <v>52</v>
      </c>
      <c r="D174" s="157" t="s">
        <v>116</v>
      </c>
      <c r="E174" s="158" t="s">
        <v>304</v>
      </c>
      <c r="F174" s="159" t="s">
        <v>305</v>
      </c>
      <c r="G174" s="160" t="s">
        <v>296</v>
      </c>
      <c r="H174" s="161">
        <v>13</v>
      </c>
      <c r="I174" s="77"/>
      <c r="J174" s="162">
        <f t="shared" si="10"/>
        <v>0</v>
      </c>
      <c r="K174" s="159" t="s">
        <v>120</v>
      </c>
      <c r="L174" s="86"/>
      <c r="M174" s="163" t="s">
        <v>1</v>
      </c>
      <c r="N174" s="164" t="s">
        <v>42</v>
      </c>
      <c r="O174" s="165">
        <v>0.039</v>
      </c>
      <c r="P174" s="165">
        <f t="shared" si="11"/>
        <v>0.507</v>
      </c>
      <c r="Q174" s="165">
        <v>0.2024</v>
      </c>
      <c r="R174" s="165">
        <f t="shared" si="12"/>
        <v>2.6311999999999998</v>
      </c>
      <c r="S174" s="165">
        <v>0</v>
      </c>
      <c r="T174" s="166">
        <f t="shared" si="13"/>
        <v>0</v>
      </c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R174" s="167" t="s">
        <v>121</v>
      </c>
      <c r="AT174" s="167" t="s">
        <v>116</v>
      </c>
      <c r="AU174" s="167" t="s">
        <v>85</v>
      </c>
      <c r="AY174" s="78" t="s">
        <v>115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78" t="s">
        <v>85</v>
      </c>
      <c r="BK174" s="168">
        <f t="shared" si="19"/>
        <v>0</v>
      </c>
      <c r="BL174" s="78" t="s">
        <v>121</v>
      </c>
      <c r="BM174" s="167" t="s">
        <v>306</v>
      </c>
    </row>
    <row r="175" spans="1:65" s="88" customFormat="1" ht="24.2" customHeight="1">
      <c r="A175" s="85"/>
      <c r="B175" s="86"/>
      <c r="C175" s="157">
        <v>53</v>
      </c>
      <c r="D175" s="157" t="s">
        <v>116</v>
      </c>
      <c r="E175" s="158" t="s">
        <v>307</v>
      </c>
      <c r="F175" s="159" t="s">
        <v>308</v>
      </c>
      <c r="G175" s="160" t="s">
        <v>296</v>
      </c>
      <c r="H175" s="161">
        <v>13</v>
      </c>
      <c r="I175" s="77"/>
      <c r="J175" s="162">
        <f t="shared" si="10"/>
        <v>0</v>
      </c>
      <c r="K175" s="159" t="s">
        <v>120</v>
      </c>
      <c r="L175" s="86"/>
      <c r="M175" s="163" t="s">
        <v>1</v>
      </c>
      <c r="N175" s="164" t="s">
        <v>42</v>
      </c>
      <c r="O175" s="165">
        <v>0.151</v>
      </c>
      <c r="P175" s="165">
        <f t="shared" si="11"/>
        <v>1.9629999999999999</v>
      </c>
      <c r="Q175" s="165">
        <v>0.34012</v>
      </c>
      <c r="R175" s="165">
        <f t="shared" si="12"/>
        <v>4.4215599999999995</v>
      </c>
      <c r="S175" s="165">
        <v>0</v>
      </c>
      <c r="T175" s="166">
        <f t="shared" si="13"/>
        <v>0</v>
      </c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R175" s="167" t="s">
        <v>121</v>
      </c>
      <c r="AT175" s="167" t="s">
        <v>116</v>
      </c>
      <c r="AU175" s="167" t="s">
        <v>85</v>
      </c>
      <c r="AY175" s="78" t="s">
        <v>115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78" t="s">
        <v>85</v>
      </c>
      <c r="BK175" s="168">
        <f t="shared" si="19"/>
        <v>0</v>
      </c>
      <c r="BL175" s="78" t="s">
        <v>121</v>
      </c>
      <c r="BM175" s="167" t="s">
        <v>309</v>
      </c>
    </row>
    <row r="176" spans="1:65" s="88" customFormat="1" ht="24.2" customHeight="1">
      <c r="A176" s="85"/>
      <c r="B176" s="86"/>
      <c r="C176" s="157">
        <v>54</v>
      </c>
      <c r="D176" s="157" t="s">
        <v>116</v>
      </c>
      <c r="E176" s="158" t="s">
        <v>310</v>
      </c>
      <c r="F176" s="159" t="s">
        <v>311</v>
      </c>
      <c r="G176" s="160" t="s">
        <v>296</v>
      </c>
      <c r="H176" s="161">
        <v>13</v>
      </c>
      <c r="I176" s="77"/>
      <c r="J176" s="162">
        <f t="shared" si="10"/>
        <v>0</v>
      </c>
      <c r="K176" s="159" t="s">
        <v>120</v>
      </c>
      <c r="L176" s="86"/>
      <c r="M176" s="163" t="s">
        <v>1</v>
      </c>
      <c r="N176" s="164" t="s">
        <v>42</v>
      </c>
      <c r="O176" s="165">
        <v>0.052</v>
      </c>
      <c r="P176" s="165">
        <f t="shared" si="11"/>
        <v>0.6759999999999999</v>
      </c>
      <c r="Q176" s="165">
        <v>0.14504</v>
      </c>
      <c r="R176" s="165">
        <f t="shared" si="12"/>
        <v>1.88552</v>
      </c>
      <c r="S176" s="165">
        <v>0</v>
      </c>
      <c r="T176" s="166">
        <f t="shared" si="13"/>
        <v>0</v>
      </c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R176" s="167" t="s">
        <v>121</v>
      </c>
      <c r="AT176" s="167" t="s">
        <v>116</v>
      </c>
      <c r="AU176" s="167" t="s">
        <v>85</v>
      </c>
      <c r="AY176" s="78" t="s">
        <v>115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78" t="s">
        <v>85</v>
      </c>
      <c r="BK176" s="168">
        <f t="shared" si="19"/>
        <v>0</v>
      </c>
      <c r="BL176" s="78" t="s">
        <v>121</v>
      </c>
      <c r="BM176" s="167" t="s">
        <v>312</v>
      </c>
    </row>
    <row r="177" spans="1:65" s="88" customFormat="1" ht="24.2" customHeight="1">
      <c r="A177" s="85"/>
      <c r="B177" s="86"/>
      <c r="C177" s="157">
        <v>55</v>
      </c>
      <c r="D177" s="157" t="s">
        <v>116</v>
      </c>
      <c r="E177" s="158" t="s">
        <v>313</v>
      </c>
      <c r="F177" s="159" t="s">
        <v>314</v>
      </c>
      <c r="G177" s="160" t="s">
        <v>286</v>
      </c>
      <c r="H177" s="161">
        <v>21</v>
      </c>
      <c r="I177" s="77"/>
      <c r="J177" s="162">
        <f t="shared" si="10"/>
        <v>0</v>
      </c>
      <c r="K177" s="159" t="s">
        <v>120</v>
      </c>
      <c r="L177" s="86"/>
      <c r="M177" s="163" t="s">
        <v>1</v>
      </c>
      <c r="N177" s="164" t="s">
        <v>42</v>
      </c>
      <c r="O177" s="165">
        <v>0.623</v>
      </c>
      <c r="P177" s="165">
        <f t="shared" si="11"/>
        <v>13.083</v>
      </c>
      <c r="Q177" s="165">
        <v>0</v>
      </c>
      <c r="R177" s="165">
        <f t="shared" si="12"/>
        <v>0</v>
      </c>
      <c r="S177" s="165">
        <v>0</v>
      </c>
      <c r="T177" s="166">
        <f t="shared" si="13"/>
        <v>0</v>
      </c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R177" s="167" t="s">
        <v>121</v>
      </c>
      <c r="AT177" s="167" t="s">
        <v>116</v>
      </c>
      <c r="AU177" s="167" t="s">
        <v>85</v>
      </c>
      <c r="AY177" s="78" t="s">
        <v>115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78" t="s">
        <v>85</v>
      </c>
      <c r="BK177" s="168">
        <f t="shared" si="19"/>
        <v>0</v>
      </c>
      <c r="BL177" s="78" t="s">
        <v>121</v>
      </c>
      <c r="BM177" s="167" t="s">
        <v>315</v>
      </c>
    </row>
    <row r="178" spans="1:65" s="88" customFormat="1" ht="33" customHeight="1">
      <c r="A178" s="85"/>
      <c r="B178" s="86"/>
      <c r="C178" s="157">
        <v>56</v>
      </c>
      <c r="D178" s="157" t="s">
        <v>116</v>
      </c>
      <c r="E178" s="158" t="s">
        <v>316</v>
      </c>
      <c r="F178" s="159" t="s">
        <v>317</v>
      </c>
      <c r="G178" s="160" t="s">
        <v>143</v>
      </c>
      <c r="H178" s="161">
        <v>12</v>
      </c>
      <c r="I178" s="77"/>
      <c r="J178" s="162">
        <f t="shared" si="10"/>
        <v>0</v>
      </c>
      <c r="K178" s="159" t="s">
        <v>120</v>
      </c>
      <c r="L178" s="86"/>
      <c r="M178" s="163" t="s">
        <v>1</v>
      </c>
      <c r="N178" s="164" t="s">
        <v>42</v>
      </c>
      <c r="O178" s="165">
        <v>0.312</v>
      </c>
      <c r="P178" s="165">
        <f t="shared" si="11"/>
        <v>3.7439999999999998</v>
      </c>
      <c r="Q178" s="165">
        <v>2E-05</v>
      </c>
      <c r="R178" s="165">
        <f t="shared" si="12"/>
        <v>0.00024000000000000003</v>
      </c>
      <c r="S178" s="165">
        <v>0</v>
      </c>
      <c r="T178" s="166">
        <f t="shared" si="13"/>
        <v>0</v>
      </c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R178" s="167" t="s">
        <v>121</v>
      </c>
      <c r="AT178" s="167" t="s">
        <v>116</v>
      </c>
      <c r="AU178" s="167" t="s">
        <v>85</v>
      </c>
      <c r="AY178" s="78" t="s">
        <v>115</v>
      </c>
      <c r="BE178" s="168">
        <f t="shared" si="14"/>
        <v>0</v>
      </c>
      <c r="BF178" s="168">
        <f t="shared" si="15"/>
        <v>0</v>
      </c>
      <c r="BG178" s="168">
        <f t="shared" si="16"/>
        <v>0</v>
      </c>
      <c r="BH178" s="168">
        <f t="shared" si="17"/>
        <v>0</v>
      </c>
      <c r="BI178" s="168">
        <f t="shared" si="18"/>
        <v>0</v>
      </c>
      <c r="BJ178" s="78" t="s">
        <v>85</v>
      </c>
      <c r="BK178" s="168">
        <f t="shared" si="19"/>
        <v>0</v>
      </c>
      <c r="BL178" s="78" t="s">
        <v>121</v>
      </c>
      <c r="BM178" s="167" t="s">
        <v>318</v>
      </c>
    </row>
    <row r="179" spans="1:65" s="88" customFormat="1" ht="16.5" customHeight="1">
      <c r="A179" s="85"/>
      <c r="B179" s="86"/>
      <c r="C179" s="169">
        <v>57</v>
      </c>
      <c r="D179" s="169" t="s">
        <v>155</v>
      </c>
      <c r="E179" s="170" t="s">
        <v>319</v>
      </c>
      <c r="F179" s="171" t="s">
        <v>320</v>
      </c>
      <c r="G179" s="172" t="s">
        <v>143</v>
      </c>
      <c r="H179" s="173">
        <v>12</v>
      </c>
      <c r="I179" s="76"/>
      <c r="J179" s="174">
        <f t="shared" si="10"/>
        <v>0</v>
      </c>
      <c r="K179" s="171" t="s">
        <v>120</v>
      </c>
      <c r="L179" s="175"/>
      <c r="M179" s="176" t="s">
        <v>1</v>
      </c>
      <c r="N179" s="177" t="s">
        <v>42</v>
      </c>
      <c r="O179" s="165">
        <v>0</v>
      </c>
      <c r="P179" s="165">
        <f t="shared" si="11"/>
        <v>0</v>
      </c>
      <c r="Q179" s="165">
        <v>0.00814</v>
      </c>
      <c r="R179" s="165">
        <f t="shared" si="12"/>
        <v>0.09767999999999999</v>
      </c>
      <c r="S179" s="165">
        <v>0</v>
      </c>
      <c r="T179" s="166">
        <f t="shared" si="13"/>
        <v>0</v>
      </c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R179" s="167" t="s">
        <v>145</v>
      </c>
      <c r="AT179" s="167" t="s">
        <v>155</v>
      </c>
      <c r="AU179" s="167" t="s">
        <v>85</v>
      </c>
      <c r="AY179" s="78" t="s">
        <v>115</v>
      </c>
      <c r="BE179" s="168">
        <f t="shared" si="14"/>
        <v>0</v>
      </c>
      <c r="BF179" s="168">
        <f t="shared" si="15"/>
        <v>0</v>
      </c>
      <c r="BG179" s="168">
        <f t="shared" si="16"/>
        <v>0</v>
      </c>
      <c r="BH179" s="168">
        <f t="shared" si="17"/>
        <v>0</v>
      </c>
      <c r="BI179" s="168">
        <f t="shared" si="18"/>
        <v>0</v>
      </c>
      <c r="BJ179" s="78" t="s">
        <v>85</v>
      </c>
      <c r="BK179" s="168">
        <f t="shared" si="19"/>
        <v>0</v>
      </c>
      <c r="BL179" s="78" t="s">
        <v>121</v>
      </c>
      <c r="BM179" s="167" t="s">
        <v>321</v>
      </c>
    </row>
    <row r="180" spans="1:65" s="88" customFormat="1" ht="24.2" customHeight="1">
      <c r="A180" s="85"/>
      <c r="B180" s="86"/>
      <c r="C180" s="157">
        <v>58</v>
      </c>
      <c r="D180" s="157" t="s">
        <v>116</v>
      </c>
      <c r="E180" s="158" t="s">
        <v>322</v>
      </c>
      <c r="F180" s="159" t="s">
        <v>323</v>
      </c>
      <c r="G180" s="160" t="s">
        <v>286</v>
      </c>
      <c r="H180" s="161">
        <v>21</v>
      </c>
      <c r="I180" s="77"/>
      <c r="J180" s="162">
        <f t="shared" si="10"/>
        <v>0</v>
      </c>
      <c r="K180" s="159" t="s">
        <v>120</v>
      </c>
      <c r="L180" s="86"/>
      <c r="M180" s="163" t="s">
        <v>1</v>
      </c>
      <c r="N180" s="164" t="s">
        <v>42</v>
      </c>
      <c r="O180" s="165">
        <v>0.477</v>
      </c>
      <c r="P180" s="165">
        <f t="shared" si="11"/>
        <v>10.017</v>
      </c>
      <c r="Q180" s="165">
        <v>2.30102</v>
      </c>
      <c r="R180" s="165">
        <f t="shared" si="12"/>
        <v>48.321419999999996</v>
      </c>
      <c r="S180" s="165">
        <v>0</v>
      </c>
      <c r="T180" s="166">
        <f t="shared" si="13"/>
        <v>0</v>
      </c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R180" s="167" t="s">
        <v>121</v>
      </c>
      <c r="AT180" s="167" t="s">
        <v>116</v>
      </c>
      <c r="AU180" s="167" t="s">
        <v>85</v>
      </c>
      <c r="AY180" s="78" t="s">
        <v>115</v>
      </c>
      <c r="BE180" s="168">
        <f t="shared" si="14"/>
        <v>0</v>
      </c>
      <c r="BF180" s="168">
        <f t="shared" si="15"/>
        <v>0</v>
      </c>
      <c r="BG180" s="168">
        <f t="shared" si="16"/>
        <v>0</v>
      </c>
      <c r="BH180" s="168">
        <f t="shared" si="17"/>
        <v>0</v>
      </c>
      <c r="BI180" s="168">
        <f t="shared" si="18"/>
        <v>0</v>
      </c>
      <c r="BJ180" s="78" t="s">
        <v>85</v>
      </c>
      <c r="BK180" s="168">
        <f t="shared" si="19"/>
        <v>0</v>
      </c>
      <c r="BL180" s="78" t="s">
        <v>121</v>
      </c>
      <c r="BM180" s="167" t="s">
        <v>324</v>
      </c>
    </row>
    <row r="181" spans="1:65" s="88" customFormat="1" ht="16.5" customHeight="1">
      <c r="A181" s="85"/>
      <c r="B181" s="86"/>
      <c r="C181" s="169">
        <v>59</v>
      </c>
      <c r="D181" s="169" t="s">
        <v>155</v>
      </c>
      <c r="E181" s="170" t="s">
        <v>325</v>
      </c>
      <c r="F181" s="171" t="s">
        <v>326</v>
      </c>
      <c r="G181" s="172" t="s">
        <v>158</v>
      </c>
      <c r="H181" s="173">
        <v>11</v>
      </c>
      <c r="I181" s="76"/>
      <c r="J181" s="174">
        <f t="shared" si="10"/>
        <v>0</v>
      </c>
      <c r="K181" s="171" t="s">
        <v>1</v>
      </c>
      <c r="L181" s="175"/>
      <c r="M181" s="176" t="s">
        <v>1</v>
      </c>
      <c r="N181" s="177" t="s">
        <v>42</v>
      </c>
      <c r="O181" s="165">
        <v>0</v>
      </c>
      <c r="P181" s="165">
        <f t="shared" si="11"/>
        <v>0</v>
      </c>
      <c r="Q181" s="165">
        <v>0</v>
      </c>
      <c r="R181" s="165">
        <f t="shared" si="12"/>
        <v>0</v>
      </c>
      <c r="S181" s="165">
        <v>0</v>
      </c>
      <c r="T181" s="166">
        <f t="shared" si="13"/>
        <v>0</v>
      </c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R181" s="167" t="s">
        <v>145</v>
      </c>
      <c r="AT181" s="167" t="s">
        <v>155</v>
      </c>
      <c r="AU181" s="167" t="s">
        <v>85</v>
      </c>
      <c r="AY181" s="78" t="s">
        <v>115</v>
      </c>
      <c r="BE181" s="168">
        <f t="shared" si="14"/>
        <v>0</v>
      </c>
      <c r="BF181" s="168">
        <f t="shared" si="15"/>
        <v>0</v>
      </c>
      <c r="BG181" s="168">
        <f t="shared" si="16"/>
        <v>0</v>
      </c>
      <c r="BH181" s="168">
        <f t="shared" si="17"/>
        <v>0</v>
      </c>
      <c r="BI181" s="168">
        <f t="shared" si="18"/>
        <v>0</v>
      </c>
      <c r="BJ181" s="78" t="s">
        <v>85</v>
      </c>
      <c r="BK181" s="168">
        <f t="shared" si="19"/>
        <v>0</v>
      </c>
      <c r="BL181" s="78" t="s">
        <v>121</v>
      </c>
      <c r="BM181" s="167" t="s">
        <v>145</v>
      </c>
    </row>
    <row r="182" spans="1:65" s="88" customFormat="1" ht="24.2" customHeight="1">
      <c r="A182" s="85"/>
      <c r="B182" s="86"/>
      <c r="C182" s="157">
        <v>60</v>
      </c>
      <c r="D182" s="157" t="s">
        <v>116</v>
      </c>
      <c r="E182" s="158" t="s">
        <v>327</v>
      </c>
      <c r="F182" s="159" t="s">
        <v>328</v>
      </c>
      <c r="G182" s="160" t="s">
        <v>143</v>
      </c>
      <c r="H182" s="161">
        <v>42</v>
      </c>
      <c r="I182" s="77"/>
      <c r="J182" s="162">
        <f t="shared" si="10"/>
        <v>0</v>
      </c>
      <c r="K182" s="159" t="s">
        <v>120</v>
      </c>
      <c r="L182" s="86"/>
      <c r="M182" s="163" t="s">
        <v>1</v>
      </c>
      <c r="N182" s="164" t="s">
        <v>42</v>
      </c>
      <c r="O182" s="165">
        <v>0.119</v>
      </c>
      <c r="P182" s="165">
        <f t="shared" si="11"/>
        <v>4.997999999999999</v>
      </c>
      <c r="Q182" s="165">
        <v>0</v>
      </c>
      <c r="R182" s="165">
        <f t="shared" si="12"/>
        <v>0</v>
      </c>
      <c r="S182" s="165">
        <v>0</v>
      </c>
      <c r="T182" s="166">
        <f t="shared" si="13"/>
        <v>0</v>
      </c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R182" s="167" t="s">
        <v>121</v>
      </c>
      <c r="AT182" s="167" t="s">
        <v>116</v>
      </c>
      <c r="AU182" s="167" t="s">
        <v>85</v>
      </c>
      <c r="AY182" s="78" t="s">
        <v>115</v>
      </c>
      <c r="BE182" s="168">
        <f t="shared" si="14"/>
        <v>0</v>
      </c>
      <c r="BF182" s="168">
        <f t="shared" si="15"/>
        <v>0</v>
      </c>
      <c r="BG182" s="168">
        <f t="shared" si="16"/>
        <v>0</v>
      </c>
      <c r="BH182" s="168">
        <f t="shared" si="17"/>
        <v>0</v>
      </c>
      <c r="BI182" s="168">
        <f t="shared" si="18"/>
        <v>0</v>
      </c>
      <c r="BJ182" s="78" t="s">
        <v>85</v>
      </c>
      <c r="BK182" s="168">
        <f t="shared" si="19"/>
        <v>0</v>
      </c>
      <c r="BL182" s="78" t="s">
        <v>121</v>
      </c>
      <c r="BM182" s="167" t="s">
        <v>329</v>
      </c>
    </row>
    <row r="183" spans="1:65" s="88" customFormat="1" ht="24.2" customHeight="1">
      <c r="A183" s="85"/>
      <c r="B183" s="86"/>
      <c r="C183" s="169">
        <v>61</v>
      </c>
      <c r="D183" s="169" t="s">
        <v>155</v>
      </c>
      <c r="E183" s="170" t="s">
        <v>330</v>
      </c>
      <c r="F183" s="171" t="s">
        <v>331</v>
      </c>
      <c r="G183" s="172" t="s">
        <v>143</v>
      </c>
      <c r="H183" s="173">
        <v>42</v>
      </c>
      <c r="I183" s="76"/>
      <c r="J183" s="174">
        <f t="shared" si="10"/>
        <v>0</v>
      </c>
      <c r="K183" s="171" t="s">
        <v>120</v>
      </c>
      <c r="L183" s="175"/>
      <c r="M183" s="176" t="s">
        <v>1</v>
      </c>
      <c r="N183" s="177" t="s">
        <v>42</v>
      </c>
      <c r="O183" s="165">
        <v>0</v>
      </c>
      <c r="P183" s="165">
        <f t="shared" si="11"/>
        <v>0</v>
      </c>
      <c r="Q183" s="165">
        <v>0.00019</v>
      </c>
      <c r="R183" s="165">
        <f t="shared" si="12"/>
        <v>0.007980000000000001</v>
      </c>
      <c r="S183" s="165">
        <v>0</v>
      </c>
      <c r="T183" s="166">
        <f t="shared" si="13"/>
        <v>0</v>
      </c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R183" s="167" t="s">
        <v>145</v>
      </c>
      <c r="AT183" s="167" t="s">
        <v>155</v>
      </c>
      <c r="AU183" s="167" t="s">
        <v>85</v>
      </c>
      <c r="AY183" s="78" t="s">
        <v>115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78" t="s">
        <v>85</v>
      </c>
      <c r="BK183" s="168">
        <f t="shared" si="19"/>
        <v>0</v>
      </c>
      <c r="BL183" s="78" t="s">
        <v>121</v>
      </c>
      <c r="BM183" s="167" t="s">
        <v>332</v>
      </c>
    </row>
    <row r="184" spans="1:65" s="88" customFormat="1" ht="24.2" customHeight="1">
      <c r="A184" s="85"/>
      <c r="B184" s="86"/>
      <c r="C184" s="157">
        <v>62</v>
      </c>
      <c r="D184" s="157" t="s">
        <v>116</v>
      </c>
      <c r="E184" s="158" t="s">
        <v>333</v>
      </c>
      <c r="F184" s="159" t="s">
        <v>334</v>
      </c>
      <c r="G184" s="160" t="s">
        <v>143</v>
      </c>
      <c r="H184" s="161">
        <v>880</v>
      </c>
      <c r="I184" s="77"/>
      <c r="J184" s="162">
        <f t="shared" si="10"/>
        <v>0</v>
      </c>
      <c r="K184" s="159" t="s">
        <v>120</v>
      </c>
      <c r="L184" s="86"/>
      <c r="M184" s="163" t="s">
        <v>1</v>
      </c>
      <c r="N184" s="164" t="s">
        <v>42</v>
      </c>
      <c r="O184" s="165">
        <v>0.126</v>
      </c>
      <c r="P184" s="165">
        <f t="shared" si="11"/>
        <v>110.88</v>
      </c>
      <c r="Q184" s="165">
        <v>0</v>
      </c>
      <c r="R184" s="165">
        <f t="shared" si="12"/>
        <v>0</v>
      </c>
      <c r="S184" s="165">
        <v>0</v>
      </c>
      <c r="T184" s="166">
        <f t="shared" si="13"/>
        <v>0</v>
      </c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R184" s="167" t="s">
        <v>121</v>
      </c>
      <c r="AT184" s="167" t="s">
        <v>116</v>
      </c>
      <c r="AU184" s="167" t="s">
        <v>85</v>
      </c>
      <c r="AY184" s="78" t="s">
        <v>115</v>
      </c>
      <c r="BE184" s="168">
        <f t="shared" si="14"/>
        <v>0</v>
      </c>
      <c r="BF184" s="168">
        <f t="shared" si="15"/>
        <v>0</v>
      </c>
      <c r="BG184" s="168">
        <f t="shared" si="16"/>
        <v>0</v>
      </c>
      <c r="BH184" s="168">
        <f t="shared" si="17"/>
        <v>0</v>
      </c>
      <c r="BI184" s="168">
        <f t="shared" si="18"/>
        <v>0</v>
      </c>
      <c r="BJ184" s="78" t="s">
        <v>85</v>
      </c>
      <c r="BK184" s="168">
        <f t="shared" si="19"/>
        <v>0</v>
      </c>
      <c r="BL184" s="78" t="s">
        <v>121</v>
      </c>
      <c r="BM184" s="167" t="s">
        <v>335</v>
      </c>
    </row>
    <row r="185" spans="1:65" s="88" customFormat="1" ht="21.75" customHeight="1">
      <c r="A185" s="85"/>
      <c r="B185" s="86"/>
      <c r="C185" s="169">
        <v>63</v>
      </c>
      <c r="D185" s="169" t="s">
        <v>155</v>
      </c>
      <c r="E185" s="170" t="s">
        <v>336</v>
      </c>
      <c r="F185" s="171" t="s">
        <v>337</v>
      </c>
      <c r="G185" s="172" t="s">
        <v>155</v>
      </c>
      <c r="H185" s="173">
        <v>880</v>
      </c>
      <c r="I185" s="76"/>
      <c r="J185" s="174">
        <f t="shared" si="10"/>
        <v>0</v>
      </c>
      <c r="K185" s="171" t="s">
        <v>1</v>
      </c>
      <c r="L185" s="175"/>
      <c r="M185" s="176" t="s">
        <v>1</v>
      </c>
      <c r="N185" s="177" t="s">
        <v>42</v>
      </c>
      <c r="O185" s="165">
        <v>0</v>
      </c>
      <c r="P185" s="165">
        <f t="shared" si="11"/>
        <v>0</v>
      </c>
      <c r="Q185" s="165">
        <v>0</v>
      </c>
      <c r="R185" s="165">
        <f t="shared" si="12"/>
        <v>0</v>
      </c>
      <c r="S185" s="165">
        <v>0</v>
      </c>
      <c r="T185" s="166">
        <f t="shared" si="13"/>
        <v>0</v>
      </c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R185" s="167" t="s">
        <v>145</v>
      </c>
      <c r="AT185" s="167" t="s">
        <v>155</v>
      </c>
      <c r="AU185" s="167" t="s">
        <v>85</v>
      </c>
      <c r="AY185" s="78" t="s">
        <v>115</v>
      </c>
      <c r="BE185" s="168">
        <f t="shared" si="14"/>
        <v>0</v>
      </c>
      <c r="BF185" s="168">
        <f t="shared" si="15"/>
        <v>0</v>
      </c>
      <c r="BG185" s="168">
        <f t="shared" si="16"/>
        <v>0</v>
      </c>
      <c r="BH185" s="168">
        <f t="shared" si="17"/>
        <v>0</v>
      </c>
      <c r="BI185" s="168">
        <f t="shared" si="18"/>
        <v>0</v>
      </c>
      <c r="BJ185" s="78" t="s">
        <v>85</v>
      </c>
      <c r="BK185" s="168">
        <f t="shared" si="19"/>
        <v>0</v>
      </c>
      <c r="BL185" s="78" t="s">
        <v>121</v>
      </c>
      <c r="BM185" s="167" t="s">
        <v>338</v>
      </c>
    </row>
    <row r="186" spans="1:65" s="88" customFormat="1" ht="16.5" customHeight="1">
      <c r="A186" s="85"/>
      <c r="B186" s="86"/>
      <c r="C186" s="169">
        <v>64</v>
      </c>
      <c r="D186" s="169" t="s">
        <v>155</v>
      </c>
      <c r="E186" s="170" t="s">
        <v>339</v>
      </c>
      <c r="F186" s="171" t="s">
        <v>340</v>
      </c>
      <c r="G186" s="172" t="s">
        <v>341</v>
      </c>
      <c r="H186" s="173">
        <v>42</v>
      </c>
      <c r="I186" s="76"/>
      <c r="J186" s="174">
        <f t="shared" si="10"/>
        <v>0</v>
      </c>
      <c r="K186" s="171" t="s">
        <v>1</v>
      </c>
      <c r="L186" s="175"/>
      <c r="M186" s="176" t="s">
        <v>1</v>
      </c>
      <c r="N186" s="177" t="s">
        <v>42</v>
      </c>
      <c r="O186" s="165">
        <v>0</v>
      </c>
      <c r="P186" s="165">
        <f t="shared" si="11"/>
        <v>0</v>
      </c>
      <c r="Q186" s="165">
        <v>0</v>
      </c>
      <c r="R186" s="165">
        <f t="shared" si="12"/>
        <v>0</v>
      </c>
      <c r="S186" s="165">
        <v>0</v>
      </c>
      <c r="T186" s="166">
        <f t="shared" si="13"/>
        <v>0</v>
      </c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R186" s="167" t="s">
        <v>145</v>
      </c>
      <c r="AT186" s="167" t="s">
        <v>155</v>
      </c>
      <c r="AU186" s="167" t="s">
        <v>85</v>
      </c>
      <c r="AY186" s="78" t="s">
        <v>115</v>
      </c>
      <c r="BE186" s="168">
        <f t="shared" si="14"/>
        <v>0</v>
      </c>
      <c r="BF186" s="168">
        <f t="shared" si="15"/>
        <v>0</v>
      </c>
      <c r="BG186" s="168">
        <f t="shared" si="16"/>
        <v>0</v>
      </c>
      <c r="BH186" s="168">
        <f t="shared" si="17"/>
        <v>0</v>
      </c>
      <c r="BI186" s="168">
        <f t="shared" si="18"/>
        <v>0</v>
      </c>
      <c r="BJ186" s="78" t="s">
        <v>85</v>
      </c>
      <c r="BK186" s="168">
        <f t="shared" si="19"/>
        <v>0</v>
      </c>
      <c r="BL186" s="78" t="s">
        <v>121</v>
      </c>
      <c r="BM186" s="167" t="s">
        <v>342</v>
      </c>
    </row>
    <row r="187" spans="1:65" s="88" customFormat="1" ht="24.2" customHeight="1">
      <c r="A187" s="85"/>
      <c r="B187" s="86"/>
      <c r="C187" s="157">
        <v>65</v>
      </c>
      <c r="D187" s="157" t="s">
        <v>116</v>
      </c>
      <c r="E187" s="158" t="s">
        <v>343</v>
      </c>
      <c r="F187" s="159" t="s">
        <v>344</v>
      </c>
      <c r="G187" s="160" t="s">
        <v>143</v>
      </c>
      <c r="H187" s="161">
        <v>820</v>
      </c>
      <c r="I187" s="77"/>
      <c r="J187" s="162">
        <f t="shared" si="10"/>
        <v>0</v>
      </c>
      <c r="K187" s="159" t="s">
        <v>120</v>
      </c>
      <c r="L187" s="86"/>
      <c r="M187" s="163" t="s">
        <v>1</v>
      </c>
      <c r="N187" s="164" t="s">
        <v>42</v>
      </c>
      <c r="O187" s="165">
        <v>0.243</v>
      </c>
      <c r="P187" s="165">
        <f t="shared" si="11"/>
        <v>199.26</v>
      </c>
      <c r="Q187" s="165">
        <v>0</v>
      </c>
      <c r="R187" s="165">
        <f t="shared" si="12"/>
        <v>0</v>
      </c>
      <c r="S187" s="165">
        <v>0</v>
      </c>
      <c r="T187" s="166">
        <f t="shared" si="13"/>
        <v>0</v>
      </c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R187" s="167" t="s">
        <v>121</v>
      </c>
      <c r="AT187" s="167" t="s">
        <v>116</v>
      </c>
      <c r="AU187" s="167" t="s">
        <v>85</v>
      </c>
      <c r="AY187" s="78" t="s">
        <v>115</v>
      </c>
      <c r="BE187" s="168">
        <f t="shared" si="14"/>
        <v>0</v>
      </c>
      <c r="BF187" s="168">
        <f t="shared" si="15"/>
        <v>0</v>
      </c>
      <c r="BG187" s="168">
        <f t="shared" si="16"/>
        <v>0</v>
      </c>
      <c r="BH187" s="168">
        <f t="shared" si="17"/>
        <v>0</v>
      </c>
      <c r="BI187" s="168">
        <f t="shared" si="18"/>
        <v>0</v>
      </c>
      <c r="BJ187" s="78" t="s">
        <v>85</v>
      </c>
      <c r="BK187" s="168">
        <f t="shared" si="19"/>
        <v>0</v>
      </c>
      <c r="BL187" s="78" t="s">
        <v>121</v>
      </c>
      <c r="BM187" s="167" t="s">
        <v>345</v>
      </c>
    </row>
    <row r="188" spans="1:65" s="88" customFormat="1" ht="24.2" customHeight="1">
      <c r="A188" s="85"/>
      <c r="B188" s="86"/>
      <c r="C188" s="157">
        <v>66</v>
      </c>
      <c r="D188" s="157" t="s">
        <v>116</v>
      </c>
      <c r="E188" s="158" t="s">
        <v>346</v>
      </c>
      <c r="F188" s="159" t="s">
        <v>347</v>
      </c>
      <c r="G188" s="160" t="s">
        <v>143</v>
      </c>
      <c r="H188" s="161">
        <v>830</v>
      </c>
      <c r="I188" s="77"/>
      <c r="J188" s="162">
        <f t="shared" si="10"/>
        <v>0</v>
      </c>
      <c r="K188" s="159" t="s">
        <v>120</v>
      </c>
      <c r="L188" s="86"/>
      <c r="M188" s="163" t="s">
        <v>1</v>
      </c>
      <c r="N188" s="164" t="s">
        <v>42</v>
      </c>
      <c r="O188" s="165">
        <v>0.059</v>
      </c>
      <c r="P188" s="165">
        <f t="shared" si="11"/>
        <v>48.97</v>
      </c>
      <c r="Q188" s="165">
        <v>0.14</v>
      </c>
      <c r="R188" s="165">
        <f t="shared" si="12"/>
        <v>116.20000000000002</v>
      </c>
      <c r="S188" s="165">
        <v>0</v>
      </c>
      <c r="T188" s="166">
        <f t="shared" si="13"/>
        <v>0</v>
      </c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R188" s="167" t="s">
        <v>121</v>
      </c>
      <c r="AT188" s="167" t="s">
        <v>116</v>
      </c>
      <c r="AU188" s="167" t="s">
        <v>85</v>
      </c>
      <c r="AY188" s="78" t="s">
        <v>115</v>
      </c>
      <c r="BE188" s="168">
        <f t="shared" si="14"/>
        <v>0</v>
      </c>
      <c r="BF188" s="168">
        <f t="shared" si="15"/>
        <v>0</v>
      </c>
      <c r="BG188" s="168">
        <f t="shared" si="16"/>
        <v>0</v>
      </c>
      <c r="BH188" s="168">
        <f t="shared" si="17"/>
        <v>0</v>
      </c>
      <c r="BI188" s="168">
        <f t="shared" si="18"/>
        <v>0</v>
      </c>
      <c r="BJ188" s="78" t="s">
        <v>85</v>
      </c>
      <c r="BK188" s="168">
        <f t="shared" si="19"/>
        <v>0</v>
      </c>
      <c r="BL188" s="78" t="s">
        <v>121</v>
      </c>
      <c r="BM188" s="167" t="s">
        <v>348</v>
      </c>
    </row>
    <row r="189" spans="1:65" s="88" customFormat="1" ht="24.2" customHeight="1">
      <c r="A189" s="85"/>
      <c r="B189" s="86"/>
      <c r="C189" s="157">
        <v>67</v>
      </c>
      <c r="D189" s="157" t="s">
        <v>116</v>
      </c>
      <c r="E189" s="158" t="s">
        <v>349</v>
      </c>
      <c r="F189" s="159" t="s">
        <v>350</v>
      </c>
      <c r="G189" s="160" t="s">
        <v>143</v>
      </c>
      <c r="H189" s="161">
        <v>820</v>
      </c>
      <c r="I189" s="77"/>
      <c r="J189" s="162">
        <f t="shared" si="10"/>
        <v>0</v>
      </c>
      <c r="K189" s="159" t="s">
        <v>120</v>
      </c>
      <c r="L189" s="86"/>
      <c r="M189" s="163" t="s">
        <v>1</v>
      </c>
      <c r="N189" s="164" t="s">
        <v>42</v>
      </c>
      <c r="O189" s="165">
        <v>0.124</v>
      </c>
      <c r="P189" s="165">
        <f t="shared" si="11"/>
        <v>101.67999999999999</v>
      </c>
      <c r="Q189" s="165">
        <v>0</v>
      </c>
      <c r="R189" s="165">
        <f t="shared" si="12"/>
        <v>0</v>
      </c>
      <c r="S189" s="165">
        <v>0</v>
      </c>
      <c r="T189" s="166">
        <f t="shared" si="13"/>
        <v>0</v>
      </c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R189" s="167" t="s">
        <v>121</v>
      </c>
      <c r="AT189" s="167" t="s">
        <v>116</v>
      </c>
      <c r="AU189" s="167" t="s">
        <v>85</v>
      </c>
      <c r="AY189" s="78" t="s">
        <v>115</v>
      </c>
      <c r="BE189" s="168">
        <f t="shared" si="14"/>
        <v>0</v>
      </c>
      <c r="BF189" s="168">
        <f t="shared" si="15"/>
        <v>0</v>
      </c>
      <c r="BG189" s="168">
        <f t="shared" si="16"/>
        <v>0</v>
      </c>
      <c r="BH189" s="168">
        <f t="shared" si="17"/>
        <v>0</v>
      </c>
      <c r="BI189" s="168">
        <f t="shared" si="18"/>
        <v>0</v>
      </c>
      <c r="BJ189" s="78" t="s">
        <v>85</v>
      </c>
      <c r="BK189" s="168">
        <f t="shared" si="19"/>
        <v>0</v>
      </c>
      <c r="BL189" s="78" t="s">
        <v>121</v>
      </c>
      <c r="BM189" s="167" t="s">
        <v>351</v>
      </c>
    </row>
    <row r="190" spans="1:65" s="88" customFormat="1" ht="24.2" customHeight="1">
      <c r="A190" s="85"/>
      <c r="B190" s="86"/>
      <c r="C190" s="169">
        <v>68</v>
      </c>
      <c r="D190" s="169" t="s">
        <v>155</v>
      </c>
      <c r="E190" s="170" t="s">
        <v>352</v>
      </c>
      <c r="F190" s="171" t="s">
        <v>353</v>
      </c>
      <c r="G190" s="172" t="s">
        <v>143</v>
      </c>
      <c r="H190" s="173">
        <v>820</v>
      </c>
      <c r="I190" s="76"/>
      <c r="J190" s="174">
        <f t="shared" si="10"/>
        <v>0</v>
      </c>
      <c r="K190" s="171" t="s">
        <v>120</v>
      </c>
      <c r="L190" s="175"/>
      <c r="M190" s="176" t="s">
        <v>1</v>
      </c>
      <c r="N190" s="177" t="s">
        <v>42</v>
      </c>
      <c r="O190" s="165">
        <v>0</v>
      </c>
      <c r="P190" s="165">
        <f t="shared" si="11"/>
        <v>0</v>
      </c>
      <c r="Q190" s="165">
        <v>0.00035</v>
      </c>
      <c r="R190" s="165">
        <f t="shared" si="12"/>
        <v>0.287</v>
      </c>
      <c r="S190" s="165">
        <v>0</v>
      </c>
      <c r="T190" s="166">
        <f t="shared" si="13"/>
        <v>0</v>
      </c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R190" s="167" t="s">
        <v>145</v>
      </c>
      <c r="AT190" s="167" t="s">
        <v>155</v>
      </c>
      <c r="AU190" s="167" t="s">
        <v>85</v>
      </c>
      <c r="AY190" s="78" t="s">
        <v>115</v>
      </c>
      <c r="BE190" s="168">
        <f t="shared" si="14"/>
        <v>0</v>
      </c>
      <c r="BF190" s="168">
        <f t="shared" si="15"/>
        <v>0</v>
      </c>
      <c r="BG190" s="168">
        <f t="shared" si="16"/>
        <v>0</v>
      </c>
      <c r="BH190" s="168">
        <f t="shared" si="17"/>
        <v>0</v>
      </c>
      <c r="BI190" s="168">
        <f t="shared" si="18"/>
        <v>0</v>
      </c>
      <c r="BJ190" s="78" t="s">
        <v>85</v>
      </c>
      <c r="BK190" s="168">
        <f t="shared" si="19"/>
        <v>0</v>
      </c>
      <c r="BL190" s="78" t="s">
        <v>121</v>
      </c>
      <c r="BM190" s="167" t="s">
        <v>354</v>
      </c>
    </row>
    <row r="191" spans="1:65" s="88" customFormat="1" ht="16.5" customHeight="1">
      <c r="A191" s="85"/>
      <c r="B191" s="86"/>
      <c r="C191" s="157">
        <v>69</v>
      </c>
      <c r="D191" s="157" t="s">
        <v>116</v>
      </c>
      <c r="E191" s="158" t="s">
        <v>355</v>
      </c>
      <c r="F191" s="159" t="s">
        <v>356</v>
      </c>
      <c r="G191" s="160" t="s">
        <v>143</v>
      </c>
      <c r="H191" s="161">
        <v>830</v>
      </c>
      <c r="I191" s="77"/>
      <c r="J191" s="162">
        <f t="shared" si="10"/>
        <v>0</v>
      </c>
      <c r="K191" s="159" t="s">
        <v>120</v>
      </c>
      <c r="L191" s="86"/>
      <c r="M191" s="163" t="s">
        <v>1</v>
      </c>
      <c r="N191" s="164" t="s">
        <v>42</v>
      </c>
      <c r="O191" s="165">
        <v>0.025</v>
      </c>
      <c r="P191" s="165">
        <f t="shared" si="11"/>
        <v>20.75</v>
      </c>
      <c r="Q191" s="165">
        <v>9E-05</v>
      </c>
      <c r="R191" s="165">
        <f t="shared" si="12"/>
        <v>0.0747</v>
      </c>
      <c r="S191" s="165">
        <v>0</v>
      </c>
      <c r="T191" s="166">
        <f t="shared" si="13"/>
        <v>0</v>
      </c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R191" s="167" t="s">
        <v>121</v>
      </c>
      <c r="AT191" s="167" t="s">
        <v>116</v>
      </c>
      <c r="AU191" s="167" t="s">
        <v>85</v>
      </c>
      <c r="AY191" s="78" t="s">
        <v>115</v>
      </c>
      <c r="BE191" s="168">
        <f t="shared" si="14"/>
        <v>0</v>
      </c>
      <c r="BF191" s="168">
        <f t="shared" si="15"/>
        <v>0</v>
      </c>
      <c r="BG191" s="168">
        <f t="shared" si="16"/>
        <v>0</v>
      </c>
      <c r="BH191" s="168">
        <f t="shared" si="17"/>
        <v>0</v>
      </c>
      <c r="BI191" s="168">
        <f t="shared" si="18"/>
        <v>0</v>
      </c>
      <c r="BJ191" s="78" t="s">
        <v>85</v>
      </c>
      <c r="BK191" s="168">
        <f t="shared" si="19"/>
        <v>0</v>
      </c>
      <c r="BL191" s="78" t="s">
        <v>121</v>
      </c>
      <c r="BM191" s="167" t="s">
        <v>357</v>
      </c>
    </row>
    <row r="192" spans="1:65" s="88" customFormat="1" ht="16.5" customHeight="1">
      <c r="A192" s="85"/>
      <c r="B192" s="86"/>
      <c r="C192" s="169">
        <v>70</v>
      </c>
      <c r="D192" s="169" t="s">
        <v>155</v>
      </c>
      <c r="E192" s="170" t="s">
        <v>358</v>
      </c>
      <c r="F192" s="171" t="s">
        <v>359</v>
      </c>
      <c r="G192" s="172" t="s">
        <v>143</v>
      </c>
      <c r="H192" s="173">
        <v>830</v>
      </c>
      <c r="I192" s="76"/>
      <c r="J192" s="174">
        <f t="shared" si="10"/>
        <v>0</v>
      </c>
      <c r="K192" s="171" t="s">
        <v>120</v>
      </c>
      <c r="L192" s="175"/>
      <c r="M192" s="176" t="s">
        <v>1</v>
      </c>
      <c r="N192" s="177" t="s">
        <v>42</v>
      </c>
      <c r="O192" s="165">
        <v>0</v>
      </c>
      <c r="P192" s="165">
        <f t="shared" si="11"/>
        <v>0</v>
      </c>
      <c r="Q192" s="165">
        <v>0.00078</v>
      </c>
      <c r="R192" s="165">
        <f t="shared" si="12"/>
        <v>0.6474</v>
      </c>
      <c r="S192" s="165">
        <v>0</v>
      </c>
      <c r="T192" s="166">
        <f t="shared" si="13"/>
        <v>0</v>
      </c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R192" s="167" t="s">
        <v>145</v>
      </c>
      <c r="AT192" s="167" t="s">
        <v>155</v>
      </c>
      <c r="AU192" s="167" t="s">
        <v>85</v>
      </c>
      <c r="AY192" s="78" t="s">
        <v>115</v>
      </c>
      <c r="BE192" s="168">
        <f t="shared" si="14"/>
        <v>0</v>
      </c>
      <c r="BF192" s="168">
        <f t="shared" si="15"/>
        <v>0</v>
      </c>
      <c r="BG192" s="168">
        <f t="shared" si="16"/>
        <v>0</v>
      </c>
      <c r="BH192" s="168">
        <f t="shared" si="17"/>
        <v>0</v>
      </c>
      <c r="BI192" s="168">
        <f t="shared" si="18"/>
        <v>0</v>
      </c>
      <c r="BJ192" s="78" t="s">
        <v>85</v>
      </c>
      <c r="BK192" s="168">
        <f t="shared" si="19"/>
        <v>0</v>
      </c>
      <c r="BL192" s="78" t="s">
        <v>121</v>
      </c>
      <c r="BM192" s="167" t="s">
        <v>360</v>
      </c>
    </row>
    <row r="193" spans="1:65" s="88" customFormat="1" ht="24.2" customHeight="1">
      <c r="A193" s="85"/>
      <c r="B193" s="86"/>
      <c r="C193" s="157">
        <v>71</v>
      </c>
      <c r="D193" s="157" t="s">
        <v>116</v>
      </c>
      <c r="E193" s="158" t="s">
        <v>361</v>
      </c>
      <c r="F193" s="159" t="s">
        <v>362</v>
      </c>
      <c r="G193" s="160" t="s">
        <v>143</v>
      </c>
      <c r="H193" s="161">
        <v>820</v>
      </c>
      <c r="I193" s="77"/>
      <c r="J193" s="162">
        <f t="shared" si="10"/>
        <v>0</v>
      </c>
      <c r="K193" s="159" t="s">
        <v>120</v>
      </c>
      <c r="L193" s="86"/>
      <c r="M193" s="163" t="s">
        <v>1</v>
      </c>
      <c r="N193" s="164" t="s">
        <v>42</v>
      </c>
      <c r="O193" s="165">
        <v>0.122</v>
      </c>
      <c r="P193" s="165">
        <f t="shared" si="11"/>
        <v>100.03999999999999</v>
      </c>
      <c r="Q193" s="165">
        <v>0</v>
      </c>
      <c r="R193" s="165">
        <f t="shared" si="12"/>
        <v>0</v>
      </c>
      <c r="S193" s="165">
        <v>0</v>
      </c>
      <c r="T193" s="166">
        <f t="shared" si="13"/>
        <v>0</v>
      </c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R193" s="167" t="s">
        <v>121</v>
      </c>
      <c r="AT193" s="167" t="s">
        <v>116</v>
      </c>
      <c r="AU193" s="167" t="s">
        <v>85</v>
      </c>
      <c r="AY193" s="78" t="s">
        <v>115</v>
      </c>
      <c r="BE193" s="168">
        <f t="shared" si="14"/>
        <v>0</v>
      </c>
      <c r="BF193" s="168">
        <f t="shared" si="15"/>
        <v>0</v>
      </c>
      <c r="BG193" s="168">
        <f t="shared" si="16"/>
        <v>0</v>
      </c>
      <c r="BH193" s="168">
        <f t="shared" si="17"/>
        <v>0</v>
      </c>
      <c r="BI193" s="168">
        <f t="shared" si="18"/>
        <v>0</v>
      </c>
      <c r="BJ193" s="78" t="s">
        <v>85</v>
      </c>
      <c r="BK193" s="168">
        <f t="shared" si="19"/>
        <v>0</v>
      </c>
      <c r="BL193" s="78" t="s">
        <v>121</v>
      </c>
      <c r="BM193" s="167" t="s">
        <v>363</v>
      </c>
    </row>
    <row r="194" spans="1:65" s="88" customFormat="1" ht="16.5" customHeight="1">
      <c r="A194" s="85"/>
      <c r="B194" s="86"/>
      <c r="C194" s="157">
        <v>72</v>
      </c>
      <c r="D194" s="157" t="s">
        <v>116</v>
      </c>
      <c r="E194" s="158" t="s">
        <v>364</v>
      </c>
      <c r="F194" s="159" t="s">
        <v>365</v>
      </c>
      <c r="G194" s="160" t="s">
        <v>296</v>
      </c>
      <c r="H194" s="161">
        <v>287</v>
      </c>
      <c r="I194" s="77"/>
      <c r="J194" s="162">
        <f t="shared" si="10"/>
        <v>0</v>
      </c>
      <c r="K194" s="159" t="s">
        <v>120</v>
      </c>
      <c r="L194" s="86"/>
      <c r="M194" s="163" t="s">
        <v>1</v>
      </c>
      <c r="N194" s="164" t="s">
        <v>42</v>
      </c>
      <c r="O194" s="165">
        <v>0.035</v>
      </c>
      <c r="P194" s="165">
        <f t="shared" si="11"/>
        <v>10.045000000000002</v>
      </c>
      <c r="Q194" s="165">
        <v>3E-05</v>
      </c>
      <c r="R194" s="165">
        <f t="shared" si="12"/>
        <v>0.00861</v>
      </c>
      <c r="S194" s="165">
        <v>0</v>
      </c>
      <c r="T194" s="166">
        <f t="shared" si="13"/>
        <v>0</v>
      </c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R194" s="167" t="s">
        <v>121</v>
      </c>
      <c r="AT194" s="167" t="s">
        <v>116</v>
      </c>
      <c r="AU194" s="167" t="s">
        <v>85</v>
      </c>
      <c r="AY194" s="78" t="s">
        <v>115</v>
      </c>
      <c r="BE194" s="168">
        <f t="shared" si="14"/>
        <v>0</v>
      </c>
      <c r="BF194" s="168">
        <f t="shared" si="15"/>
        <v>0</v>
      </c>
      <c r="BG194" s="168">
        <f t="shared" si="16"/>
        <v>0</v>
      </c>
      <c r="BH194" s="168">
        <f t="shared" si="17"/>
        <v>0</v>
      </c>
      <c r="BI194" s="168">
        <f t="shared" si="18"/>
        <v>0</v>
      </c>
      <c r="BJ194" s="78" t="s">
        <v>85</v>
      </c>
      <c r="BK194" s="168">
        <f t="shared" si="19"/>
        <v>0</v>
      </c>
      <c r="BL194" s="78" t="s">
        <v>121</v>
      </c>
      <c r="BM194" s="167" t="s">
        <v>366</v>
      </c>
    </row>
    <row r="195" spans="1:65" s="88" customFormat="1" ht="21.75" customHeight="1">
      <c r="A195" s="85"/>
      <c r="B195" s="86"/>
      <c r="C195" s="157">
        <v>73</v>
      </c>
      <c r="D195" s="157" t="s">
        <v>116</v>
      </c>
      <c r="E195" s="158" t="s">
        <v>367</v>
      </c>
      <c r="F195" s="159" t="s">
        <v>368</v>
      </c>
      <c r="G195" s="160" t="s">
        <v>296</v>
      </c>
      <c r="H195" s="161">
        <v>56</v>
      </c>
      <c r="I195" s="77"/>
      <c r="J195" s="162">
        <f t="shared" si="10"/>
        <v>0</v>
      </c>
      <c r="K195" s="159" t="s">
        <v>120</v>
      </c>
      <c r="L195" s="86"/>
      <c r="M195" s="163" t="s">
        <v>1</v>
      </c>
      <c r="N195" s="164" t="s">
        <v>42</v>
      </c>
      <c r="O195" s="165">
        <v>0.058</v>
      </c>
      <c r="P195" s="165">
        <f t="shared" si="11"/>
        <v>3.248</v>
      </c>
      <c r="Q195" s="165">
        <v>0.324</v>
      </c>
      <c r="R195" s="165">
        <f t="shared" si="12"/>
        <v>18.144000000000002</v>
      </c>
      <c r="S195" s="165">
        <v>0</v>
      </c>
      <c r="T195" s="166">
        <f t="shared" si="13"/>
        <v>0</v>
      </c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R195" s="167" t="s">
        <v>121</v>
      </c>
      <c r="AT195" s="167" t="s">
        <v>116</v>
      </c>
      <c r="AU195" s="167" t="s">
        <v>85</v>
      </c>
      <c r="AY195" s="78" t="s">
        <v>115</v>
      </c>
      <c r="BE195" s="168">
        <f t="shared" si="14"/>
        <v>0</v>
      </c>
      <c r="BF195" s="168">
        <f t="shared" si="15"/>
        <v>0</v>
      </c>
      <c r="BG195" s="168">
        <f t="shared" si="16"/>
        <v>0</v>
      </c>
      <c r="BH195" s="168">
        <f t="shared" si="17"/>
        <v>0</v>
      </c>
      <c r="BI195" s="168">
        <f t="shared" si="18"/>
        <v>0</v>
      </c>
      <c r="BJ195" s="78" t="s">
        <v>85</v>
      </c>
      <c r="BK195" s="168">
        <f t="shared" si="19"/>
        <v>0</v>
      </c>
      <c r="BL195" s="78" t="s">
        <v>121</v>
      </c>
      <c r="BM195" s="167" t="s">
        <v>369</v>
      </c>
    </row>
    <row r="196" spans="1:65" s="88" customFormat="1" ht="21.75" customHeight="1">
      <c r="A196" s="85"/>
      <c r="B196" s="86"/>
      <c r="C196" s="157">
        <v>74</v>
      </c>
      <c r="D196" s="157" t="s">
        <v>116</v>
      </c>
      <c r="E196" s="158" t="s">
        <v>370</v>
      </c>
      <c r="F196" s="159" t="s">
        <v>371</v>
      </c>
      <c r="G196" s="160" t="s">
        <v>296</v>
      </c>
      <c r="H196" s="161">
        <v>22</v>
      </c>
      <c r="I196" s="77"/>
      <c r="J196" s="162">
        <f t="shared" si="10"/>
        <v>0</v>
      </c>
      <c r="K196" s="159" t="s">
        <v>120</v>
      </c>
      <c r="L196" s="86"/>
      <c r="M196" s="163" t="s">
        <v>1</v>
      </c>
      <c r="N196" s="164" t="s">
        <v>42</v>
      </c>
      <c r="O196" s="165">
        <v>0.236</v>
      </c>
      <c r="P196" s="165">
        <f t="shared" si="11"/>
        <v>5.192</v>
      </c>
      <c r="Q196" s="165">
        <v>0.00084</v>
      </c>
      <c r="R196" s="165">
        <f t="shared" si="12"/>
        <v>0.01848</v>
      </c>
      <c r="S196" s="165">
        <v>0</v>
      </c>
      <c r="T196" s="166">
        <f t="shared" si="13"/>
        <v>0</v>
      </c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R196" s="167" t="s">
        <v>121</v>
      </c>
      <c r="AT196" s="167" t="s">
        <v>116</v>
      </c>
      <c r="AU196" s="167" t="s">
        <v>85</v>
      </c>
      <c r="AY196" s="78" t="s">
        <v>115</v>
      </c>
      <c r="BE196" s="168">
        <f t="shared" si="14"/>
        <v>0</v>
      </c>
      <c r="BF196" s="168">
        <f t="shared" si="15"/>
        <v>0</v>
      </c>
      <c r="BG196" s="168">
        <f t="shared" si="16"/>
        <v>0</v>
      </c>
      <c r="BH196" s="168">
        <f t="shared" si="17"/>
        <v>0</v>
      </c>
      <c r="BI196" s="168">
        <f t="shared" si="18"/>
        <v>0</v>
      </c>
      <c r="BJ196" s="78" t="s">
        <v>85</v>
      </c>
      <c r="BK196" s="168">
        <f t="shared" si="19"/>
        <v>0</v>
      </c>
      <c r="BL196" s="78" t="s">
        <v>121</v>
      </c>
      <c r="BM196" s="167" t="s">
        <v>372</v>
      </c>
    </row>
    <row r="197" spans="1:65" s="88" customFormat="1" ht="24.2" customHeight="1">
      <c r="A197" s="85"/>
      <c r="B197" s="86"/>
      <c r="C197" s="157">
        <v>75</v>
      </c>
      <c r="D197" s="157" t="s">
        <v>116</v>
      </c>
      <c r="E197" s="158" t="s">
        <v>373</v>
      </c>
      <c r="F197" s="159" t="s">
        <v>374</v>
      </c>
      <c r="G197" s="160" t="s">
        <v>143</v>
      </c>
      <c r="H197" s="161">
        <v>10</v>
      </c>
      <c r="I197" s="77"/>
      <c r="J197" s="162">
        <f t="shared" si="10"/>
        <v>0</v>
      </c>
      <c r="K197" s="159" t="s">
        <v>120</v>
      </c>
      <c r="L197" s="86"/>
      <c r="M197" s="163" t="s">
        <v>1</v>
      </c>
      <c r="N197" s="164" t="s">
        <v>42</v>
      </c>
      <c r="O197" s="165">
        <v>0.142</v>
      </c>
      <c r="P197" s="165">
        <f t="shared" si="11"/>
        <v>1.42</v>
      </c>
      <c r="Q197" s="165">
        <v>0</v>
      </c>
      <c r="R197" s="165">
        <f t="shared" si="12"/>
        <v>0</v>
      </c>
      <c r="S197" s="165">
        <v>0</v>
      </c>
      <c r="T197" s="166">
        <f t="shared" si="13"/>
        <v>0</v>
      </c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R197" s="167" t="s">
        <v>121</v>
      </c>
      <c r="AT197" s="167" t="s">
        <v>116</v>
      </c>
      <c r="AU197" s="167" t="s">
        <v>85</v>
      </c>
      <c r="AY197" s="78" t="s">
        <v>115</v>
      </c>
      <c r="BE197" s="168">
        <f t="shared" si="14"/>
        <v>0</v>
      </c>
      <c r="BF197" s="168">
        <f t="shared" si="15"/>
        <v>0</v>
      </c>
      <c r="BG197" s="168">
        <f t="shared" si="16"/>
        <v>0</v>
      </c>
      <c r="BH197" s="168">
        <f t="shared" si="17"/>
        <v>0</v>
      </c>
      <c r="BI197" s="168">
        <f t="shared" si="18"/>
        <v>0</v>
      </c>
      <c r="BJ197" s="78" t="s">
        <v>85</v>
      </c>
      <c r="BK197" s="168">
        <f t="shared" si="19"/>
        <v>0</v>
      </c>
      <c r="BL197" s="78" t="s">
        <v>121</v>
      </c>
      <c r="BM197" s="167" t="s">
        <v>375</v>
      </c>
    </row>
    <row r="198" spans="1:65" s="88" customFormat="1" ht="33" customHeight="1">
      <c r="A198" s="85"/>
      <c r="B198" s="86"/>
      <c r="C198" s="169">
        <v>76</v>
      </c>
      <c r="D198" s="169" t="s">
        <v>155</v>
      </c>
      <c r="E198" s="170" t="s">
        <v>376</v>
      </c>
      <c r="F198" s="171" t="s">
        <v>377</v>
      </c>
      <c r="G198" s="172" t="s">
        <v>143</v>
      </c>
      <c r="H198" s="173">
        <v>10</v>
      </c>
      <c r="I198" s="76"/>
      <c r="J198" s="174">
        <f t="shared" si="10"/>
        <v>0</v>
      </c>
      <c r="K198" s="171" t="s">
        <v>120</v>
      </c>
      <c r="L198" s="175"/>
      <c r="M198" s="176" t="s">
        <v>1</v>
      </c>
      <c r="N198" s="177" t="s">
        <v>42</v>
      </c>
      <c r="O198" s="165">
        <v>0</v>
      </c>
      <c r="P198" s="165">
        <f t="shared" si="11"/>
        <v>0</v>
      </c>
      <c r="Q198" s="165">
        <v>0.00069</v>
      </c>
      <c r="R198" s="165">
        <f t="shared" si="12"/>
        <v>0.0069</v>
      </c>
      <c r="S198" s="165">
        <v>0</v>
      </c>
      <c r="T198" s="166">
        <f t="shared" si="13"/>
        <v>0</v>
      </c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R198" s="167" t="s">
        <v>145</v>
      </c>
      <c r="AT198" s="167" t="s">
        <v>155</v>
      </c>
      <c r="AU198" s="167" t="s">
        <v>85</v>
      </c>
      <c r="AY198" s="78" t="s">
        <v>115</v>
      </c>
      <c r="BE198" s="168">
        <f t="shared" si="14"/>
        <v>0</v>
      </c>
      <c r="BF198" s="168">
        <f t="shared" si="15"/>
        <v>0</v>
      </c>
      <c r="BG198" s="168">
        <f t="shared" si="16"/>
        <v>0</v>
      </c>
      <c r="BH198" s="168">
        <f t="shared" si="17"/>
        <v>0</v>
      </c>
      <c r="BI198" s="168">
        <f t="shared" si="18"/>
        <v>0</v>
      </c>
      <c r="BJ198" s="78" t="s">
        <v>85</v>
      </c>
      <c r="BK198" s="168">
        <f t="shared" si="19"/>
        <v>0</v>
      </c>
      <c r="BL198" s="78" t="s">
        <v>121</v>
      </c>
      <c r="BM198" s="167" t="s">
        <v>378</v>
      </c>
    </row>
    <row r="199" spans="1:65" s="88" customFormat="1" ht="24.2" customHeight="1">
      <c r="A199" s="85"/>
      <c r="B199" s="86"/>
      <c r="C199" s="157">
        <v>77</v>
      </c>
      <c r="D199" s="157" t="s">
        <v>116</v>
      </c>
      <c r="E199" s="158" t="s">
        <v>379</v>
      </c>
      <c r="F199" s="159" t="s">
        <v>380</v>
      </c>
      <c r="G199" s="160" t="s">
        <v>143</v>
      </c>
      <c r="H199" s="161">
        <v>10</v>
      </c>
      <c r="I199" s="77"/>
      <c r="J199" s="162">
        <f t="shared" si="10"/>
        <v>0</v>
      </c>
      <c r="K199" s="159" t="s">
        <v>120</v>
      </c>
      <c r="L199" s="86"/>
      <c r="M199" s="163" t="s">
        <v>1</v>
      </c>
      <c r="N199" s="164" t="s">
        <v>42</v>
      </c>
      <c r="O199" s="165">
        <v>0.153</v>
      </c>
      <c r="P199" s="165">
        <f t="shared" si="11"/>
        <v>1.53</v>
      </c>
      <c r="Q199" s="165">
        <v>0.13538</v>
      </c>
      <c r="R199" s="165">
        <f t="shared" si="12"/>
        <v>1.3538000000000001</v>
      </c>
      <c r="S199" s="165">
        <v>0</v>
      </c>
      <c r="T199" s="166">
        <f t="shared" si="13"/>
        <v>0</v>
      </c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R199" s="167" t="s">
        <v>121</v>
      </c>
      <c r="AT199" s="167" t="s">
        <v>116</v>
      </c>
      <c r="AU199" s="167" t="s">
        <v>85</v>
      </c>
      <c r="AY199" s="78" t="s">
        <v>115</v>
      </c>
      <c r="BE199" s="168">
        <f t="shared" si="14"/>
        <v>0</v>
      </c>
      <c r="BF199" s="168">
        <f t="shared" si="15"/>
        <v>0</v>
      </c>
      <c r="BG199" s="168">
        <f t="shared" si="16"/>
        <v>0</v>
      </c>
      <c r="BH199" s="168">
        <f t="shared" si="17"/>
        <v>0</v>
      </c>
      <c r="BI199" s="168">
        <f t="shared" si="18"/>
        <v>0</v>
      </c>
      <c r="BJ199" s="78" t="s">
        <v>85</v>
      </c>
      <c r="BK199" s="168">
        <f t="shared" si="19"/>
        <v>0</v>
      </c>
      <c r="BL199" s="78" t="s">
        <v>121</v>
      </c>
      <c r="BM199" s="167" t="s">
        <v>381</v>
      </c>
    </row>
    <row r="200" spans="1:65" s="88" customFormat="1" ht="24.2" customHeight="1">
      <c r="A200" s="85"/>
      <c r="B200" s="86"/>
      <c r="C200" s="157">
        <v>78</v>
      </c>
      <c r="D200" s="157" t="s">
        <v>116</v>
      </c>
      <c r="E200" s="158" t="s">
        <v>382</v>
      </c>
      <c r="F200" s="159" t="s">
        <v>383</v>
      </c>
      <c r="G200" s="160" t="s">
        <v>296</v>
      </c>
      <c r="H200" s="161">
        <v>22</v>
      </c>
      <c r="I200" s="77"/>
      <c r="J200" s="162">
        <f t="shared" si="10"/>
        <v>0</v>
      </c>
      <c r="K200" s="159" t="s">
        <v>120</v>
      </c>
      <c r="L200" s="86"/>
      <c r="M200" s="163" t="s">
        <v>1</v>
      </c>
      <c r="N200" s="164" t="s">
        <v>42</v>
      </c>
      <c r="O200" s="165">
        <v>0.191</v>
      </c>
      <c r="P200" s="165">
        <f t="shared" si="11"/>
        <v>4.202</v>
      </c>
      <c r="Q200" s="165">
        <v>0</v>
      </c>
      <c r="R200" s="165">
        <f t="shared" si="12"/>
        <v>0</v>
      </c>
      <c r="S200" s="165">
        <v>0</v>
      </c>
      <c r="T200" s="166">
        <f t="shared" si="13"/>
        <v>0</v>
      </c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R200" s="167" t="s">
        <v>121</v>
      </c>
      <c r="AT200" s="167" t="s">
        <v>116</v>
      </c>
      <c r="AU200" s="167" t="s">
        <v>85</v>
      </c>
      <c r="AY200" s="78" t="s">
        <v>115</v>
      </c>
      <c r="BE200" s="168">
        <f t="shared" si="14"/>
        <v>0</v>
      </c>
      <c r="BF200" s="168">
        <f t="shared" si="15"/>
        <v>0</v>
      </c>
      <c r="BG200" s="168">
        <f t="shared" si="16"/>
        <v>0</v>
      </c>
      <c r="BH200" s="168">
        <f t="shared" si="17"/>
        <v>0</v>
      </c>
      <c r="BI200" s="168">
        <f t="shared" si="18"/>
        <v>0</v>
      </c>
      <c r="BJ200" s="78" t="s">
        <v>85</v>
      </c>
      <c r="BK200" s="168">
        <f t="shared" si="19"/>
        <v>0</v>
      </c>
      <c r="BL200" s="78" t="s">
        <v>121</v>
      </c>
      <c r="BM200" s="167" t="s">
        <v>384</v>
      </c>
    </row>
    <row r="201" spans="1:65" s="88" customFormat="1" ht="24.2" customHeight="1">
      <c r="A201" s="85"/>
      <c r="B201" s="86"/>
      <c r="C201" s="157">
        <v>79</v>
      </c>
      <c r="D201" s="157" t="s">
        <v>116</v>
      </c>
      <c r="E201" s="158" t="s">
        <v>385</v>
      </c>
      <c r="F201" s="159" t="s">
        <v>386</v>
      </c>
      <c r="G201" s="160" t="s">
        <v>143</v>
      </c>
      <c r="H201" s="161">
        <v>10</v>
      </c>
      <c r="I201" s="77"/>
      <c r="J201" s="162">
        <f t="shared" si="10"/>
        <v>0</v>
      </c>
      <c r="K201" s="159" t="s">
        <v>120</v>
      </c>
      <c r="L201" s="86"/>
      <c r="M201" s="163" t="s">
        <v>1</v>
      </c>
      <c r="N201" s="164" t="s">
        <v>42</v>
      </c>
      <c r="O201" s="165">
        <v>0.475</v>
      </c>
      <c r="P201" s="165">
        <f t="shared" si="11"/>
        <v>4.75</v>
      </c>
      <c r="Q201" s="165">
        <v>0</v>
      </c>
      <c r="R201" s="165">
        <f t="shared" si="12"/>
        <v>0</v>
      </c>
      <c r="S201" s="165">
        <v>0</v>
      </c>
      <c r="T201" s="166">
        <f t="shared" si="13"/>
        <v>0</v>
      </c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R201" s="167" t="s">
        <v>121</v>
      </c>
      <c r="AT201" s="167" t="s">
        <v>116</v>
      </c>
      <c r="AU201" s="167" t="s">
        <v>85</v>
      </c>
      <c r="AY201" s="78" t="s">
        <v>115</v>
      </c>
      <c r="BE201" s="168">
        <f t="shared" si="14"/>
        <v>0</v>
      </c>
      <c r="BF201" s="168">
        <f t="shared" si="15"/>
        <v>0</v>
      </c>
      <c r="BG201" s="168">
        <f t="shared" si="16"/>
        <v>0</v>
      </c>
      <c r="BH201" s="168">
        <f t="shared" si="17"/>
        <v>0</v>
      </c>
      <c r="BI201" s="168">
        <f t="shared" si="18"/>
        <v>0</v>
      </c>
      <c r="BJ201" s="78" t="s">
        <v>85</v>
      </c>
      <c r="BK201" s="168">
        <f t="shared" si="19"/>
        <v>0</v>
      </c>
      <c r="BL201" s="78" t="s">
        <v>121</v>
      </c>
      <c r="BM201" s="167" t="s">
        <v>387</v>
      </c>
    </row>
    <row r="202" spans="1:65" s="88" customFormat="1" ht="24.2" customHeight="1">
      <c r="A202" s="85"/>
      <c r="B202" s="86"/>
      <c r="C202" s="157">
        <v>80</v>
      </c>
      <c r="D202" s="157" t="s">
        <v>116</v>
      </c>
      <c r="E202" s="158" t="s">
        <v>388</v>
      </c>
      <c r="F202" s="159" t="s">
        <v>389</v>
      </c>
      <c r="G202" s="160" t="s">
        <v>143</v>
      </c>
      <c r="H202" s="161">
        <v>10</v>
      </c>
      <c r="I202" s="77"/>
      <c r="J202" s="162">
        <f t="shared" si="10"/>
        <v>0</v>
      </c>
      <c r="K202" s="159" t="s">
        <v>120</v>
      </c>
      <c r="L202" s="86"/>
      <c r="M202" s="163" t="s">
        <v>1</v>
      </c>
      <c r="N202" s="164" t="s">
        <v>42</v>
      </c>
      <c r="O202" s="165">
        <v>0.24</v>
      </c>
      <c r="P202" s="165">
        <f t="shared" si="11"/>
        <v>2.4</v>
      </c>
      <c r="Q202" s="165">
        <v>0</v>
      </c>
      <c r="R202" s="165">
        <f t="shared" si="12"/>
        <v>0</v>
      </c>
      <c r="S202" s="165">
        <v>0</v>
      </c>
      <c r="T202" s="166">
        <f t="shared" si="13"/>
        <v>0</v>
      </c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R202" s="167" t="s">
        <v>121</v>
      </c>
      <c r="AT202" s="167" t="s">
        <v>116</v>
      </c>
      <c r="AU202" s="167" t="s">
        <v>85</v>
      </c>
      <c r="AY202" s="78" t="s">
        <v>115</v>
      </c>
      <c r="BE202" s="168">
        <f t="shared" si="14"/>
        <v>0</v>
      </c>
      <c r="BF202" s="168">
        <f t="shared" si="15"/>
        <v>0</v>
      </c>
      <c r="BG202" s="168">
        <f t="shared" si="16"/>
        <v>0</v>
      </c>
      <c r="BH202" s="168">
        <f t="shared" si="17"/>
        <v>0</v>
      </c>
      <c r="BI202" s="168">
        <f t="shared" si="18"/>
        <v>0</v>
      </c>
      <c r="BJ202" s="78" t="s">
        <v>85</v>
      </c>
      <c r="BK202" s="168">
        <f t="shared" si="19"/>
        <v>0</v>
      </c>
      <c r="BL202" s="78" t="s">
        <v>121</v>
      </c>
      <c r="BM202" s="167" t="s">
        <v>390</v>
      </c>
    </row>
    <row r="203" spans="2:63" s="146" customFormat="1" ht="25.9" customHeight="1">
      <c r="B203" s="147"/>
      <c r="D203" s="148" t="s">
        <v>76</v>
      </c>
      <c r="E203" s="149" t="s">
        <v>391</v>
      </c>
      <c r="F203" s="149" t="s">
        <v>392</v>
      </c>
      <c r="J203" s="150">
        <f>BK203</f>
        <v>0</v>
      </c>
      <c r="L203" s="147"/>
      <c r="M203" s="151"/>
      <c r="N203" s="152"/>
      <c r="O203" s="152"/>
      <c r="P203" s="153">
        <f>SUM(P204:P215)</f>
        <v>206.61428</v>
      </c>
      <c r="Q203" s="152"/>
      <c r="R203" s="153">
        <f>SUM(R204:R215)</f>
        <v>0</v>
      </c>
      <c r="S203" s="152"/>
      <c r="T203" s="154">
        <f>SUM(T204:T215)</f>
        <v>0</v>
      </c>
      <c r="AR203" s="148" t="s">
        <v>132</v>
      </c>
      <c r="AT203" s="155" t="s">
        <v>76</v>
      </c>
      <c r="AU203" s="155" t="s">
        <v>77</v>
      </c>
      <c r="AY203" s="148" t="s">
        <v>115</v>
      </c>
      <c r="BK203" s="156">
        <f>SUM(BK204:BK215)</f>
        <v>0</v>
      </c>
    </row>
    <row r="204" spans="1:65" s="88" customFormat="1" ht="16.5" customHeight="1">
      <c r="A204" s="85"/>
      <c r="B204" s="86"/>
      <c r="C204" s="169">
        <v>81</v>
      </c>
      <c r="D204" s="169" t="s">
        <v>155</v>
      </c>
      <c r="E204" s="170" t="s">
        <v>393</v>
      </c>
      <c r="F204" s="171" t="s">
        <v>394</v>
      </c>
      <c r="G204" s="172" t="s">
        <v>395</v>
      </c>
      <c r="H204" s="173">
        <v>3.5</v>
      </c>
      <c r="I204" s="76"/>
      <c r="J204" s="174">
        <f aca="true" t="shared" si="20" ref="J204:J215">ROUND(I204*H204,2)</f>
        <v>0</v>
      </c>
      <c r="K204" s="171" t="s">
        <v>1</v>
      </c>
      <c r="L204" s="175"/>
      <c r="M204" s="176" t="s">
        <v>1</v>
      </c>
      <c r="N204" s="177" t="s">
        <v>42</v>
      </c>
      <c r="O204" s="165">
        <v>0</v>
      </c>
      <c r="P204" s="165">
        <f aca="true" t="shared" si="21" ref="P204:P215">O204*H204</f>
        <v>0</v>
      </c>
      <c r="Q204" s="165">
        <v>0</v>
      </c>
      <c r="R204" s="165">
        <f aca="true" t="shared" si="22" ref="R204:R215">Q204*H204</f>
        <v>0</v>
      </c>
      <c r="S204" s="165">
        <v>0</v>
      </c>
      <c r="T204" s="166">
        <f aca="true" t="shared" si="23" ref="T204:T215">S204*H204</f>
        <v>0</v>
      </c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R204" s="167" t="s">
        <v>145</v>
      </c>
      <c r="AT204" s="167" t="s">
        <v>155</v>
      </c>
      <c r="AU204" s="167" t="s">
        <v>85</v>
      </c>
      <c r="AY204" s="78" t="s">
        <v>115</v>
      </c>
      <c r="BE204" s="168">
        <f aca="true" t="shared" si="24" ref="BE204:BE215">IF(N204="základní",J204,0)</f>
        <v>0</v>
      </c>
      <c r="BF204" s="168">
        <f aca="true" t="shared" si="25" ref="BF204:BF215">IF(N204="snížená",J204,0)</f>
        <v>0</v>
      </c>
      <c r="BG204" s="168">
        <f aca="true" t="shared" si="26" ref="BG204:BG215">IF(N204="zákl. přenesená",J204,0)</f>
        <v>0</v>
      </c>
      <c r="BH204" s="168">
        <f aca="true" t="shared" si="27" ref="BH204:BH215">IF(N204="sníž. přenesená",J204,0)</f>
        <v>0</v>
      </c>
      <c r="BI204" s="168">
        <f aca="true" t="shared" si="28" ref="BI204:BI215">IF(N204="nulová",J204,0)</f>
        <v>0</v>
      </c>
      <c r="BJ204" s="78" t="s">
        <v>85</v>
      </c>
      <c r="BK204" s="168">
        <f aca="true" t="shared" si="29" ref="BK204:BK215">ROUND(I204*H204,2)</f>
        <v>0</v>
      </c>
      <c r="BL204" s="78" t="s">
        <v>121</v>
      </c>
      <c r="BM204" s="167" t="s">
        <v>396</v>
      </c>
    </row>
    <row r="205" spans="1:65" s="88" customFormat="1" ht="16.5" customHeight="1">
      <c r="A205" s="85"/>
      <c r="B205" s="86"/>
      <c r="C205" s="157">
        <v>82</v>
      </c>
      <c r="D205" s="157" t="s">
        <v>116</v>
      </c>
      <c r="E205" s="158" t="s">
        <v>397</v>
      </c>
      <c r="F205" s="159" t="s">
        <v>398</v>
      </c>
      <c r="G205" s="160" t="s">
        <v>261</v>
      </c>
      <c r="H205" s="161">
        <v>1</v>
      </c>
      <c r="I205" s="77"/>
      <c r="J205" s="162">
        <f t="shared" si="20"/>
        <v>0</v>
      </c>
      <c r="K205" s="159" t="s">
        <v>120</v>
      </c>
      <c r="L205" s="86"/>
      <c r="M205" s="163" t="s">
        <v>1</v>
      </c>
      <c r="N205" s="164" t="s">
        <v>42</v>
      </c>
      <c r="O205" s="165">
        <v>0</v>
      </c>
      <c r="P205" s="165">
        <f t="shared" si="21"/>
        <v>0</v>
      </c>
      <c r="Q205" s="165">
        <v>0</v>
      </c>
      <c r="R205" s="165">
        <f t="shared" si="22"/>
        <v>0</v>
      </c>
      <c r="S205" s="165">
        <v>0</v>
      </c>
      <c r="T205" s="166">
        <f t="shared" si="23"/>
        <v>0</v>
      </c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R205" s="167" t="s">
        <v>282</v>
      </c>
      <c r="AT205" s="167" t="s">
        <v>116</v>
      </c>
      <c r="AU205" s="167" t="s">
        <v>85</v>
      </c>
      <c r="AY205" s="78" t="s">
        <v>115</v>
      </c>
      <c r="BE205" s="168">
        <f t="shared" si="24"/>
        <v>0</v>
      </c>
      <c r="BF205" s="168">
        <f t="shared" si="25"/>
        <v>0</v>
      </c>
      <c r="BG205" s="168">
        <f t="shared" si="26"/>
        <v>0</v>
      </c>
      <c r="BH205" s="168">
        <f t="shared" si="27"/>
        <v>0</v>
      </c>
      <c r="BI205" s="168">
        <f t="shared" si="28"/>
        <v>0</v>
      </c>
      <c r="BJ205" s="78" t="s">
        <v>85</v>
      </c>
      <c r="BK205" s="168">
        <f t="shared" si="29"/>
        <v>0</v>
      </c>
      <c r="BL205" s="78" t="s">
        <v>282</v>
      </c>
      <c r="BM205" s="167" t="s">
        <v>399</v>
      </c>
    </row>
    <row r="206" spans="1:65" s="88" customFormat="1" ht="16.5" customHeight="1">
      <c r="A206" s="85"/>
      <c r="B206" s="86"/>
      <c r="C206" s="157">
        <v>83</v>
      </c>
      <c r="D206" s="157" t="s">
        <v>116</v>
      </c>
      <c r="E206" s="158" t="s">
        <v>400</v>
      </c>
      <c r="F206" s="159" t="s">
        <v>401</v>
      </c>
      <c r="G206" s="160" t="s">
        <v>395</v>
      </c>
      <c r="H206" s="161">
        <v>2</v>
      </c>
      <c r="I206" s="77"/>
      <c r="J206" s="162">
        <f t="shared" si="20"/>
        <v>0</v>
      </c>
      <c r="K206" s="159" t="s">
        <v>120</v>
      </c>
      <c r="L206" s="86"/>
      <c r="M206" s="163" t="s">
        <v>1</v>
      </c>
      <c r="N206" s="164" t="s">
        <v>42</v>
      </c>
      <c r="O206" s="165">
        <v>0</v>
      </c>
      <c r="P206" s="165">
        <f t="shared" si="21"/>
        <v>0</v>
      </c>
      <c r="Q206" s="165">
        <v>0</v>
      </c>
      <c r="R206" s="165">
        <f t="shared" si="22"/>
        <v>0</v>
      </c>
      <c r="S206" s="165">
        <v>0</v>
      </c>
      <c r="T206" s="166">
        <f t="shared" si="23"/>
        <v>0</v>
      </c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R206" s="167" t="s">
        <v>282</v>
      </c>
      <c r="AT206" s="167" t="s">
        <v>116</v>
      </c>
      <c r="AU206" s="167" t="s">
        <v>85</v>
      </c>
      <c r="AY206" s="78" t="s">
        <v>115</v>
      </c>
      <c r="BE206" s="168">
        <f t="shared" si="24"/>
        <v>0</v>
      </c>
      <c r="BF206" s="168">
        <f t="shared" si="25"/>
        <v>0</v>
      </c>
      <c r="BG206" s="168">
        <f t="shared" si="26"/>
        <v>0</v>
      </c>
      <c r="BH206" s="168">
        <f t="shared" si="27"/>
        <v>0</v>
      </c>
      <c r="BI206" s="168">
        <f t="shared" si="28"/>
        <v>0</v>
      </c>
      <c r="BJ206" s="78" t="s">
        <v>85</v>
      </c>
      <c r="BK206" s="168">
        <f t="shared" si="29"/>
        <v>0</v>
      </c>
      <c r="BL206" s="78" t="s">
        <v>282</v>
      </c>
      <c r="BM206" s="167" t="s">
        <v>402</v>
      </c>
    </row>
    <row r="207" spans="1:65" s="88" customFormat="1" ht="16.5" customHeight="1">
      <c r="A207" s="85"/>
      <c r="B207" s="86"/>
      <c r="C207" s="157">
        <v>84</v>
      </c>
      <c r="D207" s="157" t="s">
        <v>116</v>
      </c>
      <c r="E207" s="158" t="s">
        <v>403</v>
      </c>
      <c r="F207" s="159" t="s">
        <v>404</v>
      </c>
      <c r="G207" s="160" t="s">
        <v>395</v>
      </c>
      <c r="H207" s="161">
        <v>2</v>
      </c>
      <c r="I207" s="77"/>
      <c r="J207" s="162">
        <f t="shared" si="20"/>
        <v>0</v>
      </c>
      <c r="K207" s="159" t="s">
        <v>120</v>
      </c>
      <c r="L207" s="86"/>
      <c r="M207" s="163" t="s">
        <v>1</v>
      </c>
      <c r="N207" s="164" t="s">
        <v>42</v>
      </c>
      <c r="O207" s="165">
        <v>0</v>
      </c>
      <c r="P207" s="165">
        <f t="shared" si="21"/>
        <v>0</v>
      </c>
      <c r="Q207" s="165">
        <v>0</v>
      </c>
      <c r="R207" s="165">
        <f t="shared" si="22"/>
        <v>0</v>
      </c>
      <c r="S207" s="165">
        <v>0</v>
      </c>
      <c r="T207" s="166">
        <f t="shared" si="23"/>
        <v>0</v>
      </c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R207" s="167" t="s">
        <v>282</v>
      </c>
      <c r="AT207" s="167" t="s">
        <v>116</v>
      </c>
      <c r="AU207" s="167" t="s">
        <v>85</v>
      </c>
      <c r="AY207" s="78" t="s">
        <v>115</v>
      </c>
      <c r="BE207" s="168">
        <f t="shared" si="24"/>
        <v>0</v>
      </c>
      <c r="BF207" s="168">
        <f t="shared" si="25"/>
        <v>0</v>
      </c>
      <c r="BG207" s="168">
        <f t="shared" si="26"/>
        <v>0</v>
      </c>
      <c r="BH207" s="168">
        <f t="shared" si="27"/>
        <v>0</v>
      </c>
      <c r="BI207" s="168">
        <f t="shared" si="28"/>
        <v>0</v>
      </c>
      <c r="BJ207" s="78" t="s">
        <v>85</v>
      </c>
      <c r="BK207" s="168">
        <f t="shared" si="29"/>
        <v>0</v>
      </c>
      <c r="BL207" s="78" t="s">
        <v>282</v>
      </c>
      <c r="BM207" s="167" t="s">
        <v>405</v>
      </c>
    </row>
    <row r="208" spans="1:65" s="88" customFormat="1" ht="16.5" customHeight="1">
      <c r="A208" s="85"/>
      <c r="B208" s="86"/>
      <c r="C208" s="157">
        <v>85</v>
      </c>
      <c r="D208" s="157" t="s">
        <v>116</v>
      </c>
      <c r="E208" s="158" t="s">
        <v>406</v>
      </c>
      <c r="F208" s="159" t="s">
        <v>407</v>
      </c>
      <c r="G208" s="160" t="s">
        <v>395</v>
      </c>
      <c r="H208" s="161">
        <v>1.5</v>
      </c>
      <c r="I208" s="77"/>
      <c r="J208" s="162">
        <f t="shared" si="20"/>
        <v>0</v>
      </c>
      <c r="K208" s="159" t="s">
        <v>120</v>
      </c>
      <c r="L208" s="86"/>
      <c r="M208" s="163" t="s">
        <v>1</v>
      </c>
      <c r="N208" s="164" t="s">
        <v>42</v>
      </c>
      <c r="O208" s="165">
        <v>0</v>
      </c>
      <c r="P208" s="165">
        <f t="shared" si="21"/>
        <v>0</v>
      </c>
      <c r="Q208" s="165">
        <v>0</v>
      </c>
      <c r="R208" s="165">
        <f t="shared" si="22"/>
        <v>0</v>
      </c>
      <c r="S208" s="165">
        <v>0</v>
      </c>
      <c r="T208" s="166">
        <f t="shared" si="23"/>
        <v>0</v>
      </c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R208" s="167" t="s">
        <v>282</v>
      </c>
      <c r="AT208" s="167" t="s">
        <v>116</v>
      </c>
      <c r="AU208" s="167" t="s">
        <v>85</v>
      </c>
      <c r="AY208" s="78" t="s">
        <v>115</v>
      </c>
      <c r="BE208" s="168">
        <f t="shared" si="24"/>
        <v>0</v>
      </c>
      <c r="BF208" s="168">
        <f t="shared" si="25"/>
        <v>0</v>
      </c>
      <c r="BG208" s="168">
        <f t="shared" si="26"/>
        <v>0</v>
      </c>
      <c r="BH208" s="168">
        <f t="shared" si="27"/>
        <v>0</v>
      </c>
      <c r="BI208" s="168">
        <f t="shared" si="28"/>
        <v>0</v>
      </c>
      <c r="BJ208" s="78" t="s">
        <v>85</v>
      </c>
      <c r="BK208" s="168">
        <f t="shared" si="29"/>
        <v>0</v>
      </c>
      <c r="BL208" s="78" t="s">
        <v>282</v>
      </c>
      <c r="BM208" s="167" t="s">
        <v>408</v>
      </c>
    </row>
    <row r="209" spans="1:65" s="88" customFormat="1" ht="16.5" customHeight="1">
      <c r="A209" s="85"/>
      <c r="B209" s="86"/>
      <c r="C209" s="157">
        <v>86</v>
      </c>
      <c r="D209" s="157" t="s">
        <v>116</v>
      </c>
      <c r="E209" s="158" t="s">
        <v>409</v>
      </c>
      <c r="F209" s="159" t="s">
        <v>410</v>
      </c>
      <c r="G209" s="160" t="s">
        <v>395</v>
      </c>
      <c r="H209" s="161">
        <v>2</v>
      </c>
      <c r="I209" s="77"/>
      <c r="J209" s="162">
        <f t="shared" si="20"/>
        <v>0</v>
      </c>
      <c r="K209" s="159" t="s">
        <v>1</v>
      </c>
      <c r="L209" s="86"/>
      <c r="M209" s="163" t="s">
        <v>1</v>
      </c>
      <c r="N209" s="164" t="s">
        <v>42</v>
      </c>
      <c r="O209" s="165">
        <v>0</v>
      </c>
      <c r="P209" s="165">
        <f t="shared" si="21"/>
        <v>0</v>
      </c>
      <c r="Q209" s="165">
        <v>0</v>
      </c>
      <c r="R209" s="165">
        <f t="shared" si="22"/>
        <v>0</v>
      </c>
      <c r="S209" s="165">
        <v>0</v>
      </c>
      <c r="T209" s="166">
        <f t="shared" si="23"/>
        <v>0</v>
      </c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R209" s="167" t="s">
        <v>121</v>
      </c>
      <c r="AT209" s="167" t="s">
        <v>116</v>
      </c>
      <c r="AU209" s="167" t="s">
        <v>85</v>
      </c>
      <c r="AY209" s="78" t="s">
        <v>115</v>
      </c>
      <c r="BE209" s="168">
        <f t="shared" si="24"/>
        <v>0</v>
      </c>
      <c r="BF209" s="168">
        <f t="shared" si="25"/>
        <v>0</v>
      </c>
      <c r="BG209" s="168">
        <f t="shared" si="26"/>
        <v>0</v>
      </c>
      <c r="BH209" s="168">
        <f t="shared" si="27"/>
        <v>0</v>
      </c>
      <c r="BI209" s="168">
        <f t="shared" si="28"/>
        <v>0</v>
      </c>
      <c r="BJ209" s="78" t="s">
        <v>85</v>
      </c>
      <c r="BK209" s="168">
        <f t="shared" si="29"/>
        <v>0</v>
      </c>
      <c r="BL209" s="78" t="s">
        <v>121</v>
      </c>
      <c r="BM209" s="167" t="s">
        <v>411</v>
      </c>
    </row>
    <row r="210" spans="1:65" s="88" customFormat="1" ht="16.5" customHeight="1">
      <c r="A210" s="85"/>
      <c r="B210" s="86"/>
      <c r="C210" s="157">
        <v>87</v>
      </c>
      <c r="D210" s="157" t="s">
        <v>116</v>
      </c>
      <c r="E210" s="158" t="s">
        <v>412</v>
      </c>
      <c r="F210" s="159" t="s">
        <v>413</v>
      </c>
      <c r="G210" s="160" t="s">
        <v>395</v>
      </c>
      <c r="H210" s="161">
        <v>1.5</v>
      </c>
      <c r="I210" s="77"/>
      <c r="J210" s="162">
        <f t="shared" si="20"/>
        <v>0</v>
      </c>
      <c r="K210" s="159" t="s">
        <v>1</v>
      </c>
      <c r="L210" s="86"/>
      <c r="M210" s="163" t="s">
        <v>1</v>
      </c>
      <c r="N210" s="164" t="s">
        <v>42</v>
      </c>
      <c r="O210" s="165">
        <v>0</v>
      </c>
      <c r="P210" s="165">
        <f t="shared" si="21"/>
        <v>0</v>
      </c>
      <c r="Q210" s="165">
        <v>0</v>
      </c>
      <c r="R210" s="165">
        <f t="shared" si="22"/>
        <v>0</v>
      </c>
      <c r="S210" s="165">
        <v>0</v>
      </c>
      <c r="T210" s="166">
        <f t="shared" si="23"/>
        <v>0</v>
      </c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R210" s="167" t="s">
        <v>121</v>
      </c>
      <c r="AT210" s="167" t="s">
        <v>116</v>
      </c>
      <c r="AU210" s="167" t="s">
        <v>85</v>
      </c>
      <c r="AY210" s="78" t="s">
        <v>115</v>
      </c>
      <c r="BE210" s="168">
        <f t="shared" si="24"/>
        <v>0</v>
      </c>
      <c r="BF210" s="168">
        <f t="shared" si="25"/>
        <v>0</v>
      </c>
      <c r="BG210" s="168">
        <f t="shared" si="26"/>
        <v>0</v>
      </c>
      <c r="BH210" s="168">
        <f t="shared" si="27"/>
        <v>0</v>
      </c>
      <c r="BI210" s="168">
        <f t="shared" si="28"/>
        <v>0</v>
      </c>
      <c r="BJ210" s="78" t="s">
        <v>85</v>
      </c>
      <c r="BK210" s="168">
        <f t="shared" si="29"/>
        <v>0</v>
      </c>
      <c r="BL210" s="78" t="s">
        <v>121</v>
      </c>
      <c r="BM210" s="167" t="s">
        <v>414</v>
      </c>
    </row>
    <row r="211" spans="1:65" s="88" customFormat="1" ht="24.2" customHeight="1">
      <c r="A211" s="85"/>
      <c r="B211" s="86"/>
      <c r="C211" s="157">
        <v>88</v>
      </c>
      <c r="D211" s="157" t="s">
        <v>116</v>
      </c>
      <c r="E211" s="158" t="s">
        <v>415</v>
      </c>
      <c r="F211" s="159" t="s">
        <v>416</v>
      </c>
      <c r="G211" s="160" t="s">
        <v>417</v>
      </c>
      <c r="H211" s="161">
        <v>221.69</v>
      </c>
      <c r="I211" s="77"/>
      <c r="J211" s="162">
        <f t="shared" si="20"/>
        <v>0</v>
      </c>
      <c r="K211" s="159" t="s">
        <v>120</v>
      </c>
      <c r="L211" s="86"/>
      <c r="M211" s="163" t="s">
        <v>1</v>
      </c>
      <c r="N211" s="164" t="s">
        <v>42</v>
      </c>
      <c r="O211" s="165">
        <v>0.772</v>
      </c>
      <c r="P211" s="165">
        <f t="shared" si="21"/>
        <v>171.14468</v>
      </c>
      <c r="Q211" s="165">
        <v>0</v>
      </c>
      <c r="R211" s="165">
        <f t="shared" si="22"/>
        <v>0</v>
      </c>
      <c r="S211" s="165">
        <v>0</v>
      </c>
      <c r="T211" s="166">
        <f t="shared" si="23"/>
        <v>0</v>
      </c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R211" s="167" t="s">
        <v>121</v>
      </c>
      <c r="AT211" s="167" t="s">
        <v>116</v>
      </c>
      <c r="AU211" s="167" t="s">
        <v>85</v>
      </c>
      <c r="AY211" s="78" t="s">
        <v>115</v>
      </c>
      <c r="BE211" s="168">
        <f t="shared" si="24"/>
        <v>0</v>
      </c>
      <c r="BF211" s="168">
        <f t="shared" si="25"/>
        <v>0</v>
      </c>
      <c r="BG211" s="168">
        <f t="shared" si="26"/>
        <v>0</v>
      </c>
      <c r="BH211" s="168">
        <f t="shared" si="27"/>
        <v>0</v>
      </c>
      <c r="BI211" s="168">
        <f t="shared" si="28"/>
        <v>0</v>
      </c>
      <c r="BJ211" s="78" t="s">
        <v>85</v>
      </c>
      <c r="BK211" s="168">
        <f t="shared" si="29"/>
        <v>0</v>
      </c>
      <c r="BL211" s="78" t="s">
        <v>121</v>
      </c>
      <c r="BM211" s="167" t="s">
        <v>418</v>
      </c>
    </row>
    <row r="212" spans="1:65" s="88" customFormat="1" ht="24.2" customHeight="1">
      <c r="A212" s="85"/>
      <c r="B212" s="86"/>
      <c r="C212" s="157">
        <v>89</v>
      </c>
      <c r="D212" s="157" t="s">
        <v>116</v>
      </c>
      <c r="E212" s="158" t="s">
        <v>419</v>
      </c>
      <c r="F212" s="159" t="s">
        <v>420</v>
      </c>
      <c r="G212" s="160" t="s">
        <v>417</v>
      </c>
      <c r="H212" s="161">
        <v>4433.7</v>
      </c>
      <c r="I212" s="77"/>
      <c r="J212" s="162">
        <f t="shared" si="20"/>
        <v>0</v>
      </c>
      <c r="K212" s="159" t="s">
        <v>120</v>
      </c>
      <c r="L212" s="86"/>
      <c r="M212" s="163" t="s">
        <v>1</v>
      </c>
      <c r="N212" s="164" t="s">
        <v>42</v>
      </c>
      <c r="O212" s="165">
        <v>0.008</v>
      </c>
      <c r="P212" s="165">
        <f t="shared" si="21"/>
        <v>35.4696</v>
      </c>
      <c r="Q212" s="165">
        <v>0</v>
      </c>
      <c r="R212" s="165">
        <f t="shared" si="22"/>
        <v>0</v>
      </c>
      <c r="S212" s="165">
        <v>0</v>
      </c>
      <c r="T212" s="166">
        <f t="shared" si="23"/>
        <v>0</v>
      </c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R212" s="167" t="s">
        <v>121</v>
      </c>
      <c r="AT212" s="167" t="s">
        <v>116</v>
      </c>
      <c r="AU212" s="167" t="s">
        <v>85</v>
      </c>
      <c r="AY212" s="78" t="s">
        <v>115</v>
      </c>
      <c r="BE212" s="168">
        <f t="shared" si="24"/>
        <v>0</v>
      </c>
      <c r="BF212" s="168">
        <f t="shared" si="25"/>
        <v>0</v>
      </c>
      <c r="BG212" s="168">
        <f t="shared" si="26"/>
        <v>0</v>
      </c>
      <c r="BH212" s="168">
        <f t="shared" si="27"/>
        <v>0</v>
      </c>
      <c r="BI212" s="168">
        <f t="shared" si="28"/>
        <v>0</v>
      </c>
      <c r="BJ212" s="78" t="s">
        <v>85</v>
      </c>
      <c r="BK212" s="168">
        <f t="shared" si="29"/>
        <v>0</v>
      </c>
      <c r="BL212" s="78" t="s">
        <v>121</v>
      </c>
      <c r="BM212" s="167" t="s">
        <v>421</v>
      </c>
    </row>
    <row r="213" spans="1:65" s="88" customFormat="1" ht="37.9" customHeight="1">
      <c r="A213" s="85"/>
      <c r="B213" s="86"/>
      <c r="C213" s="157">
        <v>90</v>
      </c>
      <c r="D213" s="157" t="s">
        <v>116</v>
      </c>
      <c r="E213" s="158" t="s">
        <v>422</v>
      </c>
      <c r="F213" s="159" t="s">
        <v>423</v>
      </c>
      <c r="G213" s="160" t="s">
        <v>417</v>
      </c>
      <c r="H213" s="161">
        <v>49.8</v>
      </c>
      <c r="I213" s="77"/>
      <c r="J213" s="162">
        <f t="shared" si="20"/>
        <v>0</v>
      </c>
      <c r="K213" s="159" t="s">
        <v>120</v>
      </c>
      <c r="L213" s="86"/>
      <c r="M213" s="163" t="s">
        <v>1</v>
      </c>
      <c r="N213" s="164" t="s">
        <v>42</v>
      </c>
      <c r="O213" s="165">
        <v>0</v>
      </c>
      <c r="P213" s="165">
        <f t="shared" si="21"/>
        <v>0</v>
      </c>
      <c r="Q213" s="165">
        <v>0</v>
      </c>
      <c r="R213" s="165">
        <f t="shared" si="22"/>
        <v>0</v>
      </c>
      <c r="S213" s="165">
        <v>0</v>
      </c>
      <c r="T213" s="166">
        <f t="shared" si="23"/>
        <v>0</v>
      </c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R213" s="167" t="s">
        <v>121</v>
      </c>
      <c r="AT213" s="167" t="s">
        <v>116</v>
      </c>
      <c r="AU213" s="167" t="s">
        <v>85</v>
      </c>
      <c r="AY213" s="78" t="s">
        <v>115</v>
      </c>
      <c r="BE213" s="168">
        <f t="shared" si="24"/>
        <v>0</v>
      </c>
      <c r="BF213" s="168">
        <f t="shared" si="25"/>
        <v>0</v>
      </c>
      <c r="BG213" s="168">
        <f t="shared" si="26"/>
        <v>0</v>
      </c>
      <c r="BH213" s="168">
        <f t="shared" si="27"/>
        <v>0</v>
      </c>
      <c r="BI213" s="168">
        <f t="shared" si="28"/>
        <v>0</v>
      </c>
      <c r="BJ213" s="78" t="s">
        <v>85</v>
      </c>
      <c r="BK213" s="168">
        <f t="shared" si="29"/>
        <v>0</v>
      </c>
      <c r="BL213" s="78" t="s">
        <v>121</v>
      </c>
      <c r="BM213" s="167" t="s">
        <v>424</v>
      </c>
    </row>
    <row r="214" spans="1:65" s="88" customFormat="1" ht="44.25" customHeight="1">
      <c r="A214" s="85"/>
      <c r="B214" s="86"/>
      <c r="C214" s="157">
        <v>91</v>
      </c>
      <c r="D214" s="157" t="s">
        <v>116</v>
      </c>
      <c r="E214" s="158" t="s">
        <v>425</v>
      </c>
      <c r="F214" s="159" t="s">
        <v>426</v>
      </c>
      <c r="G214" s="160" t="s">
        <v>417</v>
      </c>
      <c r="H214" s="161">
        <v>1.8</v>
      </c>
      <c r="I214" s="77"/>
      <c r="J214" s="162">
        <f t="shared" si="20"/>
        <v>0</v>
      </c>
      <c r="K214" s="159" t="s">
        <v>120</v>
      </c>
      <c r="L214" s="86"/>
      <c r="M214" s="163" t="s">
        <v>1</v>
      </c>
      <c r="N214" s="164" t="s">
        <v>42</v>
      </c>
      <c r="O214" s="165">
        <v>0</v>
      </c>
      <c r="P214" s="165">
        <f t="shared" si="21"/>
        <v>0</v>
      </c>
      <c r="Q214" s="165">
        <v>0</v>
      </c>
      <c r="R214" s="165">
        <f t="shared" si="22"/>
        <v>0</v>
      </c>
      <c r="S214" s="165">
        <v>0</v>
      </c>
      <c r="T214" s="166">
        <f t="shared" si="23"/>
        <v>0</v>
      </c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R214" s="167" t="s">
        <v>121</v>
      </c>
      <c r="AT214" s="167" t="s">
        <v>116</v>
      </c>
      <c r="AU214" s="167" t="s">
        <v>85</v>
      </c>
      <c r="AY214" s="78" t="s">
        <v>115</v>
      </c>
      <c r="BE214" s="168">
        <f t="shared" si="24"/>
        <v>0</v>
      </c>
      <c r="BF214" s="168">
        <f t="shared" si="25"/>
        <v>0</v>
      </c>
      <c r="BG214" s="168">
        <f t="shared" si="26"/>
        <v>0</v>
      </c>
      <c r="BH214" s="168">
        <f t="shared" si="27"/>
        <v>0</v>
      </c>
      <c r="BI214" s="168">
        <f t="shared" si="28"/>
        <v>0</v>
      </c>
      <c r="BJ214" s="78" t="s">
        <v>85</v>
      </c>
      <c r="BK214" s="168">
        <f t="shared" si="29"/>
        <v>0</v>
      </c>
      <c r="BL214" s="78" t="s">
        <v>121</v>
      </c>
      <c r="BM214" s="167" t="s">
        <v>427</v>
      </c>
    </row>
    <row r="215" spans="1:65" s="88" customFormat="1" ht="24.2" customHeight="1">
      <c r="A215" s="85"/>
      <c r="B215" s="86"/>
      <c r="C215" s="157">
        <v>92</v>
      </c>
      <c r="D215" s="157" t="s">
        <v>116</v>
      </c>
      <c r="E215" s="158" t="s">
        <v>428</v>
      </c>
      <c r="F215" s="159" t="s">
        <v>429</v>
      </c>
      <c r="G215" s="160" t="s">
        <v>417</v>
      </c>
      <c r="H215" s="161">
        <v>170.09</v>
      </c>
      <c r="I215" s="77"/>
      <c r="J215" s="162">
        <f t="shared" si="20"/>
        <v>0</v>
      </c>
      <c r="K215" s="159" t="s">
        <v>120</v>
      </c>
      <c r="L215" s="86"/>
      <c r="M215" s="178" t="s">
        <v>1</v>
      </c>
      <c r="N215" s="179" t="s">
        <v>42</v>
      </c>
      <c r="O215" s="180">
        <v>0</v>
      </c>
      <c r="P215" s="180">
        <f t="shared" si="21"/>
        <v>0</v>
      </c>
      <c r="Q215" s="180">
        <v>0</v>
      </c>
      <c r="R215" s="180">
        <f t="shared" si="22"/>
        <v>0</v>
      </c>
      <c r="S215" s="180">
        <v>0</v>
      </c>
      <c r="T215" s="181">
        <f t="shared" si="23"/>
        <v>0</v>
      </c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R215" s="167" t="s">
        <v>121</v>
      </c>
      <c r="AT215" s="167" t="s">
        <v>116</v>
      </c>
      <c r="AU215" s="167" t="s">
        <v>85</v>
      </c>
      <c r="AY215" s="78" t="s">
        <v>115</v>
      </c>
      <c r="BE215" s="168">
        <f t="shared" si="24"/>
        <v>0</v>
      </c>
      <c r="BF215" s="168">
        <f t="shared" si="25"/>
        <v>0</v>
      </c>
      <c r="BG215" s="168">
        <f t="shared" si="26"/>
        <v>0</v>
      </c>
      <c r="BH215" s="168">
        <f t="shared" si="27"/>
        <v>0</v>
      </c>
      <c r="BI215" s="168">
        <f t="shared" si="28"/>
        <v>0</v>
      </c>
      <c r="BJ215" s="78" t="s">
        <v>85</v>
      </c>
      <c r="BK215" s="168">
        <f t="shared" si="29"/>
        <v>0</v>
      </c>
      <c r="BL215" s="78" t="s">
        <v>121</v>
      </c>
      <c r="BM215" s="167" t="s">
        <v>430</v>
      </c>
    </row>
    <row r="216" spans="1:31" s="88" customFormat="1" ht="6.95" customHeight="1">
      <c r="A216" s="85"/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86"/>
      <c r="M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</row>
  </sheetData>
  <sheetProtection algorithmName="SHA-512" hashValue="9qR4hZ8ltA52ZAcqOV4uugBGYs4PE0w8p71/8B/GiN0Yipxv8Vyxpkf81Zn4cT1DMBnPuz+CQc016V0YGm/UeQ==" saltValue="Pgqm13T0MY63HM9tLc7kyw==" spinCount="100000" sheet="1" objects="1" scenarios="1"/>
  <autoFilter ref="C118:K21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DESKTOP-SSUDDLJ\Adminn</dc:creator>
  <cp:keywords/>
  <dc:description/>
  <cp:lastModifiedBy>Dušková Jaroslava Ing.</cp:lastModifiedBy>
  <dcterms:created xsi:type="dcterms:W3CDTF">2023-10-29T16:22:42Z</dcterms:created>
  <dcterms:modified xsi:type="dcterms:W3CDTF">2024-03-13T06:36:53Z</dcterms:modified>
  <cp:category/>
  <cp:version/>
  <cp:contentType/>
  <cp:contentStatus/>
</cp:coreProperties>
</file>