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05-2024 - Oprava bytu č.102," sheetId="2" r:id="rId2"/>
  </sheets>
  <definedNames>
    <definedName name="_xlnm.Print_Area" localSheetId="0">'Rekapitulace zakázky'!$D$4:$AO$76,'Rekapitulace zakázky'!$C$82:$AQ$96</definedName>
    <definedName name="_xlnm._FilterDatabase" localSheetId="1" hidden="1">'05-2024 - Oprava bytu č.102,'!$C$130:$K$327</definedName>
    <definedName name="_xlnm.Print_Area" localSheetId="1">'05-2024 - Oprava bytu č.102,'!$C$82:$J$114,'05-2024 - Oprava bytu č.102,'!$C$120:$K$327</definedName>
    <definedName name="_xlnm.Print_Titles" localSheetId="0">'Rekapitulace zakázky'!$92:$92</definedName>
  </definedNames>
  <calcPr fullCalcOnLoad="1"/>
</workbook>
</file>

<file path=xl/sharedStrings.xml><?xml version="1.0" encoding="utf-8"?>
<sst xmlns="http://schemas.openxmlformats.org/spreadsheetml/2006/main" count="2742" uniqueCount="706">
  <si>
    <t>Export Komplet</t>
  </si>
  <si>
    <t/>
  </si>
  <si>
    <t>2.0</t>
  </si>
  <si>
    <t>ZAMOK</t>
  </si>
  <si>
    <t>False</t>
  </si>
  <si>
    <t>{9b7ccedf-3809-4bdf-b2b9-6e4b79e30ab1}</t>
  </si>
  <si>
    <t>0,01</t>
  </si>
  <si>
    <t>21</t>
  </si>
  <si>
    <t>12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</si>
  <si>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</si>
  <si>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</si>
  <si>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</si>
  <si>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</si>
  <si>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</si>
  <si>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05-2024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</si>
  <si>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</si>
  <si>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Zakázka:</t>
  </si>
  <si>
    <t>Oprava bytu č.102,</t>
  </si>
  <si>
    <t>KSO:</t>
  </si>
  <si>
    <t>CC-CZ:</t>
  </si>
  <si>
    <t>Místo:</t>
  </si>
  <si>
    <t>Zelený dům</t>
  </si>
  <si>
    <t>Datum:</t>
  </si>
  <si>
    <t>24. 3. 2024</t>
  </si>
  <si>
    <t>Zadavatel:</t>
  </si>
  <si>
    <t>IČ:</t>
  </si>
  <si>
    <t>00266230</t>
  </si>
  <si>
    <t>Město Bílina</t>
  </si>
  <si>
    <t>DIČ:</t>
  </si>
  <si>
    <t>CZ00266230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</si>
  <si>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</si>
  <si>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</si>
  <si>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</si>
  <si>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</si>
  <si>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</si>
  <si>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</si>
  <si>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</si>
  <si>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</si>
  <si>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</si>
  <si>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</si>
  <si>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</si>
  <si>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</si>
  <si>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</si>
  <si>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</si>
  <si>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</si>
  <si>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</si>
  <si>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</si>
  <si>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</si>
  <si>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</si>
  <si>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</si>
  <si>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</si>
  <si>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</si>
  <si>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</si>
  <si>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</si>
  <si>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</si>
  <si>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</si>
  <si>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</si>
  <si>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</si>
  <si>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</si>
  <si>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</si>
  <si>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</si>
  <si>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</si>
  <si>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</si>
  <si>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</si>
  <si>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</si>
  <si>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</si>
  <si>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</si>
  <si>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</si>
  <si>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</si>
  <si>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</si>
  <si>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</si>
  <si>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</si>
  <si>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</si>
  <si>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</si>
  <si>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</si>
  <si>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</si>
  <si>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</si>
  <si>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</si>
  <si>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</si>
  <si>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</si>
  <si>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</si>
  <si>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</si>
  <si>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</si>
  <si>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</si>
  <si>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</si>
  <si>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</si>
  <si>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</si>
  <si>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</si>
  <si>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</si>
  <si>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</si>
  <si>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</si>
  <si>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</si>
  <si>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</si>
  <si>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</si>
  <si>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</si>
  <si>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</si>
  <si>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725 - Zdravotechnika - zařizovací předměty</t>
  </si>
  <si>
    <t xml:space="preserve">    735 - Ústřední vytápění - otopná tělesa</t>
  </si>
  <si>
    <t xml:space="preserve">    751 - Vzduchotechnika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</si>
  <si>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</si>
  <si>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</si>
  <si>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</si>
  <si>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</si>
  <si>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</si>
  <si>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</si>
  <si>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</si>
  <si>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</si>
  <si>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21-M - Elektromontáže</t>
  </si>
  <si>
    <t xml:space="preserve">    58-M - Revize vyhrazených 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</si>
  <si>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</si>
  <si>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</si>
  <si>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</si>
  <si>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</si>
  <si>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</si>
  <si>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</si>
  <si>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</si>
  <si>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</si>
  <si>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</si>
  <si>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</si>
  <si>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</si>
  <si>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</si>
  <si>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</si>
  <si>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</si>
  <si>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</si>
  <si>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</si>
  <si>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</si>
  <si>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</si>
  <si>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</si>
  <si>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611131111</t>
  </si>
  <si>
    <t>Polymercementový spojovací můstek vnitřních stropů nanášený ručně</t>
  </si>
  <si>
    <t>m2</t>
  </si>
  <si>
    <t>CS ÚRS 2024 01</t>
  </si>
  <si>
    <t>4</t>
  </si>
  <si>
    <t>2</t>
  </si>
  <si>
    <t>1670742885</t>
  </si>
  <si>
    <t>611131121</t>
  </si>
  <si>
    <t>Penetrační disperzní nátěr vnitřních stropů nanášený ručně</t>
  </si>
  <si>
    <t>-202414946</t>
  </si>
  <si>
    <t>3</t>
  </si>
  <si>
    <t>611311131</t>
  </si>
  <si>
    <t>Vápenný štuk vnitřních rovných stropů tloušťky do 3 mm</t>
  </si>
  <si>
    <t>1907459668</t>
  </si>
  <si>
    <t>612131111</t>
  </si>
  <si>
    <t>Polymercementový spojovací můstek vnitřních stěn nanášený ručně</t>
  </si>
  <si>
    <t>-1402814294</t>
  </si>
  <si>
    <t>VV</t>
  </si>
  <si>
    <t>(4,05+3,45)*2*2,55</t>
  </si>
  <si>
    <t>(1,89+1,69)*2*2,55</t>
  </si>
  <si>
    <t>Součet</t>
  </si>
  <si>
    <t>5</t>
  </si>
  <si>
    <t>612131121</t>
  </si>
  <si>
    <t>Penetrační disperzní nátěr vnitřních stěn nanášený ručně</t>
  </si>
  <si>
    <t>1567118604</t>
  </si>
  <si>
    <t>612142001</t>
  </si>
  <si>
    <t>Pletivo sklovláknité vnitřních stěn vtlačené do tmelu</t>
  </si>
  <si>
    <t>-791744724</t>
  </si>
  <si>
    <t>7</t>
  </si>
  <si>
    <t>612311131</t>
  </si>
  <si>
    <t>Vápenný štuk vnitřních stěn tloušťky do 3 mm</t>
  </si>
  <si>
    <t>-1109119211</t>
  </si>
  <si>
    <t>9</t>
  </si>
  <si>
    <t>Ostatní konstrukce a práce, bourání</t>
  </si>
  <si>
    <t>8</t>
  </si>
  <si>
    <t>978011191</t>
  </si>
  <si>
    <t>Otlučení (osekání) vnitřní vápenné nebo vápenocementové omítky stropů v rozsahu přes 50 do 100 %</t>
  </si>
  <si>
    <t>-1490339234</t>
  </si>
  <si>
    <t>4,05*3,45</t>
  </si>
  <si>
    <t>1,69*1,89</t>
  </si>
  <si>
    <t>1,67*1,81</t>
  </si>
  <si>
    <t>978013191</t>
  </si>
  <si>
    <t>Otlučení (osekání) vnitřní vápenné nebo vápenocementové omítky stěn v rozsahu přes 50 do 100 %</t>
  </si>
  <si>
    <t>-802882017</t>
  </si>
  <si>
    <t>(1,67+1,81)*2*2,55</t>
  </si>
  <si>
    <t>10</t>
  </si>
  <si>
    <t>978059511</t>
  </si>
  <si>
    <t>Odsekání a odebrání obkladů stěn z vnitřních obkládaček plochy do 1 m2</t>
  </si>
  <si>
    <t>171235181</t>
  </si>
  <si>
    <t>(1,67+1,81)*2*2</t>
  </si>
  <si>
    <t>1,4*1,63</t>
  </si>
  <si>
    <t>997</t>
  </si>
  <si>
    <t>Přesun sutě</t>
  </si>
  <si>
    <t>11</t>
  </si>
  <si>
    <t>997013213</t>
  </si>
  <si>
    <t>Vnitrostaveništní doprava suti a vybouraných hmot pro budovy v přes 9 do 12 m ručně</t>
  </si>
  <si>
    <t>t</t>
  </si>
  <si>
    <t>-1703414800</t>
  </si>
  <si>
    <t>997013219</t>
  </si>
  <si>
    <t>Příplatek k vnitrostaveništní dopravě suti a vybouraných hmot za zvětšenou dopravu suti ZKD 10 m</t>
  </si>
  <si>
    <t>-1292495527</t>
  </si>
  <si>
    <t>5,527*2</t>
  </si>
  <si>
    <t>13</t>
  </si>
  <si>
    <t>997013501</t>
  </si>
  <si>
    <t>Odvoz suti a vybouraných hmot na skládku nebo meziskládku do 1 km se složením</t>
  </si>
  <si>
    <t>-1868070202</t>
  </si>
  <si>
    <t>14</t>
  </si>
  <si>
    <t>997013509</t>
  </si>
  <si>
    <t>Příplatek k odvozu suti a vybouraných hmot na skládku ZKD 1 km přes 1 km</t>
  </si>
  <si>
    <t>-1936267257</t>
  </si>
  <si>
    <t>5,527*18</t>
  </si>
  <si>
    <t>15</t>
  </si>
  <si>
    <t>997013609</t>
  </si>
  <si>
    <t>Poplatek za uložení na skládce (skládkovné) stavebního odpadu ze směsí nebo oddělených frakcí betonu, cihel a keramických výrobků kód odpadu 17 01 07</t>
  </si>
  <si>
    <t>130138279</t>
  </si>
  <si>
    <t>16</t>
  </si>
  <si>
    <t>997013635</t>
  </si>
  <si>
    <t>Poplatek za uložení na skládce (skládkovné) komunálního odpadu kód odpadu 20 03 01</t>
  </si>
  <si>
    <t>116434383</t>
  </si>
  <si>
    <t>17</t>
  </si>
  <si>
    <t>997013813</t>
  </si>
  <si>
    <t>Poplatek za uložení na skládce (skládkovné) stavebního odpadu z plastických hmot kód odpadu 17 02 03</t>
  </si>
  <si>
    <t>1416304488</t>
  </si>
  <si>
    <t>PSV</t>
  </si>
  <si>
    <t>Práce a dodávky PSV</t>
  </si>
  <si>
    <t>711</t>
  </si>
  <si>
    <t>Izolace proti vodě, vlhkosti a plynům</t>
  </si>
  <si>
    <t>18</t>
  </si>
  <si>
    <t>711191201</t>
  </si>
  <si>
    <t>Provedení izolace proti zemní vlhkosti hydroizolační stěrkou vodorovné na betonu, 2 vrstvy</t>
  </si>
  <si>
    <t>929849539</t>
  </si>
  <si>
    <t>19</t>
  </si>
  <si>
    <t>M</t>
  </si>
  <si>
    <t>SMB.204220001</t>
  </si>
  <si>
    <t>AQUAFIN-IC, 25kg</t>
  </si>
  <si>
    <t>kg</t>
  </si>
  <si>
    <t>32</t>
  </si>
  <si>
    <t>933416235</t>
  </si>
  <si>
    <t>3,023*1,1 'Přepočtené koeficientem množství</t>
  </si>
  <si>
    <t>20</t>
  </si>
  <si>
    <t>711192201</t>
  </si>
  <si>
    <t>Provedení izolace proti zemní vlhkosti hydroizolační stěrkou svislé na betonu, 2 vrstvy</t>
  </si>
  <si>
    <t>903281019</t>
  </si>
  <si>
    <t>1131278577</t>
  </si>
  <si>
    <t>17,748*1,1 'Přepočtené koeficientem množství</t>
  </si>
  <si>
    <t>22</t>
  </si>
  <si>
    <t>711199101</t>
  </si>
  <si>
    <t>Provedení těsnícího pásu do spoje dilatační nebo styčné spáry podlaha - stěna</t>
  </si>
  <si>
    <t>m</t>
  </si>
  <si>
    <t>-349780389</t>
  </si>
  <si>
    <t>23</t>
  </si>
  <si>
    <t>711199102</t>
  </si>
  <si>
    <t>Provedení těsnícího koutu pro vnější nebo vnitřní roh spáry podlaha - stěna</t>
  </si>
  <si>
    <t>kus</t>
  </si>
  <si>
    <t>-1116600484</t>
  </si>
  <si>
    <t>24</t>
  </si>
  <si>
    <t>28355020</t>
  </si>
  <si>
    <t>páska pružná těsnící hydroizolační š do 85mm</t>
  </si>
  <si>
    <t>-242748037</t>
  </si>
  <si>
    <t>(1,67+1,81)*2</t>
  </si>
  <si>
    <t>2,55*4</t>
  </si>
  <si>
    <t>17,16*0,315 'Přepočtené koeficientem množství</t>
  </si>
  <si>
    <t>25</t>
  </si>
  <si>
    <t>55166620</t>
  </si>
  <si>
    <t>koleno odpadní PP pro stavitelné WC DN 110</t>
  </si>
  <si>
    <t>1606970105</t>
  </si>
  <si>
    <t>26</t>
  </si>
  <si>
    <t>64211005</t>
  </si>
  <si>
    <t>umyvadlo keramické závěsné bílé 550x420mm</t>
  </si>
  <si>
    <t>-507526395</t>
  </si>
  <si>
    <t>27</t>
  </si>
  <si>
    <t>LFN.H8263860002413</t>
  </si>
  <si>
    <t>Kloz komb stoj LYRA PLUS bílá</t>
  </si>
  <si>
    <t>1110342776</t>
  </si>
  <si>
    <t>28</t>
  </si>
  <si>
    <t>55167399</t>
  </si>
  <si>
    <t>sedátko klozetové duroplastové bílé</t>
  </si>
  <si>
    <t>-2021673228</t>
  </si>
  <si>
    <t>725</t>
  </si>
  <si>
    <t>Zdravotechnika - zařizovací předměty</t>
  </si>
  <si>
    <t>29</t>
  </si>
  <si>
    <t>725110814</t>
  </si>
  <si>
    <t>Demontáž klozetu Kombi</t>
  </si>
  <si>
    <t>soubor</t>
  </si>
  <si>
    <t>1136745063</t>
  </si>
  <si>
    <t>30</t>
  </si>
  <si>
    <t>725119122</t>
  </si>
  <si>
    <t>Montáž klozetových mís kombi</t>
  </si>
  <si>
    <t>300066352</t>
  </si>
  <si>
    <t>31</t>
  </si>
  <si>
    <t>725210821</t>
  </si>
  <si>
    <t>Demontáž umyvadel bez výtokových armatur</t>
  </si>
  <si>
    <t>-567319280</t>
  </si>
  <si>
    <t>725219102</t>
  </si>
  <si>
    <t>Montáž umyvadla připevněného na šrouby do zdiva</t>
  </si>
  <si>
    <t>-134788429</t>
  </si>
  <si>
    <t>33</t>
  </si>
  <si>
    <t>725240811</t>
  </si>
  <si>
    <t>Demontáž kabin sprchových bez výtokových armatur</t>
  </si>
  <si>
    <t>-424868050</t>
  </si>
  <si>
    <t>34</t>
  </si>
  <si>
    <t>725240812</t>
  </si>
  <si>
    <t>Demontáž vaniček sprchových bez výtokových armatur</t>
  </si>
  <si>
    <t>1793454367</t>
  </si>
  <si>
    <t>35</t>
  </si>
  <si>
    <t>725241901</t>
  </si>
  <si>
    <t>Montáž vaničky sprchové</t>
  </si>
  <si>
    <t>2038121823</t>
  </si>
  <si>
    <t>36</t>
  </si>
  <si>
    <t>725244907</t>
  </si>
  <si>
    <t>Montáž zástěny sprchové rohové (sprchový kout)</t>
  </si>
  <si>
    <t>-1545184008</t>
  </si>
  <si>
    <t>37</t>
  </si>
  <si>
    <t>725310823</t>
  </si>
  <si>
    <t>Demontáž dřez jednoduchý vestavěný v kuchyňských sestavách bez výtokových armatur</t>
  </si>
  <si>
    <t>53233166</t>
  </si>
  <si>
    <t>38</t>
  </si>
  <si>
    <t>725530823</t>
  </si>
  <si>
    <t>Demontáž ohřívač elektrický tlakový přes 50 do 200 l</t>
  </si>
  <si>
    <t>-133779954</t>
  </si>
  <si>
    <t>39</t>
  </si>
  <si>
    <t>725535212</t>
  </si>
  <si>
    <t>Ventil pojistný G 3/4"</t>
  </si>
  <si>
    <t>-1378043871</t>
  </si>
  <si>
    <t>40</t>
  </si>
  <si>
    <t>725539204</t>
  </si>
  <si>
    <t>Montáž ohřívačů zásobníkových závěsných tlakových přes 80 do 125 l</t>
  </si>
  <si>
    <t>668364870</t>
  </si>
  <si>
    <t>41</t>
  </si>
  <si>
    <t>725813111</t>
  </si>
  <si>
    <t>Ventil rohový bez připojovací trubičky nebo flexi hadičky G 1/2"</t>
  </si>
  <si>
    <t>-390367789</t>
  </si>
  <si>
    <t>42</t>
  </si>
  <si>
    <t>725813112.RAF</t>
  </si>
  <si>
    <t>Ventil rohový RIO 10794 pračkový G 3/4"</t>
  </si>
  <si>
    <t>1341435690</t>
  </si>
  <si>
    <t>43</t>
  </si>
  <si>
    <t>725820801</t>
  </si>
  <si>
    <t>Demontáž baterie nástěnné do G 3 / 4</t>
  </si>
  <si>
    <t>1784611141</t>
  </si>
  <si>
    <t>44</t>
  </si>
  <si>
    <t>725821325</t>
  </si>
  <si>
    <t>Baterie dřezová stojánková páková s otáčivým kulatým ústím a délkou ramínka 220 mm</t>
  </si>
  <si>
    <t>-917115856</t>
  </si>
  <si>
    <t>45</t>
  </si>
  <si>
    <t>725822613</t>
  </si>
  <si>
    <t>Baterie umyvadlová stojánková páková s výpustí</t>
  </si>
  <si>
    <t>1321210879</t>
  </si>
  <si>
    <t>46</t>
  </si>
  <si>
    <t>725840850</t>
  </si>
  <si>
    <t>Demontáž baterie sprch  do G 3/4x1</t>
  </si>
  <si>
    <t>-1879604726</t>
  </si>
  <si>
    <t>47</t>
  </si>
  <si>
    <t>725849411</t>
  </si>
  <si>
    <t>Montáž baterie sprchové nástěnná s nastavitelnou výškou sprchy</t>
  </si>
  <si>
    <t>2014453510</t>
  </si>
  <si>
    <t>48</t>
  </si>
  <si>
    <t>55145403</t>
  </si>
  <si>
    <t>baterie sprchová s ruční sprchou 1/2"x150mm</t>
  </si>
  <si>
    <t>712747514</t>
  </si>
  <si>
    <t>49</t>
  </si>
  <si>
    <t>725860811</t>
  </si>
  <si>
    <t>Demontáž uzávěrů zápachu jednoduchých</t>
  </si>
  <si>
    <t>-593148899</t>
  </si>
  <si>
    <t>50</t>
  </si>
  <si>
    <t>725865311</t>
  </si>
  <si>
    <t>Zápachová uzávěrka sprchových van DN 40/50 s kulovým kloubem na odtoku</t>
  </si>
  <si>
    <t>-713232251</t>
  </si>
  <si>
    <t>51</t>
  </si>
  <si>
    <t>725869101</t>
  </si>
  <si>
    <t>Montáž zápachových uzávěrek umyvadlových do DN 40</t>
  </si>
  <si>
    <t>-1506930913</t>
  </si>
  <si>
    <t>52</t>
  </si>
  <si>
    <t>55161321</t>
  </si>
  <si>
    <t>uzávěrka zápachová umyvadlová s krycí růžicí odtoku DN 32</t>
  </si>
  <si>
    <t>455567196</t>
  </si>
  <si>
    <t>53</t>
  </si>
  <si>
    <t>725869203</t>
  </si>
  <si>
    <t>Montáž zápachových uzávěrek dřezových jednodílných DN 40</t>
  </si>
  <si>
    <t>-1141228232</t>
  </si>
  <si>
    <t>54</t>
  </si>
  <si>
    <t>55161115</t>
  </si>
  <si>
    <t>uzávěrka zápachová dřezová s kulovým kloubem DN 40</t>
  </si>
  <si>
    <t>448520207</t>
  </si>
  <si>
    <t>55</t>
  </si>
  <si>
    <t>998725312</t>
  </si>
  <si>
    <t>Přesun hmot procentní pro zařizovací předměty ruční v objektech v přes 6 do 12 m</t>
  </si>
  <si>
    <t>%</t>
  </si>
  <si>
    <t>237401191</t>
  </si>
  <si>
    <t>56</t>
  </si>
  <si>
    <t>998725319</t>
  </si>
  <si>
    <t>Příplatek k ručnímu přesunu hmot procentnímu pro zařizovací předměty za zvětšený přesun ZKD 50 m</t>
  </si>
  <si>
    <t>952785891</t>
  </si>
  <si>
    <t>735</t>
  </si>
  <si>
    <t>Ústřední vytápění - otopná tělesa</t>
  </si>
  <si>
    <t>57</t>
  </si>
  <si>
    <t>735160113</t>
  </si>
  <si>
    <t>Otopné těleso trubkové teplovodní výška/délka 900/600 mm</t>
  </si>
  <si>
    <t>336803645</t>
  </si>
  <si>
    <t>58</t>
  </si>
  <si>
    <t>735890102</t>
  </si>
  <si>
    <t>Elektrické topné těleso (tyč) pro kombinované vytápění s integrovaným regulátorem teploty o výkonu 300 W</t>
  </si>
  <si>
    <t>489136339</t>
  </si>
  <si>
    <t>59</t>
  </si>
  <si>
    <t>998735312</t>
  </si>
  <si>
    <t>Přesun hmot procentní pro otopná tělesa ruční v objektech v přes 6 do 12 m</t>
  </si>
  <si>
    <t>-1272901512</t>
  </si>
  <si>
    <t>751</t>
  </si>
  <si>
    <t>Vzduchotechnika</t>
  </si>
  <si>
    <t>60</t>
  </si>
  <si>
    <t>751111012</t>
  </si>
  <si>
    <t>Montáž ventilátoru axiálního nízkotlakého nástěnného základního D přes 100 do 200 mm</t>
  </si>
  <si>
    <t>1630455613</t>
  </si>
  <si>
    <t>61</t>
  </si>
  <si>
    <t>42914117</t>
  </si>
  <si>
    <t>ventilátor axiální stěnový skříň z plastu zpožděný doběh IP44 25W D 125mm</t>
  </si>
  <si>
    <t>-900947785</t>
  </si>
  <si>
    <t>62</t>
  </si>
  <si>
    <t>751377011</t>
  </si>
  <si>
    <t>Montáž odsávacího zákrytu (digestoř) bytového vestavěného</t>
  </si>
  <si>
    <t>1354450486</t>
  </si>
  <si>
    <t>63</t>
  </si>
  <si>
    <t>751377811</t>
  </si>
  <si>
    <t>Demontáž odsávacího zákrytu (digestoř) bytového vestavěného</t>
  </si>
  <si>
    <t>1853286868</t>
  </si>
  <si>
    <t>766</t>
  </si>
  <si>
    <t>Konstrukce truhlářské</t>
  </si>
  <si>
    <t>64</t>
  </si>
  <si>
    <t>766491851</t>
  </si>
  <si>
    <t>Demontáž prahů dveří jednokřídlových</t>
  </si>
  <si>
    <t>-86694050</t>
  </si>
  <si>
    <t>65</t>
  </si>
  <si>
    <t>766660001</t>
  </si>
  <si>
    <t>Montáž dveřních křídel otvíravých jednokřídlových š do 0,8 m do ocelové zárubně</t>
  </si>
  <si>
    <t>64064567</t>
  </si>
  <si>
    <t>66</t>
  </si>
  <si>
    <t>61173215</t>
  </si>
  <si>
    <t>dveře jednokřídlé dřevotřískové povrch laminátový 600-900x1970mm protipožární EI30 protihlukové útlum 34dB</t>
  </si>
  <si>
    <t>1022476717</t>
  </si>
  <si>
    <t>67</t>
  </si>
  <si>
    <t>766660733</t>
  </si>
  <si>
    <t>Montáž dveřního bezpečnostního kování - štítku s klikou</t>
  </si>
  <si>
    <t>-2055959286</t>
  </si>
  <si>
    <t>68</t>
  </si>
  <si>
    <t>54914110</t>
  </si>
  <si>
    <t>kování bezpečnostní koule/klika R1</t>
  </si>
  <si>
    <t>-676033025</t>
  </si>
  <si>
    <t>69</t>
  </si>
  <si>
    <t>766691811</t>
  </si>
  <si>
    <t>Demontáž parapetních desek dřevěných nebo plastových šířky do 300 mm</t>
  </si>
  <si>
    <t>-1266456999</t>
  </si>
  <si>
    <t>70</t>
  </si>
  <si>
    <t>766691914</t>
  </si>
  <si>
    <t>Vyvěšení nebo zavěšení dřevěných křídel dveří pl do 2 m2</t>
  </si>
  <si>
    <t>1364725356</t>
  </si>
  <si>
    <t>71</t>
  </si>
  <si>
    <t>766694116</t>
  </si>
  <si>
    <t>Montáž parapetních desek dřevěných nebo plastových š do 30 cm</t>
  </si>
  <si>
    <t>-652528548</t>
  </si>
  <si>
    <t>72</t>
  </si>
  <si>
    <t>60794101</t>
  </si>
  <si>
    <t>parapet dřevotřískový vnitřní povrch laminátový š 200mm</t>
  </si>
  <si>
    <t>-1438169409</t>
  </si>
  <si>
    <t>73</t>
  </si>
  <si>
    <t>766695212</t>
  </si>
  <si>
    <t>Montáž truhlářských prahů dveří jednokřídlových š do 10 cm</t>
  </si>
  <si>
    <t>-1624930070</t>
  </si>
  <si>
    <t>74</t>
  </si>
  <si>
    <t>61187112</t>
  </si>
  <si>
    <t>práh dveřní dřevěný dubový tl 20mm dl 620mm š 70mm</t>
  </si>
  <si>
    <t>-817702124</t>
  </si>
  <si>
    <t>75</t>
  </si>
  <si>
    <t>61187152</t>
  </si>
  <si>
    <t>práh dveřní dřevěný dubový tl 20mm dl 820mm š 70mm</t>
  </si>
  <si>
    <t>-974503883</t>
  </si>
  <si>
    <t>76</t>
  </si>
  <si>
    <t>766811116</t>
  </si>
  <si>
    <t>Montáž korpusu kuchyňských skříněk spodních na nožičky š přes 600 do 1200 mm</t>
  </si>
  <si>
    <t>482902275</t>
  </si>
  <si>
    <t>77</t>
  </si>
  <si>
    <t>766811151</t>
  </si>
  <si>
    <t>Montáž korpusu kuchyňských skříněk horních na stěnu š do 600 mm</t>
  </si>
  <si>
    <t>1892255234</t>
  </si>
  <si>
    <t>78</t>
  </si>
  <si>
    <t>405W901</t>
  </si>
  <si>
    <t>Kuchyňská linka s dvířky 130 cm dub sierra</t>
  </si>
  <si>
    <t>-1661033615</t>
  </si>
  <si>
    <t>79</t>
  </si>
  <si>
    <t>766811223</t>
  </si>
  <si>
    <t>Příplatek k montáži kuchyňské pracovní desky za usazení dřezu</t>
  </si>
  <si>
    <t>-1338080818</t>
  </si>
  <si>
    <t>80</t>
  </si>
  <si>
    <t>55231082</t>
  </si>
  <si>
    <t>dřez nerez s odkládací ploškou vestavný matný 560x480mm</t>
  </si>
  <si>
    <t>-700061896</t>
  </si>
  <si>
    <t>81</t>
  </si>
  <si>
    <t>766812820</t>
  </si>
  <si>
    <t>Demontáž kuchyňských linek dřevěných nebo kovových dl do 1,5 m</t>
  </si>
  <si>
    <t>607250417</t>
  </si>
  <si>
    <t>82</t>
  </si>
  <si>
    <t>766825811</t>
  </si>
  <si>
    <t>Demontáž truhlářských vestavěných skříní jednokřídlových</t>
  </si>
  <si>
    <t>-118862041</t>
  </si>
  <si>
    <t>83</t>
  </si>
  <si>
    <t>998766312</t>
  </si>
  <si>
    <t>Přesun hmot procentní pro kce truhlářské ruční v objektech v přes 6 do 12 m</t>
  </si>
  <si>
    <t>-804253879</t>
  </si>
  <si>
    <t>771</t>
  </si>
  <si>
    <t>Podlahy z dlaždic</t>
  </si>
  <si>
    <t>84</t>
  </si>
  <si>
    <t>771111011</t>
  </si>
  <si>
    <t>Vysátí podkladu před pokládkou dlažby</t>
  </si>
  <si>
    <t>-1182449730</t>
  </si>
  <si>
    <t>85</t>
  </si>
  <si>
    <t>771121011</t>
  </si>
  <si>
    <t>Nátěr penetrační na podlahu</t>
  </si>
  <si>
    <t>-1600898366</t>
  </si>
  <si>
    <t>86</t>
  </si>
  <si>
    <t>771574418</t>
  </si>
  <si>
    <t xml:space="preserve">Montáž podlah keramických hladkých lepených cementovým flexibilním lepidlem </t>
  </si>
  <si>
    <t>184025706</t>
  </si>
  <si>
    <t>87</t>
  </si>
  <si>
    <t>LSS.DARSE724</t>
  </si>
  <si>
    <t xml:space="preserve">Dlaždice , povrch glazovaný </t>
  </si>
  <si>
    <t>-1446689303</t>
  </si>
  <si>
    <t>88</t>
  </si>
  <si>
    <t>771591115</t>
  </si>
  <si>
    <t>Podlahy spárování silikonem</t>
  </si>
  <si>
    <t>-809205269</t>
  </si>
  <si>
    <t>4*2</t>
  </si>
  <si>
    <t>89</t>
  </si>
  <si>
    <t>998771312</t>
  </si>
  <si>
    <t>Přesun hmot procentní pro podlahy z dlaždic ruční v objektech v přes 6 do 12 m</t>
  </si>
  <si>
    <t>-1097347976</t>
  </si>
  <si>
    <t>776</t>
  </si>
  <si>
    <t>Podlahy povlakové</t>
  </si>
  <si>
    <t>90</t>
  </si>
  <si>
    <t>776111116</t>
  </si>
  <si>
    <t>Odstranění zbytků lepidla z podkladu povlakových podlah broušením</t>
  </si>
  <si>
    <t>1435125729</t>
  </si>
  <si>
    <t>91</t>
  </si>
  <si>
    <t>776111311</t>
  </si>
  <si>
    <t>Vysátí podkladu povlakových podlah</t>
  </si>
  <si>
    <t>-1402914630</t>
  </si>
  <si>
    <t>92</t>
  </si>
  <si>
    <t>776121112</t>
  </si>
  <si>
    <t>Vodou ředitelná penetrace savého podkladu povlakových podlah</t>
  </si>
  <si>
    <t>313444499</t>
  </si>
  <si>
    <t>93</t>
  </si>
  <si>
    <t>776141112</t>
  </si>
  <si>
    <t>Stěrka podlahová nivelační pro vyrovnání podkladu povlakových podlah pevnosti 20 MPa tl přes 3 do 5 mm</t>
  </si>
  <si>
    <t>-1234251340</t>
  </si>
  <si>
    <t>94</t>
  </si>
  <si>
    <t>776201811</t>
  </si>
  <si>
    <t>Demontáž lepených povlakových podlah bez podložky ručně</t>
  </si>
  <si>
    <t>-525364791</t>
  </si>
  <si>
    <t>95</t>
  </si>
  <si>
    <t>776201814</t>
  </si>
  <si>
    <t>Demontáž povlakových podlahovin volně položených podlepených páskou</t>
  </si>
  <si>
    <t>-2116258223</t>
  </si>
  <si>
    <t>96</t>
  </si>
  <si>
    <t>776221111</t>
  </si>
  <si>
    <t>Lepení pásů z PVC standardním lepidlem</t>
  </si>
  <si>
    <t>-47727097</t>
  </si>
  <si>
    <t>97</t>
  </si>
  <si>
    <t>28412245</t>
  </si>
  <si>
    <t>krytina podlahová heterogenní š 1,5m tl 2mm</t>
  </si>
  <si>
    <t>347676612</t>
  </si>
  <si>
    <t>17,167*1,1 'Přepočtené koeficientem množství</t>
  </si>
  <si>
    <t>98</t>
  </si>
  <si>
    <t>776223111</t>
  </si>
  <si>
    <t>Spoj povlakových podlahovin z PVC svařováním za tepla</t>
  </si>
  <si>
    <t>-315202998</t>
  </si>
  <si>
    <t>99</t>
  </si>
  <si>
    <t>776410811</t>
  </si>
  <si>
    <t>Odstranění soklíků a lišt pryžových nebo plastových</t>
  </si>
  <si>
    <t>-1326448228</t>
  </si>
  <si>
    <t>(4,05+3,45)*2</t>
  </si>
  <si>
    <t>(1,89+1,69)*2</t>
  </si>
  <si>
    <t>100</t>
  </si>
  <si>
    <t>776411111</t>
  </si>
  <si>
    <t>Montáž obvodových soklíků výšky do 80 mm</t>
  </si>
  <si>
    <t>142753494</t>
  </si>
  <si>
    <t>101</t>
  </si>
  <si>
    <t>28411003</t>
  </si>
  <si>
    <t>lišta soklová PVC 30x30mm</t>
  </si>
  <si>
    <t>1342331359</t>
  </si>
  <si>
    <t>22,16*1,02 'Přepočtené koeficientem množství</t>
  </si>
  <si>
    <t>102</t>
  </si>
  <si>
    <t>998776312</t>
  </si>
  <si>
    <t>Přesun hmot procentní pro podlahy povlakové ruční v objektech v přes 6 do 12 m</t>
  </si>
  <si>
    <t>178994215</t>
  </si>
  <si>
    <t>781</t>
  </si>
  <si>
    <t>Dokončovací práce - obklady</t>
  </si>
  <si>
    <t>103</t>
  </si>
  <si>
    <t>781111011</t>
  </si>
  <si>
    <t>Ometení (oprášení) stěny při přípravě podkladu</t>
  </si>
  <si>
    <t>-617579147</t>
  </si>
  <si>
    <t>1,4*1,4</t>
  </si>
  <si>
    <t>104</t>
  </si>
  <si>
    <t>781121011</t>
  </si>
  <si>
    <t>Nátěr penetrační na stěnu</t>
  </si>
  <si>
    <t>-519130644</t>
  </si>
  <si>
    <t>105</t>
  </si>
  <si>
    <t>781472218</t>
  </si>
  <si>
    <t>Montáž obkladů keramických hladkých lepených cementovým flexibilním lepidlem přes 19 do 22 ks/m2</t>
  </si>
  <si>
    <t>117867406</t>
  </si>
  <si>
    <t>106</t>
  </si>
  <si>
    <t>59761709</t>
  </si>
  <si>
    <t>obklad keramický nemrazuvzdorný povrch hladký/mat/lesk tl do 10mm přes 19 do 22ks/m2</t>
  </si>
  <si>
    <t>1443400267</t>
  </si>
  <si>
    <t>15,88*1,1 'Přepočtené koeficientem množství</t>
  </si>
  <si>
    <t>107</t>
  </si>
  <si>
    <t>998781312</t>
  </si>
  <si>
    <t>Přesun hmot procentní pro obklady keramické ruční v objektech v přes 6 do 12 m</t>
  </si>
  <si>
    <t>1554467908</t>
  </si>
  <si>
    <t>783</t>
  </si>
  <si>
    <t>Dokončovací práce - nátěry</t>
  </si>
  <si>
    <t>108</t>
  </si>
  <si>
    <t>783301311</t>
  </si>
  <si>
    <t>Odmaštění zámečnických konstrukcí vodou ředitelným odmašťovačem</t>
  </si>
  <si>
    <t>-217740934</t>
  </si>
  <si>
    <t>109</t>
  </si>
  <si>
    <t>783301401</t>
  </si>
  <si>
    <t>Ometení zámečnických konstrukcí</t>
  </si>
  <si>
    <t>-1420676202</t>
  </si>
  <si>
    <t>(2+0,6+2)*0,24</t>
  </si>
  <si>
    <t>(2+0,8+2)*0,24*2</t>
  </si>
  <si>
    <t>110</t>
  </si>
  <si>
    <t>783314101</t>
  </si>
  <si>
    <t>Základní jednonásobný syntetický nátěr zámečnických konstrukcí</t>
  </si>
  <si>
    <t>-591621463</t>
  </si>
  <si>
    <t>111</t>
  </si>
  <si>
    <t>783315101</t>
  </si>
  <si>
    <t>Mezinátěr jednonásobný syntetický standardní zámečnických konstrukcí</t>
  </si>
  <si>
    <t>-329611472</t>
  </si>
  <si>
    <t>112</t>
  </si>
  <si>
    <t>783317101</t>
  </si>
  <si>
    <t>Krycí jednonásobný syntetický standardní nátěr zámečnických konstrukcí</t>
  </si>
  <si>
    <t>-330970220</t>
  </si>
  <si>
    <t>113</t>
  </si>
  <si>
    <t>783601325</t>
  </si>
  <si>
    <t>Odmaštění článkových otopných těles vodou ředitelným odmašťovačem před provedením nátěru</t>
  </si>
  <si>
    <t>774249796</t>
  </si>
  <si>
    <t>114</t>
  </si>
  <si>
    <t>783601421</t>
  </si>
  <si>
    <t>Ometení článkových otopných těles před provedením nátěru</t>
  </si>
  <si>
    <t>153606209</t>
  </si>
  <si>
    <t>115</t>
  </si>
  <si>
    <t>783601713</t>
  </si>
  <si>
    <t>Odmaštění vodou ředitelným odmašťovačem potrubí DN do 50 mm</t>
  </si>
  <si>
    <t>1433983320</t>
  </si>
  <si>
    <t>116</t>
  </si>
  <si>
    <t>783614111</t>
  </si>
  <si>
    <t>Základní jednonásobný syntetický nátěr článkových otopných těles</t>
  </si>
  <si>
    <t>986763420</t>
  </si>
  <si>
    <t>117</t>
  </si>
  <si>
    <t>783614551</t>
  </si>
  <si>
    <t>Základní jednonásobný syntetický nátěr potrubí DN do 50 mm</t>
  </si>
  <si>
    <t>1417224168</t>
  </si>
  <si>
    <t>118</t>
  </si>
  <si>
    <t>783615551</t>
  </si>
  <si>
    <t>Mezinátěr jednonásobný syntetický nátěr potrubí DN do 50 mm</t>
  </si>
  <si>
    <t>1915458056</t>
  </si>
  <si>
    <t>119</t>
  </si>
  <si>
    <t>783617111</t>
  </si>
  <si>
    <t>Krycí jednonásobný syntetický nátěr článkových otopných těles</t>
  </si>
  <si>
    <t>228110584</t>
  </si>
  <si>
    <t>120</t>
  </si>
  <si>
    <t>783617601</t>
  </si>
  <si>
    <t>Krycí jednonásobný syntetický nátěr potrubí DN do 50 mm</t>
  </si>
  <si>
    <t>1122970566</t>
  </si>
  <si>
    <t>784</t>
  </si>
  <si>
    <t>Dokončovací práce - malby a tapety</t>
  </si>
  <si>
    <t>121</t>
  </si>
  <si>
    <t>784171111</t>
  </si>
  <si>
    <t>Zakrytí vnitřních ploch stěn v místnostech v do 3,80 m</t>
  </si>
  <si>
    <t>-816532988</t>
  </si>
  <si>
    <t>122</t>
  </si>
  <si>
    <t>58124844</t>
  </si>
  <si>
    <t>fólie pro malířské potřeby zakrývací tl 25µ 4x5m</t>
  </si>
  <si>
    <t>-1542112652</t>
  </si>
  <si>
    <t>20,19*1,05 'Přepočtené koeficientem množství</t>
  </si>
  <si>
    <t>123</t>
  </si>
  <si>
    <t>784181101</t>
  </si>
  <si>
    <t>Základní akrylátová jednonásobná bezbarvá penetrace podkladu v místnostech v do 3,80 m</t>
  </si>
  <si>
    <t>1140320736</t>
  </si>
  <si>
    <t>56,508+20,19</t>
  </si>
  <si>
    <t>124</t>
  </si>
  <si>
    <t>784211101</t>
  </si>
  <si>
    <t>Dvojnásobné bílé malby ze směsí za mokra výborně oděruvzdorných v místnostech v do 3,80 m</t>
  </si>
  <si>
    <t>135719362</t>
  </si>
  <si>
    <t>786</t>
  </si>
  <si>
    <t>Dokončovací práce - čalounické úpravy</t>
  </si>
  <si>
    <t>125</t>
  </si>
  <si>
    <t>786624121</t>
  </si>
  <si>
    <t>Montáž lamelové žaluzie do oken zdvojených kovových otevíravých, sklápěcích a vyklápěcích</t>
  </si>
  <si>
    <t>150049182</t>
  </si>
  <si>
    <t>2,1*1,5</t>
  </si>
  <si>
    <t>126</t>
  </si>
  <si>
    <t>55346200</t>
  </si>
  <si>
    <t>žaluzie horizontální interiérové</t>
  </si>
  <si>
    <t>-1112324686</t>
  </si>
  <si>
    <t>Práce a dodávky M</t>
  </si>
  <si>
    <t>21-M</t>
  </si>
  <si>
    <t>Elektromontáže</t>
  </si>
  <si>
    <t>127</t>
  </si>
  <si>
    <t>210290001</t>
  </si>
  <si>
    <t>Elektroinstalace- dem.,mont. lištování</t>
  </si>
  <si>
    <t>soub</t>
  </si>
  <si>
    <t>-431942022</t>
  </si>
  <si>
    <t>58-M</t>
  </si>
  <si>
    <t>Revize vyhrazených technických zařízení</t>
  </si>
  <si>
    <t>128</t>
  </si>
  <si>
    <t>58010300R</t>
  </si>
  <si>
    <t>Kontrola stavu elektrického okruhu - revize</t>
  </si>
  <si>
    <t>kpl</t>
  </si>
  <si>
    <t>833320628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</si>
</sst>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41</v>
      </c>
      <c r="E29" s="46"/>
      <c r="F29" s="31" t="s">
        <v>42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43</v>
      </c>
      <c r="G30" s="46"/>
      <c r="H30" s="46"/>
      <c r="I30" s="46"/>
      <c r="J30" s="46"/>
      <c r="K30" s="46"/>
      <c r="L30" s="47">
        <v>0.12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44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45</v>
      </c>
      <c r="G32" s="46"/>
      <c r="H32" s="46"/>
      <c r="I32" s="46"/>
      <c r="J32" s="46"/>
      <c r="K32" s="46"/>
      <c r="L32" s="47">
        <v>0.12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50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51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53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52</v>
      </c>
      <c r="AI60" s="41"/>
      <c r="AJ60" s="41"/>
      <c r="AK60" s="41"/>
      <c r="AL60" s="41"/>
      <c r="AM60" s="63" t="s">
        <v>53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54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55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53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52</v>
      </c>
      <c r="AI75" s="41"/>
      <c r="AJ75" s="41"/>
      <c r="AK75" s="41"/>
      <c r="AL75" s="41"/>
      <c r="AM75" s="63" t="s">
        <v>53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56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05-2024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Oprava bytu č.102,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Zelený dům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24. 3. 2024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Bílina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32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57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30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35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58</v>
      </c>
      <c r="D92" s="93"/>
      <c r="E92" s="93"/>
      <c r="F92" s="93"/>
      <c r="G92" s="93"/>
      <c r="H92" s="94"/>
      <c r="I92" s="95" t="s">
        <v>59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60</v>
      </c>
      <c r="AH92" s="93"/>
      <c r="AI92" s="93"/>
      <c r="AJ92" s="93"/>
      <c r="AK92" s="93"/>
      <c r="AL92" s="93"/>
      <c r="AM92" s="93"/>
      <c r="AN92" s="95" t="s">
        <v>61</v>
      </c>
      <c r="AO92" s="93"/>
      <c r="AP92" s="97"/>
      <c r="AQ92" s="98" t="s">
        <v>62</v>
      </c>
      <c r="AR92" s="43"/>
      <c r="AS92" s="99" t="s">
        <v>63</v>
      </c>
      <c r="AT92" s="100" t="s">
        <v>64</v>
      </c>
      <c r="AU92" s="100" t="s">
        <v>65</v>
      </c>
      <c r="AV92" s="100" t="s">
        <v>66</v>
      </c>
      <c r="AW92" s="100" t="s">
        <v>67</v>
      </c>
      <c r="AX92" s="100" t="s">
        <v>68</v>
      </c>
      <c r="AY92" s="100" t="s">
        <v>69</v>
      </c>
      <c r="AZ92" s="100" t="s">
        <v>70</v>
      </c>
      <c r="BA92" s="100" t="s">
        <v>71</v>
      </c>
      <c r="BB92" s="100" t="s">
        <v>72</v>
      </c>
      <c r="BC92" s="100" t="s">
        <v>73</v>
      </c>
      <c r="BD92" s="101" t="s">
        <v>74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75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76</v>
      </c>
      <c r="BT94" s="116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0" s="7" customFormat="1" ht="16.5" customHeight="1">
      <c r="A95" s="117" t="s">
        <v>80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'05-2024 - Oprava bytu č.102,'!J28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81</v>
      </c>
      <c r="AR95" s="124"/>
      <c r="AS95" s="125">
        <v>0</v>
      </c>
      <c r="AT95" s="126">
        <f>ROUND(SUM(AV95:AW95),2)</f>
        <v>0</v>
      </c>
      <c r="AU95" s="127">
        <f>'05-2024 - Oprava bytu č.102,'!P131</f>
        <v>0</v>
      </c>
      <c r="AV95" s="126">
        <f>'05-2024 - Oprava bytu č.102,'!J31</f>
        <v>0</v>
      </c>
      <c r="AW95" s="126">
        <f>'05-2024 - Oprava bytu č.102,'!J32</f>
        <v>0</v>
      </c>
      <c r="AX95" s="126">
        <f>'05-2024 - Oprava bytu č.102,'!J33</f>
        <v>0</v>
      </c>
      <c r="AY95" s="126">
        <f>'05-2024 - Oprava bytu č.102,'!J34</f>
        <v>0</v>
      </c>
      <c r="AZ95" s="126">
        <f>'05-2024 - Oprava bytu č.102,'!F31</f>
        <v>0</v>
      </c>
      <c r="BA95" s="126">
        <f>'05-2024 - Oprava bytu č.102,'!F32</f>
        <v>0</v>
      </c>
      <c r="BB95" s="126">
        <f>'05-2024 - Oprava bytu č.102,'!F33</f>
        <v>0</v>
      </c>
      <c r="BC95" s="126">
        <f>'05-2024 - Oprava bytu č.102,'!F34</f>
        <v>0</v>
      </c>
      <c r="BD95" s="128">
        <f>'05-2024 - Oprava bytu č.102,'!F35</f>
        <v>0</v>
      </c>
      <c r="BE95" s="7"/>
      <c r="BT95" s="129" t="s">
        <v>82</v>
      </c>
      <c r="BU95" s="129" t="s">
        <v>83</v>
      </c>
      <c r="BV95" s="129" t="s">
        <v>78</v>
      </c>
      <c r="BW95" s="129" t="s">
        <v>5</v>
      </c>
      <c r="BX95" s="129" t="s">
        <v>79</v>
      </c>
      <c r="CL95" s="129" t="s">
        <v>1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5-2024 - Oprava bytu č.102,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 hidden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9"/>
      <c r="AT3" s="16" t="s">
        <v>82</v>
      </c>
    </row>
    <row r="4" spans="2:46" s="1" customFormat="1" ht="24.95" customHeight="1" hidden="1">
      <c r="B4" s="19"/>
      <c r="D4" s="132" t="s">
        <v>84</v>
      </c>
      <c r="L4" s="19"/>
      <c r="M4" s="133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1:31" s="2" customFormat="1" ht="12" customHeight="1" hidden="1">
      <c r="A6" s="37"/>
      <c r="B6" s="43"/>
      <c r="C6" s="37"/>
      <c r="D6" s="134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 hidden="1">
      <c r="A7" s="37"/>
      <c r="B7" s="43"/>
      <c r="C7" s="37"/>
      <c r="D7" s="37"/>
      <c r="E7" s="135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 hidden="1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 hidden="1">
      <c r="A9" s="37"/>
      <c r="B9" s="43"/>
      <c r="C9" s="37"/>
      <c r="D9" s="134" t="s">
        <v>18</v>
      </c>
      <c r="E9" s="37"/>
      <c r="F9" s="136" t="s">
        <v>1</v>
      </c>
      <c r="G9" s="37"/>
      <c r="H9" s="37"/>
      <c r="I9" s="134" t="s">
        <v>19</v>
      </c>
      <c r="J9" s="136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 hidden="1">
      <c r="A10" s="37"/>
      <c r="B10" s="43"/>
      <c r="C10" s="37"/>
      <c r="D10" s="134" t="s">
        <v>20</v>
      </c>
      <c r="E10" s="37"/>
      <c r="F10" s="136" t="s">
        <v>21</v>
      </c>
      <c r="G10" s="37"/>
      <c r="H10" s="37"/>
      <c r="I10" s="134" t="s">
        <v>22</v>
      </c>
      <c r="J10" s="137" t="str">
        <f>'Rekapitulace zakázky'!AN8</f>
        <v>24. 3. 2024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 hidden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4" t="s">
        <v>24</v>
      </c>
      <c r="E12" s="37"/>
      <c r="F12" s="37"/>
      <c r="G12" s="37"/>
      <c r="H12" s="37"/>
      <c r="I12" s="134" t="s">
        <v>25</v>
      </c>
      <c r="J12" s="136" t="s">
        <v>26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 hidden="1">
      <c r="A13" s="37"/>
      <c r="B13" s="43"/>
      <c r="C13" s="37"/>
      <c r="D13" s="37"/>
      <c r="E13" s="136" t="s">
        <v>27</v>
      </c>
      <c r="F13" s="37"/>
      <c r="G13" s="37"/>
      <c r="H13" s="37"/>
      <c r="I13" s="134" t="s">
        <v>28</v>
      </c>
      <c r="J13" s="136" t="s">
        <v>29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 hidden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 hidden="1">
      <c r="A15" s="37"/>
      <c r="B15" s="43"/>
      <c r="C15" s="37"/>
      <c r="D15" s="134" t="s">
        <v>30</v>
      </c>
      <c r="E15" s="37"/>
      <c r="F15" s="37"/>
      <c r="G15" s="37"/>
      <c r="H15" s="37"/>
      <c r="I15" s="134" t="s">
        <v>25</v>
      </c>
      <c r="J15" s="32" t="str">
        <f>'Rekapitulace zakázky'!AN13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 hidden="1">
      <c r="A16" s="37"/>
      <c r="B16" s="43"/>
      <c r="C16" s="37"/>
      <c r="D16" s="37"/>
      <c r="E16" s="32" t="str">
        <f>'Rekapitulace zakázky'!E14</f>
        <v>Vyplň údaj</v>
      </c>
      <c r="F16" s="136"/>
      <c r="G16" s="136"/>
      <c r="H16" s="136"/>
      <c r="I16" s="134" t="s">
        <v>28</v>
      </c>
      <c r="J16" s="32" t="str">
        <f>'Rekapitulace zakázky'!AN14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 hidden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 hidden="1">
      <c r="A18" s="37"/>
      <c r="B18" s="43"/>
      <c r="C18" s="37"/>
      <c r="D18" s="134" t="s">
        <v>32</v>
      </c>
      <c r="E18" s="37"/>
      <c r="F18" s="37"/>
      <c r="G18" s="37"/>
      <c r="H18" s="37"/>
      <c r="I18" s="134" t="s">
        <v>25</v>
      </c>
      <c r="J18" s="136" t="str">
        <f>IF('Rekapitulace zakázky'!AN16="","",'Rekapitulace zakázky'!AN16)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 hidden="1">
      <c r="A19" s="37"/>
      <c r="B19" s="43"/>
      <c r="C19" s="37"/>
      <c r="D19" s="37"/>
      <c r="E19" s="136" t="str">
        <f>IF('Rekapitulace zakázky'!E17="","",'Rekapitulace zakázky'!E17)</f>
        <v xml:space="preserve"> </v>
      </c>
      <c r="F19" s="37"/>
      <c r="G19" s="37"/>
      <c r="H19" s="37"/>
      <c r="I19" s="134" t="s">
        <v>28</v>
      </c>
      <c r="J19" s="136" t="str">
        <f>IF('Rekapitulace zakázky'!AN17="","",'Rekapitulace zakázky'!AN17)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 hidden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 hidden="1">
      <c r="A21" s="37"/>
      <c r="B21" s="43"/>
      <c r="C21" s="37"/>
      <c r="D21" s="134" t="s">
        <v>35</v>
      </c>
      <c r="E21" s="37"/>
      <c r="F21" s="37"/>
      <c r="G21" s="37"/>
      <c r="H21" s="37"/>
      <c r="I21" s="134" t="s">
        <v>25</v>
      </c>
      <c r="J21" s="136" t="str">
        <f>IF('Rekapitulace zakázky'!AN19="","",'Rekapitulace zakázky'!AN19)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 hidden="1">
      <c r="A22" s="37"/>
      <c r="B22" s="43"/>
      <c r="C22" s="37"/>
      <c r="D22" s="37"/>
      <c r="E22" s="136" t="str">
        <f>IF('Rekapitulace zakázky'!E20="","",'Rekapitulace zakázky'!E20)</f>
        <v xml:space="preserve"> </v>
      </c>
      <c r="F22" s="37"/>
      <c r="G22" s="37"/>
      <c r="H22" s="37"/>
      <c r="I22" s="134" t="s">
        <v>28</v>
      </c>
      <c r="J22" s="136" t="str">
        <f>IF('Rekapitulace zakázky'!AN20="","",'Rekapitulace zakázky'!AN20)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 hidden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 hidden="1">
      <c r="A24" s="37"/>
      <c r="B24" s="43"/>
      <c r="C24" s="37"/>
      <c r="D24" s="134" t="s">
        <v>36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 hidden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 hidden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 hidden="1">
      <c r="A27" s="37"/>
      <c r="B27" s="43"/>
      <c r="C27" s="37"/>
      <c r="D27" s="142"/>
      <c r="E27" s="142"/>
      <c r="F27" s="142"/>
      <c r="G27" s="142"/>
      <c r="H27" s="142"/>
      <c r="I27" s="142"/>
      <c r="J27" s="142"/>
      <c r="K27" s="14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 hidden="1">
      <c r="A28" s="37"/>
      <c r="B28" s="43"/>
      <c r="C28" s="37"/>
      <c r="D28" s="143" t="s">
        <v>37</v>
      </c>
      <c r="E28" s="37"/>
      <c r="F28" s="37"/>
      <c r="G28" s="37"/>
      <c r="H28" s="37"/>
      <c r="I28" s="37"/>
      <c r="J28" s="144">
        <f>ROUND(J131,2)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 hidden="1">
      <c r="A30" s="37"/>
      <c r="B30" s="43"/>
      <c r="C30" s="37"/>
      <c r="D30" s="37"/>
      <c r="E30" s="37"/>
      <c r="F30" s="145" t="s">
        <v>39</v>
      </c>
      <c r="G30" s="37"/>
      <c r="H30" s="37"/>
      <c r="I30" s="145" t="s">
        <v>38</v>
      </c>
      <c r="J30" s="145" t="s">
        <v>40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 hidden="1">
      <c r="A31" s="37"/>
      <c r="B31" s="43"/>
      <c r="C31" s="37"/>
      <c r="D31" s="146" t="s">
        <v>41</v>
      </c>
      <c r="E31" s="134" t="s">
        <v>42</v>
      </c>
      <c r="F31" s="147">
        <f>ROUND((SUM(BE131:BE327)),2)</f>
        <v>0</v>
      </c>
      <c r="G31" s="37"/>
      <c r="H31" s="37"/>
      <c r="I31" s="148">
        <v>0.21</v>
      </c>
      <c r="J31" s="147">
        <f>ROUND(((SUM(BE131:BE327))*I31),2)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134" t="s">
        <v>43</v>
      </c>
      <c r="F32" s="147">
        <f>ROUND((SUM(BF131:BF327)),2)</f>
        <v>0</v>
      </c>
      <c r="G32" s="37"/>
      <c r="H32" s="37"/>
      <c r="I32" s="148">
        <v>0.12</v>
      </c>
      <c r="J32" s="147">
        <f>ROUND(((SUM(BF131:BF327))*I32),2)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34" t="s">
        <v>44</v>
      </c>
      <c r="F33" s="147">
        <f>ROUND((SUM(BG131:BG327)),2)</f>
        <v>0</v>
      </c>
      <c r="G33" s="37"/>
      <c r="H33" s="37"/>
      <c r="I33" s="148">
        <v>0.21</v>
      </c>
      <c r="J33" s="147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45</v>
      </c>
      <c r="F34" s="147">
        <f>ROUND((SUM(BH131:BH327)),2)</f>
        <v>0</v>
      </c>
      <c r="G34" s="37"/>
      <c r="H34" s="37"/>
      <c r="I34" s="148">
        <v>0.12</v>
      </c>
      <c r="J34" s="147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4" t="s">
        <v>46</v>
      </c>
      <c r="F35" s="147">
        <f>ROUND((SUM(BI131:BI327)),2)</f>
        <v>0</v>
      </c>
      <c r="G35" s="37"/>
      <c r="H35" s="37"/>
      <c r="I35" s="148">
        <v>0</v>
      </c>
      <c r="J35" s="147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 hidden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 hidden="1">
      <c r="A37" s="37"/>
      <c r="B37" s="43"/>
      <c r="C37" s="149"/>
      <c r="D37" s="150" t="s">
        <v>47</v>
      </c>
      <c r="E37" s="151"/>
      <c r="F37" s="151"/>
      <c r="G37" s="152" t="s">
        <v>48</v>
      </c>
      <c r="H37" s="153" t="s">
        <v>49</v>
      </c>
      <c r="I37" s="151"/>
      <c r="J37" s="154">
        <f>SUM(J28:J35)</f>
        <v>0</v>
      </c>
      <c r="K37" s="155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 hidden="1">
      <c r="B39" s="19"/>
      <c r="L39" s="19"/>
    </row>
    <row r="40" spans="2:12" s="1" customFormat="1" ht="14.4" customHeight="1" hidden="1">
      <c r="B40" s="19"/>
      <c r="L40" s="19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56" t="s">
        <v>50</v>
      </c>
      <c r="E50" s="157"/>
      <c r="F50" s="157"/>
      <c r="G50" s="156" t="s">
        <v>51</v>
      </c>
      <c r="H50" s="157"/>
      <c r="I50" s="157"/>
      <c r="J50" s="157"/>
      <c r="K50" s="157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58" t="s">
        <v>52</v>
      </c>
      <c r="E61" s="159"/>
      <c r="F61" s="160" t="s">
        <v>53</v>
      </c>
      <c r="G61" s="158" t="s">
        <v>52</v>
      </c>
      <c r="H61" s="159"/>
      <c r="I61" s="159"/>
      <c r="J61" s="161" t="s">
        <v>53</v>
      </c>
      <c r="K61" s="159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56" t="s">
        <v>54</v>
      </c>
      <c r="E65" s="162"/>
      <c r="F65" s="162"/>
      <c r="G65" s="156" t="s">
        <v>55</v>
      </c>
      <c r="H65" s="162"/>
      <c r="I65" s="162"/>
      <c r="J65" s="162"/>
      <c r="K65" s="16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58" t="s">
        <v>52</v>
      </c>
      <c r="E76" s="159"/>
      <c r="F76" s="160" t="s">
        <v>53</v>
      </c>
      <c r="G76" s="158" t="s">
        <v>52</v>
      </c>
      <c r="H76" s="159"/>
      <c r="I76" s="159"/>
      <c r="J76" s="161" t="s">
        <v>53</v>
      </c>
      <c r="K76" s="159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>
      <c r="A81" s="37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75" t="str">
        <f>E7</f>
        <v>Oprava bytu č.102,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20</v>
      </c>
      <c r="D87" s="39"/>
      <c r="E87" s="39"/>
      <c r="F87" s="26" t="str">
        <f>F10</f>
        <v>Zelený dům</v>
      </c>
      <c r="G87" s="39"/>
      <c r="H87" s="39"/>
      <c r="I87" s="31" t="s">
        <v>22</v>
      </c>
      <c r="J87" s="78" t="str">
        <f>IF(J10="","",J10)</f>
        <v>24. 3. 2024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>Město Bílina</v>
      </c>
      <c r="G89" s="39"/>
      <c r="H89" s="39"/>
      <c r="I89" s="31" t="s">
        <v>32</v>
      </c>
      <c r="J89" s="35" t="str">
        <f>E19</f>
        <v xml:space="preserve"> 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30</v>
      </c>
      <c r="D90" s="39"/>
      <c r="E90" s="39"/>
      <c r="F90" s="26" t="str">
        <f>IF(E16="","",E16)</f>
        <v>Vyplň údaj</v>
      </c>
      <c r="G90" s="39"/>
      <c r="H90" s="39"/>
      <c r="I90" s="31" t="s">
        <v>35</v>
      </c>
      <c r="J90" s="35" t="str">
        <f>E22</f>
        <v xml:space="preserve">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67" t="s">
        <v>86</v>
      </c>
      <c r="D92" s="168"/>
      <c r="E92" s="168"/>
      <c r="F92" s="168"/>
      <c r="G92" s="168"/>
      <c r="H92" s="168"/>
      <c r="I92" s="168"/>
      <c r="J92" s="169" t="s">
        <v>87</v>
      </c>
      <c r="K92" s="168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70" t="s">
        <v>88</v>
      </c>
      <c r="D94" s="39"/>
      <c r="E94" s="39"/>
      <c r="F94" s="39"/>
      <c r="G94" s="39"/>
      <c r="H94" s="39"/>
      <c r="I94" s="39"/>
      <c r="J94" s="109">
        <f>J131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89</v>
      </c>
    </row>
    <row r="95" spans="1:31" s="9" customFormat="1" ht="24.95" customHeight="1">
      <c r="A95" s="9"/>
      <c r="B95" s="171"/>
      <c r="C95" s="172"/>
      <c r="D95" s="173" t="s">
        <v>90</v>
      </c>
      <c r="E95" s="174"/>
      <c r="F95" s="174"/>
      <c r="G95" s="174"/>
      <c r="H95" s="174"/>
      <c r="I95" s="174"/>
      <c r="J95" s="175">
        <f>J132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7"/>
      <c r="C96" s="178"/>
      <c r="D96" s="179" t="s">
        <v>91</v>
      </c>
      <c r="E96" s="180"/>
      <c r="F96" s="180"/>
      <c r="G96" s="180"/>
      <c r="H96" s="180"/>
      <c r="I96" s="180"/>
      <c r="J96" s="181">
        <f>J133</f>
        <v>0</v>
      </c>
      <c r="K96" s="178"/>
      <c r="L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7"/>
      <c r="C97" s="178"/>
      <c r="D97" s="179" t="s">
        <v>92</v>
      </c>
      <c r="E97" s="180"/>
      <c r="F97" s="180"/>
      <c r="G97" s="180"/>
      <c r="H97" s="180"/>
      <c r="I97" s="180"/>
      <c r="J97" s="181">
        <f>J144</f>
        <v>0</v>
      </c>
      <c r="K97" s="178"/>
      <c r="L97" s="18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7"/>
      <c r="C98" s="178"/>
      <c r="D98" s="179" t="s">
        <v>93</v>
      </c>
      <c r="E98" s="180"/>
      <c r="F98" s="180"/>
      <c r="G98" s="180"/>
      <c r="H98" s="180"/>
      <c r="I98" s="180"/>
      <c r="J98" s="181">
        <f>J159</f>
        <v>0</v>
      </c>
      <c r="K98" s="178"/>
      <c r="L98" s="18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1"/>
      <c r="C99" s="172"/>
      <c r="D99" s="173" t="s">
        <v>94</v>
      </c>
      <c r="E99" s="174"/>
      <c r="F99" s="174"/>
      <c r="G99" s="174"/>
      <c r="H99" s="174"/>
      <c r="I99" s="174"/>
      <c r="J99" s="175">
        <f>J169</f>
        <v>0</v>
      </c>
      <c r="K99" s="172"/>
      <c r="L99" s="17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77"/>
      <c r="C100" s="178"/>
      <c r="D100" s="179" t="s">
        <v>95</v>
      </c>
      <c r="E100" s="180"/>
      <c r="F100" s="180"/>
      <c r="G100" s="180"/>
      <c r="H100" s="180"/>
      <c r="I100" s="180"/>
      <c r="J100" s="181">
        <f>J170</f>
        <v>0</v>
      </c>
      <c r="K100" s="178"/>
      <c r="L100" s="18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7"/>
      <c r="C101" s="178"/>
      <c r="D101" s="179" t="s">
        <v>96</v>
      </c>
      <c r="E101" s="180"/>
      <c r="F101" s="180"/>
      <c r="G101" s="180"/>
      <c r="H101" s="180"/>
      <c r="I101" s="180"/>
      <c r="J101" s="181">
        <f>J190</f>
        <v>0</v>
      </c>
      <c r="K101" s="178"/>
      <c r="L101" s="18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7"/>
      <c r="C102" s="178"/>
      <c r="D102" s="179" t="s">
        <v>97</v>
      </c>
      <c r="E102" s="180"/>
      <c r="F102" s="180"/>
      <c r="G102" s="180"/>
      <c r="H102" s="180"/>
      <c r="I102" s="180"/>
      <c r="J102" s="181">
        <f>J219</f>
        <v>0</v>
      </c>
      <c r="K102" s="178"/>
      <c r="L102" s="18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7"/>
      <c r="C103" s="178"/>
      <c r="D103" s="179" t="s">
        <v>98</v>
      </c>
      <c r="E103" s="180"/>
      <c r="F103" s="180"/>
      <c r="G103" s="180"/>
      <c r="H103" s="180"/>
      <c r="I103" s="180"/>
      <c r="J103" s="181">
        <f>J223</f>
        <v>0</v>
      </c>
      <c r="K103" s="178"/>
      <c r="L103" s="18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7"/>
      <c r="C104" s="178"/>
      <c r="D104" s="179" t="s">
        <v>99</v>
      </c>
      <c r="E104" s="180"/>
      <c r="F104" s="180"/>
      <c r="G104" s="180"/>
      <c r="H104" s="180"/>
      <c r="I104" s="180"/>
      <c r="J104" s="181">
        <f>J228</f>
        <v>0</v>
      </c>
      <c r="K104" s="178"/>
      <c r="L104" s="18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7"/>
      <c r="C105" s="178"/>
      <c r="D105" s="179" t="s">
        <v>100</v>
      </c>
      <c r="E105" s="180"/>
      <c r="F105" s="180"/>
      <c r="G105" s="180"/>
      <c r="H105" s="180"/>
      <c r="I105" s="180"/>
      <c r="J105" s="181">
        <f>J249</f>
        <v>0</v>
      </c>
      <c r="K105" s="178"/>
      <c r="L105" s="18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7"/>
      <c r="C106" s="178"/>
      <c r="D106" s="179" t="s">
        <v>101</v>
      </c>
      <c r="E106" s="180"/>
      <c r="F106" s="180"/>
      <c r="G106" s="180"/>
      <c r="H106" s="180"/>
      <c r="I106" s="180"/>
      <c r="J106" s="181">
        <f>J260</f>
        <v>0</v>
      </c>
      <c r="K106" s="178"/>
      <c r="L106" s="18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7"/>
      <c r="C107" s="178"/>
      <c r="D107" s="179" t="s">
        <v>102</v>
      </c>
      <c r="E107" s="180"/>
      <c r="F107" s="180"/>
      <c r="G107" s="180"/>
      <c r="H107" s="180"/>
      <c r="I107" s="180"/>
      <c r="J107" s="181">
        <f>J285</f>
        <v>0</v>
      </c>
      <c r="K107" s="178"/>
      <c r="L107" s="18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7"/>
      <c r="C108" s="178"/>
      <c r="D108" s="179" t="s">
        <v>103</v>
      </c>
      <c r="E108" s="180"/>
      <c r="F108" s="180"/>
      <c r="G108" s="180"/>
      <c r="H108" s="180"/>
      <c r="I108" s="180"/>
      <c r="J108" s="181">
        <f>J295</f>
        <v>0</v>
      </c>
      <c r="K108" s="178"/>
      <c r="L108" s="18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7"/>
      <c r="C109" s="178"/>
      <c r="D109" s="179" t="s">
        <v>104</v>
      </c>
      <c r="E109" s="180"/>
      <c r="F109" s="180"/>
      <c r="G109" s="180"/>
      <c r="H109" s="180"/>
      <c r="I109" s="180"/>
      <c r="J109" s="181">
        <f>J312</f>
        <v>0</v>
      </c>
      <c r="K109" s="178"/>
      <c r="L109" s="18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7"/>
      <c r="C110" s="178"/>
      <c r="D110" s="179" t="s">
        <v>105</v>
      </c>
      <c r="E110" s="180"/>
      <c r="F110" s="180"/>
      <c r="G110" s="180"/>
      <c r="H110" s="180"/>
      <c r="I110" s="180"/>
      <c r="J110" s="181">
        <f>J319</f>
        <v>0</v>
      </c>
      <c r="K110" s="178"/>
      <c r="L110" s="18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71"/>
      <c r="C111" s="172"/>
      <c r="D111" s="173" t="s">
        <v>106</v>
      </c>
      <c r="E111" s="174"/>
      <c r="F111" s="174"/>
      <c r="G111" s="174"/>
      <c r="H111" s="174"/>
      <c r="I111" s="174"/>
      <c r="J111" s="175">
        <f>J323</f>
        <v>0</v>
      </c>
      <c r="K111" s="172"/>
      <c r="L111" s="176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77"/>
      <c r="C112" s="178"/>
      <c r="D112" s="179" t="s">
        <v>107</v>
      </c>
      <c r="E112" s="180"/>
      <c r="F112" s="180"/>
      <c r="G112" s="180"/>
      <c r="H112" s="180"/>
      <c r="I112" s="180"/>
      <c r="J112" s="181">
        <f>J324</f>
        <v>0</v>
      </c>
      <c r="K112" s="178"/>
      <c r="L112" s="182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7"/>
      <c r="C113" s="178"/>
      <c r="D113" s="179" t="s">
        <v>108</v>
      </c>
      <c r="E113" s="180"/>
      <c r="F113" s="180"/>
      <c r="G113" s="180"/>
      <c r="H113" s="180"/>
      <c r="I113" s="180"/>
      <c r="J113" s="181">
        <f>J326</f>
        <v>0</v>
      </c>
      <c r="K113" s="178"/>
      <c r="L113" s="182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65"/>
      <c r="C115" s="66"/>
      <c r="D115" s="66"/>
      <c r="E115" s="66"/>
      <c r="F115" s="66"/>
      <c r="G115" s="66"/>
      <c r="H115" s="66"/>
      <c r="I115" s="66"/>
      <c r="J115" s="66"/>
      <c r="K115" s="66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9" spans="1:31" s="2" customFormat="1" ht="6.95" customHeight="1">
      <c r="A119" s="37"/>
      <c r="B119" s="67"/>
      <c r="C119" s="68"/>
      <c r="D119" s="68"/>
      <c r="E119" s="68"/>
      <c r="F119" s="68"/>
      <c r="G119" s="68"/>
      <c r="H119" s="68"/>
      <c r="I119" s="68"/>
      <c r="J119" s="68"/>
      <c r="K119" s="68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24.95" customHeight="1">
      <c r="A120" s="37"/>
      <c r="B120" s="38"/>
      <c r="C120" s="22" t="s">
        <v>109</v>
      </c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16</v>
      </c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6.5" customHeight="1">
      <c r="A123" s="37"/>
      <c r="B123" s="38"/>
      <c r="C123" s="39"/>
      <c r="D123" s="39"/>
      <c r="E123" s="75" t="str">
        <f>E7</f>
        <v>Oprava bytu č.102,</v>
      </c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20</v>
      </c>
      <c r="D125" s="39"/>
      <c r="E125" s="39"/>
      <c r="F125" s="26" t="str">
        <f>F10</f>
        <v>Zelený dům</v>
      </c>
      <c r="G125" s="39"/>
      <c r="H125" s="39"/>
      <c r="I125" s="31" t="s">
        <v>22</v>
      </c>
      <c r="J125" s="78" t="str">
        <f>IF(J10="","",J10)</f>
        <v>24. 3. 2024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1" t="s">
        <v>24</v>
      </c>
      <c r="D127" s="39"/>
      <c r="E127" s="39"/>
      <c r="F127" s="26" t="str">
        <f>E13</f>
        <v>Město Bílina</v>
      </c>
      <c r="G127" s="39"/>
      <c r="H127" s="39"/>
      <c r="I127" s="31" t="s">
        <v>32</v>
      </c>
      <c r="J127" s="35" t="str">
        <f>E19</f>
        <v xml:space="preserve"> 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30</v>
      </c>
      <c r="D128" s="39"/>
      <c r="E128" s="39"/>
      <c r="F128" s="26" t="str">
        <f>IF(E16="","",E16)</f>
        <v>Vyplň údaj</v>
      </c>
      <c r="G128" s="39"/>
      <c r="H128" s="39"/>
      <c r="I128" s="31" t="s">
        <v>35</v>
      </c>
      <c r="J128" s="35" t="str">
        <f>E22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0.3" customHeight="1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11" customFormat="1" ht="29.25" customHeight="1">
      <c r="A130" s="183"/>
      <c r="B130" s="184"/>
      <c r="C130" s="185" t="s">
        <v>110</v>
      </c>
      <c r="D130" s="186" t="s">
        <v>62</v>
      </c>
      <c r="E130" s="186" t="s">
        <v>58</v>
      </c>
      <c r="F130" s="186" t="s">
        <v>59</v>
      </c>
      <c r="G130" s="186" t="s">
        <v>111</v>
      </c>
      <c r="H130" s="186" t="s">
        <v>112</v>
      </c>
      <c r="I130" s="186" t="s">
        <v>113</v>
      </c>
      <c r="J130" s="186" t="s">
        <v>87</v>
      </c>
      <c r="K130" s="187" t="s">
        <v>114</v>
      </c>
      <c r="L130" s="188"/>
      <c r="M130" s="99" t="s">
        <v>1</v>
      </c>
      <c r="N130" s="100" t="s">
        <v>41</v>
      </c>
      <c r="O130" s="100" t="s">
        <v>115</v>
      </c>
      <c r="P130" s="100" t="s">
        <v>116</v>
      </c>
      <c r="Q130" s="100" t="s">
        <v>117</v>
      </c>
      <c r="R130" s="100" t="s">
        <v>118</v>
      </c>
      <c r="S130" s="100" t="s">
        <v>119</v>
      </c>
      <c r="T130" s="101" t="s">
        <v>120</v>
      </c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183"/>
    </row>
    <row r="131" spans="1:63" s="2" customFormat="1" ht="22.8" customHeight="1">
      <c r="A131" s="37"/>
      <c r="B131" s="38"/>
      <c r="C131" s="106" t="s">
        <v>121</v>
      </c>
      <c r="D131" s="39"/>
      <c r="E131" s="39"/>
      <c r="F131" s="39"/>
      <c r="G131" s="39"/>
      <c r="H131" s="39"/>
      <c r="I131" s="39"/>
      <c r="J131" s="189">
        <f>BK131</f>
        <v>0</v>
      </c>
      <c r="K131" s="39"/>
      <c r="L131" s="43"/>
      <c r="M131" s="102"/>
      <c r="N131" s="190"/>
      <c r="O131" s="103"/>
      <c r="P131" s="191">
        <f>P132+P169+P323</f>
        <v>0</v>
      </c>
      <c r="Q131" s="103"/>
      <c r="R131" s="191">
        <f>R132+R169+R323</f>
        <v>1.5343670600000001</v>
      </c>
      <c r="S131" s="103"/>
      <c r="T131" s="192">
        <f>T132+T169+T323</f>
        <v>6.271764200000001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76</v>
      </c>
      <c r="AU131" s="16" t="s">
        <v>89</v>
      </c>
      <c r="BK131" s="193">
        <f>BK132+BK169+BK323</f>
        <v>0</v>
      </c>
    </row>
    <row r="132" spans="1:63" s="12" customFormat="1" ht="25.9" customHeight="1">
      <c r="A132" s="12"/>
      <c r="B132" s="194"/>
      <c r="C132" s="195"/>
      <c r="D132" s="196" t="s">
        <v>76</v>
      </c>
      <c r="E132" s="197" t="s">
        <v>122</v>
      </c>
      <c r="F132" s="197" t="s">
        <v>123</v>
      </c>
      <c r="G132" s="195"/>
      <c r="H132" s="195"/>
      <c r="I132" s="198"/>
      <c r="J132" s="199">
        <f>BK132</f>
        <v>0</v>
      </c>
      <c r="K132" s="195"/>
      <c r="L132" s="200"/>
      <c r="M132" s="201"/>
      <c r="N132" s="202"/>
      <c r="O132" s="202"/>
      <c r="P132" s="203">
        <f>P133+P144+P159</f>
        <v>0</v>
      </c>
      <c r="Q132" s="202"/>
      <c r="R132" s="203">
        <f>R133+R144+R159</f>
        <v>0.68161572</v>
      </c>
      <c r="S132" s="202"/>
      <c r="T132" s="204">
        <f>T133+T144+T159</f>
        <v>5.527012000000001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5" t="s">
        <v>82</v>
      </c>
      <c r="AT132" s="206" t="s">
        <v>76</v>
      </c>
      <c r="AU132" s="206" t="s">
        <v>77</v>
      </c>
      <c r="AY132" s="205" t="s">
        <v>124</v>
      </c>
      <c r="BK132" s="207">
        <f>BK133+BK144+BK159</f>
        <v>0</v>
      </c>
    </row>
    <row r="133" spans="1:63" s="12" customFormat="1" ht="22.8" customHeight="1">
      <c r="A133" s="12"/>
      <c r="B133" s="194"/>
      <c r="C133" s="195"/>
      <c r="D133" s="196" t="s">
        <v>76</v>
      </c>
      <c r="E133" s="208" t="s">
        <v>125</v>
      </c>
      <c r="F133" s="208" t="s">
        <v>126</v>
      </c>
      <c r="G133" s="195"/>
      <c r="H133" s="195"/>
      <c r="I133" s="198"/>
      <c r="J133" s="209">
        <f>BK133</f>
        <v>0</v>
      </c>
      <c r="K133" s="195"/>
      <c r="L133" s="200"/>
      <c r="M133" s="201"/>
      <c r="N133" s="202"/>
      <c r="O133" s="202"/>
      <c r="P133" s="203">
        <f>SUM(P134:P143)</f>
        <v>0</v>
      </c>
      <c r="Q133" s="202"/>
      <c r="R133" s="203">
        <f>SUM(R134:R143)</f>
        <v>0.68161572</v>
      </c>
      <c r="S133" s="202"/>
      <c r="T133" s="204">
        <f>SUM(T134:T143)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5" t="s">
        <v>82</v>
      </c>
      <c r="AT133" s="206" t="s">
        <v>76</v>
      </c>
      <c r="AU133" s="206" t="s">
        <v>82</v>
      </c>
      <c r="AY133" s="205" t="s">
        <v>124</v>
      </c>
      <c r="BK133" s="207">
        <f>SUM(BK134:BK143)</f>
        <v>0</v>
      </c>
    </row>
    <row r="134" spans="1:65" s="2" customFormat="1" ht="24.15" customHeight="1">
      <c r="A134" s="37"/>
      <c r="B134" s="38"/>
      <c r="C134" s="210" t="s">
        <v>82</v>
      </c>
      <c r="D134" s="210" t="s">
        <v>127</v>
      </c>
      <c r="E134" s="211" t="s">
        <v>128</v>
      </c>
      <c r="F134" s="212" t="s">
        <v>129</v>
      </c>
      <c r="G134" s="213" t="s">
        <v>130</v>
      </c>
      <c r="H134" s="214">
        <v>20.19</v>
      </c>
      <c r="I134" s="215"/>
      <c r="J134" s="216">
        <f>ROUND(I134*H134,2)</f>
        <v>0</v>
      </c>
      <c r="K134" s="212" t="s">
        <v>131</v>
      </c>
      <c r="L134" s="43"/>
      <c r="M134" s="217" t="s">
        <v>1</v>
      </c>
      <c r="N134" s="218" t="s">
        <v>43</v>
      </c>
      <c r="O134" s="90"/>
      <c r="P134" s="219">
        <f>O134*H134</f>
        <v>0</v>
      </c>
      <c r="Q134" s="219">
        <v>0.0014</v>
      </c>
      <c r="R134" s="219">
        <f>Q134*H134</f>
        <v>0.028266000000000003</v>
      </c>
      <c r="S134" s="219">
        <v>0</v>
      </c>
      <c r="T134" s="22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1" t="s">
        <v>132</v>
      </c>
      <c r="AT134" s="221" t="s">
        <v>127</v>
      </c>
      <c r="AU134" s="221" t="s">
        <v>133</v>
      </c>
      <c r="AY134" s="16" t="s">
        <v>124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6" t="s">
        <v>133</v>
      </c>
      <c r="BK134" s="222">
        <f>ROUND(I134*H134,2)</f>
        <v>0</v>
      </c>
      <c r="BL134" s="16" t="s">
        <v>132</v>
      </c>
      <c r="BM134" s="221" t="s">
        <v>134</v>
      </c>
    </row>
    <row r="135" spans="1:65" s="2" customFormat="1" ht="24.15" customHeight="1">
      <c r="A135" s="37"/>
      <c r="B135" s="38"/>
      <c r="C135" s="210" t="s">
        <v>133</v>
      </c>
      <c r="D135" s="210" t="s">
        <v>127</v>
      </c>
      <c r="E135" s="211" t="s">
        <v>135</v>
      </c>
      <c r="F135" s="212" t="s">
        <v>136</v>
      </c>
      <c r="G135" s="213" t="s">
        <v>130</v>
      </c>
      <c r="H135" s="214">
        <v>20.19</v>
      </c>
      <c r="I135" s="215"/>
      <c r="J135" s="216">
        <f>ROUND(I135*H135,2)</f>
        <v>0</v>
      </c>
      <c r="K135" s="212" t="s">
        <v>131</v>
      </c>
      <c r="L135" s="43"/>
      <c r="M135" s="217" t="s">
        <v>1</v>
      </c>
      <c r="N135" s="218" t="s">
        <v>43</v>
      </c>
      <c r="O135" s="90"/>
      <c r="P135" s="219">
        <f>O135*H135</f>
        <v>0</v>
      </c>
      <c r="Q135" s="219">
        <v>0.00026</v>
      </c>
      <c r="R135" s="219">
        <f>Q135*H135</f>
        <v>0.0052493999999999996</v>
      </c>
      <c r="S135" s="219">
        <v>0</v>
      </c>
      <c r="T135" s="220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1" t="s">
        <v>132</v>
      </c>
      <c r="AT135" s="221" t="s">
        <v>127</v>
      </c>
      <c r="AU135" s="221" t="s">
        <v>133</v>
      </c>
      <c r="AY135" s="16" t="s">
        <v>124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6" t="s">
        <v>133</v>
      </c>
      <c r="BK135" s="222">
        <f>ROUND(I135*H135,2)</f>
        <v>0</v>
      </c>
      <c r="BL135" s="16" t="s">
        <v>132</v>
      </c>
      <c r="BM135" s="221" t="s">
        <v>137</v>
      </c>
    </row>
    <row r="136" spans="1:65" s="2" customFormat="1" ht="21.75" customHeight="1">
      <c r="A136" s="37"/>
      <c r="B136" s="38"/>
      <c r="C136" s="210" t="s">
        <v>138</v>
      </c>
      <c r="D136" s="210" t="s">
        <v>127</v>
      </c>
      <c r="E136" s="211" t="s">
        <v>139</v>
      </c>
      <c r="F136" s="212" t="s">
        <v>140</v>
      </c>
      <c r="G136" s="213" t="s">
        <v>130</v>
      </c>
      <c r="H136" s="214">
        <v>20.19</v>
      </c>
      <c r="I136" s="215"/>
      <c r="J136" s="216">
        <f>ROUND(I136*H136,2)</f>
        <v>0</v>
      </c>
      <c r="K136" s="212" t="s">
        <v>131</v>
      </c>
      <c r="L136" s="43"/>
      <c r="M136" s="217" t="s">
        <v>1</v>
      </c>
      <c r="N136" s="218" t="s">
        <v>43</v>
      </c>
      <c r="O136" s="90"/>
      <c r="P136" s="219">
        <f>O136*H136</f>
        <v>0</v>
      </c>
      <c r="Q136" s="219">
        <v>0.004</v>
      </c>
      <c r="R136" s="219">
        <f>Q136*H136</f>
        <v>0.08076000000000001</v>
      </c>
      <c r="S136" s="219">
        <v>0</v>
      </c>
      <c r="T136" s="220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1" t="s">
        <v>132</v>
      </c>
      <c r="AT136" s="221" t="s">
        <v>127</v>
      </c>
      <c r="AU136" s="221" t="s">
        <v>133</v>
      </c>
      <c r="AY136" s="16" t="s">
        <v>124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6" t="s">
        <v>133</v>
      </c>
      <c r="BK136" s="222">
        <f>ROUND(I136*H136,2)</f>
        <v>0</v>
      </c>
      <c r="BL136" s="16" t="s">
        <v>132</v>
      </c>
      <c r="BM136" s="221" t="s">
        <v>141</v>
      </c>
    </row>
    <row r="137" spans="1:65" s="2" customFormat="1" ht="24.15" customHeight="1">
      <c r="A137" s="37"/>
      <c r="B137" s="38"/>
      <c r="C137" s="210" t="s">
        <v>132</v>
      </c>
      <c r="D137" s="210" t="s">
        <v>127</v>
      </c>
      <c r="E137" s="211" t="s">
        <v>142</v>
      </c>
      <c r="F137" s="212" t="s">
        <v>143</v>
      </c>
      <c r="G137" s="213" t="s">
        <v>130</v>
      </c>
      <c r="H137" s="214">
        <v>56.508</v>
      </c>
      <c r="I137" s="215"/>
      <c r="J137" s="216">
        <f>ROUND(I137*H137,2)</f>
        <v>0</v>
      </c>
      <c r="K137" s="212" t="s">
        <v>131</v>
      </c>
      <c r="L137" s="43"/>
      <c r="M137" s="217" t="s">
        <v>1</v>
      </c>
      <c r="N137" s="218" t="s">
        <v>43</v>
      </c>
      <c r="O137" s="90"/>
      <c r="P137" s="219">
        <f>O137*H137</f>
        <v>0</v>
      </c>
      <c r="Q137" s="219">
        <v>0.0014</v>
      </c>
      <c r="R137" s="219">
        <f>Q137*H137</f>
        <v>0.0791112</v>
      </c>
      <c r="S137" s="219">
        <v>0</v>
      </c>
      <c r="T137" s="22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1" t="s">
        <v>132</v>
      </c>
      <c r="AT137" s="221" t="s">
        <v>127</v>
      </c>
      <c r="AU137" s="221" t="s">
        <v>133</v>
      </c>
      <c r="AY137" s="16" t="s">
        <v>124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6" t="s">
        <v>133</v>
      </c>
      <c r="BK137" s="222">
        <f>ROUND(I137*H137,2)</f>
        <v>0</v>
      </c>
      <c r="BL137" s="16" t="s">
        <v>132</v>
      </c>
      <c r="BM137" s="221" t="s">
        <v>144</v>
      </c>
    </row>
    <row r="138" spans="1:51" s="13" customFormat="1" ht="12">
      <c r="A138" s="13"/>
      <c r="B138" s="223"/>
      <c r="C138" s="224"/>
      <c r="D138" s="225" t="s">
        <v>145</v>
      </c>
      <c r="E138" s="226" t="s">
        <v>1</v>
      </c>
      <c r="F138" s="227" t="s">
        <v>146</v>
      </c>
      <c r="G138" s="224"/>
      <c r="H138" s="228">
        <v>38.25</v>
      </c>
      <c r="I138" s="229"/>
      <c r="J138" s="224"/>
      <c r="K138" s="224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145</v>
      </c>
      <c r="AU138" s="234" t="s">
        <v>133</v>
      </c>
      <c r="AV138" s="13" t="s">
        <v>133</v>
      </c>
      <c r="AW138" s="13" t="s">
        <v>34</v>
      </c>
      <c r="AX138" s="13" t="s">
        <v>77</v>
      </c>
      <c r="AY138" s="234" t="s">
        <v>124</v>
      </c>
    </row>
    <row r="139" spans="1:51" s="13" customFormat="1" ht="12">
      <c r="A139" s="13"/>
      <c r="B139" s="223"/>
      <c r="C139" s="224"/>
      <c r="D139" s="225" t="s">
        <v>145</v>
      </c>
      <c r="E139" s="226" t="s">
        <v>1</v>
      </c>
      <c r="F139" s="227" t="s">
        <v>147</v>
      </c>
      <c r="G139" s="224"/>
      <c r="H139" s="228">
        <v>18.258</v>
      </c>
      <c r="I139" s="229"/>
      <c r="J139" s="224"/>
      <c r="K139" s="224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145</v>
      </c>
      <c r="AU139" s="234" t="s">
        <v>133</v>
      </c>
      <c r="AV139" s="13" t="s">
        <v>133</v>
      </c>
      <c r="AW139" s="13" t="s">
        <v>34</v>
      </c>
      <c r="AX139" s="13" t="s">
        <v>77</v>
      </c>
      <c r="AY139" s="234" t="s">
        <v>124</v>
      </c>
    </row>
    <row r="140" spans="1:51" s="14" customFormat="1" ht="12">
      <c r="A140" s="14"/>
      <c r="B140" s="235"/>
      <c r="C140" s="236"/>
      <c r="D140" s="225" t="s">
        <v>145</v>
      </c>
      <c r="E140" s="237" t="s">
        <v>1</v>
      </c>
      <c r="F140" s="238" t="s">
        <v>148</v>
      </c>
      <c r="G140" s="236"/>
      <c r="H140" s="239">
        <v>56.507999999999996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145</v>
      </c>
      <c r="AU140" s="245" t="s">
        <v>133</v>
      </c>
      <c r="AV140" s="14" t="s">
        <v>132</v>
      </c>
      <c r="AW140" s="14" t="s">
        <v>34</v>
      </c>
      <c r="AX140" s="14" t="s">
        <v>82</v>
      </c>
      <c r="AY140" s="245" t="s">
        <v>124</v>
      </c>
    </row>
    <row r="141" spans="1:65" s="2" customFormat="1" ht="24.15" customHeight="1">
      <c r="A141" s="37"/>
      <c r="B141" s="38"/>
      <c r="C141" s="210" t="s">
        <v>149</v>
      </c>
      <c r="D141" s="210" t="s">
        <v>127</v>
      </c>
      <c r="E141" s="211" t="s">
        <v>150</v>
      </c>
      <c r="F141" s="212" t="s">
        <v>151</v>
      </c>
      <c r="G141" s="213" t="s">
        <v>130</v>
      </c>
      <c r="H141" s="214">
        <v>56.508</v>
      </c>
      <c r="I141" s="215"/>
      <c r="J141" s="216">
        <f>ROUND(I141*H141,2)</f>
        <v>0</v>
      </c>
      <c r="K141" s="212" t="s">
        <v>131</v>
      </c>
      <c r="L141" s="43"/>
      <c r="M141" s="217" t="s">
        <v>1</v>
      </c>
      <c r="N141" s="218" t="s">
        <v>43</v>
      </c>
      <c r="O141" s="90"/>
      <c r="P141" s="219">
        <f>O141*H141</f>
        <v>0</v>
      </c>
      <c r="Q141" s="219">
        <v>0.00026</v>
      </c>
      <c r="R141" s="219">
        <f>Q141*H141</f>
        <v>0.01469208</v>
      </c>
      <c r="S141" s="219">
        <v>0</v>
      </c>
      <c r="T141" s="22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1" t="s">
        <v>132</v>
      </c>
      <c r="AT141" s="221" t="s">
        <v>127</v>
      </c>
      <c r="AU141" s="221" t="s">
        <v>133</v>
      </c>
      <c r="AY141" s="16" t="s">
        <v>124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6" t="s">
        <v>133</v>
      </c>
      <c r="BK141" s="222">
        <f>ROUND(I141*H141,2)</f>
        <v>0</v>
      </c>
      <c r="BL141" s="16" t="s">
        <v>132</v>
      </c>
      <c r="BM141" s="221" t="s">
        <v>152</v>
      </c>
    </row>
    <row r="142" spans="1:65" s="2" customFormat="1" ht="21.75" customHeight="1">
      <c r="A142" s="37"/>
      <c r="B142" s="38"/>
      <c r="C142" s="210" t="s">
        <v>125</v>
      </c>
      <c r="D142" s="210" t="s">
        <v>127</v>
      </c>
      <c r="E142" s="211" t="s">
        <v>153</v>
      </c>
      <c r="F142" s="212" t="s">
        <v>154</v>
      </c>
      <c r="G142" s="213" t="s">
        <v>130</v>
      </c>
      <c r="H142" s="214">
        <v>56.508</v>
      </c>
      <c r="I142" s="215"/>
      <c r="J142" s="216">
        <f>ROUND(I142*H142,2)</f>
        <v>0</v>
      </c>
      <c r="K142" s="212" t="s">
        <v>131</v>
      </c>
      <c r="L142" s="43"/>
      <c r="M142" s="217" t="s">
        <v>1</v>
      </c>
      <c r="N142" s="218" t="s">
        <v>43</v>
      </c>
      <c r="O142" s="90"/>
      <c r="P142" s="219">
        <f>O142*H142</f>
        <v>0</v>
      </c>
      <c r="Q142" s="219">
        <v>0.00438</v>
      </c>
      <c r="R142" s="219">
        <f>Q142*H142</f>
        <v>0.24750504000000004</v>
      </c>
      <c r="S142" s="219">
        <v>0</v>
      </c>
      <c r="T142" s="220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1" t="s">
        <v>132</v>
      </c>
      <c r="AT142" s="221" t="s">
        <v>127</v>
      </c>
      <c r="AU142" s="221" t="s">
        <v>133</v>
      </c>
      <c r="AY142" s="16" t="s">
        <v>124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6" t="s">
        <v>133</v>
      </c>
      <c r="BK142" s="222">
        <f>ROUND(I142*H142,2)</f>
        <v>0</v>
      </c>
      <c r="BL142" s="16" t="s">
        <v>132</v>
      </c>
      <c r="BM142" s="221" t="s">
        <v>155</v>
      </c>
    </row>
    <row r="143" spans="1:65" s="2" customFormat="1" ht="16.5" customHeight="1">
      <c r="A143" s="37"/>
      <c r="B143" s="38"/>
      <c r="C143" s="210" t="s">
        <v>156</v>
      </c>
      <c r="D143" s="210" t="s">
        <v>127</v>
      </c>
      <c r="E143" s="211" t="s">
        <v>157</v>
      </c>
      <c r="F143" s="212" t="s">
        <v>158</v>
      </c>
      <c r="G143" s="213" t="s">
        <v>130</v>
      </c>
      <c r="H143" s="214">
        <v>56.508</v>
      </c>
      <c r="I143" s="215"/>
      <c r="J143" s="216">
        <f>ROUND(I143*H143,2)</f>
        <v>0</v>
      </c>
      <c r="K143" s="212" t="s">
        <v>131</v>
      </c>
      <c r="L143" s="43"/>
      <c r="M143" s="217" t="s">
        <v>1</v>
      </c>
      <c r="N143" s="218" t="s">
        <v>43</v>
      </c>
      <c r="O143" s="90"/>
      <c r="P143" s="219">
        <f>O143*H143</f>
        <v>0</v>
      </c>
      <c r="Q143" s="219">
        <v>0.004</v>
      </c>
      <c r="R143" s="219">
        <f>Q143*H143</f>
        <v>0.226032</v>
      </c>
      <c r="S143" s="219">
        <v>0</v>
      </c>
      <c r="T143" s="22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1" t="s">
        <v>132</v>
      </c>
      <c r="AT143" s="221" t="s">
        <v>127</v>
      </c>
      <c r="AU143" s="221" t="s">
        <v>133</v>
      </c>
      <c r="AY143" s="16" t="s">
        <v>124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6" t="s">
        <v>133</v>
      </c>
      <c r="BK143" s="222">
        <f>ROUND(I143*H143,2)</f>
        <v>0</v>
      </c>
      <c r="BL143" s="16" t="s">
        <v>132</v>
      </c>
      <c r="BM143" s="221" t="s">
        <v>159</v>
      </c>
    </row>
    <row r="144" spans="1:63" s="12" customFormat="1" ht="22.8" customHeight="1">
      <c r="A144" s="12"/>
      <c r="B144" s="194"/>
      <c r="C144" s="195"/>
      <c r="D144" s="196" t="s">
        <v>76</v>
      </c>
      <c r="E144" s="208" t="s">
        <v>160</v>
      </c>
      <c r="F144" s="208" t="s">
        <v>161</v>
      </c>
      <c r="G144" s="195"/>
      <c r="H144" s="195"/>
      <c r="I144" s="198"/>
      <c r="J144" s="209">
        <f>BK144</f>
        <v>0</v>
      </c>
      <c r="K144" s="195"/>
      <c r="L144" s="200"/>
      <c r="M144" s="201"/>
      <c r="N144" s="202"/>
      <c r="O144" s="202"/>
      <c r="P144" s="203">
        <f>SUM(P145:P158)</f>
        <v>0</v>
      </c>
      <c r="Q144" s="202"/>
      <c r="R144" s="203">
        <f>SUM(R145:R158)</f>
        <v>0</v>
      </c>
      <c r="S144" s="202"/>
      <c r="T144" s="204">
        <f>SUM(T145:T158)</f>
        <v>5.527012000000001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5" t="s">
        <v>82</v>
      </c>
      <c r="AT144" s="206" t="s">
        <v>76</v>
      </c>
      <c r="AU144" s="206" t="s">
        <v>82</v>
      </c>
      <c r="AY144" s="205" t="s">
        <v>124</v>
      </c>
      <c r="BK144" s="207">
        <f>SUM(BK145:BK158)</f>
        <v>0</v>
      </c>
    </row>
    <row r="145" spans="1:65" s="2" customFormat="1" ht="37.8" customHeight="1">
      <c r="A145" s="37"/>
      <c r="B145" s="38"/>
      <c r="C145" s="210" t="s">
        <v>162</v>
      </c>
      <c r="D145" s="210" t="s">
        <v>127</v>
      </c>
      <c r="E145" s="211" t="s">
        <v>163</v>
      </c>
      <c r="F145" s="212" t="s">
        <v>164</v>
      </c>
      <c r="G145" s="213" t="s">
        <v>130</v>
      </c>
      <c r="H145" s="214">
        <v>20.19</v>
      </c>
      <c r="I145" s="215"/>
      <c r="J145" s="216">
        <f>ROUND(I145*H145,2)</f>
        <v>0</v>
      </c>
      <c r="K145" s="212" t="s">
        <v>131</v>
      </c>
      <c r="L145" s="43"/>
      <c r="M145" s="217" t="s">
        <v>1</v>
      </c>
      <c r="N145" s="218" t="s">
        <v>43</v>
      </c>
      <c r="O145" s="90"/>
      <c r="P145" s="219">
        <f>O145*H145</f>
        <v>0</v>
      </c>
      <c r="Q145" s="219">
        <v>0</v>
      </c>
      <c r="R145" s="219">
        <f>Q145*H145</f>
        <v>0</v>
      </c>
      <c r="S145" s="219">
        <v>0.05</v>
      </c>
      <c r="T145" s="220">
        <f>S145*H145</f>
        <v>1.0095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1" t="s">
        <v>132</v>
      </c>
      <c r="AT145" s="221" t="s">
        <v>127</v>
      </c>
      <c r="AU145" s="221" t="s">
        <v>133</v>
      </c>
      <c r="AY145" s="16" t="s">
        <v>124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6" t="s">
        <v>133</v>
      </c>
      <c r="BK145" s="222">
        <f>ROUND(I145*H145,2)</f>
        <v>0</v>
      </c>
      <c r="BL145" s="16" t="s">
        <v>132</v>
      </c>
      <c r="BM145" s="221" t="s">
        <v>165</v>
      </c>
    </row>
    <row r="146" spans="1:51" s="13" customFormat="1" ht="12">
      <c r="A146" s="13"/>
      <c r="B146" s="223"/>
      <c r="C146" s="224"/>
      <c r="D146" s="225" t="s">
        <v>145</v>
      </c>
      <c r="E146" s="226" t="s">
        <v>1</v>
      </c>
      <c r="F146" s="227" t="s">
        <v>166</v>
      </c>
      <c r="G146" s="224"/>
      <c r="H146" s="228">
        <v>13.973</v>
      </c>
      <c r="I146" s="229"/>
      <c r="J146" s="224"/>
      <c r="K146" s="224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145</v>
      </c>
      <c r="AU146" s="234" t="s">
        <v>133</v>
      </c>
      <c r="AV146" s="13" t="s">
        <v>133</v>
      </c>
      <c r="AW146" s="13" t="s">
        <v>34</v>
      </c>
      <c r="AX146" s="13" t="s">
        <v>77</v>
      </c>
      <c r="AY146" s="234" t="s">
        <v>124</v>
      </c>
    </row>
    <row r="147" spans="1:51" s="13" customFormat="1" ht="12">
      <c r="A147" s="13"/>
      <c r="B147" s="223"/>
      <c r="C147" s="224"/>
      <c r="D147" s="225" t="s">
        <v>145</v>
      </c>
      <c r="E147" s="226" t="s">
        <v>1</v>
      </c>
      <c r="F147" s="227" t="s">
        <v>167</v>
      </c>
      <c r="G147" s="224"/>
      <c r="H147" s="228">
        <v>3.194</v>
      </c>
      <c r="I147" s="229"/>
      <c r="J147" s="224"/>
      <c r="K147" s="224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145</v>
      </c>
      <c r="AU147" s="234" t="s">
        <v>133</v>
      </c>
      <c r="AV147" s="13" t="s">
        <v>133</v>
      </c>
      <c r="AW147" s="13" t="s">
        <v>34</v>
      </c>
      <c r="AX147" s="13" t="s">
        <v>77</v>
      </c>
      <c r="AY147" s="234" t="s">
        <v>124</v>
      </c>
    </row>
    <row r="148" spans="1:51" s="13" customFormat="1" ht="12">
      <c r="A148" s="13"/>
      <c r="B148" s="223"/>
      <c r="C148" s="224"/>
      <c r="D148" s="225" t="s">
        <v>145</v>
      </c>
      <c r="E148" s="226" t="s">
        <v>1</v>
      </c>
      <c r="F148" s="227" t="s">
        <v>168</v>
      </c>
      <c r="G148" s="224"/>
      <c r="H148" s="228">
        <v>3.023</v>
      </c>
      <c r="I148" s="229"/>
      <c r="J148" s="224"/>
      <c r="K148" s="224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145</v>
      </c>
      <c r="AU148" s="234" t="s">
        <v>133</v>
      </c>
      <c r="AV148" s="13" t="s">
        <v>133</v>
      </c>
      <c r="AW148" s="13" t="s">
        <v>34</v>
      </c>
      <c r="AX148" s="13" t="s">
        <v>77</v>
      </c>
      <c r="AY148" s="234" t="s">
        <v>124</v>
      </c>
    </row>
    <row r="149" spans="1:51" s="14" customFormat="1" ht="12">
      <c r="A149" s="14"/>
      <c r="B149" s="235"/>
      <c r="C149" s="236"/>
      <c r="D149" s="225" t="s">
        <v>145</v>
      </c>
      <c r="E149" s="237" t="s">
        <v>1</v>
      </c>
      <c r="F149" s="238" t="s">
        <v>148</v>
      </c>
      <c r="G149" s="236"/>
      <c r="H149" s="239">
        <v>20.19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5" t="s">
        <v>145</v>
      </c>
      <c r="AU149" s="245" t="s">
        <v>133</v>
      </c>
      <c r="AV149" s="14" t="s">
        <v>132</v>
      </c>
      <c r="AW149" s="14" t="s">
        <v>34</v>
      </c>
      <c r="AX149" s="14" t="s">
        <v>82</v>
      </c>
      <c r="AY149" s="245" t="s">
        <v>124</v>
      </c>
    </row>
    <row r="150" spans="1:65" s="2" customFormat="1" ht="37.8" customHeight="1">
      <c r="A150" s="37"/>
      <c r="B150" s="38"/>
      <c r="C150" s="210" t="s">
        <v>160</v>
      </c>
      <c r="D150" s="210" t="s">
        <v>127</v>
      </c>
      <c r="E150" s="211" t="s">
        <v>169</v>
      </c>
      <c r="F150" s="212" t="s">
        <v>170</v>
      </c>
      <c r="G150" s="213" t="s">
        <v>130</v>
      </c>
      <c r="H150" s="214">
        <v>74.256</v>
      </c>
      <c r="I150" s="215"/>
      <c r="J150" s="216">
        <f>ROUND(I150*H150,2)</f>
        <v>0</v>
      </c>
      <c r="K150" s="212" t="s">
        <v>131</v>
      </c>
      <c r="L150" s="43"/>
      <c r="M150" s="217" t="s">
        <v>1</v>
      </c>
      <c r="N150" s="218" t="s">
        <v>43</v>
      </c>
      <c r="O150" s="90"/>
      <c r="P150" s="219">
        <f>O150*H150</f>
        <v>0</v>
      </c>
      <c r="Q150" s="219">
        <v>0</v>
      </c>
      <c r="R150" s="219">
        <f>Q150*H150</f>
        <v>0</v>
      </c>
      <c r="S150" s="219">
        <v>0.046</v>
      </c>
      <c r="T150" s="220">
        <f>S150*H150</f>
        <v>3.415776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1" t="s">
        <v>132</v>
      </c>
      <c r="AT150" s="221" t="s">
        <v>127</v>
      </c>
      <c r="AU150" s="221" t="s">
        <v>133</v>
      </c>
      <c r="AY150" s="16" t="s">
        <v>124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6" t="s">
        <v>133</v>
      </c>
      <c r="BK150" s="222">
        <f>ROUND(I150*H150,2)</f>
        <v>0</v>
      </c>
      <c r="BL150" s="16" t="s">
        <v>132</v>
      </c>
      <c r="BM150" s="221" t="s">
        <v>171</v>
      </c>
    </row>
    <row r="151" spans="1:51" s="13" customFormat="1" ht="12">
      <c r="A151" s="13"/>
      <c r="B151" s="223"/>
      <c r="C151" s="224"/>
      <c r="D151" s="225" t="s">
        <v>145</v>
      </c>
      <c r="E151" s="226" t="s">
        <v>1</v>
      </c>
      <c r="F151" s="227" t="s">
        <v>146</v>
      </c>
      <c r="G151" s="224"/>
      <c r="H151" s="228">
        <v>38.25</v>
      </c>
      <c r="I151" s="229"/>
      <c r="J151" s="224"/>
      <c r="K151" s="224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145</v>
      </c>
      <c r="AU151" s="234" t="s">
        <v>133</v>
      </c>
      <c r="AV151" s="13" t="s">
        <v>133</v>
      </c>
      <c r="AW151" s="13" t="s">
        <v>34</v>
      </c>
      <c r="AX151" s="13" t="s">
        <v>77</v>
      </c>
      <c r="AY151" s="234" t="s">
        <v>124</v>
      </c>
    </row>
    <row r="152" spans="1:51" s="13" customFormat="1" ht="12">
      <c r="A152" s="13"/>
      <c r="B152" s="223"/>
      <c r="C152" s="224"/>
      <c r="D152" s="225" t="s">
        <v>145</v>
      </c>
      <c r="E152" s="226" t="s">
        <v>1</v>
      </c>
      <c r="F152" s="227" t="s">
        <v>147</v>
      </c>
      <c r="G152" s="224"/>
      <c r="H152" s="228">
        <v>18.258</v>
      </c>
      <c r="I152" s="229"/>
      <c r="J152" s="224"/>
      <c r="K152" s="224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145</v>
      </c>
      <c r="AU152" s="234" t="s">
        <v>133</v>
      </c>
      <c r="AV152" s="13" t="s">
        <v>133</v>
      </c>
      <c r="AW152" s="13" t="s">
        <v>34</v>
      </c>
      <c r="AX152" s="13" t="s">
        <v>77</v>
      </c>
      <c r="AY152" s="234" t="s">
        <v>124</v>
      </c>
    </row>
    <row r="153" spans="1:51" s="13" customFormat="1" ht="12">
      <c r="A153" s="13"/>
      <c r="B153" s="223"/>
      <c r="C153" s="224"/>
      <c r="D153" s="225" t="s">
        <v>145</v>
      </c>
      <c r="E153" s="226" t="s">
        <v>1</v>
      </c>
      <c r="F153" s="227" t="s">
        <v>172</v>
      </c>
      <c r="G153" s="224"/>
      <c r="H153" s="228">
        <v>17.748</v>
      </c>
      <c r="I153" s="229"/>
      <c r="J153" s="224"/>
      <c r="K153" s="224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145</v>
      </c>
      <c r="AU153" s="234" t="s">
        <v>133</v>
      </c>
      <c r="AV153" s="13" t="s">
        <v>133</v>
      </c>
      <c r="AW153" s="13" t="s">
        <v>34</v>
      </c>
      <c r="AX153" s="13" t="s">
        <v>77</v>
      </c>
      <c r="AY153" s="234" t="s">
        <v>124</v>
      </c>
    </row>
    <row r="154" spans="1:51" s="14" customFormat="1" ht="12">
      <c r="A154" s="14"/>
      <c r="B154" s="235"/>
      <c r="C154" s="236"/>
      <c r="D154" s="225" t="s">
        <v>145</v>
      </c>
      <c r="E154" s="237" t="s">
        <v>1</v>
      </c>
      <c r="F154" s="238" t="s">
        <v>148</v>
      </c>
      <c r="G154" s="236"/>
      <c r="H154" s="239">
        <v>74.256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145</v>
      </c>
      <c r="AU154" s="245" t="s">
        <v>133</v>
      </c>
      <c r="AV154" s="14" t="s">
        <v>132</v>
      </c>
      <c r="AW154" s="14" t="s">
        <v>34</v>
      </c>
      <c r="AX154" s="14" t="s">
        <v>82</v>
      </c>
      <c r="AY154" s="245" t="s">
        <v>124</v>
      </c>
    </row>
    <row r="155" spans="1:65" s="2" customFormat="1" ht="24.15" customHeight="1">
      <c r="A155" s="37"/>
      <c r="B155" s="38"/>
      <c r="C155" s="210" t="s">
        <v>173</v>
      </c>
      <c r="D155" s="210" t="s">
        <v>127</v>
      </c>
      <c r="E155" s="211" t="s">
        <v>174</v>
      </c>
      <c r="F155" s="212" t="s">
        <v>175</v>
      </c>
      <c r="G155" s="213" t="s">
        <v>130</v>
      </c>
      <c r="H155" s="214">
        <v>16.202</v>
      </c>
      <c r="I155" s="215"/>
      <c r="J155" s="216">
        <f>ROUND(I155*H155,2)</f>
        <v>0</v>
      </c>
      <c r="K155" s="212" t="s">
        <v>131</v>
      </c>
      <c r="L155" s="43"/>
      <c r="M155" s="217" t="s">
        <v>1</v>
      </c>
      <c r="N155" s="218" t="s">
        <v>43</v>
      </c>
      <c r="O155" s="90"/>
      <c r="P155" s="219">
        <f>O155*H155</f>
        <v>0</v>
      </c>
      <c r="Q155" s="219">
        <v>0</v>
      </c>
      <c r="R155" s="219">
        <f>Q155*H155</f>
        <v>0</v>
      </c>
      <c r="S155" s="219">
        <v>0.068</v>
      </c>
      <c r="T155" s="220">
        <f>S155*H155</f>
        <v>1.1017360000000003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1" t="s">
        <v>132</v>
      </c>
      <c r="AT155" s="221" t="s">
        <v>127</v>
      </c>
      <c r="AU155" s="221" t="s">
        <v>133</v>
      </c>
      <c r="AY155" s="16" t="s">
        <v>124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6" t="s">
        <v>133</v>
      </c>
      <c r="BK155" s="222">
        <f>ROUND(I155*H155,2)</f>
        <v>0</v>
      </c>
      <c r="BL155" s="16" t="s">
        <v>132</v>
      </c>
      <c r="BM155" s="221" t="s">
        <v>176</v>
      </c>
    </row>
    <row r="156" spans="1:51" s="13" customFormat="1" ht="12">
      <c r="A156" s="13"/>
      <c r="B156" s="223"/>
      <c r="C156" s="224"/>
      <c r="D156" s="225" t="s">
        <v>145</v>
      </c>
      <c r="E156" s="226" t="s">
        <v>1</v>
      </c>
      <c r="F156" s="227" t="s">
        <v>177</v>
      </c>
      <c r="G156" s="224"/>
      <c r="H156" s="228">
        <v>13.92</v>
      </c>
      <c r="I156" s="229"/>
      <c r="J156" s="224"/>
      <c r="K156" s="224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145</v>
      </c>
      <c r="AU156" s="234" t="s">
        <v>133</v>
      </c>
      <c r="AV156" s="13" t="s">
        <v>133</v>
      </c>
      <c r="AW156" s="13" t="s">
        <v>34</v>
      </c>
      <c r="AX156" s="13" t="s">
        <v>77</v>
      </c>
      <c r="AY156" s="234" t="s">
        <v>124</v>
      </c>
    </row>
    <row r="157" spans="1:51" s="13" customFormat="1" ht="12">
      <c r="A157" s="13"/>
      <c r="B157" s="223"/>
      <c r="C157" s="224"/>
      <c r="D157" s="225" t="s">
        <v>145</v>
      </c>
      <c r="E157" s="226" t="s">
        <v>1</v>
      </c>
      <c r="F157" s="227" t="s">
        <v>178</v>
      </c>
      <c r="G157" s="224"/>
      <c r="H157" s="228">
        <v>2.282</v>
      </c>
      <c r="I157" s="229"/>
      <c r="J157" s="224"/>
      <c r="K157" s="224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145</v>
      </c>
      <c r="AU157" s="234" t="s">
        <v>133</v>
      </c>
      <c r="AV157" s="13" t="s">
        <v>133</v>
      </c>
      <c r="AW157" s="13" t="s">
        <v>34</v>
      </c>
      <c r="AX157" s="13" t="s">
        <v>77</v>
      </c>
      <c r="AY157" s="234" t="s">
        <v>124</v>
      </c>
    </row>
    <row r="158" spans="1:51" s="14" customFormat="1" ht="12">
      <c r="A158" s="14"/>
      <c r="B158" s="235"/>
      <c r="C158" s="236"/>
      <c r="D158" s="225" t="s">
        <v>145</v>
      </c>
      <c r="E158" s="237" t="s">
        <v>1</v>
      </c>
      <c r="F158" s="238" t="s">
        <v>148</v>
      </c>
      <c r="G158" s="236"/>
      <c r="H158" s="239">
        <v>16.201999999999998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145</v>
      </c>
      <c r="AU158" s="245" t="s">
        <v>133</v>
      </c>
      <c r="AV158" s="14" t="s">
        <v>132</v>
      </c>
      <c r="AW158" s="14" t="s">
        <v>34</v>
      </c>
      <c r="AX158" s="14" t="s">
        <v>82</v>
      </c>
      <c r="AY158" s="245" t="s">
        <v>124</v>
      </c>
    </row>
    <row r="159" spans="1:63" s="12" customFormat="1" ht="22.8" customHeight="1">
      <c r="A159" s="12"/>
      <c r="B159" s="194"/>
      <c r="C159" s="195"/>
      <c r="D159" s="196" t="s">
        <v>76</v>
      </c>
      <c r="E159" s="208" t="s">
        <v>179</v>
      </c>
      <c r="F159" s="208" t="s">
        <v>180</v>
      </c>
      <c r="G159" s="195"/>
      <c r="H159" s="195"/>
      <c r="I159" s="198"/>
      <c r="J159" s="209">
        <f>BK159</f>
        <v>0</v>
      </c>
      <c r="K159" s="195"/>
      <c r="L159" s="200"/>
      <c r="M159" s="201"/>
      <c r="N159" s="202"/>
      <c r="O159" s="202"/>
      <c r="P159" s="203">
        <f>SUM(P160:P168)</f>
        <v>0</v>
      </c>
      <c r="Q159" s="202"/>
      <c r="R159" s="203">
        <f>SUM(R160:R168)</f>
        <v>0</v>
      </c>
      <c r="S159" s="202"/>
      <c r="T159" s="204">
        <f>SUM(T160:T168)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5" t="s">
        <v>82</v>
      </c>
      <c r="AT159" s="206" t="s">
        <v>76</v>
      </c>
      <c r="AU159" s="206" t="s">
        <v>82</v>
      </c>
      <c r="AY159" s="205" t="s">
        <v>124</v>
      </c>
      <c r="BK159" s="207">
        <f>SUM(BK160:BK168)</f>
        <v>0</v>
      </c>
    </row>
    <row r="160" spans="1:65" s="2" customFormat="1" ht="24.15" customHeight="1">
      <c r="A160" s="37"/>
      <c r="B160" s="38"/>
      <c r="C160" s="210" t="s">
        <v>181</v>
      </c>
      <c r="D160" s="210" t="s">
        <v>127</v>
      </c>
      <c r="E160" s="211" t="s">
        <v>182</v>
      </c>
      <c r="F160" s="212" t="s">
        <v>183</v>
      </c>
      <c r="G160" s="213" t="s">
        <v>184</v>
      </c>
      <c r="H160" s="214">
        <v>5.527</v>
      </c>
      <c r="I160" s="215"/>
      <c r="J160" s="216">
        <f>ROUND(I160*H160,2)</f>
        <v>0</v>
      </c>
      <c r="K160" s="212" t="s">
        <v>131</v>
      </c>
      <c r="L160" s="43"/>
      <c r="M160" s="217" t="s">
        <v>1</v>
      </c>
      <c r="N160" s="218" t="s">
        <v>43</v>
      </c>
      <c r="O160" s="90"/>
      <c r="P160" s="219">
        <f>O160*H160</f>
        <v>0</v>
      </c>
      <c r="Q160" s="219">
        <v>0</v>
      </c>
      <c r="R160" s="219">
        <f>Q160*H160</f>
        <v>0</v>
      </c>
      <c r="S160" s="219">
        <v>0</v>
      </c>
      <c r="T160" s="22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1" t="s">
        <v>132</v>
      </c>
      <c r="AT160" s="221" t="s">
        <v>127</v>
      </c>
      <c r="AU160" s="221" t="s">
        <v>133</v>
      </c>
      <c r="AY160" s="16" t="s">
        <v>124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6" t="s">
        <v>133</v>
      </c>
      <c r="BK160" s="222">
        <f>ROUND(I160*H160,2)</f>
        <v>0</v>
      </c>
      <c r="BL160" s="16" t="s">
        <v>132</v>
      </c>
      <c r="BM160" s="221" t="s">
        <v>185</v>
      </c>
    </row>
    <row r="161" spans="1:65" s="2" customFormat="1" ht="33" customHeight="1">
      <c r="A161" s="37"/>
      <c r="B161" s="38"/>
      <c r="C161" s="210" t="s">
        <v>8</v>
      </c>
      <c r="D161" s="210" t="s">
        <v>127</v>
      </c>
      <c r="E161" s="211" t="s">
        <v>186</v>
      </c>
      <c r="F161" s="212" t="s">
        <v>187</v>
      </c>
      <c r="G161" s="213" t="s">
        <v>184</v>
      </c>
      <c r="H161" s="214">
        <v>11.054</v>
      </c>
      <c r="I161" s="215"/>
      <c r="J161" s="216">
        <f>ROUND(I161*H161,2)</f>
        <v>0</v>
      </c>
      <c r="K161" s="212" t="s">
        <v>131</v>
      </c>
      <c r="L161" s="43"/>
      <c r="M161" s="217" t="s">
        <v>1</v>
      </c>
      <c r="N161" s="218" t="s">
        <v>43</v>
      </c>
      <c r="O161" s="90"/>
      <c r="P161" s="219">
        <f>O161*H161</f>
        <v>0</v>
      </c>
      <c r="Q161" s="219">
        <v>0</v>
      </c>
      <c r="R161" s="219">
        <f>Q161*H161</f>
        <v>0</v>
      </c>
      <c r="S161" s="219">
        <v>0</v>
      </c>
      <c r="T161" s="22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1" t="s">
        <v>132</v>
      </c>
      <c r="AT161" s="221" t="s">
        <v>127</v>
      </c>
      <c r="AU161" s="221" t="s">
        <v>133</v>
      </c>
      <c r="AY161" s="16" t="s">
        <v>124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6" t="s">
        <v>133</v>
      </c>
      <c r="BK161" s="222">
        <f>ROUND(I161*H161,2)</f>
        <v>0</v>
      </c>
      <c r="BL161" s="16" t="s">
        <v>132</v>
      </c>
      <c r="BM161" s="221" t="s">
        <v>188</v>
      </c>
    </row>
    <row r="162" spans="1:51" s="13" customFormat="1" ht="12">
      <c r="A162" s="13"/>
      <c r="B162" s="223"/>
      <c r="C162" s="224"/>
      <c r="D162" s="225" t="s">
        <v>145</v>
      </c>
      <c r="E162" s="226" t="s">
        <v>1</v>
      </c>
      <c r="F162" s="227" t="s">
        <v>189</v>
      </c>
      <c r="G162" s="224"/>
      <c r="H162" s="228">
        <v>11.054</v>
      </c>
      <c r="I162" s="229"/>
      <c r="J162" s="224"/>
      <c r="K162" s="224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145</v>
      </c>
      <c r="AU162" s="234" t="s">
        <v>133</v>
      </c>
      <c r="AV162" s="13" t="s">
        <v>133</v>
      </c>
      <c r="AW162" s="13" t="s">
        <v>34</v>
      </c>
      <c r="AX162" s="13" t="s">
        <v>82</v>
      </c>
      <c r="AY162" s="234" t="s">
        <v>124</v>
      </c>
    </row>
    <row r="163" spans="1:65" s="2" customFormat="1" ht="24.15" customHeight="1">
      <c r="A163" s="37"/>
      <c r="B163" s="38"/>
      <c r="C163" s="210" t="s">
        <v>190</v>
      </c>
      <c r="D163" s="210" t="s">
        <v>127</v>
      </c>
      <c r="E163" s="211" t="s">
        <v>191</v>
      </c>
      <c r="F163" s="212" t="s">
        <v>192</v>
      </c>
      <c r="G163" s="213" t="s">
        <v>184</v>
      </c>
      <c r="H163" s="214">
        <v>5.527</v>
      </c>
      <c r="I163" s="215"/>
      <c r="J163" s="216">
        <f>ROUND(I163*H163,2)</f>
        <v>0</v>
      </c>
      <c r="K163" s="212" t="s">
        <v>131</v>
      </c>
      <c r="L163" s="43"/>
      <c r="M163" s="217" t="s">
        <v>1</v>
      </c>
      <c r="N163" s="218" t="s">
        <v>43</v>
      </c>
      <c r="O163" s="90"/>
      <c r="P163" s="219">
        <f>O163*H163</f>
        <v>0</v>
      </c>
      <c r="Q163" s="219">
        <v>0</v>
      </c>
      <c r="R163" s="219">
        <f>Q163*H163</f>
        <v>0</v>
      </c>
      <c r="S163" s="219">
        <v>0</v>
      </c>
      <c r="T163" s="22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1" t="s">
        <v>132</v>
      </c>
      <c r="AT163" s="221" t="s">
        <v>127</v>
      </c>
      <c r="AU163" s="221" t="s">
        <v>133</v>
      </c>
      <c r="AY163" s="16" t="s">
        <v>124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6" t="s">
        <v>133</v>
      </c>
      <c r="BK163" s="222">
        <f>ROUND(I163*H163,2)</f>
        <v>0</v>
      </c>
      <c r="BL163" s="16" t="s">
        <v>132</v>
      </c>
      <c r="BM163" s="221" t="s">
        <v>193</v>
      </c>
    </row>
    <row r="164" spans="1:65" s="2" customFormat="1" ht="24.15" customHeight="1">
      <c r="A164" s="37"/>
      <c r="B164" s="38"/>
      <c r="C164" s="210" t="s">
        <v>194</v>
      </c>
      <c r="D164" s="210" t="s">
        <v>127</v>
      </c>
      <c r="E164" s="211" t="s">
        <v>195</v>
      </c>
      <c r="F164" s="212" t="s">
        <v>196</v>
      </c>
      <c r="G164" s="213" t="s">
        <v>184</v>
      </c>
      <c r="H164" s="214">
        <v>99.486</v>
      </c>
      <c r="I164" s="215"/>
      <c r="J164" s="216">
        <f>ROUND(I164*H164,2)</f>
        <v>0</v>
      </c>
      <c r="K164" s="212" t="s">
        <v>131</v>
      </c>
      <c r="L164" s="43"/>
      <c r="M164" s="217" t="s">
        <v>1</v>
      </c>
      <c r="N164" s="218" t="s">
        <v>43</v>
      </c>
      <c r="O164" s="90"/>
      <c r="P164" s="219">
        <f>O164*H164</f>
        <v>0</v>
      </c>
      <c r="Q164" s="219">
        <v>0</v>
      </c>
      <c r="R164" s="219">
        <f>Q164*H164</f>
        <v>0</v>
      </c>
      <c r="S164" s="219">
        <v>0</v>
      </c>
      <c r="T164" s="22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1" t="s">
        <v>132</v>
      </c>
      <c r="AT164" s="221" t="s">
        <v>127</v>
      </c>
      <c r="AU164" s="221" t="s">
        <v>133</v>
      </c>
      <c r="AY164" s="16" t="s">
        <v>124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6" t="s">
        <v>133</v>
      </c>
      <c r="BK164" s="222">
        <f>ROUND(I164*H164,2)</f>
        <v>0</v>
      </c>
      <c r="BL164" s="16" t="s">
        <v>132</v>
      </c>
      <c r="BM164" s="221" t="s">
        <v>197</v>
      </c>
    </row>
    <row r="165" spans="1:51" s="13" customFormat="1" ht="12">
      <c r="A165" s="13"/>
      <c r="B165" s="223"/>
      <c r="C165" s="224"/>
      <c r="D165" s="225" t="s">
        <v>145</v>
      </c>
      <c r="E165" s="226" t="s">
        <v>1</v>
      </c>
      <c r="F165" s="227" t="s">
        <v>198</v>
      </c>
      <c r="G165" s="224"/>
      <c r="H165" s="228">
        <v>99.486</v>
      </c>
      <c r="I165" s="229"/>
      <c r="J165" s="224"/>
      <c r="K165" s="224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145</v>
      </c>
      <c r="AU165" s="234" t="s">
        <v>133</v>
      </c>
      <c r="AV165" s="13" t="s">
        <v>133</v>
      </c>
      <c r="AW165" s="13" t="s">
        <v>34</v>
      </c>
      <c r="AX165" s="13" t="s">
        <v>82</v>
      </c>
      <c r="AY165" s="234" t="s">
        <v>124</v>
      </c>
    </row>
    <row r="166" spans="1:65" s="2" customFormat="1" ht="49.05" customHeight="1">
      <c r="A166" s="37"/>
      <c r="B166" s="38"/>
      <c r="C166" s="210" t="s">
        <v>199</v>
      </c>
      <c r="D166" s="210" t="s">
        <v>127</v>
      </c>
      <c r="E166" s="211" t="s">
        <v>200</v>
      </c>
      <c r="F166" s="212" t="s">
        <v>201</v>
      </c>
      <c r="G166" s="213" t="s">
        <v>184</v>
      </c>
      <c r="H166" s="214">
        <v>5.527</v>
      </c>
      <c r="I166" s="215"/>
      <c r="J166" s="216">
        <f>ROUND(I166*H166,2)</f>
        <v>0</v>
      </c>
      <c r="K166" s="212" t="s">
        <v>131</v>
      </c>
      <c r="L166" s="43"/>
      <c r="M166" s="217" t="s">
        <v>1</v>
      </c>
      <c r="N166" s="218" t="s">
        <v>43</v>
      </c>
      <c r="O166" s="90"/>
      <c r="P166" s="219">
        <f>O166*H166</f>
        <v>0</v>
      </c>
      <c r="Q166" s="219">
        <v>0</v>
      </c>
      <c r="R166" s="219">
        <f>Q166*H166</f>
        <v>0</v>
      </c>
      <c r="S166" s="219">
        <v>0</v>
      </c>
      <c r="T166" s="22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1" t="s">
        <v>132</v>
      </c>
      <c r="AT166" s="221" t="s">
        <v>127</v>
      </c>
      <c r="AU166" s="221" t="s">
        <v>133</v>
      </c>
      <c r="AY166" s="16" t="s">
        <v>124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6" t="s">
        <v>133</v>
      </c>
      <c r="BK166" s="222">
        <f>ROUND(I166*H166,2)</f>
        <v>0</v>
      </c>
      <c r="BL166" s="16" t="s">
        <v>132</v>
      </c>
      <c r="BM166" s="221" t="s">
        <v>202</v>
      </c>
    </row>
    <row r="167" spans="1:65" s="2" customFormat="1" ht="24.15" customHeight="1">
      <c r="A167" s="37"/>
      <c r="B167" s="38"/>
      <c r="C167" s="210" t="s">
        <v>203</v>
      </c>
      <c r="D167" s="210" t="s">
        <v>127</v>
      </c>
      <c r="E167" s="211" t="s">
        <v>204</v>
      </c>
      <c r="F167" s="212" t="s">
        <v>205</v>
      </c>
      <c r="G167" s="213" t="s">
        <v>184</v>
      </c>
      <c r="H167" s="214">
        <v>0.665</v>
      </c>
      <c r="I167" s="215"/>
      <c r="J167" s="216">
        <f>ROUND(I167*H167,2)</f>
        <v>0</v>
      </c>
      <c r="K167" s="212" t="s">
        <v>131</v>
      </c>
      <c r="L167" s="43"/>
      <c r="M167" s="217" t="s">
        <v>1</v>
      </c>
      <c r="N167" s="218" t="s">
        <v>43</v>
      </c>
      <c r="O167" s="90"/>
      <c r="P167" s="219">
        <f>O167*H167</f>
        <v>0</v>
      </c>
      <c r="Q167" s="219">
        <v>0</v>
      </c>
      <c r="R167" s="219">
        <f>Q167*H167</f>
        <v>0</v>
      </c>
      <c r="S167" s="219">
        <v>0</v>
      </c>
      <c r="T167" s="22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1" t="s">
        <v>132</v>
      </c>
      <c r="AT167" s="221" t="s">
        <v>127</v>
      </c>
      <c r="AU167" s="221" t="s">
        <v>133</v>
      </c>
      <c r="AY167" s="16" t="s">
        <v>124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6" t="s">
        <v>133</v>
      </c>
      <c r="BK167" s="222">
        <f>ROUND(I167*H167,2)</f>
        <v>0</v>
      </c>
      <c r="BL167" s="16" t="s">
        <v>132</v>
      </c>
      <c r="BM167" s="221" t="s">
        <v>206</v>
      </c>
    </row>
    <row r="168" spans="1:65" s="2" customFormat="1" ht="37.8" customHeight="1">
      <c r="A168" s="37"/>
      <c r="B168" s="38"/>
      <c r="C168" s="210" t="s">
        <v>207</v>
      </c>
      <c r="D168" s="210" t="s">
        <v>127</v>
      </c>
      <c r="E168" s="211" t="s">
        <v>208</v>
      </c>
      <c r="F168" s="212" t="s">
        <v>209</v>
      </c>
      <c r="G168" s="213" t="s">
        <v>184</v>
      </c>
      <c r="H168" s="214">
        <v>0.101</v>
      </c>
      <c r="I168" s="215"/>
      <c r="J168" s="216">
        <f>ROUND(I168*H168,2)</f>
        <v>0</v>
      </c>
      <c r="K168" s="212" t="s">
        <v>131</v>
      </c>
      <c r="L168" s="43"/>
      <c r="M168" s="217" t="s">
        <v>1</v>
      </c>
      <c r="N168" s="218" t="s">
        <v>43</v>
      </c>
      <c r="O168" s="90"/>
      <c r="P168" s="219">
        <f>O168*H168</f>
        <v>0</v>
      </c>
      <c r="Q168" s="219">
        <v>0</v>
      </c>
      <c r="R168" s="219">
        <f>Q168*H168</f>
        <v>0</v>
      </c>
      <c r="S168" s="219">
        <v>0</v>
      </c>
      <c r="T168" s="22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1" t="s">
        <v>132</v>
      </c>
      <c r="AT168" s="221" t="s">
        <v>127</v>
      </c>
      <c r="AU168" s="221" t="s">
        <v>133</v>
      </c>
      <c r="AY168" s="16" t="s">
        <v>124</v>
      </c>
      <c r="BE168" s="222">
        <f>IF(N168="základní",J168,0)</f>
        <v>0</v>
      </c>
      <c r="BF168" s="222">
        <f>IF(N168="snížená",J168,0)</f>
        <v>0</v>
      </c>
      <c r="BG168" s="222">
        <f>IF(N168="zákl. přenesená",J168,0)</f>
        <v>0</v>
      </c>
      <c r="BH168" s="222">
        <f>IF(N168="sníž. přenesená",J168,0)</f>
        <v>0</v>
      </c>
      <c r="BI168" s="222">
        <f>IF(N168="nulová",J168,0)</f>
        <v>0</v>
      </c>
      <c r="BJ168" s="16" t="s">
        <v>133</v>
      </c>
      <c r="BK168" s="222">
        <f>ROUND(I168*H168,2)</f>
        <v>0</v>
      </c>
      <c r="BL168" s="16" t="s">
        <v>132</v>
      </c>
      <c r="BM168" s="221" t="s">
        <v>210</v>
      </c>
    </row>
    <row r="169" spans="1:63" s="12" customFormat="1" ht="25.9" customHeight="1">
      <c r="A169" s="12"/>
      <c r="B169" s="194"/>
      <c r="C169" s="195"/>
      <c r="D169" s="196" t="s">
        <v>76</v>
      </c>
      <c r="E169" s="197" t="s">
        <v>211</v>
      </c>
      <c r="F169" s="197" t="s">
        <v>212</v>
      </c>
      <c r="G169" s="195"/>
      <c r="H169" s="195"/>
      <c r="I169" s="198"/>
      <c r="J169" s="199">
        <f>BK169</f>
        <v>0</v>
      </c>
      <c r="K169" s="195"/>
      <c r="L169" s="200"/>
      <c r="M169" s="201"/>
      <c r="N169" s="202"/>
      <c r="O169" s="202"/>
      <c r="P169" s="203">
        <f>P170+P190+P219+P223+P228+P249+P260+P285+P295+P312+P319</f>
        <v>0</v>
      </c>
      <c r="Q169" s="202"/>
      <c r="R169" s="203">
        <f>R170+R190+R219+R223+R228+R249+R260+R285+R295+R312+R319</f>
        <v>0.85275134</v>
      </c>
      <c r="S169" s="202"/>
      <c r="T169" s="204">
        <f>T170+T190+T219+T223+T228+T249+T260+T285+T295+T312+T319</f>
        <v>0.7447522000000001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5" t="s">
        <v>133</v>
      </c>
      <c r="AT169" s="206" t="s">
        <v>76</v>
      </c>
      <c r="AU169" s="206" t="s">
        <v>77</v>
      </c>
      <c r="AY169" s="205" t="s">
        <v>124</v>
      </c>
      <c r="BK169" s="207">
        <f>BK170+BK190+BK219+BK223+BK228+BK249+BK260+BK285+BK295+BK312+BK319</f>
        <v>0</v>
      </c>
    </row>
    <row r="170" spans="1:63" s="12" customFormat="1" ht="22.8" customHeight="1">
      <c r="A170" s="12"/>
      <c r="B170" s="194"/>
      <c r="C170" s="195"/>
      <c r="D170" s="196" t="s">
        <v>76</v>
      </c>
      <c r="E170" s="208" t="s">
        <v>213</v>
      </c>
      <c r="F170" s="208" t="s">
        <v>214</v>
      </c>
      <c r="G170" s="195"/>
      <c r="H170" s="195"/>
      <c r="I170" s="198"/>
      <c r="J170" s="209">
        <f>BK170</f>
        <v>0</v>
      </c>
      <c r="K170" s="195"/>
      <c r="L170" s="200"/>
      <c r="M170" s="201"/>
      <c r="N170" s="202"/>
      <c r="O170" s="202"/>
      <c r="P170" s="203">
        <f>SUM(P171:P189)</f>
        <v>0</v>
      </c>
      <c r="Q170" s="202"/>
      <c r="R170" s="203">
        <f>SUM(R171:R189)</f>
        <v>0.0634861</v>
      </c>
      <c r="S170" s="202"/>
      <c r="T170" s="204">
        <f>SUM(T171:T189)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5" t="s">
        <v>133</v>
      </c>
      <c r="AT170" s="206" t="s">
        <v>76</v>
      </c>
      <c r="AU170" s="206" t="s">
        <v>82</v>
      </c>
      <c r="AY170" s="205" t="s">
        <v>124</v>
      </c>
      <c r="BK170" s="207">
        <f>SUM(BK171:BK189)</f>
        <v>0</v>
      </c>
    </row>
    <row r="171" spans="1:65" s="2" customFormat="1" ht="33" customHeight="1">
      <c r="A171" s="37"/>
      <c r="B171" s="38"/>
      <c r="C171" s="210" t="s">
        <v>215</v>
      </c>
      <c r="D171" s="210" t="s">
        <v>127</v>
      </c>
      <c r="E171" s="211" t="s">
        <v>216</v>
      </c>
      <c r="F171" s="212" t="s">
        <v>217</v>
      </c>
      <c r="G171" s="213" t="s">
        <v>130</v>
      </c>
      <c r="H171" s="214">
        <v>3.023</v>
      </c>
      <c r="I171" s="215"/>
      <c r="J171" s="216">
        <f>ROUND(I171*H171,2)</f>
        <v>0</v>
      </c>
      <c r="K171" s="212" t="s">
        <v>131</v>
      </c>
      <c r="L171" s="43"/>
      <c r="M171" s="217" t="s">
        <v>1</v>
      </c>
      <c r="N171" s="218" t="s">
        <v>43</v>
      </c>
      <c r="O171" s="90"/>
      <c r="P171" s="219">
        <f>O171*H171</f>
        <v>0</v>
      </c>
      <c r="Q171" s="219">
        <v>0</v>
      </c>
      <c r="R171" s="219">
        <f>Q171*H171</f>
        <v>0</v>
      </c>
      <c r="S171" s="219">
        <v>0</v>
      </c>
      <c r="T171" s="220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1" t="s">
        <v>203</v>
      </c>
      <c r="AT171" s="221" t="s">
        <v>127</v>
      </c>
      <c r="AU171" s="221" t="s">
        <v>133</v>
      </c>
      <c r="AY171" s="16" t="s">
        <v>124</v>
      </c>
      <c r="BE171" s="222">
        <f>IF(N171="základní",J171,0)</f>
        <v>0</v>
      </c>
      <c r="BF171" s="222">
        <f>IF(N171="snížená",J171,0)</f>
        <v>0</v>
      </c>
      <c r="BG171" s="222">
        <f>IF(N171="zákl. přenesená",J171,0)</f>
        <v>0</v>
      </c>
      <c r="BH171" s="222">
        <f>IF(N171="sníž. přenesená",J171,0)</f>
        <v>0</v>
      </c>
      <c r="BI171" s="222">
        <f>IF(N171="nulová",J171,0)</f>
        <v>0</v>
      </c>
      <c r="BJ171" s="16" t="s">
        <v>133</v>
      </c>
      <c r="BK171" s="222">
        <f>ROUND(I171*H171,2)</f>
        <v>0</v>
      </c>
      <c r="BL171" s="16" t="s">
        <v>203</v>
      </c>
      <c r="BM171" s="221" t="s">
        <v>218</v>
      </c>
    </row>
    <row r="172" spans="1:51" s="13" customFormat="1" ht="12">
      <c r="A172" s="13"/>
      <c r="B172" s="223"/>
      <c r="C172" s="224"/>
      <c r="D172" s="225" t="s">
        <v>145</v>
      </c>
      <c r="E172" s="226" t="s">
        <v>1</v>
      </c>
      <c r="F172" s="227" t="s">
        <v>168</v>
      </c>
      <c r="G172" s="224"/>
      <c r="H172" s="228">
        <v>3.023</v>
      </c>
      <c r="I172" s="229"/>
      <c r="J172" s="224"/>
      <c r="K172" s="224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145</v>
      </c>
      <c r="AU172" s="234" t="s">
        <v>133</v>
      </c>
      <c r="AV172" s="13" t="s">
        <v>133</v>
      </c>
      <c r="AW172" s="13" t="s">
        <v>34</v>
      </c>
      <c r="AX172" s="13" t="s">
        <v>82</v>
      </c>
      <c r="AY172" s="234" t="s">
        <v>124</v>
      </c>
    </row>
    <row r="173" spans="1:65" s="2" customFormat="1" ht="16.5" customHeight="1">
      <c r="A173" s="37"/>
      <c r="B173" s="38"/>
      <c r="C173" s="246" t="s">
        <v>219</v>
      </c>
      <c r="D173" s="246" t="s">
        <v>220</v>
      </c>
      <c r="E173" s="247" t="s">
        <v>221</v>
      </c>
      <c r="F173" s="248" t="s">
        <v>222</v>
      </c>
      <c r="G173" s="249" t="s">
        <v>223</v>
      </c>
      <c r="H173" s="250">
        <v>3.325</v>
      </c>
      <c r="I173" s="251"/>
      <c r="J173" s="252">
        <f>ROUND(I173*H173,2)</f>
        <v>0</v>
      </c>
      <c r="K173" s="248" t="s">
        <v>1</v>
      </c>
      <c r="L173" s="253"/>
      <c r="M173" s="254" t="s">
        <v>1</v>
      </c>
      <c r="N173" s="255" t="s">
        <v>43</v>
      </c>
      <c r="O173" s="90"/>
      <c r="P173" s="219">
        <f>O173*H173</f>
        <v>0</v>
      </c>
      <c r="Q173" s="219">
        <v>0.001</v>
      </c>
      <c r="R173" s="219">
        <f>Q173*H173</f>
        <v>0.0033250000000000003</v>
      </c>
      <c r="S173" s="219">
        <v>0</v>
      </c>
      <c r="T173" s="220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1" t="s">
        <v>224</v>
      </c>
      <c r="AT173" s="221" t="s">
        <v>220</v>
      </c>
      <c r="AU173" s="221" t="s">
        <v>133</v>
      </c>
      <c r="AY173" s="16" t="s">
        <v>124</v>
      </c>
      <c r="BE173" s="222">
        <f>IF(N173="základní",J173,0)</f>
        <v>0</v>
      </c>
      <c r="BF173" s="222">
        <f>IF(N173="snížená",J173,0)</f>
        <v>0</v>
      </c>
      <c r="BG173" s="222">
        <f>IF(N173="zákl. přenesená",J173,0)</f>
        <v>0</v>
      </c>
      <c r="BH173" s="222">
        <f>IF(N173="sníž. přenesená",J173,0)</f>
        <v>0</v>
      </c>
      <c r="BI173" s="222">
        <f>IF(N173="nulová",J173,0)</f>
        <v>0</v>
      </c>
      <c r="BJ173" s="16" t="s">
        <v>133</v>
      </c>
      <c r="BK173" s="222">
        <f>ROUND(I173*H173,2)</f>
        <v>0</v>
      </c>
      <c r="BL173" s="16" t="s">
        <v>203</v>
      </c>
      <c r="BM173" s="221" t="s">
        <v>225</v>
      </c>
    </row>
    <row r="174" spans="1:51" s="13" customFormat="1" ht="12">
      <c r="A174" s="13"/>
      <c r="B174" s="223"/>
      <c r="C174" s="224"/>
      <c r="D174" s="225" t="s">
        <v>145</v>
      </c>
      <c r="E174" s="224"/>
      <c r="F174" s="227" t="s">
        <v>226</v>
      </c>
      <c r="G174" s="224"/>
      <c r="H174" s="228">
        <v>3.325</v>
      </c>
      <c r="I174" s="229"/>
      <c r="J174" s="224"/>
      <c r="K174" s="224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145</v>
      </c>
      <c r="AU174" s="234" t="s">
        <v>133</v>
      </c>
      <c r="AV174" s="13" t="s">
        <v>133</v>
      </c>
      <c r="AW174" s="13" t="s">
        <v>4</v>
      </c>
      <c r="AX174" s="13" t="s">
        <v>82</v>
      </c>
      <c r="AY174" s="234" t="s">
        <v>124</v>
      </c>
    </row>
    <row r="175" spans="1:65" s="2" customFormat="1" ht="24.15" customHeight="1">
      <c r="A175" s="37"/>
      <c r="B175" s="38"/>
      <c r="C175" s="210" t="s">
        <v>227</v>
      </c>
      <c r="D175" s="210" t="s">
        <v>127</v>
      </c>
      <c r="E175" s="211" t="s">
        <v>228</v>
      </c>
      <c r="F175" s="212" t="s">
        <v>229</v>
      </c>
      <c r="G175" s="213" t="s">
        <v>130</v>
      </c>
      <c r="H175" s="214">
        <v>17.748</v>
      </c>
      <c r="I175" s="215"/>
      <c r="J175" s="216">
        <f>ROUND(I175*H175,2)</f>
        <v>0</v>
      </c>
      <c r="K175" s="212" t="s">
        <v>131</v>
      </c>
      <c r="L175" s="43"/>
      <c r="M175" s="217" t="s">
        <v>1</v>
      </c>
      <c r="N175" s="218" t="s">
        <v>43</v>
      </c>
      <c r="O175" s="90"/>
      <c r="P175" s="219">
        <f>O175*H175</f>
        <v>0</v>
      </c>
      <c r="Q175" s="219">
        <v>0</v>
      </c>
      <c r="R175" s="219">
        <f>Q175*H175</f>
        <v>0</v>
      </c>
      <c r="S175" s="219">
        <v>0</v>
      </c>
      <c r="T175" s="220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1" t="s">
        <v>203</v>
      </c>
      <c r="AT175" s="221" t="s">
        <v>127</v>
      </c>
      <c r="AU175" s="221" t="s">
        <v>133</v>
      </c>
      <c r="AY175" s="16" t="s">
        <v>124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6" t="s">
        <v>133</v>
      </c>
      <c r="BK175" s="222">
        <f>ROUND(I175*H175,2)</f>
        <v>0</v>
      </c>
      <c r="BL175" s="16" t="s">
        <v>203</v>
      </c>
      <c r="BM175" s="221" t="s">
        <v>230</v>
      </c>
    </row>
    <row r="176" spans="1:51" s="13" customFormat="1" ht="12">
      <c r="A176" s="13"/>
      <c r="B176" s="223"/>
      <c r="C176" s="224"/>
      <c r="D176" s="225" t="s">
        <v>145</v>
      </c>
      <c r="E176" s="226" t="s">
        <v>1</v>
      </c>
      <c r="F176" s="227" t="s">
        <v>172</v>
      </c>
      <c r="G176" s="224"/>
      <c r="H176" s="228">
        <v>17.748</v>
      </c>
      <c r="I176" s="229"/>
      <c r="J176" s="224"/>
      <c r="K176" s="224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145</v>
      </c>
      <c r="AU176" s="234" t="s">
        <v>133</v>
      </c>
      <c r="AV176" s="13" t="s">
        <v>133</v>
      </c>
      <c r="AW176" s="13" t="s">
        <v>34</v>
      </c>
      <c r="AX176" s="13" t="s">
        <v>82</v>
      </c>
      <c r="AY176" s="234" t="s">
        <v>124</v>
      </c>
    </row>
    <row r="177" spans="1:65" s="2" customFormat="1" ht="16.5" customHeight="1">
      <c r="A177" s="37"/>
      <c r="B177" s="38"/>
      <c r="C177" s="246" t="s">
        <v>7</v>
      </c>
      <c r="D177" s="246" t="s">
        <v>220</v>
      </c>
      <c r="E177" s="247" t="s">
        <v>221</v>
      </c>
      <c r="F177" s="248" t="s">
        <v>222</v>
      </c>
      <c r="G177" s="249" t="s">
        <v>223</v>
      </c>
      <c r="H177" s="250">
        <v>19.523</v>
      </c>
      <c r="I177" s="251"/>
      <c r="J177" s="252">
        <f>ROUND(I177*H177,2)</f>
        <v>0</v>
      </c>
      <c r="K177" s="248" t="s">
        <v>1</v>
      </c>
      <c r="L177" s="253"/>
      <c r="M177" s="254" t="s">
        <v>1</v>
      </c>
      <c r="N177" s="255" t="s">
        <v>43</v>
      </c>
      <c r="O177" s="90"/>
      <c r="P177" s="219">
        <f>O177*H177</f>
        <v>0</v>
      </c>
      <c r="Q177" s="219">
        <v>0.001</v>
      </c>
      <c r="R177" s="219">
        <f>Q177*H177</f>
        <v>0.019523</v>
      </c>
      <c r="S177" s="219">
        <v>0</v>
      </c>
      <c r="T177" s="22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1" t="s">
        <v>224</v>
      </c>
      <c r="AT177" s="221" t="s">
        <v>220</v>
      </c>
      <c r="AU177" s="221" t="s">
        <v>133</v>
      </c>
      <c r="AY177" s="16" t="s">
        <v>124</v>
      </c>
      <c r="BE177" s="222">
        <f>IF(N177="základní",J177,0)</f>
        <v>0</v>
      </c>
      <c r="BF177" s="222">
        <f>IF(N177="snížená",J177,0)</f>
        <v>0</v>
      </c>
      <c r="BG177" s="222">
        <f>IF(N177="zákl. přenesená",J177,0)</f>
        <v>0</v>
      </c>
      <c r="BH177" s="222">
        <f>IF(N177="sníž. přenesená",J177,0)</f>
        <v>0</v>
      </c>
      <c r="BI177" s="222">
        <f>IF(N177="nulová",J177,0)</f>
        <v>0</v>
      </c>
      <c r="BJ177" s="16" t="s">
        <v>133</v>
      </c>
      <c r="BK177" s="222">
        <f>ROUND(I177*H177,2)</f>
        <v>0</v>
      </c>
      <c r="BL177" s="16" t="s">
        <v>203</v>
      </c>
      <c r="BM177" s="221" t="s">
        <v>231</v>
      </c>
    </row>
    <row r="178" spans="1:51" s="13" customFormat="1" ht="12">
      <c r="A178" s="13"/>
      <c r="B178" s="223"/>
      <c r="C178" s="224"/>
      <c r="D178" s="225" t="s">
        <v>145</v>
      </c>
      <c r="E178" s="224"/>
      <c r="F178" s="227" t="s">
        <v>232</v>
      </c>
      <c r="G178" s="224"/>
      <c r="H178" s="228">
        <v>19.523</v>
      </c>
      <c r="I178" s="229"/>
      <c r="J178" s="224"/>
      <c r="K178" s="224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145</v>
      </c>
      <c r="AU178" s="234" t="s">
        <v>133</v>
      </c>
      <c r="AV178" s="13" t="s">
        <v>133</v>
      </c>
      <c r="AW178" s="13" t="s">
        <v>4</v>
      </c>
      <c r="AX178" s="13" t="s">
        <v>82</v>
      </c>
      <c r="AY178" s="234" t="s">
        <v>124</v>
      </c>
    </row>
    <row r="179" spans="1:65" s="2" customFormat="1" ht="24.15" customHeight="1">
      <c r="A179" s="37"/>
      <c r="B179" s="38"/>
      <c r="C179" s="210" t="s">
        <v>233</v>
      </c>
      <c r="D179" s="210" t="s">
        <v>127</v>
      </c>
      <c r="E179" s="211" t="s">
        <v>234</v>
      </c>
      <c r="F179" s="212" t="s">
        <v>235</v>
      </c>
      <c r="G179" s="213" t="s">
        <v>236</v>
      </c>
      <c r="H179" s="214">
        <v>5.405</v>
      </c>
      <c r="I179" s="215"/>
      <c r="J179" s="216">
        <f>ROUND(I179*H179,2)</f>
        <v>0</v>
      </c>
      <c r="K179" s="212" t="s">
        <v>131</v>
      </c>
      <c r="L179" s="43"/>
      <c r="M179" s="217" t="s">
        <v>1</v>
      </c>
      <c r="N179" s="218" t="s">
        <v>43</v>
      </c>
      <c r="O179" s="90"/>
      <c r="P179" s="219">
        <f>O179*H179</f>
        <v>0</v>
      </c>
      <c r="Q179" s="219">
        <v>0</v>
      </c>
      <c r="R179" s="219">
        <f>Q179*H179</f>
        <v>0</v>
      </c>
      <c r="S179" s="219">
        <v>0</v>
      </c>
      <c r="T179" s="220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1" t="s">
        <v>203</v>
      </c>
      <c r="AT179" s="221" t="s">
        <v>127</v>
      </c>
      <c r="AU179" s="221" t="s">
        <v>133</v>
      </c>
      <c r="AY179" s="16" t="s">
        <v>124</v>
      </c>
      <c r="BE179" s="222">
        <f>IF(N179="základní",J179,0)</f>
        <v>0</v>
      </c>
      <c r="BF179" s="222">
        <f>IF(N179="snížená",J179,0)</f>
        <v>0</v>
      </c>
      <c r="BG179" s="222">
        <f>IF(N179="zákl. přenesená",J179,0)</f>
        <v>0</v>
      </c>
      <c r="BH179" s="222">
        <f>IF(N179="sníž. přenesená",J179,0)</f>
        <v>0</v>
      </c>
      <c r="BI179" s="222">
        <f>IF(N179="nulová",J179,0)</f>
        <v>0</v>
      </c>
      <c r="BJ179" s="16" t="s">
        <v>133</v>
      </c>
      <c r="BK179" s="222">
        <f>ROUND(I179*H179,2)</f>
        <v>0</v>
      </c>
      <c r="BL179" s="16" t="s">
        <v>203</v>
      </c>
      <c r="BM179" s="221" t="s">
        <v>237</v>
      </c>
    </row>
    <row r="180" spans="1:65" s="2" customFormat="1" ht="24.15" customHeight="1">
      <c r="A180" s="37"/>
      <c r="B180" s="38"/>
      <c r="C180" s="210" t="s">
        <v>238</v>
      </c>
      <c r="D180" s="210" t="s">
        <v>127</v>
      </c>
      <c r="E180" s="211" t="s">
        <v>239</v>
      </c>
      <c r="F180" s="212" t="s">
        <v>240</v>
      </c>
      <c r="G180" s="213" t="s">
        <v>241</v>
      </c>
      <c r="H180" s="214">
        <v>4</v>
      </c>
      <c r="I180" s="215"/>
      <c r="J180" s="216">
        <f>ROUND(I180*H180,2)</f>
        <v>0</v>
      </c>
      <c r="K180" s="212" t="s">
        <v>131</v>
      </c>
      <c r="L180" s="43"/>
      <c r="M180" s="217" t="s">
        <v>1</v>
      </c>
      <c r="N180" s="218" t="s">
        <v>43</v>
      </c>
      <c r="O180" s="90"/>
      <c r="P180" s="219">
        <f>O180*H180</f>
        <v>0</v>
      </c>
      <c r="Q180" s="219">
        <v>0</v>
      </c>
      <c r="R180" s="219">
        <f>Q180*H180</f>
        <v>0</v>
      </c>
      <c r="S180" s="219">
        <v>0</v>
      </c>
      <c r="T180" s="220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1" t="s">
        <v>203</v>
      </c>
      <c r="AT180" s="221" t="s">
        <v>127</v>
      </c>
      <c r="AU180" s="221" t="s">
        <v>133</v>
      </c>
      <c r="AY180" s="16" t="s">
        <v>124</v>
      </c>
      <c r="BE180" s="222">
        <f>IF(N180="základní",J180,0)</f>
        <v>0</v>
      </c>
      <c r="BF180" s="222">
        <f>IF(N180="snížená",J180,0)</f>
        <v>0</v>
      </c>
      <c r="BG180" s="222">
        <f>IF(N180="zákl. přenesená",J180,0)</f>
        <v>0</v>
      </c>
      <c r="BH180" s="222">
        <f>IF(N180="sníž. přenesená",J180,0)</f>
        <v>0</v>
      </c>
      <c r="BI180" s="222">
        <f>IF(N180="nulová",J180,0)</f>
        <v>0</v>
      </c>
      <c r="BJ180" s="16" t="s">
        <v>133</v>
      </c>
      <c r="BK180" s="222">
        <f>ROUND(I180*H180,2)</f>
        <v>0</v>
      </c>
      <c r="BL180" s="16" t="s">
        <v>203</v>
      </c>
      <c r="BM180" s="221" t="s">
        <v>242</v>
      </c>
    </row>
    <row r="181" spans="1:65" s="2" customFormat="1" ht="16.5" customHeight="1">
      <c r="A181" s="37"/>
      <c r="B181" s="38"/>
      <c r="C181" s="246" t="s">
        <v>243</v>
      </c>
      <c r="D181" s="246" t="s">
        <v>220</v>
      </c>
      <c r="E181" s="247" t="s">
        <v>244</v>
      </c>
      <c r="F181" s="248" t="s">
        <v>245</v>
      </c>
      <c r="G181" s="249" t="s">
        <v>236</v>
      </c>
      <c r="H181" s="250">
        <v>5.405</v>
      </c>
      <c r="I181" s="251"/>
      <c r="J181" s="252">
        <f>ROUND(I181*H181,2)</f>
        <v>0</v>
      </c>
      <c r="K181" s="248" t="s">
        <v>131</v>
      </c>
      <c r="L181" s="253"/>
      <c r="M181" s="254" t="s">
        <v>1</v>
      </c>
      <c r="N181" s="255" t="s">
        <v>43</v>
      </c>
      <c r="O181" s="90"/>
      <c r="P181" s="219">
        <f>O181*H181</f>
        <v>0</v>
      </c>
      <c r="Q181" s="219">
        <v>2E-05</v>
      </c>
      <c r="R181" s="219">
        <f>Q181*H181</f>
        <v>0.00010810000000000001</v>
      </c>
      <c r="S181" s="219">
        <v>0</v>
      </c>
      <c r="T181" s="220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1" t="s">
        <v>224</v>
      </c>
      <c r="AT181" s="221" t="s">
        <v>220</v>
      </c>
      <c r="AU181" s="221" t="s">
        <v>133</v>
      </c>
      <c r="AY181" s="16" t="s">
        <v>124</v>
      </c>
      <c r="BE181" s="222">
        <f>IF(N181="základní",J181,0)</f>
        <v>0</v>
      </c>
      <c r="BF181" s="222">
        <f>IF(N181="snížená",J181,0)</f>
        <v>0</v>
      </c>
      <c r="BG181" s="222">
        <f>IF(N181="zákl. přenesená",J181,0)</f>
        <v>0</v>
      </c>
      <c r="BH181" s="222">
        <f>IF(N181="sníž. přenesená",J181,0)</f>
        <v>0</v>
      </c>
      <c r="BI181" s="222">
        <f>IF(N181="nulová",J181,0)</f>
        <v>0</v>
      </c>
      <c r="BJ181" s="16" t="s">
        <v>133</v>
      </c>
      <c r="BK181" s="222">
        <f>ROUND(I181*H181,2)</f>
        <v>0</v>
      </c>
      <c r="BL181" s="16" t="s">
        <v>203</v>
      </c>
      <c r="BM181" s="221" t="s">
        <v>246</v>
      </c>
    </row>
    <row r="182" spans="1:51" s="13" customFormat="1" ht="12">
      <c r="A182" s="13"/>
      <c r="B182" s="223"/>
      <c r="C182" s="224"/>
      <c r="D182" s="225" t="s">
        <v>145</v>
      </c>
      <c r="E182" s="226" t="s">
        <v>1</v>
      </c>
      <c r="F182" s="227" t="s">
        <v>247</v>
      </c>
      <c r="G182" s="224"/>
      <c r="H182" s="228">
        <v>6.96</v>
      </c>
      <c r="I182" s="229"/>
      <c r="J182" s="224"/>
      <c r="K182" s="224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145</v>
      </c>
      <c r="AU182" s="234" t="s">
        <v>133</v>
      </c>
      <c r="AV182" s="13" t="s">
        <v>133</v>
      </c>
      <c r="AW182" s="13" t="s">
        <v>34</v>
      </c>
      <c r="AX182" s="13" t="s">
        <v>77</v>
      </c>
      <c r="AY182" s="234" t="s">
        <v>124</v>
      </c>
    </row>
    <row r="183" spans="1:51" s="13" customFormat="1" ht="12">
      <c r="A183" s="13"/>
      <c r="B183" s="223"/>
      <c r="C183" s="224"/>
      <c r="D183" s="225" t="s">
        <v>145</v>
      </c>
      <c r="E183" s="226" t="s">
        <v>1</v>
      </c>
      <c r="F183" s="227" t="s">
        <v>248</v>
      </c>
      <c r="G183" s="224"/>
      <c r="H183" s="228">
        <v>10.2</v>
      </c>
      <c r="I183" s="229"/>
      <c r="J183" s="224"/>
      <c r="K183" s="224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145</v>
      </c>
      <c r="AU183" s="234" t="s">
        <v>133</v>
      </c>
      <c r="AV183" s="13" t="s">
        <v>133</v>
      </c>
      <c r="AW183" s="13" t="s">
        <v>34</v>
      </c>
      <c r="AX183" s="13" t="s">
        <v>77</v>
      </c>
      <c r="AY183" s="234" t="s">
        <v>124</v>
      </c>
    </row>
    <row r="184" spans="1:51" s="14" customFormat="1" ht="12">
      <c r="A184" s="14"/>
      <c r="B184" s="235"/>
      <c r="C184" s="236"/>
      <c r="D184" s="225" t="s">
        <v>145</v>
      </c>
      <c r="E184" s="237" t="s">
        <v>1</v>
      </c>
      <c r="F184" s="238" t="s">
        <v>148</v>
      </c>
      <c r="G184" s="236"/>
      <c r="H184" s="239">
        <v>17.16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5" t="s">
        <v>145</v>
      </c>
      <c r="AU184" s="245" t="s">
        <v>133</v>
      </c>
      <c r="AV184" s="14" t="s">
        <v>132</v>
      </c>
      <c r="AW184" s="14" t="s">
        <v>34</v>
      </c>
      <c r="AX184" s="14" t="s">
        <v>82</v>
      </c>
      <c r="AY184" s="245" t="s">
        <v>124</v>
      </c>
    </row>
    <row r="185" spans="1:51" s="13" customFormat="1" ht="12">
      <c r="A185" s="13"/>
      <c r="B185" s="223"/>
      <c r="C185" s="224"/>
      <c r="D185" s="225" t="s">
        <v>145</v>
      </c>
      <c r="E185" s="224"/>
      <c r="F185" s="227" t="s">
        <v>249</v>
      </c>
      <c r="G185" s="224"/>
      <c r="H185" s="228">
        <v>5.405</v>
      </c>
      <c r="I185" s="229"/>
      <c r="J185" s="224"/>
      <c r="K185" s="224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145</v>
      </c>
      <c r="AU185" s="234" t="s">
        <v>133</v>
      </c>
      <c r="AV185" s="13" t="s">
        <v>133</v>
      </c>
      <c r="AW185" s="13" t="s">
        <v>4</v>
      </c>
      <c r="AX185" s="13" t="s">
        <v>82</v>
      </c>
      <c r="AY185" s="234" t="s">
        <v>124</v>
      </c>
    </row>
    <row r="186" spans="1:65" s="2" customFormat="1" ht="16.5" customHeight="1">
      <c r="A186" s="37"/>
      <c r="B186" s="38"/>
      <c r="C186" s="246" t="s">
        <v>250</v>
      </c>
      <c r="D186" s="246" t="s">
        <v>220</v>
      </c>
      <c r="E186" s="247" t="s">
        <v>251</v>
      </c>
      <c r="F186" s="248" t="s">
        <v>252</v>
      </c>
      <c r="G186" s="249" t="s">
        <v>241</v>
      </c>
      <c r="H186" s="250">
        <v>1</v>
      </c>
      <c r="I186" s="251"/>
      <c r="J186" s="252">
        <f>ROUND(I186*H186,2)</f>
        <v>0</v>
      </c>
      <c r="K186" s="248" t="s">
        <v>131</v>
      </c>
      <c r="L186" s="253"/>
      <c r="M186" s="254" t="s">
        <v>1</v>
      </c>
      <c r="N186" s="255" t="s">
        <v>43</v>
      </c>
      <c r="O186" s="90"/>
      <c r="P186" s="219">
        <f>O186*H186</f>
        <v>0</v>
      </c>
      <c r="Q186" s="219">
        <v>0.00043</v>
      </c>
      <c r="R186" s="219">
        <f>Q186*H186</f>
        <v>0.00043</v>
      </c>
      <c r="S186" s="219">
        <v>0</v>
      </c>
      <c r="T186" s="22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1" t="s">
        <v>224</v>
      </c>
      <c r="AT186" s="221" t="s">
        <v>220</v>
      </c>
      <c r="AU186" s="221" t="s">
        <v>133</v>
      </c>
      <c r="AY186" s="16" t="s">
        <v>124</v>
      </c>
      <c r="BE186" s="222">
        <f>IF(N186="základní",J186,0)</f>
        <v>0</v>
      </c>
      <c r="BF186" s="222">
        <f>IF(N186="snížená",J186,0)</f>
        <v>0</v>
      </c>
      <c r="BG186" s="222">
        <f>IF(N186="zákl. přenesená",J186,0)</f>
        <v>0</v>
      </c>
      <c r="BH186" s="222">
        <f>IF(N186="sníž. přenesená",J186,0)</f>
        <v>0</v>
      </c>
      <c r="BI186" s="222">
        <f>IF(N186="nulová",J186,0)</f>
        <v>0</v>
      </c>
      <c r="BJ186" s="16" t="s">
        <v>133</v>
      </c>
      <c r="BK186" s="222">
        <f>ROUND(I186*H186,2)</f>
        <v>0</v>
      </c>
      <c r="BL186" s="16" t="s">
        <v>203</v>
      </c>
      <c r="BM186" s="221" t="s">
        <v>253</v>
      </c>
    </row>
    <row r="187" spans="1:65" s="2" customFormat="1" ht="16.5" customHeight="1">
      <c r="A187" s="37"/>
      <c r="B187" s="38"/>
      <c r="C187" s="246" t="s">
        <v>254</v>
      </c>
      <c r="D187" s="246" t="s">
        <v>220</v>
      </c>
      <c r="E187" s="247" t="s">
        <v>255</v>
      </c>
      <c r="F187" s="248" t="s">
        <v>256</v>
      </c>
      <c r="G187" s="249" t="s">
        <v>241</v>
      </c>
      <c r="H187" s="250">
        <v>1</v>
      </c>
      <c r="I187" s="251"/>
      <c r="J187" s="252">
        <f>ROUND(I187*H187,2)</f>
        <v>0</v>
      </c>
      <c r="K187" s="248" t="s">
        <v>131</v>
      </c>
      <c r="L187" s="253"/>
      <c r="M187" s="254" t="s">
        <v>1</v>
      </c>
      <c r="N187" s="255" t="s">
        <v>43</v>
      </c>
      <c r="O187" s="90"/>
      <c r="P187" s="219">
        <f>O187*H187</f>
        <v>0</v>
      </c>
      <c r="Q187" s="219">
        <v>0.012</v>
      </c>
      <c r="R187" s="219">
        <f>Q187*H187</f>
        <v>0.012</v>
      </c>
      <c r="S187" s="219">
        <v>0</v>
      </c>
      <c r="T187" s="220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1" t="s">
        <v>224</v>
      </c>
      <c r="AT187" s="221" t="s">
        <v>220</v>
      </c>
      <c r="AU187" s="221" t="s">
        <v>133</v>
      </c>
      <c r="AY187" s="16" t="s">
        <v>124</v>
      </c>
      <c r="BE187" s="222">
        <f>IF(N187="základní",J187,0)</f>
        <v>0</v>
      </c>
      <c r="BF187" s="222">
        <f>IF(N187="snížená",J187,0)</f>
        <v>0</v>
      </c>
      <c r="BG187" s="222">
        <f>IF(N187="zákl. přenesená",J187,0)</f>
        <v>0</v>
      </c>
      <c r="BH187" s="222">
        <f>IF(N187="sníž. přenesená",J187,0)</f>
        <v>0</v>
      </c>
      <c r="BI187" s="222">
        <f>IF(N187="nulová",J187,0)</f>
        <v>0</v>
      </c>
      <c r="BJ187" s="16" t="s">
        <v>133</v>
      </c>
      <c r="BK187" s="222">
        <f>ROUND(I187*H187,2)</f>
        <v>0</v>
      </c>
      <c r="BL187" s="16" t="s">
        <v>203</v>
      </c>
      <c r="BM187" s="221" t="s">
        <v>257</v>
      </c>
    </row>
    <row r="188" spans="1:65" s="2" customFormat="1" ht="24.15" customHeight="1">
      <c r="A188" s="37"/>
      <c r="B188" s="38"/>
      <c r="C188" s="246" t="s">
        <v>258</v>
      </c>
      <c r="D188" s="246" t="s">
        <v>220</v>
      </c>
      <c r="E188" s="247" t="s">
        <v>259</v>
      </c>
      <c r="F188" s="248" t="s">
        <v>260</v>
      </c>
      <c r="G188" s="249" t="s">
        <v>241</v>
      </c>
      <c r="H188" s="250">
        <v>1</v>
      </c>
      <c r="I188" s="251"/>
      <c r="J188" s="252">
        <f>ROUND(I188*H188,2)</f>
        <v>0</v>
      </c>
      <c r="K188" s="248" t="s">
        <v>1</v>
      </c>
      <c r="L188" s="253"/>
      <c r="M188" s="254" t="s">
        <v>1</v>
      </c>
      <c r="N188" s="255" t="s">
        <v>43</v>
      </c>
      <c r="O188" s="90"/>
      <c r="P188" s="219">
        <f>O188*H188</f>
        <v>0</v>
      </c>
      <c r="Q188" s="219">
        <v>0.026</v>
      </c>
      <c r="R188" s="219">
        <f>Q188*H188</f>
        <v>0.026</v>
      </c>
      <c r="S188" s="219">
        <v>0</v>
      </c>
      <c r="T188" s="220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1" t="s">
        <v>224</v>
      </c>
      <c r="AT188" s="221" t="s">
        <v>220</v>
      </c>
      <c r="AU188" s="221" t="s">
        <v>133</v>
      </c>
      <c r="AY188" s="16" t="s">
        <v>124</v>
      </c>
      <c r="BE188" s="222">
        <f>IF(N188="základní",J188,0)</f>
        <v>0</v>
      </c>
      <c r="BF188" s="222">
        <f>IF(N188="snížená",J188,0)</f>
        <v>0</v>
      </c>
      <c r="BG188" s="222">
        <f>IF(N188="zákl. přenesená",J188,0)</f>
        <v>0</v>
      </c>
      <c r="BH188" s="222">
        <f>IF(N188="sníž. přenesená",J188,0)</f>
        <v>0</v>
      </c>
      <c r="BI188" s="222">
        <f>IF(N188="nulová",J188,0)</f>
        <v>0</v>
      </c>
      <c r="BJ188" s="16" t="s">
        <v>133</v>
      </c>
      <c r="BK188" s="222">
        <f>ROUND(I188*H188,2)</f>
        <v>0</v>
      </c>
      <c r="BL188" s="16" t="s">
        <v>203</v>
      </c>
      <c r="BM188" s="221" t="s">
        <v>261</v>
      </c>
    </row>
    <row r="189" spans="1:65" s="2" customFormat="1" ht="16.5" customHeight="1">
      <c r="A189" s="37"/>
      <c r="B189" s="38"/>
      <c r="C189" s="246" t="s">
        <v>262</v>
      </c>
      <c r="D189" s="246" t="s">
        <v>220</v>
      </c>
      <c r="E189" s="247" t="s">
        <v>263</v>
      </c>
      <c r="F189" s="248" t="s">
        <v>264</v>
      </c>
      <c r="G189" s="249" t="s">
        <v>241</v>
      </c>
      <c r="H189" s="250">
        <v>1</v>
      </c>
      <c r="I189" s="251"/>
      <c r="J189" s="252">
        <f>ROUND(I189*H189,2)</f>
        <v>0</v>
      </c>
      <c r="K189" s="248" t="s">
        <v>131</v>
      </c>
      <c r="L189" s="253"/>
      <c r="M189" s="254" t="s">
        <v>1</v>
      </c>
      <c r="N189" s="255" t="s">
        <v>43</v>
      </c>
      <c r="O189" s="90"/>
      <c r="P189" s="219">
        <f>O189*H189</f>
        <v>0</v>
      </c>
      <c r="Q189" s="219">
        <v>0.0021</v>
      </c>
      <c r="R189" s="219">
        <f>Q189*H189</f>
        <v>0.0021</v>
      </c>
      <c r="S189" s="219">
        <v>0</v>
      </c>
      <c r="T189" s="220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1" t="s">
        <v>224</v>
      </c>
      <c r="AT189" s="221" t="s">
        <v>220</v>
      </c>
      <c r="AU189" s="221" t="s">
        <v>133</v>
      </c>
      <c r="AY189" s="16" t="s">
        <v>124</v>
      </c>
      <c r="BE189" s="222">
        <f>IF(N189="základní",J189,0)</f>
        <v>0</v>
      </c>
      <c r="BF189" s="222">
        <f>IF(N189="snížená",J189,0)</f>
        <v>0</v>
      </c>
      <c r="BG189" s="222">
        <f>IF(N189="zákl. přenesená",J189,0)</f>
        <v>0</v>
      </c>
      <c r="BH189" s="222">
        <f>IF(N189="sníž. přenesená",J189,0)</f>
        <v>0</v>
      </c>
      <c r="BI189" s="222">
        <f>IF(N189="nulová",J189,0)</f>
        <v>0</v>
      </c>
      <c r="BJ189" s="16" t="s">
        <v>133</v>
      </c>
      <c r="BK189" s="222">
        <f>ROUND(I189*H189,2)</f>
        <v>0</v>
      </c>
      <c r="BL189" s="16" t="s">
        <v>203</v>
      </c>
      <c r="BM189" s="221" t="s">
        <v>265</v>
      </c>
    </row>
    <row r="190" spans="1:63" s="12" customFormat="1" ht="22.8" customHeight="1">
      <c r="A190" s="12"/>
      <c r="B190" s="194"/>
      <c r="C190" s="195"/>
      <c r="D190" s="196" t="s">
        <v>76</v>
      </c>
      <c r="E190" s="208" t="s">
        <v>266</v>
      </c>
      <c r="F190" s="208" t="s">
        <v>267</v>
      </c>
      <c r="G190" s="195"/>
      <c r="H190" s="195"/>
      <c r="I190" s="198"/>
      <c r="J190" s="209">
        <f>BK190</f>
        <v>0</v>
      </c>
      <c r="K190" s="195"/>
      <c r="L190" s="200"/>
      <c r="M190" s="201"/>
      <c r="N190" s="202"/>
      <c r="O190" s="202"/>
      <c r="P190" s="203">
        <f>SUM(P191:P218)</f>
        <v>0</v>
      </c>
      <c r="Q190" s="202"/>
      <c r="R190" s="203">
        <f>SUM(R191:R218)</f>
        <v>0.023659999999999997</v>
      </c>
      <c r="S190" s="202"/>
      <c r="T190" s="204">
        <f>SUM(T191:T218)</f>
        <v>0.33827999999999997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5" t="s">
        <v>133</v>
      </c>
      <c r="AT190" s="206" t="s">
        <v>76</v>
      </c>
      <c r="AU190" s="206" t="s">
        <v>82</v>
      </c>
      <c r="AY190" s="205" t="s">
        <v>124</v>
      </c>
      <c r="BK190" s="207">
        <f>SUM(BK191:BK218)</f>
        <v>0</v>
      </c>
    </row>
    <row r="191" spans="1:65" s="2" customFormat="1" ht="16.5" customHeight="1">
      <c r="A191" s="37"/>
      <c r="B191" s="38"/>
      <c r="C191" s="210" t="s">
        <v>268</v>
      </c>
      <c r="D191" s="210" t="s">
        <v>127</v>
      </c>
      <c r="E191" s="211" t="s">
        <v>269</v>
      </c>
      <c r="F191" s="212" t="s">
        <v>270</v>
      </c>
      <c r="G191" s="213" t="s">
        <v>271</v>
      </c>
      <c r="H191" s="214">
        <v>1</v>
      </c>
      <c r="I191" s="215"/>
      <c r="J191" s="216">
        <f>ROUND(I191*H191,2)</f>
        <v>0</v>
      </c>
      <c r="K191" s="212" t="s">
        <v>131</v>
      </c>
      <c r="L191" s="43"/>
      <c r="M191" s="217" t="s">
        <v>1</v>
      </c>
      <c r="N191" s="218" t="s">
        <v>43</v>
      </c>
      <c r="O191" s="90"/>
      <c r="P191" s="219">
        <f>O191*H191</f>
        <v>0</v>
      </c>
      <c r="Q191" s="219">
        <v>0</v>
      </c>
      <c r="R191" s="219">
        <f>Q191*H191</f>
        <v>0</v>
      </c>
      <c r="S191" s="219">
        <v>0.0342</v>
      </c>
      <c r="T191" s="220">
        <f>S191*H191</f>
        <v>0.0342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1" t="s">
        <v>203</v>
      </c>
      <c r="AT191" s="221" t="s">
        <v>127</v>
      </c>
      <c r="AU191" s="221" t="s">
        <v>133</v>
      </c>
      <c r="AY191" s="16" t="s">
        <v>124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6" t="s">
        <v>133</v>
      </c>
      <c r="BK191" s="222">
        <f>ROUND(I191*H191,2)</f>
        <v>0</v>
      </c>
      <c r="BL191" s="16" t="s">
        <v>203</v>
      </c>
      <c r="BM191" s="221" t="s">
        <v>272</v>
      </c>
    </row>
    <row r="192" spans="1:65" s="2" customFormat="1" ht="16.5" customHeight="1">
      <c r="A192" s="37"/>
      <c r="B192" s="38"/>
      <c r="C192" s="210" t="s">
        <v>273</v>
      </c>
      <c r="D192" s="210" t="s">
        <v>127</v>
      </c>
      <c r="E192" s="211" t="s">
        <v>274</v>
      </c>
      <c r="F192" s="212" t="s">
        <v>275</v>
      </c>
      <c r="G192" s="213" t="s">
        <v>241</v>
      </c>
      <c r="H192" s="214">
        <v>1</v>
      </c>
      <c r="I192" s="215"/>
      <c r="J192" s="216">
        <f>ROUND(I192*H192,2)</f>
        <v>0</v>
      </c>
      <c r="K192" s="212" t="s">
        <v>131</v>
      </c>
      <c r="L192" s="43"/>
      <c r="M192" s="217" t="s">
        <v>1</v>
      </c>
      <c r="N192" s="218" t="s">
        <v>43</v>
      </c>
      <c r="O192" s="90"/>
      <c r="P192" s="219">
        <f>O192*H192</f>
        <v>0</v>
      </c>
      <c r="Q192" s="219">
        <v>0.00055</v>
      </c>
      <c r="R192" s="219">
        <f>Q192*H192</f>
        <v>0.00055</v>
      </c>
      <c r="S192" s="219">
        <v>0</v>
      </c>
      <c r="T192" s="220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1" t="s">
        <v>203</v>
      </c>
      <c r="AT192" s="221" t="s">
        <v>127</v>
      </c>
      <c r="AU192" s="221" t="s">
        <v>133</v>
      </c>
      <c r="AY192" s="16" t="s">
        <v>124</v>
      </c>
      <c r="BE192" s="222">
        <f>IF(N192="základní",J192,0)</f>
        <v>0</v>
      </c>
      <c r="BF192" s="222">
        <f>IF(N192="snížená",J192,0)</f>
        <v>0</v>
      </c>
      <c r="BG192" s="222">
        <f>IF(N192="zákl. přenesená",J192,0)</f>
        <v>0</v>
      </c>
      <c r="BH192" s="222">
        <f>IF(N192="sníž. přenesená",J192,0)</f>
        <v>0</v>
      </c>
      <c r="BI192" s="222">
        <f>IF(N192="nulová",J192,0)</f>
        <v>0</v>
      </c>
      <c r="BJ192" s="16" t="s">
        <v>133</v>
      </c>
      <c r="BK192" s="222">
        <f>ROUND(I192*H192,2)</f>
        <v>0</v>
      </c>
      <c r="BL192" s="16" t="s">
        <v>203</v>
      </c>
      <c r="BM192" s="221" t="s">
        <v>276</v>
      </c>
    </row>
    <row r="193" spans="1:65" s="2" customFormat="1" ht="16.5" customHeight="1">
      <c r="A193" s="37"/>
      <c r="B193" s="38"/>
      <c r="C193" s="210" t="s">
        <v>277</v>
      </c>
      <c r="D193" s="210" t="s">
        <v>127</v>
      </c>
      <c r="E193" s="211" t="s">
        <v>278</v>
      </c>
      <c r="F193" s="212" t="s">
        <v>279</v>
      </c>
      <c r="G193" s="213" t="s">
        <v>271</v>
      </c>
      <c r="H193" s="214">
        <v>1</v>
      </c>
      <c r="I193" s="215"/>
      <c r="J193" s="216">
        <f>ROUND(I193*H193,2)</f>
        <v>0</v>
      </c>
      <c r="K193" s="212" t="s">
        <v>131</v>
      </c>
      <c r="L193" s="43"/>
      <c r="M193" s="217" t="s">
        <v>1</v>
      </c>
      <c r="N193" s="218" t="s">
        <v>43</v>
      </c>
      <c r="O193" s="90"/>
      <c r="P193" s="219">
        <f>O193*H193</f>
        <v>0</v>
      </c>
      <c r="Q193" s="219">
        <v>0</v>
      </c>
      <c r="R193" s="219">
        <f>Q193*H193</f>
        <v>0</v>
      </c>
      <c r="S193" s="219">
        <v>0.01946</v>
      </c>
      <c r="T193" s="220">
        <f>S193*H193</f>
        <v>0.01946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1" t="s">
        <v>203</v>
      </c>
      <c r="AT193" s="221" t="s">
        <v>127</v>
      </c>
      <c r="AU193" s="221" t="s">
        <v>133</v>
      </c>
      <c r="AY193" s="16" t="s">
        <v>124</v>
      </c>
      <c r="BE193" s="222">
        <f>IF(N193="základní",J193,0)</f>
        <v>0</v>
      </c>
      <c r="BF193" s="222">
        <f>IF(N193="snížená",J193,0)</f>
        <v>0</v>
      </c>
      <c r="BG193" s="222">
        <f>IF(N193="zákl. přenesená",J193,0)</f>
        <v>0</v>
      </c>
      <c r="BH193" s="222">
        <f>IF(N193="sníž. přenesená",J193,0)</f>
        <v>0</v>
      </c>
      <c r="BI193" s="222">
        <f>IF(N193="nulová",J193,0)</f>
        <v>0</v>
      </c>
      <c r="BJ193" s="16" t="s">
        <v>133</v>
      </c>
      <c r="BK193" s="222">
        <f>ROUND(I193*H193,2)</f>
        <v>0</v>
      </c>
      <c r="BL193" s="16" t="s">
        <v>203</v>
      </c>
      <c r="BM193" s="221" t="s">
        <v>280</v>
      </c>
    </row>
    <row r="194" spans="1:65" s="2" customFormat="1" ht="21.75" customHeight="1">
      <c r="A194" s="37"/>
      <c r="B194" s="38"/>
      <c r="C194" s="210" t="s">
        <v>224</v>
      </c>
      <c r="D194" s="210" t="s">
        <v>127</v>
      </c>
      <c r="E194" s="211" t="s">
        <v>281</v>
      </c>
      <c r="F194" s="212" t="s">
        <v>282</v>
      </c>
      <c r="G194" s="213" t="s">
        <v>271</v>
      </c>
      <c r="H194" s="214">
        <v>1</v>
      </c>
      <c r="I194" s="215"/>
      <c r="J194" s="216">
        <f>ROUND(I194*H194,2)</f>
        <v>0</v>
      </c>
      <c r="K194" s="212" t="s">
        <v>131</v>
      </c>
      <c r="L194" s="43"/>
      <c r="M194" s="217" t="s">
        <v>1</v>
      </c>
      <c r="N194" s="218" t="s">
        <v>43</v>
      </c>
      <c r="O194" s="90"/>
      <c r="P194" s="219">
        <f>O194*H194</f>
        <v>0</v>
      </c>
      <c r="Q194" s="219">
        <v>0.00173</v>
      </c>
      <c r="R194" s="219">
        <f>Q194*H194</f>
        <v>0.00173</v>
      </c>
      <c r="S194" s="219">
        <v>0</v>
      </c>
      <c r="T194" s="220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1" t="s">
        <v>203</v>
      </c>
      <c r="AT194" s="221" t="s">
        <v>127</v>
      </c>
      <c r="AU194" s="221" t="s">
        <v>133</v>
      </c>
      <c r="AY194" s="16" t="s">
        <v>124</v>
      </c>
      <c r="BE194" s="222">
        <f>IF(N194="základní",J194,0)</f>
        <v>0</v>
      </c>
      <c r="BF194" s="222">
        <f>IF(N194="snížená",J194,0)</f>
        <v>0</v>
      </c>
      <c r="BG194" s="222">
        <f>IF(N194="zákl. přenesená",J194,0)</f>
        <v>0</v>
      </c>
      <c r="BH194" s="222">
        <f>IF(N194="sníž. přenesená",J194,0)</f>
        <v>0</v>
      </c>
      <c r="BI194" s="222">
        <f>IF(N194="nulová",J194,0)</f>
        <v>0</v>
      </c>
      <c r="BJ194" s="16" t="s">
        <v>133</v>
      </c>
      <c r="BK194" s="222">
        <f>ROUND(I194*H194,2)</f>
        <v>0</v>
      </c>
      <c r="BL194" s="16" t="s">
        <v>203</v>
      </c>
      <c r="BM194" s="221" t="s">
        <v>283</v>
      </c>
    </row>
    <row r="195" spans="1:65" s="2" customFormat="1" ht="21.75" customHeight="1">
      <c r="A195" s="37"/>
      <c r="B195" s="38"/>
      <c r="C195" s="210" t="s">
        <v>284</v>
      </c>
      <c r="D195" s="210" t="s">
        <v>127</v>
      </c>
      <c r="E195" s="211" t="s">
        <v>285</v>
      </c>
      <c r="F195" s="212" t="s">
        <v>286</v>
      </c>
      <c r="G195" s="213" t="s">
        <v>271</v>
      </c>
      <c r="H195" s="214">
        <v>1</v>
      </c>
      <c r="I195" s="215"/>
      <c r="J195" s="216">
        <f>ROUND(I195*H195,2)</f>
        <v>0</v>
      </c>
      <c r="K195" s="212" t="s">
        <v>131</v>
      </c>
      <c r="L195" s="43"/>
      <c r="M195" s="217" t="s">
        <v>1</v>
      </c>
      <c r="N195" s="218" t="s">
        <v>43</v>
      </c>
      <c r="O195" s="90"/>
      <c r="P195" s="219">
        <f>O195*H195</f>
        <v>0</v>
      </c>
      <c r="Q195" s="219">
        <v>0</v>
      </c>
      <c r="R195" s="219">
        <f>Q195*H195</f>
        <v>0</v>
      </c>
      <c r="S195" s="219">
        <v>0.088</v>
      </c>
      <c r="T195" s="220">
        <f>S195*H195</f>
        <v>0.088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1" t="s">
        <v>203</v>
      </c>
      <c r="AT195" s="221" t="s">
        <v>127</v>
      </c>
      <c r="AU195" s="221" t="s">
        <v>133</v>
      </c>
      <c r="AY195" s="16" t="s">
        <v>124</v>
      </c>
      <c r="BE195" s="222">
        <f>IF(N195="základní",J195,0)</f>
        <v>0</v>
      </c>
      <c r="BF195" s="222">
        <f>IF(N195="snížená",J195,0)</f>
        <v>0</v>
      </c>
      <c r="BG195" s="222">
        <f>IF(N195="zákl. přenesená",J195,0)</f>
        <v>0</v>
      </c>
      <c r="BH195" s="222">
        <f>IF(N195="sníž. přenesená",J195,0)</f>
        <v>0</v>
      </c>
      <c r="BI195" s="222">
        <f>IF(N195="nulová",J195,0)</f>
        <v>0</v>
      </c>
      <c r="BJ195" s="16" t="s">
        <v>133</v>
      </c>
      <c r="BK195" s="222">
        <f>ROUND(I195*H195,2)</f>
        <v>0</v>
      </c>
      <c r="BL195" s="16" t="s">
        <v>203</v>
      </c>
      <c r="BM195" s="221" t="s">
        <v>287</v>
      </c>
    </row>
    <row r="196" spans="1:65" s="2" customFormat="1" ht="21.75" customHeight="1">
      <c r="A196" s="37"/>
      <c r="B196" s="38"/>
      <c r="C196" s="210" t="s">
        <v>288</v>
      </c>
      <c r="D196" s="210" t="s">
        <v>127</v>
      </c>
      <c r="E196" s="211" t="s">
        <v>289</v>
      </c>
      <c r="F196" s="212" t="s">
        <v>290</v>
      </c>
      <c r="G196" s="213" t="s">
        <v>271</v>
      </c>
      <c r="H196" s="214">
        <v>1</v>
      </c>
      <c r="I196" s="215"/>
      <c r="J196" s="216">
        <f>ROUND(I196*H196,2)</f>
        <v>0</v>
      </c>
      <c r="K196" s="212" t="s">
        <v>131</v>
      </c>
      <c r="L196" s="43"/>
      <c r="M196" s="217" t="s">
        <v>1</v>
      </c>
      <c r="N196" s="218" t="s">
        <v>43</v>
      </c>
      <c r="O196" s="90"/>
      <c r="P196" s="219">
        <f>O196*H196</f>
        <v>0</v>
      </c>
      <c r="Q196" s="219">
        <v>0</v>
      </c>
      <c r="R196" s="219">
        <f>Q196*H196</f>
        <v>0</v>
      </c>
      <c r="S196" s="219">
        <v>0.0245</v>
      </c>
      <c r="T196" s="220">
        <f>S196*H196</f>
        <v>0.0245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1" t="s">
        <v>203</v>
      </c>
      <c r="AT196" s="221" t="s">
        <v>127</v>
      </c>
      <c r="AU196" s="221" t="s">
        <v>133</v>
      </c>
      <c r="AY196" s="16" t="s">
        <v>124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6" t="s">
        <v>133</v>
      </c>
      <c r="BK196" s="222">
        <f>ROUND(I196*H196,2)</f>
        <v>0</v>
      </c>
      <c r="BL196" s="16" t="s">
        <v>203</v>
      </c>
      <c r="BM196" s="221" t="s">
        <v>291</v>
      </c>
    </row>
    <row r="197" spans="1:65" s="2" customFormat="1" ht="16.5" customHeight="1">
      <c r="A197" s="37"/>
      <c r="B197" s="38"/>
      <c r="C197" s="210" t="s">
        <v>292</v>
      </c>
      <c r="D197" s="210" t="s">
        <v>127</v>
      </c>
      <c r="E197" s="211" t="s">
        <v>293</v>
      </c>
      <c r="F197" s="212" t="s">
        <v>294</v>
      </c>
      <c r="G197" s="213" t="s">
        <v>271</v>
      </c>
      <c r="H197" s="214">
        <v>1</v>
      </c>
      <c r="I197" s="215"/>
      <c r="J197" s="216">
        <f>ROUND(I197*H197,2)</f>
        <v>0</v>
      </c>
      <c r="K197" s="212" t="s">
        <v>131</v>
      </c>
      <c r="L197" s="43"/>
      <c r="M197" s="217" t="s">
        <v>1</v>
      </c>
      <c r="N197" s="218" t="s">
        <v>43</v>
      </c>
      <c r="O197" s="90"/>
      <c r="P197" s="219">
        <f>O197*H197</f>
        <v>0</v>
      </c>
      <c r="Q197" s="219">
        <v>0.00583</v>
      </c>
      <c r="R197" s="219">
        <f>Q197*H197</f>
        <v>0.00583</v>
      </c>
      <c r="S197" s="219">
        <v>0</v>
      </c>
      <c r="T197" s="220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1" t="s">
        <v>203</v>
      </c>
      <c r="AT197" s="221" t="s">
        <v>127</v>
      </c>
      <c r="AU197" s="221" t="s">
        <v>133</v>
      </c>
      <c r="AY197" s="16" t="s">
        <v>124</v>
      </c>
      <c r="BE197" s="222">
        <f>IF(N197="základní",J197,0)</f>
        <v>0</v>
      </c>
      <c r="BF197" s="222">
        <f>IF(N197="snížená",J197,0)</f>
        <v>0</v>
      </c>
      <c r="BG197" s="222">
        <f>IF(N197="zákl. přenesená",J197,0)</f>
        <v>0</v>
      </c>
      <c r="BH197" s="222">
        <f>IF(N197="sníž. přenesená",J197,0)</f>
        <v>0</v>
      </c>
      <c r="BI197" s="222">
        <f>IF(N197="nulová",J197,0)</f>
        <v>0</v>
      </c>
      <c r="BJ197" s="16" t="s">
        <v>133</v>
      </c>
      <c r="BK197" s="222">
        <f>ROUND(I197*H197,2)</f>
        <v>0</v>
      </c>
      <c r="BL197" s="16" t="s">
        <v>203</v>
      </c>
      <c r="BM197" s="221" t="s">
        <v>295</v>
      </c>
    </row>
    <row r="198" spans="1:65" s="2" customFormat="1" ht="16.5" customHeight="1">
      <c r="A198" s="37"/>
      <c r="B198" s="38"/>
      <c r="C198" s="210" t="s">
        <v>296</v>
      </c>
      <c r="D198" s="210" t="s">
        <v>127</v>
      </c>
      <c r="E198" s="211" t="s">
        <v>297</v>
      </c>
      <c r="F198" s="212" t="s">
        <v>298</v>
      </c>
      <c r="G198" s="213" t="s">
        <v>271</v>
      </c>
      <c r="H198" s="214">
        <v>1</v>
      </c>
      <c r="I198" s="215"/>
      <c r="J198" s="216">
        <f>ROUND(I198*H198,2)</f>
        <v>0</v>
      </c>
      <c r="K198" s="212" t="s">
        <v>131</v>
      </c>
      <c r="L198" s="43"/>
      <c r="M198" s="217" t="s">
        <v>1</v>
      </c>
      <c r="N198" s="218" t="s">
        <v>43</v>
      </c>
      <c r="O198" s="90"/>
      <c r="P198" s="219">
        <f>O198*H198</f>
        <v>0</v>
      </c>
      <c r="Q198" s="219">
        <v>0.00017</v>
      </c>
      <c r="R198" s="219">
        <f>Q198*H198</f>
        <v>0.00017</v>
      </c>
      <c r="S198" s="219">
        <v>0</v>
      </c>
      <c r="T198" s="220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1" t="s">
        <v>203</v>
      </c>
      <c r="AT198" s="221" t="s">
        <v>127</v>
      </c>
      <c r="AU198" s="221" t="s">
        <v>133</v>
      </c>
      <c r="AY198" s="16" t="s">
        <v>124</v>
      </c>
      <c r="BE198" s="222">
        <f>IF(N198="základní",J198,0)</f>
        <v>0</v>
      </c>
      <c r="BF198" s="222">
        <f>IF(N198="snížená",J198,0)</f>
        <v>0</v>
      </c>
      <c r="BG198" s="222">
        <f>IF(N198="zákl. přenesená",J198,0)</f>
        <v>0</v>
      </c>
      <c r="BH198" s="222">
        <f>IF(N198="sníž. přenesená",J198,0)</f>
        <v>0</v>
      </c>
      <c r="BI198" s="222">
        <f>IF(N198="nulová",J198,0)</f>
        <v>0</v>
      </c>
      <c r="BJ198" s="16" t="s">
        <v>133</v>
      </c>
      <c r="BK198" s="222">
        <f>ROUND(I198*H198,2)</f>
        <v>0</v>
      </c>
      <c r="BL198" s="16" t="s">
        <v>203</v>
      </c>
      <c r="BM198" s="221" t="s">
        <v>299</v>
      </c>
    </row>
    <row r="199" spans="1:65" s="2" customFormat="1" ht="24.15" customHeight="1">
      <c r="A199" s="37"/>
      <c r="B199" s="38"/>
      <c r="C199" s="210" t="s">
        <v>300</v>
      </c>
      <c r="D199" s="210" t="s">
        <v>127</v>
      </c>
      <c r="E199" s="211" t="s">
        <v>301</v>
      </c>
      <c r="F199" s="212" t="s">
        <v>302</v>
      </c>
      <c r="G199" s="213" t="s">
        <v>271</v>
      </c>
      <c r="H199" s="214">
        <v>1</v>
      </c>
      <c r="I199" s="215"/>
      <c r="J199" s="216">
        <f>ROUND(I199*H199,2)</f>
        <v>0</v>
      </c>
      <c r="K199" s="212" t="s">
        <v>131</v>
      </c>
      <c r="L199" s="43"/>
      <c r="M199" s="217" t="s">
        <v>1</v>
      </c>
      <c r="N199" s="218" t="s">
        <v>43</v>
      </c>
      <c r="O199" s="90"/>
      <c r="P199" s="219">
        <f>O199*H199</f>
        <v>0</v>
      </c>
      <c r="Q199" s="219">
        <v>0</v>
      </c>
      <c r="R199" s="219">
        <f>Q199*H199</f>
        <v>0</v>
      </c>
      <c r="S199" s="219">
        <v>0.0092</v>
      </c>
      <c r="T199" s="220">
        <f>S199*H199</f>
        <v>0.0092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1" t="s">
        <v>203</v>
      </c>
      <c r="AT199" s="221" t="s">
        <v>127</v>
      </c>
      <c r="AU199" s="221" t="s">
        <v>133</v>
      </c>
      <c r="AY199" s="16" t="s">
        <v>124</v>
      </c>
      <c r="BE199" s="222">
        <f>IF(N199="základní",J199,0)</f>
        <v>0</v>
      </c>
      <c r="BF199" s="222">
        <f>IF(N199="snížená",J199,0)</f>
        <v>0</v>
      </c>
      <c r="BG199" s="222">
        <f>IF(N199="zákl. přenesená",J199,0)</f>
        <v>0</v>
      </c>
      <c r="BH199" s="222">
        <f>IF(N199="sníž. přenesená",J199,0)</f>
        <v>0</v>
      </c>
      <c r="BI199" s="222">
        <f>IF(N199="nulová",J199,0)</f>
        <v>0</v>
      </c>
      <c r="BJ199" s="16" t="s">
        <v>133</v>
      </c>
      <c r="BK199" s="222">
        <f>ROUND(I199*H199,2)</f>
        <v>0</v>
      </c>
      <c r="BL199" s="16" t="s">
        <v>203</v>
      </c>
      <c r="BM199" s="221" t="s">
        <v>303</v>
      </c>
    </row>
    <row r="200" spans="1:65" s="2" customFormat="1" ht="21.75" customHeight="1">
      <c r="A200" s="37"/>
      <c r="B200" s="38"/>
      <c r="C200" s="210" t="s">
        <v>304</v>
      </c>
      <c r="D200" s="210" t="s">
        <v>127</v>
      </c>
      <c r="E200" s="211" t="s">
        <v>305</v>
      </c>
      <c r="F200" s="212" t="s">
        <v>306</v>
      </c>
      <c r="G200" s="213" t="s">
        <v>271</v>
      </c>
      <c r="H200" s="214">
        <v>1</v>
      </c>
      <c r="I200" s="215"/>
      <c r="J200" s="216">
        <f>ROUND(I200*H200,2)</f>
        <v>0</v>
      </c>
      <c r="K200" s="212" t="s">
        <v>131</v>
      </c>
      <c r="L200" s="43"/>
      <c r="M200" s="217" t="s">
        <v>1</v>
      </c>
      <c r="N200" s="218" t="s">
        <v>43</v>
      </c>
      <c r="O200" s="90"/>
      <c r="P200" s="219">
        <f>O200*H200</f>
        <v>0</v>
      </c>
      <c r="Q200" s="219">
        <v>0</v>
      </c>
      <c r="R200" s="219">
        <f>Q200*H200</f>
        <v>0</v>
      </c>
      <c r="S200" s="219">
        <v>0.155</v>
      </c>
      <c r="T200" s="220">
        <f>S200*H200</f>
        <v>0.155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1" t="s">
        <v>203</v>
      </c>
      <c r="AT200" s="221" t="s">
        <v>127</v>
      </c>
      <c r="AU200" s="221" t="s">
        <v>133</v>
      </c>
      <c r="AY200" s="16" t="s">
        <v>124</v>
      </c>
      <c r="BE200" s="222">
        <f>IF(N200="základní",J200,0)</f>
        <v>0</v>
      </c>
      <c r="BF200" s="222">
        <f>IF(N200="snížená",J200,0)</f>
        <v>0</v>
      </c>
      <c r="BG200" s="222">
        <f>IF(N200="zákl. přenesená",J200,0)</f>
        <v>0</v>
      </c>
      <c r="BH200" s="222">
        <f>IF(N200="sníž. přenesená",J200,0)</f>
        <v>0</v>
      </c>
      <c r="BI200" s="222">
        <f>IF(N200="nulová",J200,0)</f>
        <v>0</v>
      </c>
      <c r="BJ200" s="16" t="s">
        <v>133</v>
      </c>
      <c r="BK200" s="222">
        <f>ROUND(I200*H200,2)</f>
        <v>0</v>
      </c>
      <c r="BL200" s="16" t="s">
        <v>203</v>
      </c>
      <c r="BM200" s="221" t="s">
        <v>307</v>
      </c>
    </row>
    <row r="201" spans="1:65" s="2" customFormat="1" ht="16.5" customHeight="1">
      <c r="A201" s="37"/>
      <c r="B201" s="38"/>
      <c r="C201" s="210" t="s">
        <v>308</v>
      </c>
      <c r="D201" s="210" t="s">
        <v>127</v>
      </c>
      <c r="E201" s="211" t="s">
        <v>309</v>
      </c>
      <c r="F201" s="212" t="s">
        <v>310</v>
      </c>
      <c r="G201" s="213" t="s">
        <v>241</v>
      </c>
      <c r="H201" s="214">
        <v>1</v>
      </c>
      <c r="I201" s="215"/>
      <c r="J201" s="216">
        <f>ROUND(I201*H201,2)</f>
        <v>0</v>
      </c>
      <c r="K201" s="212" t="s">
        <v>131</v>
      </c>
      <c r="L201" s="43"/>
      <c r="M201" s="217" t="s">
        <v>1</v>
      </c>
      <c r="N201" s="218" t="s">
        <v>43</v>
      </c>
      <c r="O201" s="90"/>
      <c r="P201" s="219">
        <f>O201*H201</f>
        <v>0</v>
      </c>
      <c r="Q201" s="219">
        <v>0.0003</v>
      </c>
      <c r="R201" s="219">
        <f>Q201*H201</f>
        <v>0.0003</v>
      </c>
      <c r="S201" s="219">
        <v>0</v>
      </c>
      <c r="T201" s="220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1" t="s">
        <v>203</v>
      </c>
      <c r="AT201" s="221" t="s">
        <v>127</v>
      </c>
      <c r="AU201" s="221" t="s">
        <v>133</v>
      </c>
      <c r="AY201" s="16" t="s">
        <v>124</v>
      </c>
      <c r="BE201" s="222">
        <f>IF(N201="základní",J201,0)</f>
        <v>0</v>
      </c>
      <c r="BF201" s="222">
        <f>IF(N201="snížená",J201,0)</f>
        <v>0</v>
      </c>
      <c r="BG201" s="222">
        <f>IF(N201="zákl. přenesená",J201,0)</f>
        <v>0</v>
      </c>
      <c r="BH201" s="222">
        <f>IF(N201="sníž. přenesená",J201,0)</f>
        <v>0</v>
      </c>
      <c r="BI201" s="222">
        <f>IF(N201="nulová",J201,0)</f>
        <v>0</v>
      </c>
      <c r="BJ201" s="16" t="s">
        <v>133</v>
      </c>
      <c r="BK201" s="222">
        <f>ROUND(I201*H201,2)</f>
        <v>0</v>
      </c>
      <c r="BL201" s="16" t="s">
        <v>203</v>
      </c>
      <c r="BM201" s="221" t="s">
        <v>311</v>
      </c>
    </row>
    <row r="202" spans="1:65" s="2" customFormat="1" ht="24.15" customHeight="1">
      <c r="A202" s="37"/>
      <c r="B202" s="38"/>
      <c r="C202" s="210" t="s">
        <v>312</v>
      </c>
      <c r="D202" s="210" t="s">
        <v>127</v>
      </c>
      <c r="E202" s="211" t="s">
        <v>313</v>
      </c>
      <c r="F202" s="212" t="s">
        <v>314</v>
      </c>
      <c r="G202" s="213" t="s">
        <v>271</v>
      </c>
      <c r="H202" s="214">
        <v>1</v>
      </c>
      <c r="I202" s="215"/>
      <c r="J202" s="216">
        <f>ROUND(I202*H202,2)</f>
        <v>0</v>
      </c>
      <c r="K202" s="212" t="s">
        <v>131</v>
      </c>
      <c r="L202" s="43"/>
      <c r="M202" s="217" t="s">
        <v>1</v>
      </c>
      <c r="N202" s="218" t="s">
        <v>43</v>
      </c>
      <c r="O202" s="90"/>
      <c r="P202" s="219">
        <f>O202*H202</f>
        <v>0</v>
      </c>
      <c r="Q202" s="219">
        <v>0.00546</v>
      </c>
      <c r="R202" s="219">
        <f>Q202*H202</f>
        <v>0.00546</v>
      </c>
      <c r="S202" s="219">
        <v>0</v>
      </c>
      <c r="T202" s="220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1" t="s">
        <v>203</v>
      </c>
      <c r="AT202" s="221" t="s">
        <v>127</v>
      </c>
      <c r="AU202" s="221" t="s">
        <v>133</v>
      </c>
      <c r="AY202" s="16" t="s">
        <v>124</v>
      </c>
      <c r="BE202" s="222">
        <f>IF(N202="základní",J202,0)</f>
        <v>0</v>
      </c>
      <c r="BF202" s="222">
        <f>IF(N202="snížená",J202,0)</f>
        <v>0</v>
      </c>
      <c r="BG202" s="222">
        <f>IF(N202="zákl. přenesená",J202,0)</f>
        <v>0</v>
      </c>
      <c r="BH202" s="222">
        <f>IF(N202="sníž. přenesená",J202,0)</f>
        <v>0</v>
      </c>
      <c r="BI202" s="222">
        <f>IF(N202="nulová",J202,0)</f>
        <v>0</v>
      </c>
      <c r="BJ202" s="16" t="s">
        <v>133</v>
      </c>
      <c r="BK202" s="222">
        <f>ROUND(I202*H202,2)</f>
        <v>0</v>
      </c>
      <c r="BL202" s="16" t="s">
        <v>203</v>
      </c>
      <c r="BM202" s="221" t="s">
        <v>315</v>
      </c>
    </row>
    <row r="203" spans="1:65" s="2" customFormat="1" ht="24.15" customHeight="1">
      <c r="A203" s="37"/>
      <c r="B203" s="38"/>
      <c r="C203" s="210" t="s">
        <v>316</v>
      </c>
      <c r="D203" s="210" t="s">
        <v>127</v>
      </c>
      <c r="E203" s="211" t="s">
        <v>317</v>
      </c>
      <c r="F203" s="212" t="s">
        <v>318</v>
      </c>
      <c r="G203" s="213" t="s">
        <v>271</v>
      </c>
      <c r="H203" s="214">
        <v>5</v>
      </c>
      <c r="I203" s="215"/>
      <c r="J203" s="216">
        <f>ROUND(I203*H203,2)</f>
        <v>0</v>
      </c>
      <c r="K203" s="212" t="s">
        <v>131</v>
      </c>
      <c r="L203" s="43"/>
      <c r="M203" s="217" t="s">
        <v>1</v>
      </c>
      <c r="N203" s="218" t="s">
        <v>43</v>
      </c>
      <c r="O203" s="90"/>
      <c r="P203" s="219">
        <f>O203*H203</f>
        <v>0</v>
      </c>
      <c r="Q203" s="219">
        <v>0.00024</v>
      </c>
      <c r="R203" s="219">
        <f>Q203*H203</f>
        <v>0.0012000000000000001</v>
      </c>
      <c r="S203" s="219">
        <v>0</v>
      </c>
      <c r="T203" s="220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1" t="s">
        <v>203</v>
      </c>
      <c r="AT203" s="221" t="s">
        <v>127</v>
      </c>
      <c r="AU203" s="221" t="s">
        <v>133</v>
      </c>
      <c r="AY203" s="16" t="s">
        <v>124</v>
      </c>
      <c r="BE203" s="222">
        <f>IF(N203="základní",J203,0)</f>
        <v>0</v>
      </c>
      <c r="BF203" s="222">
        <f>IF(N203="snížená",J203,0)</f>
        <v>0</v>
      </c>
      <c r="BG203" s="222">
        <f>IF(N203="zákl. přenesená",J203,0)</f>
        <v>0</v>
      </c>
      <c r="BH203" s="222">
        <f>IF(N203="sníž. přenesená",J203,0)</f>
        <v>0</v>
      </c>
      <c r="BI203" s="222">
        <f>IF(N203="nulová",J203,0)</f>
        <v>0</v>
      </c>
      <c r="BJ203" s="16" t="s">
        <v>133</v>
      </c>
      <c r="BK203" s="222">
        <f>ROUND(I203*H203,2)</f>
        <v>0</v>
      </c>
      <c r="BL203" s="16" t="s">
        <v>203</v>
      </c>
      <c r="BM203" s="221" t="s">
        <v>319</v>
      </c>
    </row>
    <row r="204" spans="1:65" s="2" customFormat="1" ht="16.5" customHeight="1">
      <c r="A204" s="37"/>
      <c r="B204" s="38"/>
      <c r="C204" s="210" t="s">
        <v>320</v>
      </c>
      <c r="D204" s="210" t="s">
        <v>127</v>
      </c>
      <c r="E204" s="211" t="s">
        <v>321</v>
      </c>
      <c r="F204" s="212" t="s">
        <v>322</v>
      </c>
      <c r="G204" s="213" t="s">
        <v>241</v>
      </c>
      <c r="H204" s="214">
        <v>1</v>
      </c>
      <c r="I204" s="215"/>
      <c r="J204" s="216">
        <f>ROUND(I204*H204,2)</f>
        <v>0</v>
      </c>
      <c r="K204" s="212" t="s">
        <v>1</v>
      </c>
      <c r="L204" s="43"/>
      <c r="M204" s="217" t="s">
        <v>1</v>
      </c>
      <c r="N204" s="218" t="s">
        <v>43</v>
      </c>
      <c r="O204" s="90"/>
      <c r="P204" s="219">
        <f>O204*H204</f>
        <v>0</v>
      </c>
      <c r="Q204" s="219">
        <v>0.00109</v>
      </c>
      <c r="R204" s="219">
        <f>Q204*H204</f>
        <v>0.00109</v>
      </c>
      <c r="S204" s="219">
        <v>0</v>
      </c>
      <c r="T204" s="220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1" t="s">
        <v>203</v>
      </c>
      <c r="AT204" s="221" t="s">
        <v>127</v>
      </c>
      <c r="AU204" s="221" t="s">
        <v>133</v>
      </c>
      <c r="AY204" s="16" t="s">
        <v>124</v>
      </c>
      <c r="BE204" s="222">
        <f>IF(N204="základní",J204,0)</f>
        <v>0</v>
      </c>
      <c r="BF204" s="222">
        <f>IF(N204="snížená",J204,0)</f>
        <v>0</v>
      </c>
      <c r="BG204" s="222">
        <f>IF(N204="zákl. přenesená",J204,0)</f>
        <v>0</v>
      </c>
      <c r="BH204" s="222">
        <f>IF(N204="sníž. přenesená",J204,0)</f>
        <v>0</v>
      </c>
      <c r="BI204" s="222">
        <f>IF(N204="nulová",J204,0)</f>
        <v>0</v>
      </c>
      <c r="BJ204" s="16" t="s">
        <v>133</v>
      </c>
      <c r="BK204" s="222">
        <f>ROUND(I204*H204,2)</f>
        <v>0</v>
      </c>
      <c r="BL204" s="16" t="s">
        <v>203</v>
      </c>
      <c r="BM204" s="221" t="s">
        <v>323</v>
      </c>
    </row>
    <row r="205" spans="1:65" s="2" customFormat="1" ht="16.5" customHeight="1">
      <c r="A205" s="37"/>
      <c r="B205" s="38"/>
      <c r="C205" s="210" t="s">
        <v>324</v>
      </c>
      <c r="D205" s="210" t="s">
        <v>127</v>
      </c>
      <c r="E205" s="211" t="s">
        <v>325</v>
      </c>
      <c r="F205" s="212" t="s">
        <v>326</v>
      </c>
      <c r="G205" s="213" t="s">
        <v>271</v>
      </c>
      <c r="H205" s="214">
        <v>2</v>
      </c>
      <c r="I205" s="215"/>
      <c r="J205" s="216">
        <f>ROUND(I205*H205,2)</f>
        <v>0</v>
      </c>
      <c r="K205" s="212" t="s">
        <v>131</v>
      </c>
      <c r="L205" s="43"/>
      <c r="M205" s="217" t="s">
        <v>1</v>
      </c>
      <c r="N205" s="218" t="s">
        <v>43</v>
      </c>
      <c r="O205" s="90"/>
      <c r="P205" s="219">
        <f>O205*H205</f>
        <v>0</v>
      </c>
      <c r="Q205" s="219">
        <v>0</v>
      </c>
      <c r="R205" s="219">
        <f>Q205*H205</f>
        <v>0</v>
      </c>
      <c r="S205" s="219">
        <v>0.00156</v>
      </c>
      <c r="T205" s="220">
        <f>S205*H205</f>
        <v>0.00312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1" t="s">
        <v>203</v>
      </c>
      <c r="AT205" s="221" t="s">
        <v>127</v>
      </c>
      <c r="AU205" s="221" t="s">
        <v>133</v>
      </c>
      <c r="AY205" s="16" t="s">
        <v>124</v>
      </c>
      <c r="BE205" s="222">
        <f>IF(N205="základní",J205,0)</f>
        <v>0</v>
      </c>
      <c r="BF205" s="222">
        <f>IF(N205="snížená",J205,0)</f>
        <v>0</v>
      </c>
      <c r="BG205" s="222">
        <f>IF(N205="zákl. přenesená",J205,0)</f>
        <v>0</v>
      </c>
      <c r="BH205" s="222">
        <f>IF(N205="sníž. přenesená",J205,0)</f>
        <v>0</v>
      </c>
      <c r="BI205" s="222">
        <f>IF(N205="nulová",J205,0)</f>
        <v>0</v>
      </c>
      <c r="BJ205" s="16" t="s">
        <v>133</v>
      </c>
      <c r="BK205" s="222">
        <f>ROUND(I205*H205,2)</f>
        <v>0</v>
      </c>
      <c r="BL205" s="16" t="s">
        <v>203</v>
      </c>
      <c r="BM205" s="221" t="s">
        <v>327</v>
      </c>
    </row>
    <row r="206" spans="1:65" s="2" customFormat="1" ht="24.15" customHeight="1">
      <c r="A206" s="37"/>
      <c r="B206" s="38"/>
      <c r="C206" s="210" t="s">
        <v>328</v>
      </c>
      <c r="D206" s="210" t="s">
        <v>127</v>
      </c>
      <c r="E206" s="211" t="s">
        <v>329</v>
      </c>
      <c r="F206" s="212" t="s">
        <v>330</v>
      </c>
      <c r="G206" s="213" t="s">
        <v>271</v>
      </c>
      <c r="H206" s="214">
        <v>1</v>
      </c>
      <c r="I206" s="215"/>
      <c r="J206" s="216">
        <f>ROUND(I206*H206,2)</f>
        <v>0</v>
      </c>
      <c r="K206" s="212" t="s">
        <v>131</v>
      </c>
      <c r="L206" s="43"/>
      <c r="M206" s="217" t="s">
        <v>1</v>
      </c>
      <c r="N206" s="218" t="s">
        <v>43</v>
      </c>
      <c r="O206" s="90"/>
      <c r="P206" s="219">
        <f>O206*H206</f>
        <v>0</v>
      </c>
      <c r="Q206" s="219">
        <v>0.0018</v>
      </c>
      <c r="R206" s="219">
        <f>Q206*H206</f>
        <v>0.0018</v>
      </c>
      <c r="S206" s="219">
        <v>0</v>
      </c>
      <c r="T206" s="220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1" t="s">
        <v>203</v>
      </c>
      <c r="AT206" s="221" t="s">
        <v>127</v>
      </c>
      <c r="AU206" s="221" t="s">
        <v>133</v>
      </c>
      <c r="AY206" s="16" t="s">
        <v>124</v>
      </c>
      <c r="BE206" s="222">
        <f>IF(N206="základní",J206,0)</f>
        <v>0</v>
      </c>
      <c r="BF206" s="222">
        <f>IF(N206="snížená",J206,0)</f>
        <v>0</v>
      </c>
      <c r="BG206" s="222">
        <f>IF(N206="zákl. přenesená",J206,0)</f>
        <v>0</v>
      </c>
      <c r="BH206" s="222">
        <f>IF(N206="sníž. přenesená",J206,0)</f>
        <v>0</v>
      </c>
      <c r="BI206" s="222">
        <f>IF(N206="nulová",J206,0)</f>
        <v>0</v>
      </c>
      <c r="BJ206" s="16" t="s">
        <v>133</v>
      </c>
      <c r="BK206" s="222">
        <f>ROUND(I206*H206,2)</f>
        <v>0</v>
      </c>
      <c r="BL206" s="16" t="s">
        <v>203</v>
      </c>
      <c r="BM206" s="221" t="s">
        <v>331</v>
      </c>
    </row>
    <row r="207" spans="1:65" s="2" customFormat="1" ht="16.5" customHeight="1">
      <c r="A207" s="37"/>
      <c r="B207" s="38"/>
      <c r="C207" s="210" t="s">
        <v>332</v>
      </c>
      <c r="D207" s="210" t="s">
        <v>127</v>
      </c>
      <c r="E207" s="211" t="s">
        <v>333</v>
      </c>
      <c r="F207" s="212" t="s">
        <v>334</v>
      </c>
      <c r="G207" s="213" t="s">
        <v>271</v>
      </c>
      <c r="H207" s="214">
        <v>1</v>
      </c>
      <c r="I207" s="215"/>
      <c r="J207" s="216">
        <f>ROUND(I207*H207,2)</f>
        <v>0</v>
      </c>
      <c r="K207" s="212" t="s">
        <v>131</v>
      </c>
      <c r="L207" s="43"/>
      <c r="M207" s="217" t="s">
        <v>1</v>
      </c>
      <c r="N207" s="218" t="s">
        <v>43</v>
      </c>
      <c r="O207" s="90"/>
      <c r="P207" s="219">
        <f>O207*H207</f>
        <v>0</v>
      </c>
      <c r="Q207" s="219">
        <v>0.00184</v>
      </c>
      <c r="R207" s="219">
        <f>Q207*H207</f>
        <v>0.00184</v>
      </c>
      <c r="S207" s="219">
        <v>0</v>
      </c>
      <c r="T207" s="220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1" t="s">
        <v>203</v>
      </c>
      <c r="AT207" s="221" t="s">
        <v>127</v>
      </c>
      <c r="AU207" s="221" t="s">
        <v>133</v>
      </c>
      <c r="AY207" s="16" t="s">
        <v>124</v>
      </c>
      <c r="BE207" s="222">
        <f>IF(N207="základní",J207,0)</f>
        <v>0</v>
      </c>
      <c r="BF207" s="222">
        <f>IF(N207="snížená",J207,0)</f>
        <v>0</v>
      </c>
      <c r="BG207" s="222">
        <f>IF(N207="zákl. přenesená",J207,0)</f>
        <v>0</v>
      </c>
      <c r="BH207" s="222">
        <f>IF(N207="sníž. přenesená",J207,0)</f>
        <v>0</v>
      </c>
      <c r="BI207" s="222">
        <f>IF(N207="nulová",J207,0)</f>
        <v>0</v>
      </c>
      <c r="BJ207" s="16" t="s">
        <v>133</v>
      </c>
      <c r="BK207" s="222">
        <f>ROUND(I207*H207,2)</f>
        <v>0</v>
      </c>
      <c r="BL207" s="16" t="s">
        <v>203</v>
      </c>
      <c r="BM207" s="221" t="s">
        <v>335</v>
      </c>
    </row>
    <row r="208" spans="1:65" s="2" customFormat="1" ht="16.5" customHeight="1">
      <c r="A208" s="37"/>
      <c r="B208" s="38"/>
      <c r="C208" s="210" t="s">
        <v>336</v>
      </c>
      <c r="D208" s="210" t="s">
        <v>127</v>
      </c>
      <c r="E208" s="211" t="s">
        <v>337</v>
      </c>
      <c r="F208" s="212" t="s">
        <v>338</v>
      </c>
      <c r="G208" s="213" t="s">
        <v>241</v>
      </c>
      <c r="H208" s="214">
        <v>1</v>
      </c>
      <c r="I208" s="215"/>
      <c r="J208" s="216">
        <f>ROUND(I208*H208,2)</f>
        <v>0</v>
      </c>
      <c r="K208" s="212" t="s">
        <v>131</v>
      </c>
      <c r="L208" s="43"/>
      <c r="M208" s="217" t="s">
        <v>1</v>
      </c>
      <c r="N208" s="218" t="s">
        <v>43</v>
      </c>
      <c r="O208" s="90"/>
      <c r="P208" s="219">
        <f>O208*H208</f>
        <v>0</v>
      </c>
      <c r="Q208" s="219">
        <v>0</v>
      </c>
      <c r="R208" s="219">
        <f>Q208*H208</f>
        <v>0</v>
      </c>
      <c r="S208" s="219">
        <v>0.00225</v>
      </c>
      <c r="T208" s="220">
        <f>S208*H208</f>
        <v>0.00225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1" t="s">
        <v>203</v>
      </c>
      <c r="AT208" s="221" t="s">
        <v>127</v>
      </c>
      <c r="AU208" s="221" t="s">
        <v>133</v>
      </c>
      <c r="AY208" s="16" t="s">
        <v>124</v>
      </c>
      <c r="BE208" s="222">
        <f>IF(N208="základní",J208,0)</f>
        <v>0</v>
      </c>
      <c r="BF208" s="222">
        <f>IF(N208="snížená",J208,0)</f>
        <v>0</v>
      </c>
      <c r="BG208" s="222">
        <f>IF(N208="zákl. přenesená",J208,0)</f>
        <v>0</v>
      </c>
      <c r="BH208" s="222">
        <f>IF(N208="sníž. přenesená",J208,0)</f>
        <v>0</v>
      </c>
      <c r="BI208" s="222">
        <f>IF(N208="nulová",J208,0)</f>
        <v>0</v>
      </c>
      <c r="BJ208" s="16" t="s">
        <v>133</v>
      </c>
      <c r="BK208" s="222">
        <f>ROUND(I208*H208,2)</f>
        <v>0</v>
      </c>
      <c r="BL208" s="16" t="s">
        <v>203</v>
      </c>
      <c r="BM208" s="221" t="s">
        <v>339</v>
      </c>
    </row>
    <row r="209" spans="1:65" s="2" customFormat="1" ht="24.15" customHeight="1">
      <c r="A209" s="37"/>
      <c r="B209" s="38"/>
      <c r="C209" s="210" t="s">
        <v>340</v>
      </c>
      <c r="D209" s="210" t="s">
        <v>127</v>
      </c>
      <c r="E209" s="211" t="s">
        <v>341</v>
      </c>
      <c r="F209" s="212" t="s">
        <v>342</v>
      </c>
      <c r="G209" s="213" t="s">
        <v>241</v>
      </c>
      <c r="H209" s="214">
        <v>1</v>
      </c>
      <c r="I209" s="215"/>
      <c r="J209" s="216">
        <f>ROUND(I209*H209,2)</f>
        <v>0</v>
      </c>
      <c r="K209" s="212" t="s">
        <v>131</v>
      </c>
      <c r="L209" s="43"/>
      <c r="M209" s="217" t="s">
        <v>1</v>
      </c>
      <c r="N209" s="218" t="s">
        <v>43</v>
      </c>
      <c r="O209" s="90"/>
      <c r="P209" s="219">
        <f>O209*H209</f>
        <v>0</v>
      </c>
      <c r="Q209" s="219">
        <v>0.00012</v>
      </c>
      <c r="R209" s="219">
        <f>Q209*H209</f>
        <v>0.00012</v>
      </c>
      <c r="S209" s="219">
        <v>0</v>
      </c>
      <c r="T209" s="220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1" t="s">
        <v>203</v>
      </c>
      <c r="AT209" s="221" t="s">
        <v>127</v>
      </c>
      <c r="AU209" s="221" t="s">
        <v>133</v>
      </c>
      <c r="AY209" s="16" t="s">
        <v>124</v>
      </c>
      <c r="BE209" s="222">
        <f>IF(N209="základní",J209,0)</f>
        <v>0</v>
      </c>
      <c r="BF209" s="222">
        <f>IF(N209="snížená",J209,0)</f>
        <v>0</v>
      </c>
      <c r="BG209" s="222">
        <f>IF(N209="zákl. přenesená",J209,0)</f>
        <v>0</v>
      </c>
      <c r="BH209" s="222">
        <f>IF(N209="sníž. přenesená",J209,0)</f>
        <v>0</v>
      </c>
      <c r="BI209" s="222">
        <f>IF(N209="nulová",J209,0)</f>
        <v>0</v>
      </c>
      <c r="BJ209" s="16" t="s">
        <v>133</v>
      </c>
      <c r="BK209" s="222">
        <f>ROUND(I209*H209,2)</f>
        <v>0</v>
      </c>
      <c r="BL209" s="16" t="s">
        <v>203</v>
      </c>
      <c r="BM209" s="221" t="s">
        <v>343</v>
      </c>
    </row>
    <row r="210" spans="1:65" s="2" customFormat="1" ht="16.5" customHeight="1">
      <c r="A210" s="37"/>
      <c r="B210" s="38"/>
      <c r="C210" s="246" t="s">
        <v>344</v>
      </c>
      <c r="D210" s="246" t="s">
        <v>220</v>
      </c>
      <c r="E210" s="247" t="s">
        <v>345</v>
      </c>
      <c r="F210" s="248" t="s">
        <v>346</v>
      </c>
      <c r="G210" s="249" t="s">
        <v>241</v>
      </c>
      <c r="H210" s="250">
        <v>1</v>
      </c>
      <c r="I210" s="251"/>
      <c r="J210" s="252">
        <f>ROUND(I210*H210,2)</f>
        <v>0</v>
      </c>
      <c r="K210" s="248" t="s">
        <v>131</v>
      </c>
      <c r="L210" s="253"/>
      <c r="M210" s="254" t="s">
        <v>1</v>
      </c>
      <c r="N210" s="255" t="s">
        <v>43</v>
      </c>
      <c r="O210" s="90"/>
      <c r="P210" s="219">
        <f>O210*H210</f>
        <v>0</v>
      </c>
      <c r="Q210" s="219">
        <v>0.0021</v>
      </c>
      <c r="R210" s="219">
        <f>Q210*H210</f>
        <v>0.0021</v>
      </c>
      <c r="S210" s="219">
        <v>0</v>
      </c>
      <c r="T210" s="220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1" t="s">
        <v>224</v>
      </c>
      <c r="AT210" s="221" t="s">
        <v>220</v>
      </c>
      <c r="AU210" s="221" t="s">
        <v>133</v>
      </c>
      <c r="AY210" s="16" t="s">
        <v>124</v>
      </c>
      <c r="BE210" s="222">
        <f>IF(N210="základní",J210,0)</f>
        <v>0</v>
      </c>
      <c r="BF210" s="222">
        <f>IF(N210="snížená",J210,0)</f>
        <v>0</v>
      </c>
      <c r="BG210" s="222">
        <f>IF(N210="zákl. přenesená",J210,0)</f>
        <v>0</v>
      </c>
      <c r="BH210" s="222">
        <f>IF(N210="sníž. přenesená",J210,0)</f>
        <v>0</v>
      </c>
      <c r="BI210" s="222">
        <f>IF(N210="nulová",J210,0)</f>
        <v>0</v>
      </c>
      <c r="BJ210" s="16" t="s">
        <v>133</v>
      </c>
      <c r="BK210" s="222">
        <f>ROUND(I210*H210,2)</f>
        <v>0</v>
      </c>
      <c r="BL210" s="16" t="s">
        <v>203</v>
      </c>
      <c r="BM210" s="221" t="s">
        <v>347</v>
      </c>
    </row>
    <row r="211" spans="1:65" s="2" customFormat="1" ht="16.5" customHeight="1">
      <c r="A211" s="37"/>
      <c r="B211" s="38"/>
      <c r="C211" s="210" t="s">
        <v>348</v>
      </c>
      <c r="D211" s="210" t="s">
        <v>127</v>
      </c>
      <c r="E211" s="211" t="s">
        <v>349</v>
      </c>
      <c r="F211" s="212" t="s">
        <v>350</v>
      </c>
      <c r="G211" s="213" t="s">
        <v>241</v>
      </c>
      <c r="H211" s="214">
        <v>3</v>
      </c>
      <c r="I211" s="215"/>
      <c r="J211" s="216">
        <f>ROUND(I211*H211,2)</f>
        <v>0</v>
      </c>
      <c r="K211" s="212" t="s">
        <v>131</v>
      </c>
      <c r="L211" s="43"/>
      <c r="M211" s="217" t="s">
        <v>1</v>
      </c>
      <c r="N211" s="218" t="s">
        <v>43</v>
      </c>
      <c r="O211" s="90"/>
      <c r="P211" s="219">
        <f>O211*H211</f>
        <v>0</v>
      </c>
      <c r="Q211" s="219">
        <v>0</v>
      </c>
      <c r="R211" s="219">
        <f>Q211*H211</f>
        <v>0</v>
      </c>
      <c r="S211" s="219">
        <v>0.00085</v>
      </c>
      <c r="T211" s="220">
        <f>S211*H211</f>
        <v>0.0025499999999999997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1" t="s">
        <v>203</v>
      </c>
      <c r="AT211" s="221" t="s">
        <v>127</v>
      </c>
      <c r="AU211" s="221" t="s">
        <v>133</v>
      </c>
      <c r="AY211" s="16" t="s">
        <v>124</v>
      </c>
      <c r="BE211" s="222">
        <f>IF(N211="základní",J211,0)</f>
        <v>0</v>
      </c>
      <c r="BF211" s="222">
        <f>IF(N211="snížená",J211,0)</f>
        <v>0</v>
      </c>
      <c r="BG211" s="222">
        <f>IF(N211="zákl. přenesená",J211,0)</f>
        <v>0</v>
      </c>
      <c r="BH211" s="222">
        <f>IF(N211="sníž. přenesená",J211,0)</f>
        <v>0</v>
      </c>
      <c r="BI211" s="222">
        <f>IF(N211="nulová",J211,0)</f>
        <v>0</v>
      </c>
      <c r="BJ211" s="16" t="s">
        <v>133</v>
      </c>
      <c r="BK211" s="222">
        <f>ROUND(I211*H211,2)</f>
        <v>0</v>
      </c>
      <c r="BL211" s="16" t="s">
        <v>203</v>
      </c>
      <c r="BM211" s="221" t="s">
        <v>351</v>
      </c>
    </row>
    <row r="212" spans="1:65" s="2" customFormat="1" ht="24.15" customHeight="1">
      <c r="A212" s="37"/>
      <c r="B212" s="38"/>
      <c r="C212" s="210" t="s">
        <v>352</v>
      </c>
      <c r="D212" s="210" t="s">
        <v>127</v>
      </c>
      <c r="E212" s="211" t="s">
        <v>353</v>
      </c>
      <c r="F212" s="212" t="s">
        <v>354</v>
      </c>
      <c r="G212" s="213" t="s">
        <v>241</v>
      </c>
      <c r="H212" s="214">
        <v>1</v>
      </c>
      <c r="I212" s="215"/>
      <c r="J212" s="216">
        <f>ROUND(I212*H212,2)</f>
        <v>0</v>
      </c>
      <c r="K212" s="212" t="s">
        <v>131</v>
      </c>
      <c r="L212" s="43"/>
      <c r="M212" s="217" t="s">
        <v>1</v>
      </c>
      <c r="N212" s="218" t="s">
        <v>43</v>
      </c>
      <c r="O212" s="90"/>
      <c r="P212" s="219">
        <f>O212*H212</f>
        <v>0</v>
      </c>
      <c r="Q212" s="219">
        <v>0.00075</v>
      </c>
      <c r="R212" s="219">
        <f>Q212*H212</f>
        <v>0.00075</v>
      </c>
      <c r="S212" s="219">
        <v>0</v>
      </c>
      <c r="T212" s="220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1" t="s">
        <v>203</v>
      </c>
      <c r="AT212" s="221" t="s">
        <v>127</v>
      </c>
      <c r="AU212" s="221" t="s">
        <v>133</v>
      </c>
      <c r="AY212" s="16" t="s">
        <v>124</v>
      </c>
      <c r="BE212" s="222">
        <f>IF(N212="základní",J212,0)</f>
        <v>0</v>
      </c>
      <c r="BF212" s="222">
        <f>IF(N212="snížená",J212,0)</f>
        <v>0</v>
      </c>
      <c r="BG212" s="222">
        <f>IF(N212="zákl. přenesená",J212,0)</f>
        <v>0</v>
      </c>
      <c r="BH212" s="222">
        <f>IF(N212="sníž. přenesená",J212,0)</f>
        <v>0</v>
      </c>
      <c r="BI212" s="222">
        <f>IF(N212="nulová",J212,0)</f>
        <v>0</v>
      </c>
      <c r="BJ212" s="16" t="s">
        <v>133</v>
      </c>
      <c r="BK212" s="222">
        <f>ROUND(I212*H212,2)</f>
        <v>0</v>
      </c>
      <c r="BL212" s="16" t="s">
        <v>203</v>
      </c>
      <c r="BM212" s="221" t="s">
        <v>355</v>
      </c>
    </row>
    <row r="213" spans="1:65" s="2" customFormat="1" ht="21.75" customHeight="1">
      <c r="A213" s="37"/>
      <c r="B213" s="38"/>
      <c r="C213" s="210" t="s">
        <v>356</v>
      </c>
      <c r="D213" s="210" t="s">
        <v>127</v>
      </c>
      <c r="E213" s="211" t="s">
        <v>357</v>
      </c>
      <c r="F213" s="212" t="s">
        <v>358</v>
      </c>
      <c r="G213" s="213" t="s">
        <v>241</v>
      </c>
      <c r="H213" s="214">
        <v>1</v>
      </c>
      <c r="I213" s="215"/>
      <c r="J213" s="216">
        <f>ROUND(I213*H213,2)</f>
        <v>0</v>
      </c>
      <c r="K213" s="212" t="s">
        <v>131</v>
      </c>
      <c r="L213" s="43"/>
      <c r="M213" s="217" t="s">
        <v>1</v>
      </c>
      <c r="N213" s="218" t="s">
        <v>43</v>
      </c>
      <c r="O213" s="90"/>
      <c r="P213" s="219">
        <f>O213*H213</f>
        <v>0</v>
      </c>
      <c r="Q213" s="219">
        <v>0.00015</v>
      </c>
      <c r="R213" s="219">
        <f>Q213*H213</f>
        <v>0.00015</v>
      </c>
      <c r="S213" s="219">
        <v>0</v>
      </c>
      <c r="T213" s="220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1" t="s">
        <v>203</v>
      </c>
      <c r="AT213" s="221" t="s">
        <v>127</v>
      </c>
      <c r="AU213" s="221" t="s">
        <v>133</v>
      </c>
      <c r="AY213" s="16" t="s">
        <v>124</v>
      </c>
      <c r="BE213" s="222">
        <f>IF(N213="základní",J213,0)</f>
        <v>0</v>
      </c>
      <c r="BF213" s="222">
        <f>IF(N213="snížená",J213,0)</f>
        <v>0</v>
      </c>
      <c r="BG213" s="222">
        <f>IF(N213="zákl. přenesená",J213,0)</f>
        <v>0</v>
      </c>
      <c r="BH213" s="222">
        <f>IF(N213="sníž. přenesená",J213,0)</f>
        <v>0</v>
      </c>
      <c r="BI213" s="222">
        <f>IF(N213="nulová",J213,0)</f>
        <v>0</v>
      </c>
      <c r="BJ213" s="16" t="s">
        <v>133</v>
      </c>
      <c r="BK213" s="222">
        <f>ROUND(I213*H213,2)</f>
        <v>0</v>
      </c>
      <c r="BL213" s="16" t="s">
        <v>203</v>
      </c>
      <c r="BM213" s="221" t="s">
        <v>359</v>
      </c>
    </row>
    <row r="214" spans="1:65" s="2" customFormat="1" ht="24.15" customHeight="1">
      <c r="A214" s="37"/>
      <c r="B214" s="38"/>
      <c r="C214" s="246" t="s">
        <v>360</v>
      </c>
      <c r="D214" s="246" t="s">
        <v>220</v>
      </c>
      <c r="E214" s="247" t="s">
        <v>361</v>
      </c>
      <c r="F214" s="248" t="s">
        <v>362</v>
      </c>
      <c r="G214" s="249" t="s">
        <v>241</v>
      </c>
      <c r="H214" s="250">
        <v>1</v>
      </c>
      <c r="I214" s="251"/>
      <c r="J214" s="252">
        <f>ROUND(I214*H214,2)</f>
        <v>0</v>
      </c>
      <c r="K214" s="248" t="s">
        <v>131</v>
      </c>
      <c r="L214" s="253"/>
      <c r="M214" s="254" t="s">
        <v>1</v>
      </c>
      <c r="N214" s="255" t="s">
        <v>43</v>
      </c>
      <c r="O214" s="90"/>
      <c r="P214" s="219">
        <f>O214*H214</f>
        <v>0</v>
      </c>
      <c r="Q214" s="219">
        <v>0.00018</v>
      </c>
      <c r="R214" s="219">
        <f>Q214*H214</f>
        <v>0.00018</v>
      </c>
      <c r="S214" s="219">
        <v>0</v>
      </c>
      <c r="T214" s="220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1" t="s">
        <v>224</v>
      </c>
      <c r="AT214" s="221" t="s">
        <v>220</v>
      </c>
      <c r="AU214" s="221" t="s">
        <v>133</v>
      </c>
      <c r="AY214" s="16" t="s">
        <v>124</v>
      </c>
      <c r="BE214" s="222">
        <f>IF(N214="základní",J214,0)</f>
        <v>0</v>
      </c>
      <c r="BF214" s="222">
        <f>IF(N214="snížená",J214,0)</f>
        <v>0</v>
      </c>
      <c r="BG214" s="222">
        <f>IF(N214="zákl. přenesená",J214,0)</f>
        <v>0</v>
      </c>
      <c r="BH214" s="222">
        <f>IF(N214="sníž. přenesená",J214,0)</f>
        <v>0</v>
      </c>
      <c r="BI214" s="222">
        <f>IF(N214="nulová",J214,0)</f>
        <v>0</v>
      </c>
      <c r="BJ214" s="16" t="s">
        <v>133</v>
      </c>
      <c r="BK214" s="222">
        <f>ROUND(I214*H214,2)</f>
        <v>0</v>
      </c>
      <c r="BL214" s="16" t="s">
        <v>203</v>
      </c>
      <c r="BM214" s="221" t="s">
        <v>363</v>
      </c>
    </row>
    <row r="215" spans="1:65" s="2" customFormat="1" ht="24.15" customHeight="1">
      <c r="A215" s="37"/>
      <c r="B215" s="38"/>
      <c r="C215" s="210" t="s">
        <v>364</v>
      </c>
      <c r="D215" s="210" t="s">
        <v>127</v>
      </c>
      <c r="E215" s="211" t="s">
        <v>365</v>
      </c>
      <c r="F215" s="212" t="s">
        <v>366</v>
      </c>
      <c r="G215" s="213" t="s">
        <v>241</v>
      </c>
      <c r="H215" s="214">
        <v>1</v>
      </c>
      <c r="I215" s="215"/>
      <c r="J215" s="216">
        <f>ROUND(I215*H215,2)</f>
        <v>0</v>
      </c>
      <c r="K215" s="212" t="s">
        <v>131</v>
      </c>
      <c r="L215" s="43"/>
      <c r="M215" s="217" t="s">
        <v>1</v>
      </c>
      <c r="N215" s="218" t="s">
        <v>43</v>
      </c>
      <c r="O215" s="90"/>
      <c r="P215" s="219">
        <f>O215*H215</f>
        <v>0</v>
      </c>
      <c r="Q215" s="219">
        <v>0.00017</v>
      </c>
      <c r="R215" s="219">
        <f>Q215*H215</f>
        <v>0.00017</v>
      </c>
      <c r="S215" s="219">
        <v>0</v>
      </c>
      <c r="T215" s="220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1" t="s">
        <v>203</v>
      </c>
      <c r="AT215" s="221" t="s">
        <v>127</v>
      </c>
      <c r="AU215" s="221" t="s">
        <v>133</v>
      </c>
      <c r="AY215" s="16" t="s">
        <v>124</v>
      </c>
      <c r="BE215" s="222">
        <f>IF(N215="základní",J215,0)</f>
        <v>0</v>
      </c>
      <c r="BF215" s="222">
        <f>IF(N215="snížená",J215,0)</f>
        <v>0</v>
      </c>
      <c r="BG215" s="222">
        <f>IF(N215="zákl. přenesená",J215,0)</f>
        <v>0</v>
      </c>
      <c r="BH215" s="222">
        <f>IF(N215="sníž. přenesená",J215,0)</f>
        <v>0</v>
      </c>
      <c r="BI215" s="222">
        <f>IF(N215="nulová",J215,0)</f>
        <v>0</v>
      </c>
      <c r="BJ215" s="16" t="s">
        <v>133</v>
      </c>
      <c r="BK215" s="222">
        <f>ROUND(I215*H215,2)</f>
        <v>0</v>
      </c>
      <c r="BL215" s="16" t="s">
        <v>203</v>
      </c>
      <c r="BM215" s="221" t="s">
        <v>367</v>
      </c>
    </row>
    <row r="216" spans="1:65" s="2" customFormat="1" ht="21.75" customHeight="1">
      <c r="A216" s="37"/>
      <c r="B216" s="38"/>
      <c r="C216" s="246" t="s">
        <v>368</v>
      </c>
      <c r="D216" s="246" t="s">
        <v>220</v>
      </c>
      <c r="E216" s="247" t="s">
        <v>369</v>
      </c>
      <c r="F216" s="248" t="s">
        <v>370</v>
      </c>
      <c r="G216" s="249" t="s">
        <v>241</v>
      </c>
      <c r="H216" s="250">
        <v>1</v>
      </c>
      <c r="I216" s="251"/>
      <c r="J216" s="252">
        <f>ROUND(I216*H216,2)</f>
        <v>0</v>
      </c>
      <c r="K216" s="248" t="s">
        <v>131</v>
      </c>
      <c r="L216" s="253"/>
      <c r="M216" s="254" t="s">
        <v>1</v>
      </c>
      <c r="N216" s="255" t="s">
        <v>43</v>
      </c>
      <c r="O216" s="90"/>
      <c r="P216" s="219">
        <f>O216*H216</f>
        <v>0</v>
      </c>
      <c r="Q216" s="219">
        <v>0.00022</v>
      </c>
      <c r="R216" s="219">
        <f>Q216*H216</f>
        <v>0.00022</v>
      </c>
      <c r="S216" s="219">
        <v>0</v>
      </c>
      <c r="T216" s="220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1" t="s">
        <v>224</v>
      </c>
      <c r="AT216" s="221" t="s">
        <v>220</v>
      </c>
      <c r="AU216" s="221" t="s">
        <v>133</v>
      </c>
      <c r="AY216" s="16" t="s">
        <v>124</v>
      </c>
      <c r="BE216" s="222">
        <f>IF(N216="základní",J216,0)</f>
        <v>0</v>
      </c>
      <c r="BF216" s="222">
        <f>IF(N216="snížená",J216,0)</f>
        <v>0</v>
      </c>
      <c r="BG216" s="222">
        <f>IF(N216="zákl. přenesená",J216,0)</f>
        <v>0</v>
      </c>
      <c r="BH216" s="222">
        <f>IF(N216="sníž. přenesená",J216,0)</f>
        <v>0</v>
      </c>
      <c r="BI216" s="222">
        <f>IF(N216="nulová",J216,0)</f>
        <v>0</v>
      </c>
      <c r="BJ216" s="16" t="s">
        <v>133</v>
      </c>
      <c r="BK216" s="222">
        <f>ROUND(I216*H216,2)</f>
        <v>0</v>
      </c>
      <c r="BL216" s="16" t="s">
        <v>203</v>
      </c>
      <c r="BM216" s="221" t="s">
        <v>371</v>
      </c>
    </row>
    <row r="217" spans="1:65" s="2" customFormat="1" ht="24.15" customHeight="1">
      <c r="A217" s="37"/>
      <c r="B217" s="38"/>
      <c r="C217" s="210" t="s">
        <v>372</v>
      </c>
      <c r="D217" s="210" t="s">
        <v>127</v>
      </c>
      <c r="E217" s="211" t="s">
        <v>373</v>
      </c>
      <c r="F217" s="212" t="s">
        <v>374</v>
      </c>
      <c r="G217" s="213" t="s">
        <v>375</v>
      </c>
      <c r="H217" s="256"/>
      <c r="I217" s="215"/>
      <c r="J217" s="216">
        <f>ROUND(I217*H217,2)</f>
        <v>0</v>
      </c>
      <c r="K217" s="212" t="s">
        <v>131</v>
      </c>
      <c r="L217" s="43"/>
      <c r="M217" s="217" t="s">
        <v>1</v>
      </c>
      <c r="N217" s="218" t="s">
        <v>43</v>
      </c>
      <c r="O217" s="90"/>
      <c r="P217" s="219">
        <f>O217*H217</f>
        <v>0</v>
      </c>
      <c r="Q217" s="219">
        <v>0</v>
      </c>
      <c r="R217" s="219">
        <f>Q217*H217</f>
        <v>0</v>
      </c>
      <c r="S217" s="219">
        <v>0</v>
      </c>
      <c r="T217" s="220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1" t="s">
        <v>203</v>
      </c>
      <c r="AT217" s="221" t="s">
        <v>127</v>
      </c>
      <c r="AU217" s="221" t="s">
        <v>133</v>
      </c>
      <c r="AY217" s="16" t="s">
        <v>124</v>
      </c>
      <c r="BE217" s="222">
        <f>IF(N217="základní",J217,0)</f>
        <v>0</v>
      </c>
      <c r="BF217" s="222">
        <f>IF(N217="snížená",J217,0)</f>
        <v>0</v>
      </c>
      <c r="BG217" s="222">
        <f>IF(N217="zákl. přenesená",J217,0)</f>
        <v>0</v>
      </c>
      <c r="BH217" s="222">
        <f>IF(N217="sníž. přenesená",J217,0)</f>
        <v>0</v>
      </c>
      <c r="BI217" s="222">
        <f>IF(N217="nulová",J217,0)</f>
        <v>0</v>
      </c>
      <c r="BJ217" s="16" t="s">
        <v>133</v>
      </c>
      <c r="BK217" s="222">
        <f>ROUND(I217*H217,2)</f>
        <v>0</v>
      </c>
      <c r="BL217" s="16" t="s">
        <v>203</v>
      </c>
      <c r="BM217" s="221" t="s">
        <v>376</v>
      </c>
    </row>
    <row r="218" spans="1:65" s="2" customFormat="1" ht="33" customHeight="1">
      <c r="A218" s="37"/>
      <c r="B218" s="38"/>
      <c r="C218" s="210" t="s">
        <v>377</v>
      </c>
      <c r="D218" s="210" t="s">
        <v>127</v>
      </c>
      <c r="E218" s="211" t="s">
        <v>378</v>
      </c>
      <c r="F218" s="212" t="s">
        <v>379</v>
      </c>
      <c r="G218" s="213" t="s">
        <v>375</v>
      </c>
      <c r="H218" s="256"/>
      <c r="I218" s="215"/>
      <c r="J218" s="216">
        <f>ROUND(I218*H218,2)</f>
        <v>0</v>
      </c>
      <c r="K218" s="212" t="s">
        <v>131</v>
      </c>
      <c r="L218" s="43"/>
      <c r="M218" s="217" t="s">
        <v>1</v>
      </c>
      <c r="N218" s="218" t="s">
        <v>43</v>
      </c>
      <c r="O218" s="90"/>
      <c r="P218" s="219">
        <f>O218*H218</f>
        <v>0</v>
      </c>
      <c r="Q218" s="219">
        <v>0</v>
      </c>
      <c r="R218" s="219">
        <f>Q218*H218</f>
        <v>0</v>
      </c>
      <c r="S218" s="219">
        <v>0</v>
      </c>
      <c r="T218" s="220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1" t="s">
        <v>203</v>
      </c>
      <c r="AT218" s="221" t="s">
        <v>127</v>
      </c>
      <c r="AU218" s="221" t="s">
        <v>133</v>
      </c>
      <c r="AY218" s="16" t="s">
        <v>124</v>
      </c>
      <c r="BE218" s="222">
        <f>IF(N218="základní",J218,0)</f>
        <v>0</v>
      </c>
      <c r="BF218" s="222">
        <f>IF(N218="snížená",J218,0)</f>
        <v>0</v>
      </c>
      <c r="BG218" s="222">
        <f>IF(N218="zákl. přenesená",J218,0)</f>
        <v>0</v>
      </c>
      <c r="BH218" s="222">
        <f>IF(N218="sníž. přenesená",J218,0)</f>
        <v>0</v>
      </c>
      <c r="BI218" s="222">
        <f>IF(N218="nulová",J218,0)</f>
        <v>0</v>
      </c>
      <c r="BJ218" s="16" t="s">
        <v>133</v>
      </c>
      <c r="BK218" s="222">
        <f>ROUND(I218*H218,2)</f>
        <v>0</v>
      </c>
      <c r="BL218" s="16" t="s">
        <v>203</v>
      </c>
      <c r="BM218" s="221" t="s">
        <v>380</v>
      </c>
    </row>
    <row r="219" spans="1:63" s="12" customFormat="1" ht="22.8" customHeight="1">
      <c r="A219" s="12"/>
      <c r="B219" s="194"/>
      <c r="C219" s="195"/>
      <c r="D219" s="196" t="s">
        <v>76</v>
      </c>
      <c r="E219" s="208" t="s">
        <v>381</v>
      </c>
      <c r="F219" s="208" t="s">
        <v>382</v>
      </c>
      <c r="G219" s="195"/>
      <c r="H219" s="195"/>
      <c r="I219" s="198"/>
      <c r="J219" s="209">
        <f>BK219</f>
        <v>0</v>
      </c>
      <c r="K219" s="195"/>
      <c r="L219" s="200"/>
      <c r="M219" s="201"/>
      <c r="N219" s="202"/>
      <c r="O219" s="202"/>
      <c r="P219" s="203">
        <f>SUM(P220:P222)</f>
        <v>0</v>
      </c>
      <c r="Q219" s="202"/>
      <c r="R219" s="203">
        <f>SUM(R220:R222)</f>
        <v>0.00824</v>
      </c>
      <c r="S219" s="202"/>
      <c r="T219" s="204">
        <f>SUM(T220:T222)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5" t="s">
        <v>133</v>
      </c>
      <c r="AT219" s="206" t="s">
        <v>76</v>
      </c>
      <c r="AU219" s="206" t="s">
        <v>82</v>
      </c>
      <c r="AY219" s="205" t="s">
        <v>124</v>
      </c>
      <c r="BK219" s="207">
        <f>SUM(BK220:BK222)</f>
        <v>0</v>
      </c>
    </row>
    <row r="220" spans="1:65" s="2" customFormat="1" ht="24.15" customHeight="1">
      <c r="A220" s="37"/>
      <c r="B220" s="38"/>
      <c r="C220" s="210" t="s">
        <v>383</v>
      </c>
      <c r="D220" s="210" t="s">
        <v>127</v>
      </c>
      <c r="E220" s="211" t="s">
        <v>384</v>
      </c>
      <c r="F220" s="212" t="s">
        <v>385</v>
      </c>
      <c r="G220" s="213" t="s">
        <v>241</v>
      </c>
      <c r="H220" s="214">
        <v>1</v>
      </c>
      <c r="I220" s="215"/>
      <c r="J220" s="216">
        <f>ROUND(I220*H220,2)</f>
        <v>0</v>
      </c>
      <c r="K220" s="212" t="s">
        <v>131</v>
      </c>
      <c r="L220" s="43"/>
      <c r="M220" s="217" t="s">
        <v>1</v>
      </c>
      <c r="N220" s="218" t="s">
        <v>43</v>
      </c>
      <c r="O220" s="90"/>
      <c r="P220" s="219">
        <f>O220*H220</f>
        <v>0</v>
      </c>
      <c r="Q220" s="219">
        <v>0.0076</v>
      </c>
      <c r="R220" s="219">
        <f>Q220*H220</f>
        <v>0.0076</v>
      </c>
      <c r="S220" s="219">
        <v>0</v>
      </c>
      <c r="T220" s="220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1" t="s">
        <v>203</v>
      </c>
      <c r="AT220" s="221" t="s">
        <v>127</v>
      </c>
      <c r="AU220" s="221" t="s">
        <v>133</v>
      </c>
      <c r="AY220" s="16" t="s">
        <v>124</v>
      </c>
      <c r="BE220" s="222">
        <f>IF(N220="základní",J220,0)</f>
        <v>0</v>
      </c>
      <c r="BF220" s="222">
        <f>IF(N220="snížená",J220,0)</f>
        <v>0</v>
      </c>
      <c r="BG220" s="222">
        <f>IF(N220="zákl. přenesená",J220,0)</f>
        <v>0</v>
      </c>
      <c r="BH220" s="222">
        <f>IF(N220="sníž. přenesená",J220,0)</f>
        <v>0</v>
      </c>
      <c r="BI220" s="222">
        <f>IF(N220="nulová",J220,0)</f>
        <v>0</v>
      </c>
      <c r="BJ220" s="16" t="s">
        <v>133</v>
      </c>
      <c r="BK220" s="222">
        <f>ROUND(I220*H220,2)</f>
        <v>0</v>
      </c>
      <c r="BL220" s="16" t="s">
        <v>203</v>
      </c>
      <c r="BM220" s="221" t="s">
        <v>386</v>
      </c>
    </row>
    <row r="221" spans="1:65" s="2" customFormat="1" ht="33" customHeight="1">
      <c r="A221" s="37"/>
      <c r="B221" s="38"/>
      <c r="C221" s="210" t="s">
        <v>387</v>
      </c>
      <c r="D221" s="210" t="s">
        <v>127</v>
      </c>
      <c r="E221" s="211" t="s">
        <v>388</v>
      </c>
      <c r="F221" s="212" t="s">
        <v>389</v>
      </c>
      <c r="G221" s="213" t="s">
        <v>241</v>
      </c>
      <c r="H221" s="214">
        <v>1</v>
      </c>
      <c r="I221" s="215"/>
      <c r="J221" s="216">
        <f>ROUND(I221*H221,2)</f>
        <v>0</v>
      </c>
      <c r="K221" s="212" t="s">
        <v>131</v>
      </c>
      <c r="L221" s="43"/>
      <c r="M221" s="217" t="s">
        <v>1</v>
      </c>
      <c r="N221" s="218" t="s">
        <v>43</v>
      </c>
      <c r="O221" s="90"/>
      <c r="P221" s="219">
        <f>O221*H221</f>
        <v>0</v>
      </c>
      <c r="Q221" s="219">
        <v>0.00064</v>
      </c>
      <c r="R221" s="219">
        <f>Q221*H221</f>
        <v>0.00064</v>
      </c>
      <c r="S221" s="219">
        <v>0</v>
      </c>
      <c r="T221" s="220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1" t="s">
        <v>203</v>
      </c>
      <c r="AT221" s="221" t="s">
        <v>127</v>
      </c>
      <c r="AU221" s="221" t="s">
        <v>133</v>
      </c>
      <c r="AY221" s="16" t="s">
        <v>124</v>
      </c>
      <c r="BE221" s="222">
        <f>IF(N221="základní",J221,0)</f>
        <v>0</v>
      </c>
      <c r="BF221" s="222">
        <f>IF(N221="snížená",J221,0)</f>
        <v>0</v>
      </c>
      <c r="BG221" s="222">
        <f>IF(N221="zákl. přenesená",J221,0)</f>
        <v>0</v>
      </c>
      <c r="BH221" s="222">
        <f>IF(N221="sníž. přenesená",J221,0)</f>
        <v>0</v>
      </c>
      <c r="BI221" s="222">
        <f>IF(N221="nulová",J221,0)</f>
        <v>0</v>
      </c>
      <c r="BJ221" s="16" t="s">
        <v>133</v>
      </c>
      <c r="BK221" s="222">
        <f>ROUND(I221*H221,2)</f>
        <v>0</v>
      </c>
      <c r="BL221" s="16" t="s">
        <v>203</v>
      </c>
      <c r="BM221" s="221" t="s">
        <v>390</v>
      </c>
    </row>
    <row r="222" spans="1:65" s="2" customFormat="1" ht="24.15" customHeight="1">
      <c r="A222" s="37"/>
      <c r="B222" s="38"/>
      <c r="C222" s="210" t="s">
        <v>391</v>
      </c>
      <c r="D222" s="210" t="s">
        <v>127</v>
      </c>
      <c r="E222" s="211" t="s">
        <v>392</v>
      </c>
      <c r="F222" s="212" t="s">
        <v>393</v>
      </c>
      <c r="G222" s="213" t="s">
        <v>375</v>
      </c>
      <c r="H222" s="256"/>
      <c r="I222" s="215"/>
      <c r="J222" s="216">
        <f>ROUND(I222*H222,2)</f>
        <v>0</v>
      </c>
      <c r="K222" s="212" t="s">
        <v>131</v>
      </c>
      <c r="L222" s="43"/>
      <c r="M222" s="217" t="s">
        <v>1</v>
      </c>
      <c r="N222" s="218" t="s">
        <v>43</v>
      </c>
      <c r="O222" s="90"/>
      <c r="P222" s="219">
        <f>O222*H222</f>
        <v>0</v>
      </c>
      <c r="Q222" s="219">
        <v>0</v>
      </c>
      <c r="R222" s="219">
        <f>Q222*H222</f>
        <v>0</v>
      </c>
      <c r="S222" s="219">
        <v>0</v>
      </c>
      <c r="T222" s="220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1" t="s">
        <v>203</v>
      </c>
      <c r="AT222" s="221" t="s">
        <v>127</v>
      </c>
      <c r="AU222" s="221" t="s">
        <v>133</v>
      </c>
      <c r="AY222" s="16" t="s">
        <v>124</v>
      </c>
      <c r="BE222" s="222">
        <f>IF(N222="základní",J222,0)</f>
        <v>0</v>
      </c>
      <c r="BF222" s="222">
        <f>IF(N222="snížená",J222,0)</f>
        <v>0</v>
      </c>
      <c r="BG222" s="222">
        <f>IF(N222="zákl. přenesená",J222,0)</f>
        <v>0</v>
      </c>
      <c r="BH222" s="222">
        <f>IF(N222="sníž. přenesená",J222,0)</f>
        <v>0</v>
      </c>
      <c r="BI222" s="222">
        <f>IF(N222="nulová",J222,0)</f>
        <v>0</v>
      </c>
      <c r="BJ222" s="16" t="s">
        <v>133</v>
      </c>
      <c r="BK222" s="222">
        <f>ROUND(I222*H222,2)</f>
        <v>0</v>
      </c>
      <c r="BL222" s="16" t="s">
        <v>203</v>
      </c>
      <c r="BM222" s="221" t="s">
        <v>394</v>
      </c>
    </row>
    <row r="223" spans="1:63" s="12" customFormat="1" ht="22.8" customHeight="1">
      <c r="A223" s="12"/>
      <c r="B223" s="194"/>
      <c r="C223" s="195"/>
      <c r="D223" s="196" t="s">
        <v>76</v>
      </c>
      <c r="E223" s="208" t="s">
        <v>395</v>
      </c>
      <c r="F223" s="208" t="s">
        <v>396</v>
      </c>
      <c r="G223" s="195"/>
      <c r="H223" s="195"/>
      <c r="I223" s="198"/>
      <c r="J223" s="209">
        <f>BK223</f>
        <v>0</v>
      </c>
      <c r="K223" s="195"/>
      <c r="L223" s="200"/>
      <c r="M223" s="201"/>
      <c r="N223" s="202"/>
      <c r="O223" s="202"/>
      <c r="P223" s="203">
        <f>SUM(P224:P227)</f>
        <v>0</v>
      </c>
      <c r="Q223" s="202"/>
      <c r="R223" s="203">
        <f>SUM(R224:R227)</f>
        <v>0.0009</v>
      </c>
      <c r="S223" s="202"/>
      <c r="T223" s="204">
        <f>SUM(T224:T227)</f>
        <v>0.0075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5" t="s">
        <v>133</v>
      </c>
      <c r="AT223" s="206" t="s">
        <v>76</v>
      </c>
      <c r="AU223" s="206" t="s">
        <v>82</v>
      </c>
      <c r="AY223" s="205" t="s">
        <v>124</v>
      </c>
      <c r="BK223" s="207">
        <f>SUM(BK224:BK227)</f>
        <v>0</v>
      </c>
    </row>
    <row r="224" spans="1:65" s="2" customFormat="1" ht="24.15" customHeight="1">
      <c r="A224" s="37"/>
      <c r="B224" s="38"/>
      <c r="C224" s="210" t="s">
        <v>397</v>
      </c>
      <c r="D224" s="210" t="s">
        <v>127</v>
      </c>
      <c r="E224" s="211" t="s">
        <v>398</v>
      </c>
      <c r="F224" s="212" t="s">
        <v>399</v>
      </c>
      <c r="G224" s="213" t="s">
        <v>241</v>
      </c>
      <c r="H224" s="214">
        <v>1</v>
      </c>
      <c r="I224" s="215"/>
      <c r="J224" s="216">
        <f>ROUND(I224*H224,2)</f>
        <v>0</v>
      </c>
      <c r="K224" s="212" t="s">
        <v>131</v>
      </c>
      <c r="L224" s="43"/>
      <c r="M224" s="217" t="s">
        <v>1</v>
      </c>
      <c r="N224" s="218" t="s">
        <v>43</v>
      </c>
      <c r="O224" s="90"/>
      <c r="P224" s="219">
        <f>O224*H224</f>
        <v>0</v>
      </c>
      <c r="Q224" s="219">
        <v>0</v>
      </c>
      <c r="R224" s="219">
        <f>Q224*H224</f>
        <v>0</v>
      </c>
      <c r="S224" s="219">
        <v>0</v>
      </c>
      <c r="T224" s="220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1" t="s">
        <v>203</v>
      </c>
      <c r="AT224" s="221" t="s">
        <v>127</v>
      </c>
      <c r="AU224" s="221" t="s">
        <v>133</v>
      </c>
      <c r="AY224" s="16" t="s">
        <v>124</v>
      </c>
      <c r="BE224" s="222">
        <f>IF(N224="základní",J224,0)</f>
        <v>0</v>
      </c>
      <c r="BF224" s="222">
        <f>IF(N224="snížená",J224,0)</f>
        <v>0</v>
      </c>
      <c r="BG224" s="222">
        <f>IF(N224="zákl. přenesená",J224,0)</f>
        <v>0</v>
      </c>
      <c r="BH224" s="222">
        <f>IF(N224="sníž. přenesená",J224,0)</f>
        <v>0</v>
      </c>
      <c r="BI224" s="222">
        <f>IF(N224="nulová",J224,0)</f>
        <v>0</v>
      </c>
      <c r="BJ224" s="16" t="s">
        <v>133</v>
      </c>
      <c r="BK224" s="222">
        <f>ROUND(I224*H224,2)</f>
        <v>0</v>
      </c>
      <c r="BL224" s="16" t="s">
        <v>203</v>
      </c>
      <c r="BM224" s="221" t="s">
        <v>400</v>
      </c>
    </row>
    <row r="225" spans="1:65" s="2" customFormat="1" ht="24.15" customHeight="1">
      <c r="A225" s="37"/>
      <c r="B225" s="38"/>
      <c r="C225" s="246" t="s">
        <v>401</v>
      </c>
      <c r="D225" s="246" t="s">
        <v>220</v>
      </c>
      <c r="E225" s="247" t="s">
        <v>402</v>
      </c>
      <c r="F225" s="248" t="s">
        <v>403</v>
      </c>
      <c r="G225" s="249" t="s">
        <v>241</v>
      </c>
      <c r="H225" s="250">
        <v>1</v>
      </c>
      <c r="I225" s="251"/>
      <c r="J225" s="252">
        <f>ROUND(I225*H225,2)</f>
        <v>0</v>
      </c>
      <c r="K225" s="248" t="s">
        <v>131</v>
      </c>
      <c r="L225" s="253"/>
      <c r="M225" s="254" t="s">
        <v>1</v>
      </c>
      <c r="N225" s="255" t="s">
        <v>43</v>
      </c>
      <c r="O225" s="90"/>
      <c r="P225" s="219">
        <f>O225*H225</f>
        <v>0</v>
      </c>
      <c r="Q225" s="219">
        <v>0.0009</v>
      </c>
      <c r="R225" s="219">
        <f>Q225*H225</f>
        <v>0.0009</v>
      </c>
      <c r="S225" s="219">
        <v>0</v>
      </c>
      <c r="T225" s="220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1" t="s">
        <v>224</v>
      </c>
      <c r="AT225" s="221" t="s">
        <v>220</v>
      </c>
      <c r="AU225" s="221" t="s">
        <v>133</v>
      </c>
      <c r="AY225" s="16" t="s">
        <v>124</v>
      </c>
      <c r="BE225" s="222">
        <f>IF(N225="základní",J225,0)</f>
        <v>0</v>
      </c>
      <c r="BF225" s="222">
        <f>IF(N225="snížená",J225,0)</f>
        <v>0</v>
      </c>
      <c r="BG225" s="222">
        <f>IF(N225="zákl. přenesená",J225,0)</f>
        <v>0</v>
      </c>
      <c r="BH225" s="222">
        <f>IF(N225="sníž. přenesená",J225,0)</f>
        <v>0</v>
      </c>
      <c r="BI225" s="222">
        <f>IF(N225="nulová",J225,0)</f>
        <v>0</v>
      </c>
      <c r="BJ225" s="16" t="s">
        <v>133</v>
      </c>
      <c r="BK225" s="222">
        <f>ROUND(I225*H225,2)</f>
        <v>0</v>
      </c>
      <c r="BL225" s="16" t="s">
        <v>203</v>
      </c>
      <c r="BM225" s="221" t="s">
        <v>404</v>
      </c>
    </row>
    <row r="226" spans="1:65" s="2" customFormat="1" ht="24.15" customHeight="1">
      <c r="A226" s="37"/>
      <c r="B226" s="38"/>
      <c r="C226" s="210" t="s">
        <v>405</v>
      </c>
      <c r="D226" s="210" t="s">
        <v>127</v>
      </c>
      <c r="E226" s="211" t="s">
        <v>406</v>
      </c>
      <c r="F226" s="212" t="s">
        <v>407</v>
      </c>
      <c r="G226" s="213" t="s">
        <v>241</v>
      </c>
      <c r="H226" s="214">
        <v>1</v>
      </c>
      <c r="I226" s="215"/>
      <c r="J226" s="216">
        <f>ROUND(I226*H226,2)</f>
        <v>0</v>
      </c>
      <c r="K226" s="212" t="s">
        <v>131</v>
      </c>
      <c r="L226" s="43"/>
      <c r="M226" s="217" t="s">
        <v>1</v>
      </c>
      <c r="N226" s="218" t="s">
        <v>43</v>
      </c>
      <c r="O226" s="90"/>
      <c r="P226" s="219">
        <f>O226*H226</f>
        <v>0</v>
      </c>
      <c r="Q226" s="219">
        <v>0</v>
      </c>
      <c r="R226" s="219">
        <f>Q226*H226</f>
        <v>0</v>
      </c>
      <c r="S226" s="219">
        <v>0</v>
      </c>
      <c r="T226" s="220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1" t="s">
        <v>203</v>
      </c>
      <c r="AT226" s="221" t="s">
        <v>127</v>
      </c>
      <c r="AU226" s="221" t="s">
        <v>133</v>
      </c>
      <c r="AY226" s="16" t="s">
        <v>124</v>
      </c>
      <c r="BE226" s="222">
        <f>IF(N226="základní",J226,0)</f>
        <v>0</v>
      </c>
      <c r="BF226" s="222">
        <f>IF(N226="snížená",J226,0)</f>
        <v>0</v>
      </c>
      <c r="BG226" s="222">
        <f>IF(N226="zákl. přenesená",J226,0)</f>
        <v>0</v>
      </c>
      <c r="BH226" s="222">
        <f>IF(N226="sníž. přenesená",J226,0)</f>
        <v>0</v>
      </c>
      <c r="BI226" s="222">
        <f>IF(N226="nulová",J226,0)</f>
        <v>0</v>
      </c>
      <c r="BJ226" s="16" t="s">
        <v>133</v>
      </c>
      <c r="BK226" s="222">
        <f>ROUND(I226*H226,2)</f>
        <v>0</v>
      </c>
      <c r="BL226" s="16" t="s">
        <v>203</v>
      </c>
      <c r="BM226" s="221" t="s">
        <v>408</v>
      </c>
    </row>
    <row r="227" spans="1:65" s="2" customFormat="1" ht="24.15" customHeight="1">
      <c r="A227" s="37"/>
      <c r="B227" s="38"/>
      <c r="C227" s="210" t="s">
        <v>409</v>
      </c>
      <c r="D227" s="210" t="s">
        <v>127</v>
      </c>
      <c r="E227" s="211" t="s">
        <v>410</v>
      </c>
      <c r="F227" s="212" t="s">
        <v>411</v>
      </c>
      <c r="G227" s="213" t="s">
        <v>241</v>
      </c>
      <c r="H227" s="214">
        <v>1</v>
      </c>
      <c r="I227" s="215"/>
      <c r="J227" s="216">
        <f>ROUND(I227*H227,2)</f>
        <v>0</v>
      </c>
      <c r="K227" s="212" t="s">
        <v>131</v>
      </c>
      <c r="L227" s="43"/>
      <c r="M227" s="217" t="s">
        <v>1</v>
      </c>
      <c r="N227" s="218" t="s">
        <v>43</v>
      </c>
      <c r="O227" s="90"/>
      <c r="P227" s="219">
        <f>O227*H227</f>
        <v>0</v>
      </c>
      <c r="Q227" s="219">
        <v>0</v>
      </c>
      <c r="R227" s="219">
        <f>Q227*H227</f>
        <v>0</v>
      </c>
      <c r="S227" s="219">
        <v>0.0075</v>
      </c>
      <c r="T227" s="220">
        <f>S227*H227</f>
        <v>0.0075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1" t="s">
        <v>203</v>
      </c>
      <c r="AT227" s="221" t="s">
        <v>127</v>
      </c>
      <c r="AU227" s="221" t="s">
        <v>133</v>
      </c>
      <c r="AY227" s="16" t="s">
        <v>124</v>
      </c>
      <c r="BE227" s="222">
        <f>IF(N227="základní",J227,0)</f>
        <v>0</v>
      </c>
      <c r="BF227" s="222">
        <f>IF(N227="snížená",J227,0)</f>
        <v>0</v>
      </c>
      <c r="BG227" s="222">
        <f>IF(N227="zákl. přenesená",J227,0)</f>
        <v>0</v>
      </c>
      <c r="BH227" s="222">
        <f>IF(N227="sníž. přenesená",J227,0)</f>
        <v>0</v>
      </c>
      <c r="BI227" s="222">
        <f>IF(N227="nulová",J227,0)</f>
        <v>0</v>
      </c>
      <c r="BJ227" s="16" t="s">
        <v>133</v>
      </c>
      <c r="BK227" s="222">
        <f>ROUND(I227*H227,2)</f>
        <v>0</v>
      </c>
      <c r="BL227" s="16" t="s">
        <v>203</v>
      </c>
      <c r="BM227" s="221" t="s">
        <v>412</v>
      </c>
    </row>
    <row r="228" spans="1:63" s="12" customFormat="1" ht="22.8" customHeight="1">
      <c r="A228" s="12"/>
      <c r="B228" s="194"/>
      <c r="C228" s="195"/>
      <c r="D228" s="196" t="s">
        <v>76</v>
      </c>
      <c r="E228" s="208" t="s">
        <v>413</v>
      </c>
      <c r="F228" s="208" t="s">
        <v>414</v>
      </c>
      <c r="G228" s="195"/>
      <c r="H228" s="195"/>
      <c r="I228" s="198"/>
      <c r="J228" s="209">
        <f>BK228</f>
        <v>0</v>
      </c>
      <c r="K228" s="195"/>
      <c r="L228" s="200"/>
      <c r="M228" s="201"/>
      <c r="N228" s="202"/>
      <c r="O228" s="202"/>
      <c r="P228" s="203">
        <f>SUM(P229:P248)</f>
        <v>0</v>
      </c>
      <c r="Q228" s="202"/>
      <c r="R228" s="203">
        <f>SUM(R229:R248)</f>
        <v>0.10335</v>
      </c>
      <c r="S228" s="202"/>
      <c r="T228" s="204">
        <f>SUM(T229:T248)</f>
        <v>0.2973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5" t="s">
        <v>133</v>
      </c>
      <c r="AT228" s="206" t="s">
        <v>76</v>
      </c>
      <c r="AU228" s="206" t="s">
        <v>82</v>
      </c>
      <c r="AY228" s="205" t="s">
        <v>124</v>
      </c>
      <c r="BK228" s="207">
        <f>SUM(BK229:BK248)</f>
        <v>0</v>
      </c>
    </row>
    <row r="229" spans="1:65" s="2" customFormat="1" ht="16.5" customHeight="1">
      <c r="A229" s="37"/>
      <c r="B229" s="38"/>
      <c r="C229" s="210" t="s">
        <v>415</v>
      </c>
      <c r="D229" s="210" t="s">
        <v>127</v>
      </c>
      <c r="E229" s="211" t="s">
        <v>416</v>
      </c>
      <c r="F229" s="212" t="s">
        <v>417</v>
      </c>
      <c r="G229" s="213" t="s">
        <v>241</v>
      </c>
      <c r="H229" s="214">
        <v>2</v>
      </c>
      <c r="I229" s="215"/>
      <c r="J229" s="216">
        <f>ROUND(I229*H229,2)</f>
        <v>0</v>
      </c>
      <c r="K229" s="212" t="s">
        <v>131</v>
      </c>
      <c r="L229" s="43"/>
      <c r="M229" s="217" t="s">
        <v>1</v>
      </c>
      <c r="N229" s="218" t="s">
        <v>43</v>
      </c>
      <c r="O229" s="90"/>
      <c r="P229" s="219">
        <f>O229*H229</f>
        <v>0</v>
      </c>
      <c r="Q229" s="219">
        <v>0</v>
      </c>
      <c r="R229" s="219">
        <f>Q229*H229</f>
        <v>0</v>
      </c>
      <c r="S229" s="219">
        <v>0.001</v>
      </c>
      <c r="T229" s="220">
        <f>S229*H229</f>
        <v>0.002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1" t="s">
        <v>203</v>
      </c>
      <c r="AT229" s="221" t="s">
        <v>127</v>
      </c>
      <c r="AU229" s="221" t="s">
        <v>133</v>
      </c>
      <c r="AY229" s="16" t="s">
        <v>124</v>
      </c>
      <c r="BE229" s="222">
        <f>IF(N229="základní",J229,0)</f>
        <v>0</v>
      </c>
      <c r="BF229" s="222">
        <f>IF(N229="snížená",J229,0)</f>
        <v>0</v>
      </c>
      <c r="BG229" s="222">
        <f>IF(N229="zákl. přenesená",J229,0)</f>
        <v>0</v>
      </c>
      <c r="BH229" s="222">
        <f>IF(N229="sníž. přenesená",J229,0)</f>
        <v>0</v>
      </c>
      <c r="BI229" s="222">
        <f>IF(N229="nulová",J229,0)</f>
        <v>0</v>
      </c>
      <c r="BJ229" s="16" t="s">
        <v>133</v>
      </c>
      <c r="BK229" s="222">
        <f>ROUND(I229*H229,2)</f>
        <v>0</v>
      </c>
      <c r="BL229" s="16" t="s">
        <v>203</v>
      </c>
      <c r="BM229" s="221" t="s">
        <v>418</v>
      </c>
    </row>
    <row r="230" spans="1:65" s="2" customFormat="1" ht="24.15" customHeight="1">
      <c r="A230" s="37"/>
      <c r="B230" s="38"/>
      <c r="C230" s="210" t="s">
        <v>419</v>
      </c>
      <c r="D230" s="210" t="s">
        <v>127</v>
      </c>
      <c r="E230" s="211" t="s">
        <v>420</v>
      </c>
      <c r="F230" s="212" t="s">
        <v>421</v>
      </c>
      <c r="G230" s="213" t="s">
        <v>241</v>
      </c>
      <c r="H230" s="214">
        <v>3</v>
      </c>
      <c r="I230" s="215"/>
      <c r="J230" s="216">
        <f>ROUND(I230*H230,2)</f>
        <v>0</v>
      </c>
      <c r="K230" s="212" t="s">
        <v>131</v>
      </c>
      <c r="L230" s="43"/>
      <c r="M230" s="217" t="s">
        <v>1</v>
      </c>
      <c r="N230" s="218" t="s">
        <v>43</v>
      </c>
      <c r="O230" s="90"/>
      <c r="P230" s="219">
        <f>O230*H230</f>
        <v>0</v>
      </c>
      <c r="Q230" s="219">
        <v>0</v>
      </c>
      <c r="R230" s="219">
        <f>Q230*H230</f>
        <v>0</v>
      </c>
      <c r="S230" s="219">
        <v>0</v>
      </c>
      <c r="T230" s="220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1" t="s">
        <v>203</v>
      </c>
      <c r="AT230" s="221" t="s">
        <v>127</v>
      </c>
      <c r="AU230" s="221" t="s">
        <v>133</v>
      </c>
      <c r="AY230" s="16" t="s">
        <v>124</v>
      </c>
      <c r="BE230" s="222">
        <f>IF(N230="základní",J230,0)</f>
        <v>0</v>
      </c>
      <c r="BF230" s="222">
        <f>IF(N230="snížená",J230,0)</f>
        <v>0</v>
      </c>
      <c r="BG230" s="222">
        <f>IF(N230="zákl. přenesená",J230,0)</f>
        <v>0</v>
      </c>
      <c r="BH230" s="222">
        <f>IF(N230="sníž. přenesená",J230,0)</f>
        <v>0</v>
      </c>
      <c r="BI230" s="222">
        <f>IF(N230="nulová",J230,0)</f>
        <v>0</v>
      </c>
      <c r="BJ230" s="16" t="s">
        <v>133</v>
      </c>
      <c r="BK230" s="222">
        <f>ROUND(I230*H230,2)</f>
        <v>0</v>
      </c>
      <c r="BL230" s="16" t="s">
        <v>203</v>
      </c>
      <c r="BM230" s="221" t="s">
        <v>422</v>
      </c>
    </row>
    <row r="231" spans="1:65" s="2" customFormat="1" ht="37.8" customHeight="1">
      <c r="A231" s="37"/>
      <c r="B231" s="38"/>
      <c r="C231" s="246" t="s">
        <v>423</v>
      </c>
      <c r="D231" s="246" t="s">
        <v>220</v>
      </c>
      <c r="E231" s="247" t="s">
        <v>424</v>
      </c>
      <c r="F231" s="248" t="s">
        <v>425</v>
      </c>
      <c r="G231" s="249" t="s">
        <v>241</v>
      </c>
      <c r="H231" s="250">
        <v>1</v>
      </c>
      <c r="I231" s="251"/>
      <c r="J231" s="252">
        <f>ROUND(I231*H231,2)</f>
        <v>0</v>
      </c>
      <c r="K231" s="248" t="s">
        <v>131</v>
      </c>
      <c r="L231" s="253"/>
      <c r="M231" s="254" t="s">
        <v>1</v>
      </c>
      <c r="N231" s="255" t="s">
        <v>43</v>
      </c>
      <c r="O231" s="90"/>
      <c r="P231" s="219">
        <f>O231*H231</f>
        <v>0</v>
      </c>
      <c r="Q231" s="219">
        <v>0.0608</v>
      </c>
      <c r="R231" s="219">
        <f>Q231*H231</f>
        <v>0.0608</v>
      </c>
      <c r="S231" s="219">
        <v>0</v>
      </c>
      <c r="T231" s="220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1" t="s">
        <v>224</v>
      </c>
      <c r="AT231" s="221" t="s">
        <v>220</v>
      </c>
      <c r="AU231" s="221" t="s">
        <v>133</v>
      </c>
      <c r="AY231" s="16" t="s">
        <v>124</v>
      </c>
      <c r="BE231" s="222">
        <f>IF(N231="základní",J231,0)</f>
        <v>0</v>
      </c>
      <c r="BF231" s="222">
        <f>IF(N231="snížená",J231,0)</f>
        <v>0</v>
      </c>
      <c r="BG231" s="222">
        <f>IF(N231="zákl. přenesená",J231,0)</f>
        <v>0</v>
      </c>
      <c r="BH231" s="222">
        <f>IF(N231="sníž. přenesená",J231,0)</f>
        <v>0</v>
      </c>
      <c r="BI231" s="222">
        <f>IF(N231="nulová",J231,0)</f>
        <v>0</v>
      </c>
      <c r="BJ231" s="16" t="s">
        <v>133</v>
      </c>
      <c r="BK231" s="222">
        <f>ROUND(I231*H231,2)</f>
        <v>0</v>
      </c>
      <c r="BL231" s="16" t="s">
        <v>203</v>
      </c>
      <c r="BM231" s="221" t="s">
        <v>426</v>
      </c>
    </row>
    <row r="232" spans="1:65" s="2" customFormat="1" ht="21.75" customHeight="1">
      <c r="A232" s="37"/>
      <c r="B232" s="38"/>
      <c r="C232" s="210" t="s">
        <v>427</v>
      </c>
      <c r="D232" s="210" t="s">
        <v>127</v>
      </c>
      <c r="E232" s="211" t="s">
        <v>428</v>
      </c>
      <c r="F232" s="212" t="s">
        <v>429</v>
      </c>
      <c r="G232" s="213" t="s">
        <v>241</v>
      </c>
      <c r="H232" s="214">
        <v>1</v>
      </c>
      <c r="I232" s="215"/>
      <c r="J232" s="216">
        <f>ROUND(I232*H232,2)</f>
        <v>0</v>
      </c>
      <c r="K232" s="212" t="s">
        <v>131</v>
      </c>
      <c r="L232" s="43"/>
      <c r="M232" s="217" t="s">
        <v>1</v>
      </c>
      <c r="N232" s="218" t="s">
        <v>43</v>
      </c>
      <c r="O232" s="90"/>
      <c r="P232" s="219">
        <f>O232*H232</f>
        <v>0</v>
      </c>
      <c r="Q232" s="219">
        <v>0</v>
      </c>
      <c r="R232" s="219">
        <f>Q232*H232</f>
        <v>0</v>
      </c>
      <c r="S232" s="219">
        <v>0</v>
      </c>
      <c r="T232" s="220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1" t="s">
        <v>203</v>
      </c>
      <c r="AT232" s="221" t="s">
        <v>127</v>
      </c>
      <c r="AU232" s="221" t="s">
        <v>133</v>
      </c>
      <c r="AY232" s="16" t="s">
        <v>124</v>
      </c>
      <c r="BE232" s="222">
        <f>IF(N232="základní",J232,0)</f>
        <v>0</v>
      </c>
      <c r="BF232" s="222">
        <f>IF(N232="snížená",J232,0)</f>
        <v>0</v>
      </c>
      <c r="BG232" s="222">
        <f>IF(N232="zákl. přenesená",J232,0)</f>
        <v>0</v>
      </c>
      <c r="BH232" s="222">
        <f>IF(N232="sníž. přenesená",J232,0)</f>
        <v>0</v>
      </c>
      <c r="BI232" s="222">
        <f>IF(N232="nulová",J232,0)</f>
        <v>0</v>
      </c>
      <c r="BJ232" s="16" t="s">
        <v>133</v>
      </c>
      <c r="BK232" s="222">
        <f>ROUND(I232*H232,2)</f>
        <v>0</v>
      </c>
      <c r="BL232" s="16" t="s">
        <v>203</v>
      </c>
      <c r="BM232" s="221" t="s">
        <v>430</v>
      </c>
    </row>
    <row r="233" spans="1:65" s="2" customFormat="1" ht="16.5" customHeight="1">
      <c r="A233" s="37"/>
      <c r="B233" s="38"/>
      <c r="C233" s="246" t="s">
        <v>431</v>
      </c>
      <c r="D233" s="246" t="s">
        <v>220</v>
      </c>
      <c r="E233" s="247" t="s">
        <v>432</v>
      </c>
      <c r="F233" s="248" t="s">
        <v>433</v>
      </c>
      <c r="G233" s="249" t="s">
        <v>241</v>
      </c>
      <c r="H233" s="250">
        <v>1</v>
      </c>
      <c r="I233" s="251"/>
      <c r="J233" s="252">
        <f>ROUND(I233*H233,2)</f>
        <v>0</v>
      </c>
      <c r="K233" s="248" t="s">
        <v>131</v>
      </c>
      <c r="L233" s="253"/>
      <c r="M233" s="254" t="s">
        <v>1</v>
      </c>
      <c r="N233" s="255" t="s">
        <v>43</v>
      </c>
      <c r="O233" s="90"/>
      <c r="P233" s="219">
        <f>O233*H233</f>
        <v>0</v>
      </c>
      <c r="Q233" s="219">
        <v>0.0022</v>
      </c>
      <c r="R233" s="219">
        <f>Q233*H233</f>
        <v>0.0022</v>
      </c>
      <c r="S233" s="219">
        <v>0</v>
      </c>
      <c r="T233" s="220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1" t="s">
        <v>224</v>
      </c>
      <c r="AT233" s="221" t="s">
        <v>220</v>
      </c>
      <c r="AU233" s="221" t="s">
        <v>133</v>
      </c>
      <c r="AY233" s="16" t="s">
        <v>124</v>
      </c>
      <c r="BE233" s="222">
        <f>IF(N233="základní",J233,0)</f>
        <v>0</v>
      </c>
      <c r="BF233" s="222">
        <f>IF(N233="snížená",J233,0)</f>
        <v>0</v>
      </c>
      <c r="BG233" s="222">
        <f>IF(N233="zákl. přenesená",J233,0)</f>
        <v>0</v>
      </c>
      <c r="BH233" s="222">
        <f>IF(N233="sníž. přenesená",J233,0)</f>
        <v>0</v>
      </c>
      <c r="BI233" s="222">
        <f>IF(N233="nulová",J233,0)</f>
        <v>0</v>
      </c>
      <c r="BJ233" s="16" t="s">
        <v>133</v>
      </c>
      <c r="BK233" s="222">
        <f>ROUND(I233*H233,2)</f>
        <v>0</v>
      </c>
      <c r="BL233" s="16" t="s">
        <v>203</v>
      </c>
      <c r="BM233" s="221" t="s">
        <v>434</v>
      </c>
    </row>
    <row r="234" spans="1:65" s="2" customFormat="1" ht="24.15" customHeight="1">
      <c r="A234" s="37"/>
      <c r="B234" s="38"/>
      <c r="C234" s="210" t="s">
        <v>435</v>
      </c>
      <c r="D234" s="210" t="s">
        <v>127</v>
      </c>
      <c r="E234" s="211" t="s">
        <v>436</v>
      </c>
      <c r="F234" s="212" t="s">
        <v>437</v>
      </c>
      <c r="G234" s="213" t="s">
        <v>236</v>
      </c>
      <c r="H234" s="214">
        <v>2.1</v>
      </c>
      <c r="I234" s="215"/>
      <c r="J234" s="216">
        <f>ROUND(I234*H234,2)</f>
        <v>0</v>
      </c>
      <c r="K234" s="212" t="s">
        <v>131</v>
      </c>
      <c r="L234" s="43"/>
      <c r="M234" s="217" t="s">
        <v>1</v>
      </c>
      <c r="N234" s="218" t="s">
        <v>43</v>
      </c>
      <c r="O234" s="90"/>
      <c r="P234" s="219">
        <f>O234*H234</f>
        <v>0</v>
      </c>
      <c r="Q234" s="219">
        <v>0</v>
      </c>
      <c r="R234" s="219">
        <f>Q234*H234</f>
        <v>0</v>
      </c>
      <c r="S234" s="219">
        <v>0.002</v>
      </c>
      <c r="T234" s="220">
        <f>S234*H234</f>
        <v>0.004200000000000001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1" t="s">
        <v>203</v>
      </c>
      <c r="AT234" s="221" t="s">
        <v>127</v>
      </c>
      <c r="AU234" s="221" t="s">
        <v>133</v>
      </c>
      <c r="AY234" s="16" t="s">
        <v>124</v>
      </c>
      <c r="BE234" s="222">
        <f>IF(N234="základní",J234,0)</f>
        <v>0</v>
      </c>
      <c r="BF234" s="222">
        <f>IF(N234="snížená",J234,0)</f>
        <v>0</v>
      </c>
      <c r="BG234" s="222">
        <f>IF(N234="zákl. přenesená",J234,0)</f>
        <v>0</v>
      </c>
      <c r="BH234" s="222">
        <f>IF(N234="sníž. přenesená",J234,0)</f>
        <v>0</v>
      </c>
      <c r="BI234" s="222">
        <f>IF(N234="nulová",J234,0)</f>
        <v>0</v>
      </c>
      <c r="BJ234" s="16" t="s">
        <v>133</v>
      </c>
      <c r="BK234" s="222">
        <f>ROUND(I234*H234,2)</f>
        <v>0</v>
      </c>
      <c r="BL234" s="16" t="s">
        <v>203</v>
      </c>
      <c r="BM234" s="221" t="s">
        <v>438</v>
      </c>
    </row>
    <row r="235" spans="1:65" s="2" customFormat="1" ht="24.15" customHeight="1">
      <c r="A235" s="37"/>
      <c r="B235" s="38"/>
      <c r="C235" s="210" t="s">
        <v>439</v>
      </c>
      <c r="D235" s="210" t="s">
        <v>127</v>
      </c>
      <c r="E235" s="211" t="s">
        <v>440</v>
      </c>
      <c r="F235" s="212" t="s">
        <v>441</v>
      </c>
      <c r="G235" s="213" t="s">
        <v>241</v>
      </c>
      <c r="H235" s="214">
        <v>3</v>
      </c>
      <c r="I235" s="215"/>
      <c r="J235" s="216">
        <f>ROUND(I235*H235,2)</f>
        <v>0</v>
      </c>
      <c r="K235" s="212" t="s">
        <v>131</v>
      </c>
      <c r="L235" s="43"/>
      <c r="M235" s="217" t="s">
        <v>1</v>
      </c>
      <c r="N235" s="218" t="s">
        <v>43</v>
      </c>
      <c r="O235" s="90"/>
      <c r="P235" s="219">
        <f>O235*H235</f>
        <v>0</v>
      </c>
      <c r="Q235" s="219">
        <v>0</v>
      </c>
      <c r="R235" s="219">
        <f>Q235*H235</f>
        <v>0</v>
      </c>
      <c r="S235" s="219">
        <v>0.024</v>
      </c>
      <c r="T235" s="220">
        <f>S235*H235</f>
        <v>0.07200000000000001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1" t="s">
        <v>203</v>
      </c>
      <c r="AT235" s="221" t="s">
        <v>127</v>
      </c>
      <c r="AU235" s="221" t="s">
        <v>133</v>
      </c>
      <c r="AY235" s="16" t="s">
        <v>124</v>
      </c>
      <c r="BE235" s="222">
        <f>IF(N235="základní",J235,0)</f>
        <v>0</v>
      </c>
      <c r="BF235" s="222">
        <f>IF(N235="snížená",J235,0)</f>
        <v>0</v>
      </c>
      <c r="BG235" s="222">
        <f>IF(N235="zákl. přenesená",J235,0)</f>
        <v>0</v>
      </c>
      <c r="BH235" s="222">
        <f>IF(N235="sníž. přenesená",J235,0)</f>
        <v>0</v>
      </c>
      <c r="BI235" s="222">
        <f>IF(N235="nulová",J235,0)</f>
        <v>0</v>
      </c>
      <c r="BJ235" s="16" t="s">
        <v>133</v>
      </c>
      <c r="BK235" s="222">
        <f>ROUND(I235*H235,2)</f>
        <v>0</v>
      </c>
      <c r="BL235" s="16" t="s">
        <v>203</v>
      </c>
      <c r="BM235" s="221" t="s">
        <v>442</v>
      </c>
    </row>
    <row r="236" spans="1:65" s="2" customFormat="1" ht="24.15" customHeight="1">
      <c r="A236" s="37"/>
      <c r="B236" s="38"/>
      <c r="C236" s="210" t="s">
        <v>443</v>
      </c>
      <c r="D236" s="210" t="s">
        <v>127</v>
      </c>
      <c r="E236" s="211" t="s">
        <v>444</v>
      </c>
      <c r="F236" s="212" t="s">
        <v>445</v>
      </c>
      <c r="G236" s="213" t="s">
        <v>236</v>
      </c>
      <c r="H236" s="214">
        <v>2.1</v>
      </c>
      <c r="I236" s="215"/>
      <c r="J236" s="216">
        <f>ROUND(I236*H236,2)</f>
        <v>0</v>
      </c>
      <c r="K236" s="212" t="s">
        <v>131</v>
      </c>
      <c r="L236" s="43"/>
      <c r="M236" s="217" t="s">
        <v>1</v>
      </c>
      <c r="N236" s="218" t="s">
        <v>43</v>
      </c>
      <c r="O236" s="90"/>
      <c r="P236" s="219">
        <f>O236*H236</f>
        <v>0</v>
      </c>
      <c r="Q236" s="219">
        <v>0</v>
      </c>
      <c r="R236" s="219">
        <f>Q236*H236</f>
        <v>0</v>
      </c>
      <c r="S236" s="219">
        <v>0</v>
      </c>
      <c r="T236" s="220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1" t="s">
        <v>203</v>
      </c>
      <c r="AT236" s="221" t="s">
        <v>127</v>
      </c>
      <c r="AU236" s="221" t="s">
        <v>133</v>
      </c>
      <c r="AY236" s="16" t="s">
        <v>124</v>
      </c>
      <c r="BE236" s="222">
        <f>IF(N236="základní",J236,0)</f>
        <v>0</v>
      </c>
      <c r="BF236" s="222">
        <f>IF(N236="snížená",J236,0)</f>
        <v>0</v>
      </c>
      <c r="BG236" s="222">
        <f>IF(N236="zákl. přenesená",J236,0)</f>
        <v>0</v>
      </c>
      <c r="BH236" s="222">
        <f>IF(N236="sníž. přenesená",J236,0)</f>
        <v>0</v>
      </c>
      <c r="BI236" s="222">
        <f>IF(N236="nulová",J236,0)</f>
        <v>0</v>
      </c>
      <c r="BJ236" s="16" t="s">
        <v>133</v>
      </c>
      <c r="BK236" s="222">
        <f>ROUND(I236*H236,2)</f>
        <v>0</v>
      </c>
      <c r="BL236" s="16" t="s">
        <v>203</v>
      </c>
      <c r="BM236" s="221" t="s">
        <v>446</v>
      </c>
    </row>
    <row r="237" spans="1:65" s="2" customFormat="1" ht="24.15" customHeight="1">
      <c r="A237" s="37"/>
      <c r="B237" s="38"/>
      <c r="C237" s="246" t="s">
        <v>447</v>
      </c>
      <c r="D237" s="246" t="s">
        <v>220</v>
      </c>
      <c r="E237" s="247" t="s">
        <v>448</v>
      </c>
      <c r="F237" s="248" t="s">
        <v>449</v>
      </c>
      <c r="G237" s="249" t="s">
        <v>236</v>
      </c>
      <c r="H237" s="250">
        <v>2.1</v>
      </c>
      <c r="I237" s="251"/>
      <c r="J237" s="252">
        <f>ROUND(I237*H237,2)</f>
        <v>0</v>
      </c>
      <c r="K237" s="248" t="s">
        <v>131</v>
      </c>
      <c r="L237" s="253"/>
      <c r="M237" s="254" t="s">
        <v>1</v>
      </c>
      <c r="N237" s="255" t="s">
        <v>43</v>
      </c>
      <c r="O237" s="90"/>
      <c r="P237" s="219">
        <f>O237*H237</f>
        <v>0</v>
      </c>
      <c r="Q237" s="219">
        <v>0.003</v>
      </c>
      <c r="R237" s="219">
        <f>Q237*H237</f>
        <v>0.0063</v>
      </c>
      <c r="S237" s="219">
        <v>0</v>
      </c>
      <c r="T237" s="220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1" t="s">
        <v>224</v>
      </c>
      <c r="AT237" s="221" t="s">
        <v>220</v>
      </c>
      <c r="AU237" s="221" t="s">
        <v>133</v>
      </c>
      <c r="AY237" s="16" t="s">
        <v>124</v>
      </c>
      <c r="BE237" s="222">
        <f>IF(N237="základní",J237,0)</f>
        <v>0</v>
      </c>
      <c r="BF237" s="222">
        <f>IF(N237="snížená",J237,0)</f>
        <v>0</v>
      </c>
      <c r="BG237" s="222">
        <f>IF(N237="zákl. přenesená",J237,0)</f>
        <v>0</v>
      </c>
      <c r="BH237" s="222">
        <f>IF(N237="sníž. přenesená",J237,0)</f>
        <v>0</v>
      </c>
      <c r="BI237" s="222">
        <f>IF(N237="nulová",J237,0)</f>
        <v>0</v>
      </c>
      <c r="BJ237" s="16" t="s">
        <v>133</v>
      </c>
      <c r="BK237" s="222">
        <f>ROUND(I237*H237,2)</f>
        <v>0</v>
      </c>
      <c r="BL237" s="16" t="s">
        <v>203</v>
      </c>
      <c r="BM237" s="221" t="s">
        <v>450</v>
      </c>
    </row>
    <row r="238" spans="1:65" s="2" customFormat="1" ht="24.15" customHeight="1">
      <c r="A238" s="37"/>
      <c r="B238" s="38"/>
      <c r="C238" s="210" t="s">
        <v>451</v>
      </c>
      <c r="D238" s="210" t="s">
        <v>127</v>
      </c>
      <c r="E238" s="211" t="s">
        <v>452</v>
      </c>
      <c r="F238" s="212" t="s">
        <v>453</v>
      </c>
      <c r="G238" s="213" t="s">
        <v>241</v>
      </c>
      <c r="H238" s="214">
        <v>3</v>
      </c>
      <c r="I238" s="215"/>
      <c r="J238" s="216">
        <f>ROUND(I238*H238,2)</f>
        <v>0</v>
      </c>
      <c r="K238" s="212" t="s">
        <v>131</v>
      </c>
      <c r="L238" s="43"/>
      <c r="M238" s="217" t="s">
        <v>1</v>
      </c>
      <c r="N238" s="218" t="s">
        <v>43</v>
      </c>
      <c r="O238" s="90"/>
      <c r="P238" s="219">
        <f>O238*H238</f>
        <v>0</v>
      </c>
      <c r="Q238" s="219">
        <v>0</v>
      </c>
      <c r="R238" s="219">
        <f>Q238*H238</f>
        <v>0</v>
      </c>
      <c r="S238" s="219">
        <v>0</v>
      </c>
      <c r="T238" s="220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1" t="s">
        <v>203</v>
      </c>
      <c r="AT238" s="221" t="s">
        <v>127</v>
      </c>
      <c r="AU238" s="221" t="s">
        <v>133</v>
      </c>
      <c r="AY238" s="16" t="s">
        <v>124</v>
      </c>
      <c r="BE238" s="222">
        <f>IF(N238="základní",J238,0)</f>
        <v>0</v>
      </c>
      <c r="BF238" s="222">
        <f>IF(N238="snížená",J238,0)</f>
        <v>0</v>
      </c>
      <c r="BG238" s="222">
        <f>IF(N238="zákl. přenesená",J238,0)</f>
        <v>0</v>
      </c>
      <c r="BH238" s="222">
        <f>IF(N238="sníž. přenesená",J238,0)</f>
        <v>0</v>
      </c>
      <c r="BI238" s="222">
        <f>IF(N238="nulová",J238,0)</f>
        <v>0</v>
      </c>
      <c r="BJ238" s="16" t="s">
        <v>133</v>
      </c>
      <c r="BK238" s="222">
        <f>ROUND(I238*H238,2)</f>
        <v>0</v>
      </c>
      <c r="BL238" s="16" t="s">
        <v>203</v>
      </c>
      <c r="BM238" s="221" t="s">
        <v>454</v>
      </c>
    </row>
    <row r="239" spans="1:65" s="2" customFormat="1" ht="24.15" customHeight="1">
      <c r="A239" s="37"/>
      <c r="B239" s="38"/>
      <c r="C239" s="246" t="s">
        <v>455</v>
      </c>
      <c r="D239" s="246" t="s">
        <v>220</v>
      </c>
      <c r="E239" s="247" t="s">
        <v>456</v>
      </c>
      <c r="F239" s="248" t="s">
        <v>457</v>
      </c>
      <c r="G239" s="249" t="s">
        <v>241</v>
      </c>
      <c r="H239" s="250">
        <v>1</v>
      </c>
      <c r="I239" s="251"/>
      <c r="J239" s="252">
        <f>ROUND(I239*H239,2)</f>
        <v>0</v>
      </c>
      <c r="K239" s="248" t="s">
        <v>131</v>
      </c>
      <c r="L239" s="253"/>
      <c r="M239" s="254" t="s">
        <v>1</v>
      </c>
      <c r="N239" s="255" t="s">
        <v>43</v>
      </c>
      <c r="O239" s="90"/>
      <c r="P239" s="219">
        <f>O239*H239</f>
        <v>0</v>
      </c>
      <c r="Q239" s="219">
        <v>0.00064</v>
      </c>
      <c r="R239" s="219">
        <f>Q239*H239</f>
        <v>0.00064</v>
      </c>
      <c r="S239" s="219">
        <v>0</v>
      </c>
      <c r="T239" s="220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1" t="s">
        <v>224</v>
      </c>
      <c r="AT239" s="221" t="s">
        <v>220</v>
      </c>
      <c r="AU239" s="221" t="s">
        <v>133</v>
      </c>
      <c r="AY239" s="16" t="s">
        <v>124</v>
      </c>
      <c r="BE239" s="222">
        <f>IF(N239="základní",J239,0)</f>
        <v>0</v>
      </c>
      <c r="BF239" s="222">
        <f>IF(N239="snížená",J239,0)</f>
        <v>0</v>
      </c>
      <c r="BG239" s="222">
        <f>IF(N239="zákl. přenesená",J239,0)</f>
        <v>0</v>
      </c>
      <c r="BH239" s="222">
        <f>IF(N239="sníž. přenesená",J239,0)</f>
        <v>0</v>
      </c>
      <c r="BI239" s="222">
        <f>IF(N239="nulová",J239,0)</f>
        <v>0</v>
      </c>
      <c r="BJ239" s="16" t="s">
        <v>133</v>
      </c>
      <c r="BK239" s="222">
        <f>ROUND(I239*H239,2)</f>
        <v>0</v>
      </c>
      <c r="BL239" s="16" t="s">
        <v>203</v>
      </c>
      <c r="BM239" s="221" t="s">
        <v>458</v>
      </c>
    </row>
    <row r="240" spans="1:65" s="2" customFormat="1" ht="24.15" customHeight="1">
      <c r="A240" s="37"/>
      <c r="B240" s="38"/>
      <c r="C240" s="246" t="s">
        <v>459</v>
      </c>
      <c r="D240" s="246" t="s">
        <v>220</v>
      </c>
      <c r="E240" s="247" t="s">
        <v>460</v>
      </c>
      <c r="F240" s="248" t="s">
        <v>461</v>
      </c>
      <c r="G240" s="249" t="s">
        <v>241</v>
      </c>
      <c r="H240" s="250">
        <v>2</v>
      </c>
      <c r="I240" s="251"/>
      <c r="J240" s="252">
        <f>ROUND(I240*H240,2)</f>
        <v>0</v>
      </c>
      <c r="K240" s="248" t="s">
        <v>131</v>
      </c>
      <c r="L240" s="253"/>
      <c r="M240" s="254" t="s">
        <v>1</v>
      </c>
      <c r="N240" s="255" t="s">
        <v>43</v>
      </c>
      <c r="O240" s="90"/>
      <c r="P240" s="219">
        <f>O240*H240</f>
        <v>0</v>
      </c>
      <c r="Q240" s="219">
        <v>0.00086</v>
      </c>
      <c r="R240" s="219">
        <f>Q240*H240</f>
        <v>0.00172</v>
      </c>
      <c r="S240" s="219">
        <v>0</v>
      </c>
      <c r="T240" s="220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1" t="s">
        <v>224</v>
      </c>
      <c r="AT240" s="221" t="s">
        <v>220</v>
      </c>
      <c r="AU240" s="221" t="s">
        <v>133</v>
      </c>
      <c r="AY240" s="16" t="s">
        <v>124</v>
      </c>
      <c r="BE240" s="222">
        <f>IF(N240="základní",J240,0)</f>
        <v>0</v>
      </c>
      <c r="BF240" s="222">
        <f>IF(N240="snížená",J240,0)</f>
        <v>0</v>
      </c>
      <c r="BG240" s="222">
        <f>IF(N240="zákl. přenesená",J240,0)</f>
        <v>0</v>
      </c>
      <c r="BH240" s="222">
        <f>IF(N240="sníž. přenesená",J240,0)</f>
        <v>0</v>
      </c>
      <c r="BI240" s="222">
        <f>IF(N240="nulová",J240,0)</f>
        <v>0</v>
      </c>
      <c r="BJ240" s="16" t="s">
        <v>133</v>
      </c>
      <c r="BK240" s="222">
        <f>ROUND(I240*H240,2)</f>
        <v>0</v>
      </c>
      <c r="BL240" s="16" t="s">
        <v>203</v>
      </c>
      <c r="BM240" s="221" t="s">
        <v>462</v>
      </c>
    </row>
    <row r="241" spans="1:65" s="2" customFormat="1" ht="24.15" customHeight="1">
      <c r="A241" s="37"/>
      <c r="B241" s="38"/>
      <c r="C241" s="210" t="s">
        <v>463</v>
      </c>
      <c r="D241" s="210" t="s">
        <v>127</v>
      </c>
      <c r="E241" s="211" t="s">
        <v>464</v>
      </c>
      <c r="F241" s="212" t="s">
        <v>465</v>
      </c>
      <c r="G241" s="213" t="s">
        <v>241</v>
      </c>
      <c r="H241" s="214">
        <v>2</v>
      </c>
      <c r="I241" s="215"/>
      <c r="J241" s="216">
        <f>ROUND(I241*H241,2)</f>
        <v>0</v>
      </c>
      <c r="K241" s="212" t="s">
        <v>131</v>
      </c>
      <c r="L241" s="43"/>
      <c r="M241" s="217" t="s">
        <v>1</v>
      </c>
      <c r="N241" s="218" t="s">
        <v>43</v>
      </c>
      <c r="O241" s="90"/>
      <c r="P241" s="219">
        <f>O241*H241</f>
        <v>0</v>
      </c>
      <c r="Q241" s="219">
        <v>0</v>
      </c>
      <c r="R241" s="219">
        <f>Q241*H241</f>
        <v>0</v>
      </c>
      <c r="S241" s="219">
        <v>0</v>
      </c>
      <c r="T241" s="220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1" t="s">
        <v>203</v>
      </c>
      <c r="AT241" s="221" t="s">
        <v>127</v>
      </c>
      <c r="AU241" s="221" t="s">
        <v>133</v>
      </c>
      <c r="AY241" s="16" t="s">
        <v>124</v>
      </c>
      <c r="BE241" s="222">
        <f>IF(N241="základní",J241,0)</f>
        <v>0</v>
      </c>
      <c r="BF241" s="222">
        <f>IF(N241="snížená",J241,0)</f>
        <v>0</v>
      </c>
      <c r="BG241" s="222">
        <f>IF(N241="zákl. přenesená",J241,0)</f>
        <v>0</v>
      </c>
      <c r="BH241" s="222">
        <f>IF(N241="sníž. přenesená",J241,0)</f>
        <v>0</v>
      </c>
      <c r="BI241" s="222">
        <f>IF(N241="nulová",J241,0)</f>
        <v>0</v>
      </c>
      <c r="BJ241" s="16" t="s">
        <v>133</v>
      </c>
      <c r="BK241" s="222">
        <f>ROUND(I241*H241,2)</f>
        <v>0</v>
      </c>
      <c r="BL241" s="16" t="s">
        <v>203</v>
      </c>
      <c r="BM241" s="221" t="s">
        <v>466</v>
      </c>
    </row>
    <row r="242" spans="1:65" s="2" customFormat="1" ht="24.15" customHeight="1">
      <c r="A242" s="37"/>
      <c r="B242" s="38"/>
      <c r="C242" s="210" t="s">
        <v>467</v>
      </c>
      <c r="D242" s="210" t="s">
        <v>127</v>
      </c>
      <c r="E242" s="211" t="s">
        <v>468</v>
      </c>
      <c r="F242" s="212" t="s">
        <v>469</v>
      </c>
      <c r="G242" s="213" t="s">
        <v>241</v>
      </c>
      <c r="H242" s="214">
        <v>3</v>
      </c>
      <c r="I242" s="215"/>
      <c r="J242" s="216">
        <f>ROUND(I242*H242,2)</f>
        <v>0</v>
      </c>
      <c r="K242" s="212" t="s">
        <v>131</v>
      </c>
      <c r="L242" s="43"/>
      <c r="M242" s="217" t="s">
        <v>1</v>
      </c>
      <c r="N242" s="218" t="s">
        <v>43</v>
      </c>
      <c r="O242" s="90"/>
      <c r="P242" s="219">
        <f>O242*H242</f>
        <v>0</v>
      </c>
      <c r="Q242" s="219">
        <v>0</v>
      </c>
      <c r="R242" s="219">
        <f>Q242*H242</f>
        <v>0</v>
      </c>
      <c r="S242" s="219">
        <v>0</v>
      </c>
      <c r="T242" s="220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1" t="s">
        <v>203</v>
      </c>
      <c r="AT242" s="221" t="s">
        <v>127</v>
      </c>
      <c r="AU242" s="221" t="s">
        <v>133</v>
      </c>
      <c r="AY242" s="16" t="s">
        <v>124</v>
      </c>
      <c r="BE242" s="222">
        <f>IF(N242="základní",J242,0)</f>
        <v>0</v>
      </c>
      <c r="BF242" s="222">
        <f>IF(N242="snížená",J242,0)</f>
        <v>0</v>
      </c>
      <c r="BG242" s="222">
        <f>IF(N242="zákl. přenesená",J242,0)</f>
        <v>0</v>
      </c>
      <c r="BH242" s="222">
        <f>IF(N242="sníž. přenesená",J242,0)</f>
        <v>0</v>
      </c>
      <c r="BI242" s="222">
        <f>IF(N242="nulová",J242,0)</f>
        <v>0</v>
      </c>
      <c r="BJ242" s="16" t="s">
        <v>133</v>
      </c>
      <c r="BK242" s="222">
        <f>ROUND(I242*H242,2)</f>
        <v>0</v>
      </c>
      <c r="BL242" s="16" t="s">
        <v>203</v>
      </c>
      <c r="BM242" s="221" t="s">
        <v>470</v>
      </c>
    </row>
    <row r="243" spans="1:65" s="2" customFormat="1" ht="16.5" customHeight="1">
      <c r="A243" s="37"/>
      <c r="B243" s="38"/>
      <c r="C243" s="246" t="s">
        <v>471</v>
      </c>
      <c r="D243" s="246" t="s">
        <v>220</v>
      </c>
      <c r="E243" s="247" t="s">
        <v>472</v>
      </c>
      <c r="F243" s="248" t="s">
        <v>473</v>
      </c>
      <c r="G243" s="249" t="s">
        <v>241</v>
      </c>
      <c r="H243" s="250">
        <v>1</v>
      </c>
      <c r="I243" s="251"/>
      <c r="J243" s="252">
        <f>ROUND(I243*H243,2)</f>
        <v>0</v>
      </c>
      <c r="K243" s="248" t="s">
        <v>1</v>
      </c>
      <c r="L243" s="253"/>
      <c r="M243" s="254" t="s">
        <v>1</v>
      </c>
      <c r="N243" s="255" t="s">
        <v>43</v>
      </c>
      <c r="O243" s="90"/>
      <c r="P243" s="219">
        <f>O243*H243</f>
        <v>0</v>
      </c>
      <c r="Q243" s="219">
        <v>0.02711</v>
      </c>
      <c r="R243" s="219">
        <f>Q243*H243</f>
        <v>0.02711</v>
      </c>
      <c r="S243" s="219">
        <v>0</v>
      </c>
      <c r="T243" s="220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1" t="s">
        <v>224</v>
      </c>
      <c r="AT243" s="221" t="s">
        <v>220</v>
      </c>
      <c r="AU243" s="221" t="s">
        <v>133</v>
      </c>
      <c r="AY243" s="16" t="s">
        <v>124</v>
      </c>
      <c r="BE243" s="222">
        <f>IF(N243="základní",J243,0)</f>
        <v>0</v>
      </c>
      <c r="BF243" s="222">
        <f>IF(N243="snížená",J243,0)</f>
        <v>0</v>
      </c>
      <c r="BG243" s="222">
        <f>IF(N243="zákl. přenesená",J243,0)</f>
        <v>0</v>
      </c>
      <c r="BH243" s="222">
        <f>IF(N243="sníž. přenesená",J243,0)</f>
        <v>0</v>
      </c>
      <c r="BI243" s="222">
        <f>IF(N243="nulová",J243,0)</f>
        <v>0</v>
      </c>
      <c r="BJ243" s="16" t="s">
        <v>133</v>
      </c>
      <c r="BK243" s="222">
        <f>ROUND(I243*H243,2)</f>
        <v>0</v>
      </c>
      <c r="BL243" s="16" t="s">
        <v>203</v>
      </c>
      <c r="BM243" s="221" t="s">
        <v>474</v>
      </c>
    </row>
    <row r="244" spans="1:65" s="2" customFormat="1" ht="24.15" customHeight="1">
      <c r="A244" s="37"/>
      <c r="B244" s="38"/>
      <c r="C244" s="210" t="s">
        <v>475</v>
      </c>
      <c r="D244" s="210" t="s">
        <v>127</v>
      </c>
      <c r="E244" s="211" t="s">
        <v>476</v>
      </c>
      <c r="F244" s="212" t="s">
        <v>477</v>
      </c>
      <c r="G244" s="213" t="s">
        <v>241</v>
      </c>
      <c r="H244" s="214">
        <v>1</v>
      </c>
      <c r="I244" s="215"/>
      <c r="J244" s="216">
        <f>ROUND(I244*H244,2)</f>
        <v>0</v>
      </c>
      <c r="K244" s="212" t="s">
        <v>131</v>
      </c>
      <c r="L244" s="43"/>
      <c r="M244" s="217" t="s">
        <v>1</v>
      </c>
      <c r="N244" s="218" t="s">
        <v>43</v>
      </c>
      <c r="O244" s="90"/>
      <c r="P244" s="219">
        <f>O244*H244</f>
        <v>0</v>
      </c>
      <c r="Q244" s="219">
        <v>8E-05</v>
      </c>
      <c r="R244" s="219">
        <f>Q244*H244</f>
        <v>8E-05</v>
      </c>
      <c r="S244" s="219">
        <v>0</v>
      </c>
      <c r="T244" s="220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1" t="s">
        <v>203</v>
      </c>
      <c r="AT244" s="221" t="s">
        <v>127</v>
      </c>
      <c r="AU244" s="221" t="s">
        <v>133</v>
      </c>
      <c r="AY244" s="16" t="s">
        <v>124</v>
      </c>
      <c r="BE244" s="222">
        <f>IF(N244="základní",J244,0)</f>
        <v>0</v>
      </c>
      <c r="BF244" s="222">
        <f>IF(N244="snížená",J244,0)</f>
        <v>0</v>
      </c>
      <c r="BG244" s="222">
        <f>IF(N244="zákl. přenesená",J244,0)</f>
        <v>0</v>
      </c>
      <c r="BH244" s="222">
        <f>IF(N244="sníž. přenesená",J244,0)</f>
        <v>0</v>
      </c>
      <c r="BI244" s="222">
        <f>IF(N244="nulová",J244,0)</f>
        <v>0</v>
      </c>
      <c r="BJ244" s="16" t="s">
        <v>133</v>
      </c>
      <c r="BK244" s="222">
        <f>ROUND(I244*H244,2)</f>
        <v>0</v>
      </c>
      <c r="BL244" s="16" t="s">
        <v>203</v>
      </c>
      <c r="BM244" s="221" t="s">
        <v>478</v>
      </c>
    </row>
    <row r="245" spans="1:65" s="2" customFormat="1" ht="24.15" customHeight="1">
      <c r="A245" s="37"/>
      <c r="B245" s="38"/>
      <c r="C245" s="246" t="s">
        <v>479</v>
      </c>
      <c r="D245" s="246" t="s">
        <v>220</v>
      </c>
      <c r="E245" s="247" t="s">
        <v>480</v>
      </c>
      <c r="F245" s="248" t="s">
        <v>481</v>
      </c>
      <c r="G245" s="249" t="s">
        <v>241</v>
      </c>
      <c r="H245" s="250">
        <v>1</v>
      </c>
      <c r="I245" s="251"/>
      <c r="J245" s="252">
        <f>ROUND(I245*H245,2)</f>
        <v>0</v>
      </c>
      <c r="K245" s="248" t="s">
        <v>131</v>
      </c>
      <c r="L245" s="253"/>
      <c r="M245" s="254" t="s">
        <v>1</v>
      </c>
      <c r="N245" s="255" t="s">
        <v>43</v>
      </c>
      <c r="O245" s="90"/>
      <c r="P245" s="219">
        <f>O245*H245</f>
        <v>0</v>
      </c>
      <c r="Q245" s="219">
        <v>0.0045</v>
      </c>
      <c r="R245" s="219">
        <f>Q245*H245</f>
        <v>0.0045</v>
      </c>
      <c r="S245" s="219">
        <v>0</v>
      </c>
      <c r="T245" s="220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1" t="s">
        <v>224</v>
      </c>
      <c r="AT245" s="221" t="s">
        <v>220</v>
      </c>
      <c r="AU245" s="221" t="s">
        <v>133</v>
      </c>
      <c r="AY245" s="16" t="s">
        <v>124</v>
      </c>
      <c r="BE245" s="222">
        <f>IF(N245="základní",J245,0)</f>
        <v>0</v>
      </c>
      <c r="BF245" s="222">
        <f>IF(N245="snížená",J245,0)</f>
        <v>0</v>
      </c>
      <c r="BG245" s="222">
        <f>IF(N245="zákl. přenesená",J245,0)</f>
        <v>0</v>
      </c>
      <c r="BH245" s="222">
        <f>IF(N245="sníž. přenesená",J245,0)</f>
        <v>0</v>
      </c>
      <c r="BI245" s="222">
        <f>IF(N245="nulová",J245,0)</f>
        <v>0</v>
      </c>
      <c r="BJ245" s="16" t="s">
        <v>133</v>
      </c>
      <c r="BK245" s="222">
        <f>ROUND(I245*H245,2)</f>
        <v>0</v>
      </c>
      <c r="BL245" s="16" t="s">
        <v>203</v>
      </c>
      <c r="BM245" s="221" t="s">
        <v>482</v>
      </c>
    </row>
    <row r="246" spans="1:65" s="2" customFormat="1" ht="24.15" customHeight="1">
      <c r="A246" s="37"/>
      <c r="B246" s="38"/>
      <c r="C246" s="210" t="s">
        <v>483</v>
      </c>
      <c r="D246" s="210" t="s">
        <v>127</v>
      </c>
      <c r="E246" s="211" t="s">
        <v>484</v>
      </c>
      <c r="F246" s="212" t="s">
        <v>485</v>
      </c>
      <c r="G246" s="213" t="s">
        <v>241</v>
      </c>
      <c r="H246" s="214">
        <v>1</v>
      </c>
      <c r="I246" s="215"/>
      <c r="J246" s="216">
        <f>ROUND(I246*H246,2)</f>
        <v>0</v>
      </c>
      <c r="K246" s="212" t="s">
        <v>131</v>
      </c>
      <c r="L246" s="43"/>
      <c r="M246" s="217" t="s">
        <v>1</v>
      </c>
      <c r="N246" s="218" t="s">
        <v>43</v>
      </c>
      <c r="O246" s="90"/>
      <c r="P246" s="219">
        <f>O246*H246</f>
        <v>0</v>
      </c>
      <c r="Q246" s="219">
        <v>0</v>
      </c>
      <c r="R246" s="219">
        <f>Q246*H246</f>
        <v>0</v>
      </c>
      <c r="S246" s="219">
        <v>0.131</v>
      </c>
      <c r="T246" s="220">
        <f>S246*H246</f>
        <v>0.131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21" t="s">
        <v>203</v>
      </c>
      <c r="AT246" s="221" t="s">
        <v>127</v>
      </c>
      <c r="AU246" s="221" t="s">
        <v>133</v>
      </c>
      <c r="AY246" s="16" t="s">
        <v>124</v>
      </c>
      <c r="BE246" s="222">
        <f>IF(N246="základní",J246,0)</f>
        <v>0</v>
      </c>
      <c r="BF246" s="222">
        <f>IF(N246="snížená",J246,0)</f>
        <v>0</v>
      </c>
      <c r="BG246" s="222">
        <f>IF(N246="zákl. přenesená",J246,0)</f>
        <v>0</v>
      </c>
      <c r="BH246" s="222">
        <f>IF(N246="sníž. přenesená",J246,0)</f>
        <v>0</v>
      </c>
      <c r="BI246" s="222">
        <f>IF(N246="nulová",J246,0)</f>
        <v>0</v>
      </c>
      <c r="BJ246" s="16" t="s">
        <v>133</v>
      </c>
      <c r="BK246" s="222">
        <f>ROUND(I246*H246,2)</f>
        <v>0</v>
      </c>
      <c r="BL246" s="16" t="s">
        <v>203</v>
      </c>
      <c r="BM246" s="221" t="s">
        <v>486</v>
      </c>
    </row>
    <row r="247" spans="1:65" s="2" customFormat="1" ht="24.15" customHeight="1">
      <c r="A247" s="37"/>
      <c r="B247" s="38"/>
      <c r="C247" s="210" t="s">
        <v>487</v>
      </c>
      <c r="D247" s="210" t="s">
        <v>127</v>
      </c>
      <c r="E247" s="211" t="s">
        <v>488</v>
      </c>
      <c r="F247" s="212" t="s">
        <v>489</v>
      </c>
      <c r="G247" s="213" t="s">
        <v>241</v>
      </c>
      <c r="H247" s="214">
        <v>1</v>
      </c>
      <c r="I247" s="215"/>
      <c r="J247" s="216">
        <f>ROUND(I247*H247,2)</f>
        <v>0</v>
      </c>
      <c r="K247" s="212" t="s">
        <v>131</v>
      </c>
      <c r="L247" s="43"/>
      <c r="M247" s="217" t="s">
        <v>1</v>
      </c>
      <c r="N247" s="218" t="s">
        <v>43</v>
      </c>
      <c r="O247" s="90"/>
      <c r="P247" s="219">
        <f>O247*H247</f>
        <v>0</v>
      </c>
      <c r="Q247" s="219">
        <v>0</v>
      </c>
      <c r="R247" s="219">
        <f>Q247*H247</f>
        <v>0</v>
      </c>
      <c r="S247" s="219">
        <v>0.0881</v>
      </c>
      <c r="T247" s="220">
        <f>S247*H247</f>
        <v>0.0881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1" t="s">
        <v>203</v>
      </c>
      <c r="AT247" s="221" t="s">
        <v>127</v>
      </c>
      <c r="AU247" s="221" t="s">
        <v>133</v>
      </c>
      <c r="AY247" s="16" t="s">
        <v>124</v>
      </c>
      <c r="BE247" s="222">
        <f>IF(N247="základní",J247,0)</f>
        <v>0</v>
      </c>
      <c r="BF247" s="222">
        <f>IF(N247="snížená",J247,0)</f>
        <v>0</v>
      </c>
      <c r="BG247" s="222">
        <f>IF(N247="zákl. přenesená",J247,0)</f>
        <v>0</v>
      </c>
      <c r="BH247" s="222">
        <f>IF(N247="sníž. přenesená",J247,0)</f>
        <v>0</v>
      </c>
      <c r="BI247" s="222">
        <f>IF(N247="nulová",J247,0)</f>
        <v>0</v>
      </c>
      <c r="BJ247" s="16" t="s">
        <v>133</v>
      </c>
      <c r="BK247" s="222">
        <f>ROUND(I247*H247,2)</f>
        <v>0</v>
      </c>
      <c r="BL247" s="16" t="s">
        <v>203</v>
      </c>
      <c r="BM247" s="221" t="s">
        <v>490</v>
      </c>
    </row>
    <row r="248" spans="1:65" s="2" customFormat="1" ht="24.15" customHeight="1">
      <c r="A248" s="37"/>
      <c r="B248" s="38"/>
      <c r="C248" s="210" t="s">
        <v>491</v>
      </c>
      <c r="D248" s="210" t="s">
        <v>127</v>
      </c>
      <c r="E248" s="211" t="s">
        <v>492</v>
      </c>
      <c r="F248" s="212" t="s">
        <v>493</v>
      </c>
      <c r="G248" s="213" t="s">
        <v>375</v>
      </c>
      <c r="H248" s="256"/>
      <c r="I248" s="215"/>
      <c r="J248" s="216">
        <f>ROUND(I248*H248,2)</f>
        <v>0</v>
      </c>
      <c r="K248" s="212" t="s">
        <v>131</v>
      </c>
      <c r="L248" s="43"/>
      <c r="M248" s="217" t="s">
        <v>1</v>
      </c>
      <c r="N248" s="218" t="s">
        <v>43</v>
      </c>
      <c r="O248" s="90"/>
      <c r="P248" s="219">
        <f>O248*H248</f>
        <v>0</v>
      </c>
      <c r="Q248" s="219">
        <v>0</v>
      </c>
      <c r="R248" s="219">
        <f>Q248*H248</f>
        <v>0</v>
      </c>
      <c r="S248" s="219">
        <v>0</v>
      </c>
      <c r="T248" s="220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21" t="s">
        <v>203</v>
      </c>
      <c r="AT248" s="221" t="s">
        <v>127</v>
      </c>
      <c r="AU248" s="221" t="s">
        <v>133</v>
      </c>
      <c r="AY248" s="16" t="s">
        <v>124</v>
      </c>
      <c r="BE248" s="222">
        <f>IF(N248="základní",J248,0)</f>
        <v>0</v>
      </c>
      <c r="BF248" s="222">
        <f>IF(N248="snížená",J248,0)</f>
        <v>0</v>
      </c>
      <c r="BG248" s="222">
        <f>IF(N248="zákl. přenesená",J248,0)</f>
        <v>0</v>
      </c>
      <c r="BH248" s="222">
        <f>IF(N248="sníž. přenesená",J248,0)</f>
        <v>0</v>
      </c>
      <c r="BI248" s="222">
        <f>IF(N248="nulová",J248,0)</f>
        <v>0</v>
      </c>
      <c r="BJ248" s="16" t="s">
        <v>133</v>
      </c>
      <c r="BK248" s="222">
        <f>ROUND(I248*H248,2)</f>
        <v>0</v>
      </c>
      <c r="BL248" s="16" t="s">
        <v>203</v>
      </c>
      <c r="BM248" s="221" t="s">
        <v>494</v>
      </c>
    </row>
    <row r="249" spans="1:63" s="12" customFormat="1" ht="22.8" customHeight="1">
      <c r="A249" s="12"/>
      <c r="B249" s="194"/>
      <c r="C249" s="195"/>
      <c r="D249" s="196" t="s">
        <v>76</v>
      </c>
      <c r="E249" s="208" t="s">
        <v>495</v>
      </c>
      <c r="F249" s="208" t="s">
        <v>496</v>
      </c>
      <c r="G249" s="195"/>
      <c r="H249" s="195"/>
      <c r="I249" s="198"/>
      <c r="J249" s="209">
        <f>BK249</f>
        <v>0</v>
      </c>
      <c r="K249" s="195"/>
      <c r="L249" s="200"/>
      <c r="M249" s="201"/>
      <c r="N249" s="202"/>
      <c r="O249" s="202"/>
      <c r="P249" s="203">
        <f>SUM(P250:P259)</f>
        <v>0</v>
      </c>
      <c r="Q249" s="202"/>
      <c r="R249" s="203">
        <f>SUM(R250:R259)</f>
        <v>0.10552874999999999</v>
      </c>
      <c r="S249" s="202"/>
      <c r="T249" s="204">
        <f>SUM(T250:T259)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5" t="s">
        <v>133</v>
      </c>
      <c r="AT249" s="206" t="s">
        <v>76</v>
      </c>
      <c r="AU249" s="206" t="s">
        <v>82</v>
      </c>
      <c r="AY249" s="205" t="s">
        <v>124</v>
      </c>
      <c r="BK249" s="207">
        <f>SUM(BK250:BK259)</f>
        <v>0</v>
      </c>
    </row>
    <row r="250" spans="1:65" s="2" customFormat="1" ht="16.5" customHeight="1">
      <c r="A250" s="37"/>
      <c r="B250" s="38"/>
      <c r="C250" s="210" t="s">
        <v>497</v>
      </c>
      <c r="D250" s="210" t="s">
        <v>127</v>
      </c>
      <c r="E250" s="211" t="s">
        <v>498</v>
      </c>
      <c r="F250" s="212" t="s">
        <v>499</v>
      </c>
      <c r="G250" s="213" t="s">
        <v>130</v>
      </c>
      <c r="H250" s="214">
        <v>3.023</v>
      </c>
      <c r="I250" s="215"/>
      <c r="J250" s="216">
        <f>ROUND(I250*H250,2)</f>
        <v>0</v>
      </c>
      <c r="K250" s="212" t="s">
        <v>131</v>
      </c>
      <c r="L250" s="43"/>
      <c r="M250" s="217" t="s">
        <v>1</v>
      </c>
      <c r="N250" s="218" t="s">
        <v>43</v>
      </c>
      <c r="O250" s="90"/>
      <c r="P250" s="219">
        <f>O250*H250</f>
        <v>0</v>
      </c>
      <c r="Q250" s="219">
        <v>0</v>
      </c>
      <c r="R250" s="219">
        <f>Q250*H250</f>
        <v>0</v>
      </c>
      <c r="S250" s="219">
        <v>0</v>
      </c>
      <c r="T250" s="220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1" t="s">
        <v>203</v>
      </c>
      <c r="AT250" s="221" t="s">
        <v>127</v>
      </c>
      <c r="AU250" s="221" t="s">
        <v>133</v>
      </c>
      <c r="AY250" s="16" t="s">
        <v>124</v>
      </c>
      <c r="BE250" s="222">
        <f>IF(N250="základní",J250,0)</f>
        <v>0</v>
      </c>
      <c r="BF250" s="222">
        <f>IF(N250="snížená",J250,0)</f>
        <v>0</v>
      </c>
      <c r="BG250" s="222">
        <f>IF(N250="zákl. přenesená",J250,0)</f>
        <v>0</v>
      </c>
      <c r="BH250" s="222">
        <f>IF(N250="sníž. přenesená",J250,0)</f>
        <v>0</v>
      </c>
      <c r="BI250" s="222">
        <f>IF(N250="nulová",J250,0)</f>
        <v>0</v>
      </c>
      <c r="BJ250" s="16" t="s">
        <v>133</v>
      </c>
      <c r="BK250" s="222">
        <f>ROUND(I250*H250,2)</f>
        <v>0</v>
      </c>
      <c r="BL250" s="16" t="s">
        <v>203</v>
      </c>
      <c r="BM250" s="221" t="s">
        <v>500</v>
      </c>
    </row>
    <row r="251" spans="1:51" s="13" customFormat="1" ht="12">
      <c r="A251" s="13"/>
      <c r="B251" s="223"/>
      <c r="C251" s="224"/>
      <c r="D251" s="225" t="s">
        <v>145</v>
      </c>
      <c r="E251" s="226" t="s">
        <v>1</v>
      </c>
      <c r="F251" s="227" t="s">
        <v>168</v>
      </c>
      <c r="G251" s="224"/>
      <c r="H251" s="228">
        <v>3.023</v>
      </c>
      <c r="I251" s="229"/>
      <c r="J251" s="224"/>
      <c r="K251" s="224"/>
      <c r="L251" s="230"/>
      <c r="M251" s="231"/>
      <c r="N251" s="232"/>
      <c r="O251" s="232"/>
      <c r="P251" s="232"/>
      <c r="Q251" s="232"/>
      <c r="R251" s="232"/>
      <c r="S251" s="232"/>
      <c r="T251" s="23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4" t="s">
        <v>145</v>
      </c>
      <c r="AU251" s="234" t="s">
        <v>133</v>
      </c>
      <c r="AV251" s="13" t="s">
        <v>133</v>
      </c>
      <c r="AW251" s="13" t="s">
        <v>34</v>
      </c>
      <c r="AX251" s="13" t="s">
        <v>82</v>
      </c>
      <c r="AY251" s="234" t="s">
        <v>124</v>
      </c>
    </row>
    <row r="252" spans="1:65" s="2" customFormat="1" ht="16.5" customHeight="1">
      <c r="A252" s="37"/>
      <c r="B252" s="38"/>
      <c r="C252" s="210" t="s">
        <v>501</v>
      </c>
      <c r="D252" s="210" t="s">
        <v>127</v>
      </c>
      <c r="E252" s="211" t="s">
        <v>502</v>
      </c>
      <c r="F252" s="212" t="s">
        <v>503</v>
      </c>
      <c r="G252" s="213" t="s">
        <v>130</v>
      </c>
      <c r="H252" s="214">
        <v>3.023</v>
      </c>
      <c r="I252" s="215"/>
      <c r="J252" s="216">
        <f>ROUND(I252*H252,2)</f>
        <v>0</v>
      </c>
      <c r="K252" s="212" t="s">
        <v>131</v>
      </c>
      <c r="L252" s="43"/>
      <c r="M252" s="217" t="s">
        <v>1</v>
      </c>
      <c r="N252" s="218" t="s">
        <v>43</v>
      </c>
      <c r="O252" s="90"/>
      <c r="P252" s="219">
        <f>O252*H252</f>
        <v>0</v>
      </c>
      <c r="Q252" s="219">
        <v>0.0003</v>
      </c>
      <c r="R252" s="219">
        <f>Q252*H252</f>
        <v>0.0009069</v>
      </c>
      <c r="S252" s="219">
        <v>0</v>
      </c>
      <c r="T252" s="220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21" t="s">
        <v>203</v>
      </c>
      <c r="AT252" s="221" t="s">
        <v>127</v>
      </c>
      <c r="AU252" s="221" t="s">
        <v>133</v>
      </c>
      <c r="AY252" s="16" t="s">
        <v>124</v>
      </c>
      <c r="BE252" s="222">
        <f>IF(N252="základní",J252,0)</f>
        <v>0</v>
      </c>
      <c r="BF252" s="222">
        <f>IF(N252="snížená",J252,0)</f>
        <v>0</v>
      </c>
      <c r="BG252" s="222">
        <f>IF(N252="zákl. přenesená",J252,0)</f>
        <v>0</v>
      </c>
      <c r="BH252" s="222">
        <f>IF(N252="sníž. přenesená",J252,0)</f>
        <v>0</v>
      </c>
      <c r="BI252" s="222">
        <f>IF(N252="nulová",J252,0)</f>
        <v>0</v>
      </c>
      <c r="BJ252" s="16" t="s">
        <v>133</v>
      </c>
      <c r="BK252" s="222">
        <f>ROUND(I252*H252,2)</f>
        <v>0</v>
      </c>
      <c r="BL252" s="16" t="s">
        <v>203</v>
      </c>
      <c r="BM252" s="221" t="s">
        <v>504</v>
      </c>
    </row>
    <row r="253" spans="1:65" s="2" customFormat="1" ht="24.15" customHeight="1">
      <c r="A253" s="37"/>
      <c r="B253" s="38"/>
      <c r="C253" s="210" t="s">
        <v>505</v>
      </c>
      <c r="D253" s="210" t="s">
        <v>127</v>
      </c>
      <c r="E253" s="211" t="s">
        <v>506</v>
      </c>
      <c r="F253" s="212" t="s">
        <v>507</v>
      </c>
      <c r="G253" s="213" t="s">
        <v>130</v>
      </c>
      <c r="H253" s="214">
        <v>3.023</v>
      </c>
      <c r="I253" s="215"/>
      <c r="J253" s="216">
        <f>ROUND(I253*H253,2)</f>
        <v>0</v>
      </c>
      <c r="K253" s="212" t="s">
        <v>131</v>
      </c>
      <c r="L253" s="43"/>
      <c r="M253" s="217" t="s">
        <v>1</v>
      </c>
      <c r="N253" s="218" t="s">
        <v>43</v>
      </c>
      <c r="O253" s="90"/>
      <c r="P253" s="219">
        <f>O253*H253</f>
        <v>0</v>
      </c>
      <c r="Q253" s="219">
        <v>0.00535</v>
      </c>
      <c r="R253" s="219">
        <f>Q253*H253</f>
        <v>0.01617305</v>
      </c>
      <c r="S253" s="219">
        <v>0</v>
      </c>
      <c r="T253" s="220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1" t="s">
        <v>203</v>
      </c>
      <c r="AT253" s="221" t="s">
        <v>127</v>
      </c>
      <c r="AU253" s="221" t="s">
        <v>133</v>
      </c>
      <c r="AY253" s="16" t="s">
        <v>124</v>
      </c>
      <c r="BE253" s="222">
        <f>IF(N253="základní",J253,0)</f>
        <v>0</v>
      </c>
      <c r="BF253" s="222">
        <f>IF(N253="snížená",J253,0)</f>
        <v>0</v>
      </c>
      <c r="BG253" s="222">
        <f>IF(N253="zákl. přenesená",J253,0)</f>
        <v>0</v>
      </c>
      <c r="BH253" s="222">
        <f>IF(N253="sníž. přenesená",J253,0)</f>
        <v>0</v>
      </c>
      <c r="BI253" s="222">
        <f>IF(N253="nulová",J253,0)</f>
        <v>0</v>
      </c>
      <c r="BJ253" s="16" t="s">
        <v>133</v>
      </c>
      <c r="BK253" s="222">
        <f>ROUND(I253*H253,2)</f>
        <v>0</v>
      </c>
      <c r="BL253" s="16" t="s">
        <v>203</v>
      </c>
      <c r="BM253" s="221" t="s">
        <v>508</v>
      </c>
    </row>
    <row r="254" spans="1:65" s="2" customFormat="1" ht="16.5" customHeight="1">
      <c r="A254" s="37"/>
      <c r="B254" s="38"/>
      <c r="C254" s="246" t="s">
        <v>509</v>
      </c>
      <c r="D254" s="246" t="s">
        <v>220</v>
      </c>
      <c r="E254" s="247" t="s">
        <v>510</v>
      </c>
      <c r="F254" s="248" t="s">
        <v>511</v>
      </c>
      <c r="G254" s="249" t="s">
        <v>130</v>
      </c>
      <c r="H254" s="250">
        <v>4</v>
      </c>
      <c r="I254" s="251"/>
      <c r="J254" s="252">
        <f>ROUND(I254*H254,2)</f>
        <v>0</v>
      </c>
      <c r="K254" s="248" t="s">
        <v>1</v>
      </c>
      <c r="L254" s="253"/>
      <c r="M254" s="254" t="s">
        <v>1</v>
      </c>
      <c r="N254" s="255" t="s">
        <v>43</v>
      </c>
      <c r="O254" s="90"/>
      <c r="P254" s="219">
        <f>O254*H254</f>
        <v>0</v>
      </c>
      <c r="Q254" s="219">
        <v>0.022</v>
      </c>
      <c r="R254" s="219">
        <f>Q254*H254</f>
        <v>0.088</v>
      </c>
      <c r="S254" s="219">
        <v>0</v>
      </c>
      <c r="T254" s="220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1" t="s">
        <v>224</v>
      </c>
      <c r="AT254" s="221" t="s">
        <v>220</v>
      </c>
      <c r="AU254" s="221" t="s">
        <v>133</v>
      </c>
      <c r="AY254" s="16" t="s">
        <v>124</v>
      </c>
      <c r="BE254" s="222">
        <f>IF(N254="základní",J254,0)</f>
        <v>0</v>
      </c>
      <c r="BF254" s="222">
        <f>IF(N254="snížená",J254,0)</f>
        <v>0</v>
      </c>
      <c r="BG254" s="222">
        <f>IF(N254="zákl. přenesená",J254,0)</f>
        <v>0</v>
      </c>
      <c r="BH254" s="222">
        <f>IF(N254="sníž. přenesená",J254,0)</f>
        <v>0</v>
      </c>
      <c r="BI254" s="222">
        <f>IF(N254="nulová",J254,0)</f>
        <v>0</v>
      </c>
      <c r="BJ254" s="16" t="s">
        <v>133</v>
      </c>
      <c r="BK254" s="222">
        <f>ROUND(I254*H254,2)</f>
        <v>0</v>
      </c>
      <c r="BL254" s="16" t="s">
        <v>203</v>
      </c>
      <c r="BM254" s="221" t="s">
        <v>512</v>
      </c>
    </row>
    <row r="255" spans="1:65" s="2" customFormat="1" ht="16.5" customHeight="1">
      <c r="A255" s="37"/>
      <c r="B255" s="38"/>
      <c r="C255" s="210" t="s">
        <v>513</v>
      </c>
      <c r="D255" s="210" t="s">
        <v>127</v>
      </c>
      <c r="E255" s="211" t="s">
        <v>514</v>
      </c>
      <c r="F255" s="212" t="s">
        <v>515</v>
      </c>
      <c r="G255" s="213" t="s">
        <v>236</v>
      </c>
      <c r="H255" s="214">
        <v>14.96</v>
      </c>
      <c r="I255" s="215"/>
      <c r="J255" s="216">
        <f>ROUND(I255*H255,2)</f>
        <v>0</v>
      </c>
      <c r="K255" s="212" t="s">
        <v>131</v>
      </c>
      <c r="L255" s="43"/>
      <c r="M255" s="217" t="s">
        <v>1</v>
      </c>
      <c r="N255" s="218" t="s">
        <v>43</v>
      </c>
      <c r="O255" s="90"/>
      <c r="P255" s="219">
        <f>O255*H255</f>
        <v>0</v>
      </c>
      <c r="Q255" s="219">
        <v>3E-05</v>
      </c>
      <c r="R255" s="219">
        <f>Q255*H255</f>
        <v>0.0004488</v>
      </c>
      <c r="S255" s="219">
        <v>0</v>
      </c>
      <c r="T255" s="220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21" t="s">
        <v>203</v>
      </c>
      <c r="AT255" s="221" t="s">
        <v>127</v>
      </c>
      <c r="AU255" s="221" t="s">
        <v>133</v>
      </c>
      <c r="AY255" s="16" t="s">
        <v>124</v>
      </c>
      <c r="BE255" s="222">
        <f>IF(N255="základní",J255,0)</f>
        <v>0</v>
      </c>
      <c r="BF255" s="222">
        <f>IF(N255="snížená",J255,0)</f>
        <v>0</v>
      </c>
      <c r="BG255" s="222">
        <f>IF(N255="zákl. přenesená",J255,0)</f>
        <v>0</v>
      </c>
      <c r="BH255" s="222">
        <f>IF(N255="sníž. přenesená",J255,0)</f>
        <v>0</v>
      </c>
      <c r="BI255" s="222">
        <f>IF(N255="nulová",J255,0)</f>
        <v>0</v>
      </c>
      <c r="BJ255" s="16" t="s">
        <v>133</v>
      </c>
      <c r="BK255" s="222">
        <f>ROUND(I255*H255,2)</f>
        <v>0</v>
      </c>
      <c r="BL255" s="16" t="s">
        <v>203</v>
      </c>
      <c r="BM255" s="221" t="s">
        <v>516</v>
      </c>
    </row>
    <row r="256" spans="1:51" s="13" customFormat="1" ht="12">
      <c r="A256" s="13"/>
      <c r="B256" s="223"/>
      <c r="C256" s="224"/>
      <c r="D256" s="225" t="s">
        <v>145</v>
      </c>
      <c r="E256" s="226" t="s">
        <v>1</v>
      </c>
      <c r="F256" s="227" t="s">
        <v>247</v>
      </c>
      <c r="G256" s="224"/>
      <c r="H256" s="228">
        <v>6.96</v>
      </c>
      <c r="I256" s="229"/>
      <c r="J256" s="224"/>
      <c r="K256" s="224"/>
      <c r="L256" s="230"/>
      <c r="M256" s="231"/>
      <c r="N256" s="232"/>
      <c r="O256" s="232"/>
      <c r="P256" s="232"/>
      <c r="Q256" s="232"/>
      <c r="R256" s="232"/>
      <c r="S256" s="232"/>
      <c r="T256" s="23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4" t="s">
        <v>145</v>
      </c>
      <c r="AU256" s="234" t="s">
        <v>133</v>
      </c>
      <c r="AV256" s="13" t="s">
        <v>133</v>
      </c>
      <c r="AW256" s="13" t="s">
        <v>34</v>
      </c>
      <c r="AX256" s="13" t="s">
        <v>77</v>
      </c>
      <c r="AY256" s="234" t="s">
        <v>124</v>
      </c>
    </row>
    <row r="257" spans="1:51" s="13" customFormat="1" ht="12">
      <c r="A257" s="13"/>
      <c r="B257" s="223"/>
      <c r="C257" s="224"/>
      <c r="D257" s="225" t="s">
        <v>145</v>
      </c>
      <c r="E257" s="226" t="s">
        <v>1</v>
      </c>
      <c r="F257" s="227" t="s">
        <v>517</v>
      </c>
      <c r="G257" s="224"/>
      <c r="H257" s="228">
        <v>8</v>
      </c>
      <c r="I257" s="229"/>
      <c r="J257" s="224"/>
      <c r="K257" s="224"/>
      <c r="L257" s="230"/>
      <c r="M257" s="231"/>
      <c r="N257" s="232"/>
      <c r="O257" s="232"/>
      <c r="P257" s="232"/>
      <c r="Q257" s="232"/>
      <c r="R257" s="232"/>
      <c r="S257" s="232"/>
      <c r="T257" s="23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4" t="s">
        <v>145</v>
      </c>
      <c r="AU257" s="234" t="s">
        <v>133</v>
      </c>
      <c r="AV257" s="13" t="s">
        <v>133</v>
      </c>
      <c r="AW257" s="13" t="s">
        <v>34</v>
      </c>
      <c r="AX257" s="13" t="s">
        <v>77</v>
      </c>
      <c r="AY257" s="234" t="s">
        <v>124</v>
      </c>
    </row>
    <row r="258" spans="1:51" s="14" customFormat="1" ht="12">
      <c r="A258" s="14"/>
      <c r="B258" s="235"/>
      <c r="C258" s="236"/>
      <c r="D258" s="225" t="s">
        <v>145</v>
      </c>
      <c r="E258" s="237" t="s">
        <v>1</v>
      </c>
      <c r="F258" s="238" t="s">
        <v>148</v>
      </c>
      <c r="G258" s="236"/>
      <c r="H258" s="239">
        <v>14.96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5" t="s">
        <v>145</v>
      </c>
      <c r="AU258" s="245" t="s">
        <v>133</v>
      </c>
      <c r="AV258" s="14" t="s">
        <v>132</v>
      </c>
      <c r="AW258" s="14" t="s">
        <v>34</v>
      </c>
      <c r="AX258" s="14" t="s">
        <v>82</v>
      </c>
      <c r="AY258" s="245" t="s">
        <v>124</v>
      </c>
    </row>
    <row r="259" spans="1:65" s="2" customFormat="1" ht="24.15" customHeight="1">
      <c r="A259" s="37"/>
      <c r="B259" s="38"/>
      <c r="C259" s="210" t="s">
        <v>518</v>
      </c>
      <c r="D259" s="210" t="s">
        <v>127</v>
      </c>
      <c r="E259" s="211" t="s">
        <v>519</v>
      </c>
      <c r="F259" s="212" t="s">
        <v>520</v>
      </c>
      <c r="G259" s="213" t="s">
        <v>375</v>
      </c>
      <c r="H259" s="256"/>
      <c r="I259" s="215"/>
      <c r="J259" s="216">
        <f>ROUND(I259*H259,2)</f>
        <v>0</v>
      </c>
      <c r="K259" s="212" t="s">
        <v>131</v>
      </c>
      <c r="L259" s="43"/>
      <c r="M259" s="217" t="s">
        <v>1</v>
      </c>
      <c r="N259" s="218" t="s">
        <v>43</v>
      </c>
      <c r="O259" s="90"/>
      <c r="P259" s="219">
        <f>O259*H259</f>
        <v>0</v>
      </c>
      <c r="Q259" s="219">
        <v>0</v>
      </c>
      <c r="R259" s="219">
        <f>Q259*H259</f>
        <v>0</v>
      </c>
      <c r="S259" s="219">
        <v>0</v>
      </c>
      <c r="T259" s="220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21" t="s">
        <v>203</v>
      </c>
      <c r="AT259" s="221" t="s">
        <v>127</v>
      </c>
      <c r="AU259" s="221" t="s">
        <v>133</v>
      </c>
      <c r="AY259" s="16" t="s">
        <v>124</v>
      </c>
      <c r="BE259" s="222">
        <f>IF(N259="základní",J259,0)</f>
        <v>0</v>
      </c>
      <c r="BF259" s="222">
        <f>IF(N259="snížená",J259,0)</f>
        <v>0</v>
      </c>
      <c r="BG259" s="222">
        <f>IF(N259="zákl. přenesená",J259,0)</f>
        <v>0</v>
      </c>
      <c r="BH259" s="222">
        <f>IF(N259="sníž. přenesená",J259,0)</f>
        <v>0</v>
      </c>
      <c r="BI259" s="222">
        <f>IF(N259="nulová",J259,0)</f>
        <v>0</v>
      </c>
      <c r="BJ259" s="16" t="s">
        <v>133</v>
      </c>
      <c r="BK259" s="222">
        <f>ROUND(I259*H259,2)</f>
        <v>0</v>
      </c>
      <c r="BL259" s="16" t="s">
        <v>203</v>
      </c>
      <c r="BM259" s="221" t="s">
        <v>521</v>
      </c>
    </row>
    <row r="260" spans="1:63" s="12" customFormat="1" ht="22.8" customHeight="1">
      <c r="A260" s="12"/>
      <c r="B260" s="194"/>
      <c r="C260" s="195"/>
      <c r="D260" s="196" t="s">
        <v>76</v>
      </c>
      <c r="E260" s="208" t="s">
        <v>522</v>
      </c>
      <c r="F260" s="208" t="s">
        <v>523</v>
      </c>
      <c r="G260" s="195"/>
      <c r="H260" s="195"/>
      <c r="I260" s="198"/>
      <c r="J260" s="209">
        <f>BK260</f>
        <v>0</v>
      </c>
      <c r="K260" s="195"/>
      <c r="L260" s="200"/>
      <c r="M260" s="201"/>
      <c r="N260" s="202"/>
      <c r="O260" s="202"/>
      <c r="P260" s="203">
        <f>SUM(P261:P284)</f>
        <v>0</v>
      </c>
      <c r="Q260" s="202"/>
      <c r="R260" s="203">
        <f>SUM(R261:R284)</f>
        <v>0.19118233</v>
      </c>
      <c r="S260" s="202"/>
      <c r="T260" s="204">
        <f>SUM(T261:T284)</f>
        <v>0.10106650000000002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5" t="s">
        <v>133</v>
      </c>
      <c r="AT260" s="206" t="s">
        <v>76</v>
      </c>
      <c r="AU260" s="206" t="s">
        <v>82</v>
      </c>
      <c r="AY260" s="205" t="s">
        <v>124</v>
      </c>
      <c r="BK260" s="207">
        <f>SUM(BK261:BK284)</f>
        <v>0</v>
      </c>
    </row>
    <row r="261" spans="1:65" s="2" customFormat="1" ht="24.15" customHeight="1">
      <c r="A261" s="37"/>
      <c r="B261" s="38"/>
      <c r="C261" s="210" t="s">
        <v>524</v>
      </c>
      <c r="D261" s="210" t="s">
        <v>127</v>
      </c>
      <c r="E261" s="211" t="s">
        <v>525</v>
      </c>
      <c r="F261" s="212" t="s">
        <v>526</v>
      </c>
      <c r="G261" s="213" t="s">
        <v>130</v>
      </c>
      <c r="H261" s="214">
        <v>17.167</v>
      </c>
      <c r="I261" s="215"/>
      <c r="J261" s="216">
        <f>ROUND(I261*H261,2)</f>
        <v>0</v>
      </c>
      <c r="K261" s="212" t="s">
        <v>131</v>
      </c>
      <c r="L261" s="43"/>
      <c r="M261" s="217" t="s">
        <v>1</v>
      </c>
      <c r="N261" s="218" t="s">
        <v>43</v>
      </c>
      <c r="O261" s="90"/>
      <c r="P261" s="219">
        <f>O261*H261</f>
        <v>0</v>
      </c>
      <c r="Q261" s="219">
        <v>0</v>
      </c>
      <c r="R261" s="219">
        <f>Q261*H261</f>
        <v>0</v>
      </c>
      <c r="S261" s="219">
        <v>0</v>
      </c>
      <c r="T261" s="220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21" t="s">
        <v>203</v>
      </c>
      <c r="AT261" s="221" t="s">
        <v>127</v>
      </c>
      <c r="AU261" s="221" t="s">
        <v>133</v>
      </c>
      <c r="AY261" s="16" t="s">
        <v>124</v>
      </c>
      <c r="BE261" s="222">
        <f>IF(N261="základní",J261,0)</f>
        <v>0</v>
      </c>
      <c r="BF261" s="222">
        <f>IF(N261="snížená",J261,0)</f>
        <v>0</v>
      </c>
      <c r="BG261" s="222">
        <f>IF(N261="zákl. přenesená",J261,0)</f>
        <v>0</v>
      </c>
      <c r="BH261" s="222">
        <f>IF(N261="sníž. přenesená",J261,0)</f>
        <v>0</v>
      </c>
      <c r="BI261" s="222">
        <f>IF(N261="nulová",J261,0)</f>
        <v>0</v>
      </c>
      <c r="BJ261" s="16" t="s">
        <v>133</v>
      </c>
      <c r="BK261" s="222">
        <f>ROUND(I261*H261,2)</f>
        <v>0</v>
      </c>
      <c r="BL261" s="16" t="s">
        <v>203</v>
      </c>
      <c r="BM261" s="221" t="s">
        <v>527</v>
      </c>
    </row>
    <row r="262" spans="1:65" s="2" customFormat="1" ht="16.5" customHeight="1">
      <c r="A262" s="37"/>
      <c r="B262" s="38"/>
      <c r="C262" s="210" t="s">
        <v>528</v>
      </c>
      <c r="D262" s="210" t="s">
        <v>127</v>
      </c>
      <c r="E262" s="211" t="s">
        <v>529</v>
      </c>
      <c r="F262" s="212" t="s">
        <v>530</v>
      </c>
      <c r="G262" s="213" t="s">
        <v>130</v>
      </c>
      <c r="H262" s="214">
        <v>17.167</v>
      </c>
      <c r="I262" s="215"/>
      <c r="J262" s="216">
        <f>ROUND(I262*H262,2)</f>
        <v>0</v>
      </c>
      <c r="K262" s="212" t="s">
        <v>131</v>
      </c>
      <c r="L262" s="43"/>
      <c r="M262" s="217" t="s">
        <v>1</v>
      </c>
      <c r="N262" s="218" t="s">
        <v>43</v>
      </c>
      <c r="O262" s="90"/>
      <c r="P262" s="219">
        <f>O262*H262</f>
        <v>0</v>
      </c>
      <c r="Q262" s="219">
        <v>0</v>
      </c>
      <c r="R262" s="219">
        <f>Q262*H262</f>
        <v>0</v>
      </c>
      <c r="S262" s="219">
        <v>0</v>
      </c>
      <c r="T262" s="220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1" t="s">
        <v>203</v>
      </c>
      <c r="AT262" s="221" t="s">
        <v>127</v>
      </c>
      <c r="AU262" s="221" t="s">
        <v>133</v>
      </c>
      <c r="AY262" s="16" t="s">
        <v>124</v>
      </c>
      <c r="BE262" s="222">
        <f>IF(N262="základní",J262,0)</f>
        <v>0</v>
      </c>
      <c r="BF262" s="222">
        <f>IF(N262="snížená",J262,0)</f>
        <v>0</v>
      </c>
      <c r="BG262" s="222">
        <f>IF(N262="zákl. přenesená",J262,0)</f>
        <v>0</v>
      </c>
      <c r="BH262" s="222">
        <f>IF(N262="sníž. přenesená",J262,0)</f>
        <v>0</v>
      </c>
      <c r="BI262" s="222">
        <f>IF(N262="nulová",J262,0)</f>
        <v>0</v>
      </c>
      <c r="BJ262" s="16" t="s">
        <v>133</v>
      </c>
      <c r="BK262" s="222">
        <f>ROUND(I262*H262,2)</f>
        <v>0</v>
      </c>
      <c r="BL262" s="16" t="s">
        <v>203</v>
      </c>
      <c r="BM262" s="221" t="s">
        <v>531</v>
      </c>
    </row>
    <row r="263" spans="1:65" s="2" customFormat="1" ht="24.15" customHeight="1">
      <c r="A263" s="37"/>
      <c r="B263" s="38"/>
      <c r="C263" s="210" t="s">
        <v>532</v>
      </c>
      <c r="D263" s="210" t="s">
        <v>127</v>
      </c>
      <c r="E263" s="211" t="s">
        <v>533</v>
      </c>
      <c r="F263" s="212" t="s">
        <v>534</v>
      </c>
      <c r="G263" s="213" t="s">
        <v>130</v>
      </c>
      <c r="H263" s="214">
        <v>17.167</v>
      </c>
      <c r="I263" s="215"/>
      <c r="J263" s="216">
        <f>ROUND(I263*H263,2)</f>
        <v>0</v>
      </c>
      <c r="K263" s="212" t="s">
        <v>131</v>
      </c>
      <c r="L263" s="43"/>
      <c r="M263" s="217" t="s">
        <v>1</v>
      </c>
      <c r="N263" s="218" t="s">
        <v>43</v>
      </c>
      <c r="O263" s="90"/>
      <c r="P263" s="219">
        <f>O263*H263</f>
        <v>0</v>
      </c>
      <c r="Q263" s="219">
        <v>3E-05</v>
      </c>
      <c r="R263" s="219">
        <f>Q263*H263</f>
        <v>0.0005150100000000001</v>
      </c>
      <c r="S263" s="219">
        <v>0</v>
      </c>
      <c r="T263" s="220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1" t="s">
        <v>203</v>
      </c>
      <c r="AT263" s="221" t="s">
        <v>127</v>
      </c>
      <c r="AU263" s="221" t="s">
        <v>133</v>
      </c>
      <c r="AY263" s="16" t="s">
        <v>124</v>
      </c>
      <c r="BE263" s="222">
        <f>IF(N263="základní",J263,0)</f>
        <v>0</v>
      </c>
      <c r="BF263" s="222">
        <f>IF(N263="snížená",J263,0)</f>
        <v>0</v>
      </c>
      <c r="BG263" s="222">
        <f>IF(N263="zákl. přenesená",J263,0)</f>
        <v>0</v>
      </c>
      <c r="BH263" s="222">
        <f>IF(N263="sníž. přenesená",J263,0)</f>
        <v>0</v>
      </c>
      <c r="BI263" s="222">
        <f>IF(N263="nulová",J263,0)</f>
        <v>0</v>
      </c>
      <c r="BJ263" s="16" t="s">
        <v>133</v>
      </c>
      <c r="BK263" s="222">
        <f>ROUND(I263*H263,2)</f>
        <v>0</v>
      </c>
      <c r="BL263" s="16" t="s">
        <v>203</v>
      </c>
      <c r="BM263" s="221" t="s">
        <v>535</v>
      </c>
    </row>
    <row r="264" spans="1:65" s="2" customFormat="1" ht="33" customHeight="1">
      <c r="A264" s="37"/>
      <c r="B264" s="38"/>
      <c r="C264" s="210" t="s">
        <v>536</v>
      </c>
      <c r="D264" s="210" t="s">
        <v>127</v>
      </c>
      <c r="E264" s="211" t="s">
        <v>537</v>
      </c>
      <c r="F264" s="212" t="s">
        <v>538</v>
      </c>
      <c r="G264" s="213" t="s">
        <v>130</v>
      </c>
      <c r="H264" s="214">
        <v>17.167</v>
      </c>
      <c r="I264" s="215"/>
      <c r="J264" s="216">
        <f>ROUND(I264*H264,2)</f>
        <v>0</v>
      </c>
      <c r="K264" s="212" t="s">
        <v>131</v>
      </c>
      <c r="L264" s="43"/>
      <c r="M264" s="217" t="s">
        <v>1</v>
      </c>
      <c r="N264" s="218" t="s">
        <v>43</v>
      </c>
      <c r="O264" s="90"/>
      <c r="P264" s="219">
        <f>O264*H264</f>
        <v>0</v>
      </c>
      <c r="Q264" s="219">
        <v>0.00758</v>
      </c>
      <c r="R264" s="219">
        <f>Q264*H264</f>
        <v>0.13012586</v>
      </c>
      <c r="S264" s="219">
        <v>0</v>
      </c>
      <c r="T264" s="220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1" t="s">
        <v>203</v>
      </c>
      <c r="AT264" s="221" t="s">
        <v>127</v>
      </c>
      <c r="AU264" s="221" t="s">
        <v>133</v>
      </c>
      <c r="AY264" s="16" t="s">
        <v>124</v>
      </c>
      <c r="BE264" s="222">
        <f>IF(N264="základní",J264,0)</f>
        <v>0</v>
      </c>
      <c r="BF264" s="222">
        <f>IF(N264="snížená",J264,0)</f>
        <v>0</v>
      </c>
      <c r="BG264" s="222">
        <f>IF(N264="zákl. přenesená",J264,0)</f>
        <v>0</v>
      </c>
      <c r="BH264" s="222">
        <f>IF(N264="sníž. přenesená",J264,0)</f>
        <v>0</v>
      </c>
      <c r="BI264" s="222">
        <f>IF(N264="nulová",J264,0)</f>
        <v>0</v>
      </c>
      <c r="BJ264" s="16" t="s">
        <v>133</v>
      </c>
      <c r="BK264" s="222">
        <f>ROUND(I264*H264,2)</f>
        <v>0</v>
      </c>
      <c r="BL264" s="16" t="s">
        <v>203</v>
      </c>
      <c r="BM264" s="221" t="s">
        <v>539</v>
      </c>
    </row>
    <row r="265" spans="1:65" s="2" customFormat="1" ht="24.15" customHeight="1">
      <c r="A265" s="37"/>
      <c r="B265" s="38"/>
      <c r="C265" s="210" t="s">
        <v>540</v>
      </c>
      <c r="D265" s="210" t="s">
        <v>127</v>
      </c>
      <c r="E265" s="211" t="s">
        <v>541</v>
      </c>
      <c r="F265" s="212" t="s">
        <v>542</v>
      </c>
      <c r="G265" s="213" t="s">
        <v>130</v>
      </c>
      <c r="H265" s="214">
        <v>17.167</v>
      </c>
      <c r="I265" s="215"/>
      <c r="J265" s="216">
        <f>ROUND(I265*H265,2)</f>
        <v>0</v>
      </c>
      <c r="K265" s="212" t="s">
        <v>131</v>
      </c>
      <c r="L265" s="43"/>
      <c r="M265" s="217" t="s">
        <v>1</v>
      </c>
      <c r="N265" s="218" t="s">
        <v>43</v>
      </c>
      <c r="O265" s="90"/>
      <c r="P265" s="219">
        <f>O265*H265</f>
        <v>0</v>
      </c>
      <c r="Q265" s="219">
        <v>0</v>
      </c>
      <c r="R265" s="219">
        <f>Q265*H265</f>
        <v>0</v>
      </c>
      <c r="S265" s="219">
        <v>0.0025</v>
      </c>
      <c r="T265" s="220">
        <f>S265*H265</f>
        <v>0.042917500000000004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21" t="s">
        <v>203</v>
      </c>
      <c r="AT265" s="221" t="s">
        <v>127</v>
      </c>
      <c r="AU265" s="221" t="s">
        <v>133</v>
      </c>
      <c r="AY265" s="16" t="s">
        <v>124</v>
      </c>
      <c r="BE265" s="222">
        <f>IF(N265="základní",J265,0)</f>
        <v>0</v>
      </c>
      <c r="BF265" s="222">
        <f>IF(N265="snížená",J265,0)</f>
        <v>0</v>
      </c>
      <c r="BG265" s="222">
        <f>IF(N265="zákl. přenesená",J265,0)</f>
        <v>0</v>
      </c>
      <c r="BH265" s="222">
        <f>IF(N265="sníž. přenesená",J265,0)</f>
        <v>0</v>
      </c>
      <c r="BI265" s="222">
        <f>IF(N265="nulová",J265,0)</f>
        <v>0</v>
      </c>
      <c r="BJ265" s="16" t="s">
        <v>133</v>
      </c>
      <c r="BK265" s="222">
        <f>ROUND(I265*H265,2)</f>
        <v>0</v>
      </c>
      <c r="BL265" s="16" t="s">
        <v>203</v>
      </c>
      <c r="BM265" s="221" t="s">
        <v>543</v>
      </c>
    </row>
    <row r="266" spans="1:65" s="2" customFormat="1" ht="24.15" customHeight="1">
      <c r="A266" s="37"/>
      <c r="B266" s="38"/>
      <c r="C266" s="210" t="s">
        <v>544</v>
      </c>
      <c r="D266" s="210" t="s">
        <v>127</v>
      </c>
      <c r="E266" s="211" t="s">
        <v>545</v>
      </c>
      <c r="F266" s="212" t="s">
        <v>546</v>
      </c>
      <c r="G266" s="213" t="s">
        <v>130</v>
      </c>
      <c r="H266" s="214">
        <v>17.167</v>
      </c>
      <c r="I266" s="215"/>
      <c r="J266" s="216">
        <f>ROUND(I266*H266,2)</f>
        <v>0</v>
      </c>
      <c r="K266" s="212" t="s">
        <v>131</v>
      </c>
      <c r="L266" s="43"/>
      <c r="M266" s="217" t="s">
        <v>1</v>
      </c>
      <c r="N266" s="218" t="s">
        <v>43</v>
      </c>
      <c r="O266" s="90"/>
      <c r="P266" s="219">
        <f>O266*H266</f>
        <v>0</v>
      </c>
      <c r="Q266" s="219">
        <v>0</v>
      </c>
      <c r="R266" s="219">
        <f>Q266*H266</f>
        <v>0</v>
      </c>
      <c r="S266" s="219">
        <v>0.003</v>
      </c>
      <c r="T266" s="220">
        <f>S266*H266</f>
        <v>0.051501000000000005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1" t="s">
        <v>203</v>
      </c>
      <c r="AT266" s="221" t="s">
        <v>127</v>
      </c>
      <c r="AU266" s="221" t="s">
        <v>133</v>
      </c>
      <c r="AY266" s="16" t="s">
        <v>124</v>
      </c>
      <c r="BE266" s="222">
        <f>IF(N266="základní",J266,0)</f>
        <v>0</v>
      </c>
      <c r="BF266" s="222">
        <f>IF(N266="snížená",J266,0)</f>
        <v>0</v>
      </c>
      <c r="BG266" s="222">
        <f>IF(N266="zákl. přenesená",J266,0)</f>
        <v>0</v>
      </c>
      <c r="BH266" s="222">
        <f>IF(N266="sníž. přenesená",J266,0)</f>
        <v>0</v>
      </c>
      <c r="BI266" s="222">
        <f>IF(N266="nulová",J266,0)</f>
        <v>0</v>
      </c>
      <c r="BJ266" s="16" t="s">
        <v>133</v>
      </c>
      <c r="BK266" s="222">
        <f>ROUND(I266*H266,2)</f>
        <v>0</v>
      </c>
      <c r="BL266" s="16" t="s">
        <v>203</v>
      </c>
      <c r="BM266" s="221" t="s">
        <v>547</v>
      </c>
    </row>
    <row r="267" spans="1:51" s="13" customFormat="1" ht="12">
      <c r="A267" s="13"/>
      <c r="B267" s="223"/>
      <c r="C267" s="224"/>
      <c r="D267" s="225" t="s">
        <v>145</v>
      </c>
      <c r="E267" s="226" t="s">
        <v>1</v>
      </c>
      <c r="F267" s="227" t="s">
        <v>166</v>
      </c>
      <c r="G267" s="224"/>
      <c r="H267" s="228">
        <v>13.973</v>
      </c>
      <c r="I267" s="229"/>
      <c r="J267" s="224"/>
      <c r="K267" s="224"/>
      <c r="L267" s="230"/>
      <c r="M267" s="231"/>
      <c r="N267" s="232"/>
      <c r="O267" s="232"/>
      <c r="P267" s="232"/>
      <c r="Q267" s="232"/>
      <c r="R267" s="232"/>
      <c r="S267" s="232"/>
      <c r="T267" s="23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4" t="s">
        <v>145</v>
      </c>
      <c r="AU267" s="234" t="s">
        <v>133</v>
      </c>
      <c r="AV267" s="13" t="s">
        <v>133</v>
      </c>
      <c r="AW267" s="13" t="s">
        <v>34</v>
      </c>
      <c r="AX267" s="13" t="s">
        <v>77</v>
      </c>
      <c r="AY267" s="234" t="s">
        <v>124</v>
      </c>
    </row>
    <row r="268" spans="1:51" s="13" customFormat="1" ht="12">
      <c r="A268" s="13"/>
      <c r="B268" s="223"/>
      <c r="C268" s="224"/>
      <c r="D268" s="225" t="s">
        <v>145</v>
      </c>
      <c r="E268" s="226" t="s">
        <v>1</v>
      </c>
      <c r="F268" s="227" t="s">
        <v>167</v>
      </c>
      <c r="G268" s="224"/>
      <c r="H268" s="228">
        <v>3.194</v>
      </c>
      <c r="I268" s="229"/>
      <c r="J268" s="224"/>
      <c r="K268" s="224"/>
      <c r="L268" s="230"/>
      <c r="M268" s="231"/>
      <c r="N268" s="232"/>
      <c r="O268" s="232"/>
      <c r="P268" s="232"/>
      <c r="Q268" s="232"/>
      <c r="R268" s="232"/>
      <c r="S268" s="232"/>
      <c r="T268" s="23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4" t="s">
        <v>145</v>
      </c>
      <c r="AU268" s="234" t="s">
        <v>133</v>
      </c>
      <c r="AV268" s="13" t="s">
        <v>133</v>
      </c>
      <c r="AW268" s="13" t="s">
        <v>34</v>
      </c>
      <c r="AX268" s="13" t="s">
        <v>77</v>
      </c>
      <c r="AY268" s="234" t="s">
        <v>124</v>
      </c>
    </row>
    <row r="269" spans="1:51" s="14" customFormat="1" ht="12">
      <c r="A269" s="14"/>
      <c r="B269" s="235"/>
      <c r="C269" s="236"/>
      <c r="D269" s="225" t="s">
        <v>145</v>
      </c>
      <c r="E269" s="237" t="s">
        <v>1</v>
      </c>
      <c r="F269" s="238" t="s">
        <v>148</v>
      </c>
      <c r="G269" s="236"/>
      <c r="H269" s="239">
        <v>17.167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5" t="s">
        <v>145</v>
      </c>
      <c r="AU269" s="245" t="s">
        <v>133</v>
      </c>
      <c r="AV269" s="14" t="s">
        <v>132</v>
      </c>
      <c r="AW269" s="14" t="s">
        <v>34</v>
      </c>
      <c r="AX269" s="14" t="s">
        <v>82</v>
      </c>
      <c r="AY269" s="245" t="s">
        <v>124</v>
      </c>
    </row>
    <row r="270" spans="1:65" s="2" customFormat="1" ht="16.5" customHeight="1">
      <c r="A270" s="37"/>
      <c r="B270" s="38"/>
      <c r="C270" s="210" t="s">
        <v>548</v>
      </c>
      <c r="D270" s="210" t="s">
        <v>127</v>
      </c>
      <c r="E270" s="211" t="s">
        <v>549</v>
      </c>
      <c r="F270" s="212" t="s">
        <v>550</v>
      </c>
      <c r="G270" s="213" t="s">
        <v>130</v>
      </c>
      <c r="H270" s="214">
        <v>17.167</v>
      </c>
      <c r="I270" s="215"/>
      <c r="J270" s="216">
        <f>ROUND(I270*H270,2)</f>
        <v>0</v>
      </c>
      <c r="K270" s="212" t="s">
        <v>131</v>
      </c>
      <c r="L270" s="43"/>
      <c r="M270" s="217" t="s">
        <v>1</v>
      </c>
      <c r="N270" s="218" t="s">
        <v>43</v>
      </c>
      <c r="O270" s="90"/>
      <c r="P270" s="219">
        <f>O270*H270</f>
        <v>0</v>
      </c>
      <c r="Q270" s="219">
        <v>0.0003</v>
      </c>
      <c r="R270" s="219">
        <f>Q270*H270</f>
        <v>0.0051501</v>
      </c>
      <c r="S270" s="219">
        <v>0</v>
      </c>
      <c r="T270" s="220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21" t="s">
        <v>203</v>
      </c>
      <c r="AT270" s="221" t="s">
        <v>127</v>
      </c>
      <c r="AU270" s="221" t="s">
        <v>133</v>
      </c>
      <c r="AY270" s="16" t="s">
        <v>124</v>
      </c>
      <c r="BE270" s="222">
        <f>IF(N270="základní",J270,0)</f>
        <v>0</v>
      </c>
      <c r="BF270" s="222">
        <f>IF(N270="snížená",J270,0)</f>
        <v>0</v>
      </c>
      <c r="BG270" s="222">
        <f>IF(N270="zákl. přenesená",J270,0)</f>
        <v>0</v>
      </c>
      <c r="BH270" s="222">
        <f>IF(N270="sníž. přenesená",J270,0)</f>
        <v>0</v>
      </c>
      <c r="BI270" s="222">
        <f>IF(N270="nulová",J270,0)</f>
        <v>0</v>
      </c>
      <c r="BJ270" s="16" t="s">
        <v>133</v>
      </c>
      <c r="BK270" s="222">
        <f>ROUND(I270*H270,2)</f>
        <v>0</v>
      </c>
      <c r="BL270" s="16" t="s">
        <v>203</v>
      </c>
      <c r="BM270" s="221" t="s">
        <v>551</v>
      </c>
    </row>
    <row r="271" spans="1:65" s="2" customFormat="1" ht="16.5" customHeight="1">
      <c r="A271" s="37"/>
      <c r="B271" s="38"/>
      <c r="C271" s="246" t="s">
        <v>552</v>
      </c>
      <c r="D271" s="246" t="s">
        <v>220</v>
      </c>
      <c r="E271" s="247" t="s">
        <v>553</v>
      </c>
      <c r="F271" s="248" t="s">
        <v>554</v>
      </c>
      <c r="G271" s="249" t="s">
        <v>130</v>
      </c>
      <c r="H271" s="250">
        <v>18.884</v>
      </c>
      <c r="I271" s="251"/>
      <c r="J271" s="252">
        <f>ROUND(I271*H271,2)</f>
        <v>0</v>
      </c>
      <c r="K271" s="248" t="s">
        <v>131</v>
      </c>
      <c r="L271" s="253"/>
      <c r="M271" s="254" t="s">
        <v>1</v>
      </c>
      <c r="N271" s="255" t="s">
        <v>43</v>
      </c>
      <c r="O271" s="90"/>
      <c r="P271" s="219">
        <f>O271*H271</f>
        <v>0</v>
      </c>
      <c r="Q271" s="219">
        <v>0.00264</v>
      </c>
      <c r="R271" s="219">
        <f>Q271*H271</f>
        <v>0.049853760000000004</v>
      </c>
      <c r="S271" s="219">
        <v>0</v>
      </c>
      <c r="T271" s="220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1" t="s">
        <v>224</v>
      </c>
      <c r="AT271" s="221" t="s">
        <v>220</v>
      </c>
      <c r="AU271" s="221" t="s">
        <v>133</v>
      </c>
      <c r="AY271" s="16" t="s">
        <v>124</v>
      </c>
      <c r="BE271" s="222">
        <f>IF(N271="základní",J271,0)</f>
        <v>0</v>
      </c>
      <c r="BF271" s="222">
        <f>IF(N271="snížená",J271,0)</f>
        <v>0</v>
      </c>
      <c r="BG271" s="222">
        <f>IF(N271="zákl. přenesená",J271,0)</f>
        <v>0</v>
      </c>
      <c r="BH271" s="222">
        <f>IF(N271="sníž. přenesená",J271,0)</f>
        <v>0</v>
      </c>
      <c r="BI271" s="222">
        <f>IF(N271="nulová",J271,0)</f>
        <v>0</v>
      </c>
      <c r="BJ271" s="16" t="s">
        <v>133</v>
      </c>
      <c r="BK271" s="222">
        <f>ROUND(I271*H271,2)</f>
        <v>0</v>
      </c>
      <c r="BL271" s="16" t="s">
        <v>203</v>
      </c>
      <c r="BM271" s="221" t="s">
        <v>555</v>
      </c>
    </row>
    <row r="272" spans="1:51" s="13" customFormat="1" ht="12">
      <c r="A272" s="13"/>
      <c r="B272" s="223"/>
      <c r="C272" s="224"/>
      <c r="D272" s="225" t="s">
        <v>145</v>
      </c>
      <c r="E272" s="224"/>
      <c r="F272" s="227" t="s">
        <v>556</v>
      </c>
      <c r="G272" s="224"/>
      <c r="H272" s="228">
        <v>18.884</v>
      </c>
      <c r="I272" s="229"/>
      <c r="J272" s="224"/>
      <c r="K272" s="224"/>
      <c r="L272" s="230"/>
      <c r="M272" s="231"/>
      <c r="N272" s="232"/>
      <c r="O272" s="232"/>
      <c r="P272" s="232"/>
      <c r="Q272" s="232"/>
      <c r="R272" s="232"/>
      <c r="S272" s="232"/>
      <c r="T272" s="23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4" t="s">
        <v>145</v>
      </c>
      <c r="AU272" s="234" t="s">
        <v>133</v>
      </c>
      <c r="AV272" s="13" t="s">
        <v>133</v>
      </c>
      <c r="AW272" s="13" t="s">
        <v>4</v>
      </c>
      <c r="AX272" s="13" t="s">
        <v>82</v>
      </c>
      <c r="AY272" s="234" t="s">
        <v>124</v>
      </c>
    </row>
    <row r="273" spans="1:65" s="2" customFormat="1" ht="24.15" customHeight="1">
      <c r="A273" s="37"/>
      <c r="B273" s="38"/>
      <c r="C273" s="210" t="s">
        <v>557</v>
      </c>
      <c r="D273" s="210" t="s">
        <v>127</v>
      </c>
      <c r="E273" s="211" t="s">
        <v>558</v>
      </c>
      <c r="F273" s="212" t="s">
        <v>559</v>
      </c>
      <c r="G273" s="213" t="s">
        <v>236</v>
      </c>
      <c r="H273" s="214">
        <v>17.167</v>
      </c>
      <c r="I273" s="215"/>
      <c r="J273" s="216">
        <f>ROUND(I273*H273,2)</f>
        <v>0</v>
      </c>
      <c r="K273" s="212" t="s">
        <v>131</v>
      </c>
      <c r="L273" s="43"/>
      <c r="M273" s="217" t="s">
        <v>1</v>
      </c>
      <c r="N273" s="218" t="s">
        <v>43</v>
      </c>
      <c r="O273" s="90"/>
      <c r="P273" s="219">
        <f>O273*H273</f>
        <v>0</v>
      </c>
      <c r="Q273" s="219">
        <v>2E-05</v>
      </c>
      <c r="R273" s="219">
        <f>Q273*H273</f>
        <v>0.0003433400000000001</v>
      </c>
      <c r="S273" s="219">
        <v>0</v>
      </c>
      <c r="T273" s="220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1" t="s">
        <v>203</v>
      </c>
      <c r="AT273" s="221" t="s">
        <v>127</v>
      </c>
      <c r="AU273" s="221" t="s">
        <v>133</v>
      </c>
      <c r="AY273" s="16" t="s">
        <v>124</v>
      </c>
      <c r="BE273" s="222">
        <f>IF(N273="základní",J273,0)</f>
        <v>0</v>
      </c>
      <c r="BF273" s="222">
        <f>IF(N273="snížená",J273,0)</f>
        <v>0</v>
      </c>
      <c r="BG273" s="222">
        <f>IF(N273="zákl. přenesená",J273,0)</f>
        <v>0</v>
      </c>
      <c r="BH273" s="222">
        <f>IF(N273="sníž. přenesená",J273,0)</f>
        <v>0</v>
      </c>
      <c r="BI273" s="222">
        <f>IF(N273="nulová",J273,0)</f>
        <v>0</v>
      </c>
      <c r="BJ273" s="16" t="s">
        <v>133</v>
      </c>
      <c r="BK273" s="222">
        <f>ROUND(I273*H273,2)</f>
        <v>0</v>
      </c>
      <c r="BL273" s="16" t="s">
        <v>203</v>
      </c>
      <c r="BM273" s="221" t="s">
        <v>560</v>
      </c>
    </row>
    <row r="274" spans="1:65" s="2" customFormat="1" ht="21.75" customHeight="1">
      <c r="A274" s="37"/>
      <c r="B274" s="38"/>
      <c r="C274" s="210" t="s">
        <v>561</v>
      </c>
      <c r="D274" s="210" t="s">
        <v>127</v>
      </c>
      <c r="E274" s="211" t="s">
        <v>562</v>
      </c>
      <c r="F274" s="212" t="s">
        <v>563</v>
      </c>
      <c r="G274" s="213" t="s">
        <v>236</v>
      </c>
      <c r="H274" s="214">
        <v>22.16</v>
      </c>
      <c r="I274" s="215"/>
      <c r="J274" s="216">
        <f>ROUND(I274*H274,2)</f>
        <v>0</v>
      </c>
      <c r="K274" s="212" t="s">
        <v>131</v>
      </c>
      <c r="L274" s="43"/>
      <c r="M274" s="217" t="s">
        <v>1</v>
      </c>
      <c r="N274" s="218" t="s">
        <v>43</v>
      </c>
      <c r="O274" s="90"/>
      <c r="P274" s="219">
        <f>O274*H274</f>
        <v>0</v>
      </c>
      <c r="Q274" s="219">
        <v>0</v>
      </c>
      <c r="R274" s="219">
        <f>Q274*H274</f>
        <v>0</v>
      </c>
      <c r="S274" s="219">
        <v>0.0003</v>
      </c>
      <c r="T274" s="220">
        <f>S274*H274</f>
        <v>0.006647999999999999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21" t="s">
        <v>203</v>
      </c>
      <c r="AT274" s="221" t="s">
        <v>127</v>
      </c>
      <c r="AU274" s="221" t="s">
        <v>133</v>
      </c>
      <c r="AY274" s="16" t="s">
        <v>124</v>
      </c>
      <c r="BE274" s="222">
        <f>IF(N274="základní",J274,0)</f>
        <v>0</v>
      </c>
      <c r="BF274" s="222">
        <f>IF(N274="snížená",J274,0)</f>
        <v>0</v>
      </c>
      <c r="BG274" s="222">
        <f>IF(N274="zákl. přenesená",J274,0)</f>
        <v>0</v>
      </c>
      <c r="BH274" s="222">
        <f>IF(N274="sníž. přenesená",J274,0)</f>
        <v>0</v>
      </c>
      <c r="BI274" s="222">
        <f>IF(N274="nulová",J274,0)</f>
        <v>0</v>
      </c>
      <c r="BJ274" s="16" t="s">
        <v>133</v>
      </c>
      <c r="BK274" s="222">
        <f>ROUND(I274*H274,2)</f>
        <v>0</v>
      </c>
      <c r="BL274" s="16" t="s">
        <v>203</v>
      </c>
      <c r="BM274" s="221" t="s">
        <v>564</v>
      </c>
    </row>
    <row r="275" spans="1:51" s="13" customFormat="1" ht="12">
      <c r="A275" s="13"/>
      <c r="B275" s="223"/>
      <c r="C275" s="224"/>
      <c r="D275" s="225" t="s">
        <v>145</v>
      </c>
      <c r="E275" s="226" t="s">
        <v>1</v>
      </c>
      <c r="F275" s="227" t="s">
        <v>565</v>
      </c>
      <c r="G275" s="224"/>
      <c r="H275" s="228">
        <v>15</v>
      </c>
      <c r="I275" s="229"/>
      <c r="J275" s="224"/>
      <c r="K275" s="224"/>
      <c r="L275" s="230"/>
      <c r="M275" s="231"/>
      <c r="N275" s="232"/>
      <c r="O275" s="232"/>
      <c r="P275" s="232"/>
      <c r="Q275" s="232"/>
      <c r="R275" s="232"/>
      <c r="S275" s="232"/>
      <c r="T275" s="23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4" t="s">
        <v>145</v>
      </c>
      <c r="AU275" s="234" t="s">
        <v>133</v>
      </c>
      <c r="AV275" s="13" t="s">
        <v>133</v>
      </c>
      <c r="AW275" s="13" t="s">
        <v>34</v>
      </c>
      <c r="AX275" s="13" t="s">
        <v>77</v>
      </c>
      <c r="AY275" s="234" t="s">
        <v>124</v>
      </c>
    </row>
    <row r="276" spans="1:51" s="13" customFormat="1" ht="12">
      <c r="A276" s="13"/>
      <c r="B276" s="223"/>
      <c r="C276" s="224"/>
      <c r="D276" s="225" t="s">
        <v>145</v>
      </c>
      <c r="E276" s="226" t="s">
        <v>1</v>
      </c>
      <c r="F276" s="227" t="s">
        <v>566</v>
      </c>
      <c r="G276" s="224"/>
      <c r="H276" s="228">
        <v>7.16</v>
      </c>
      <c r="I276" s="229"/>
      <c r="J276" s="224"/>
      <c r="K276" s="224"/>
      <c r="L276" s="230"/>
      <c r="M276" s="231"/>
      <c r="N276" s="232"/>
      <c r="O276" s="232"/>
      <c r="P276" s="232"/>
      <c r="Q276" s="232"/>
      <c r="R276" s="232"/>
      <c r="S276" s="232"/>
      <c r="T276" s="23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4" t="s">
        <v>145</v>
      </c>
      <c r="AU276" s="234" t="s">
        <v>133</v>
      </c>
      <c r="AV276" s="13" t="s">
        <v>133</v>
      </c>
      <c r="AW276" s="13" t="s">
        <v>34</v>
      </c>
      <c r="AX276" s="13" t="s">
        <v>77</v>
      </c>
      <c r="AY276" s="234" t="s">
        <v>124</v>
      </c>
    </row>
    <row r="277" spans="1:51" s="14" customFormat="1" ht="12">
      <c r="A277" s="14"/>
      <c r="B277" s="235"/>
      <c r="C277" s="236"/>
      <c r="D277" s="225" t="s">
        <v>145</v>
      </c>
      <c r="E277" s="237" t="s">
        <v>1</v>
      </c>
      <c r="F277" s="238" t="s">
        <v>148</v>
      </c>
      <c r="G277" s="236"/>
      <c r="H277" s="239">
        <v>22.16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5" t="s">
        <v>145</v>
      </c>
      <c r="AU277" s="245" t="s">
        <v>133</v>
      </c>
      <c r="AV277" s="14" t="s">
        <v>132</v>
      </c>
      <c r="AW277" s="14" t="s">
        <v>34</v>
      </c>
      <c r="AX277" s="14" t="s">
        <v>82</v>
      </c>
      <c r="AY277" s="245" t="s">
        <v>124</v>
      </c>
    </row>
    <row r="278" spans="1:65" s="2" customFormat="1" ht="16.5" customHeight="1">
      <c r="A278" s="37"/>
      <c r="B278" s="38"/>
      <c r="C278" s="210" t="s">
        <v>567</v>
      </c>
      <c r="D278" s="210" t="s">
        <v>127</v>
      </c>
      <c r="E278" s="211" t="s">
        <v>568</v>
      </c>
      <c r="F278" s="212" t="s">
        <v>569</v>
      </c>
      <c r="G278" s="213" t="s">
        <v>236</v>
      </c>
      <c r="H278" s="214">
        <v>22.16</v>
      </c>
      <c r="I278" s="215"/>
      <c r="J278" s="216">
        <f>ROUND(I278*H278,2)</f>
        <v>0</v>
      </c>
      <c r="K278" s="212" t="s">
        <v>131</v>
      </c>
      <c r="L278" s="43"/>
      <c r="M278" s="217" t="s">
        <v>1</v>
      </c>
      <c r="N278" s="218" t="s">
        <v>43</v>
      </c>
      <c r="O278" s="90"/>
      <c r="P278" s="219">
        <f>O278*H278</f>
        <v>0</v>
      </c>
      <c r="Q278" s="219">
        <v>1E-05</v>
      </c>
      <c r="R278" s="219">
        <f>Q278*H278</f>
        <v>0.00022160000000000002</v>
      </c>
      <c r="S278" s="219">
        <v>0</v>
      </c>
      <c r="T278" s="220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21" t="s">
        <v>203</v>
      </c>
      <c r="AT278" s="221" t="s">
        <v>127</v>
      </c>
      <c r="AU278" s="221" t="s">
        <v>133</v>
      </c>
      <c r="AY278" s="16" t="s">
        <v>124</v>
      </c>
      <c r="BE278" s="222">
        <f>IF(N278="základní",J278,0)</f>
        <v>0</v>
      </c>
      <c r="BF278" s="222">
        <f>IF(N278="snížená",J278,0)</f>
        <v>0</v>
      </c>
      <c r="BG278" s="222">
        <f>IF(N278="zákl. přenesená",J278,0)</f>
        <v>0</v>
      </c>
      <c r="BH278" s="222">
        <f>IF(N278="sníž. přenesená",J278,0)</f>
        <v>0</v>
      </c>
      <c r="BI278" s="222">
        <f>IF(N278="nulová",J278,0)</f>
        <v>0</v>
      </c>
      <c r="BJ278" s="16" t="s">
        <v>133</v>
      </c>
      <c r="BK278" s="222">
        <f>ROUND(I278*H278,2)</f>
        <v>0</v>
      </c>
      <c r="BL278" s="16" t="s">
        <v>203</v>
      </c>
      <c r="BM278" s="221" t="s">
        <v>570</v>
      </c>
    </row>
    <row r="279" spans="1:51" s="13" customFormat="1" ht="12">
      <c r="A279" s="13"/>
      <c r="B279" s="223"/>
      <c r="C279" s="224"/>
      <c r="D279" s="225" t="s">
        <v>145</v>
      </c>
      <c r="E279" s="226" t="s">
        <v>1</v>
      </c>
      <c r="F279" s="227" t="s">
        <v>565</v>
      </c>
      <c r="G279" s="224"/>
      <c r="H279" s="228">
        <v>15</v>
      </c>
      <c r="I279" s="229"/>
      <c r="J279" s="224"/>
      <c r="K279" s="224"/>
      <c r="L279" s="230"/>
      <c r="M279" s="231"/>
      <c r="N279" s="232"/>
      <c r="O279" s="232"/>
      <c r="P279" s="232"/>
      <c r="Q279" s="232"/>
      <c r="R279" s="232"/>
      <c r="S279" s="232"/>
      <c r="T279" s="23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4" t="s">
        <v>145</v>
      </c>
      <c r="AU279" s="234" t="s">
        <v>133</v>
      </c>
      <c r="AV279" s="13" t="s">
        <v>133</v>
      </c>
      <c r="AW279" s="13" t="s">
        <v>34</v>
      </c>
      <c r="AX279" s="13" t="s">
        <v>77</v>
      </c>
      <c r="AY279" s="234" t="s">
        <v>124</v>
      </c>
    </row>
    <row r="280" spans="1:51" s="13" customFormat="1" ht="12">
      <c r="A280" s="13"/>
      <c r="B280" s="223"/>
      <c r="C280" s="224"/>
      <c r="D280" s="225" t="s">
        <v>145</v>
      </c>
      <c r="E280" s="226" t="s">
        <v>1</v>
      </c>
      <c r="F280" s="227" t="s">
        <v>566</v>
      </c>
      <c r="G280" s="224"/>
      <c r="H280" s="228">
        <v>7.16</v>
      </c>
      <c r="I280" s="229"/>
      <c r="J280" s="224"/>
      <c r="K280" s="224"/>
      <c r="L280" s="230"/>
      <c r="M280" s="231"/>
      <c r="N280" s="232"/>
      <c r="O280" s="232"/>
      <c r="P280" s="232"/>
      <c r="Q280" s="232"/>
      <c r="R280" s="232"/>
      <c r="S280" s="232"/>
      <c r="T280" s="23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4" t="s">
        <v>145</v>
      </c>
      <c r="AU280" s="234" t="s">
        <v>133</v>
      </c>
      <c r="AV280" s="13" t="s">
        <v>133</v>
      </c>
      <c r="AW280" s="13" t="s">
        <v>34</v>
      </c>
      <c r="AX280" s="13" t="s">
        <v>77</v>
      </c>
      <c r="AY280" s="234" t="s">
        <v>124</v>
      </c>
    </row>
    <row r="281" spans="1:51" s="14" customFormat="1" ht="12">
      <c r="A281" s="14"/>
      <c r="B281" s="235"/>
      <c r="C281" s="236"/>
      <c r="D281" s="225" t="s">
        <v>145</v>
      </c>
      <c r="E281" s="237" t="s">
        <v>1</v>
      </c>
      <c r="F281" s="238" t="s">
        <v>148</v>
      </c>
      <c r="G281" s="236"/>
      <c r="H281" s="239">
        <v>22.16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5" t="s">
        <v>145</v>
      </c>
      <c r="AU281" s="245" t="s">
        <v>133</v>
      </c>
      <c r="AV281" s="14" t="s">
        <v>132</v>
      </c>
      <c r="AW281" s="14" t="s">
        <v>34</v>
      </c>
      <c r="AX281" s="14" t="s">
        <v>82</v>
      </c>
      <c r="AY281" s="245" t="s">
        <v>124</v>
      </c>
    </row>
    <row r="282" spans="1:65" s="2" customFormat="1" ht="16.5" customHeight="1">
      <c r="A282" s="37"/>
      <c r="B282" s="38"/>
      <c r="C282" s="246" t="s">
        <v>571</v>
      </c>
      <c r="D282" s="246" t="s">
        <v>220</v>
      </c>
      <c r="E282" s="247" t="s">
        <v>572</v>
      </c>
      <c r="F282" s="248" t="s">
        <v>573</v>
      </c>
      <c r="G282" s="249" t="s">
        <v>236</v>
      </c>
      <c r="H282" s="250">
        <v>22.603</v>
      </c>
      <c r="I282" s="251"/>
      <c r="J282" s="252">
        <f>ROUND(I282*H282,2)</f>
        <v>0</v>
      </c>
      <c r="K282" s="248" t="s">
        <v>131</v>
      </c>
      <c r="L282" s="253"/>
      <c r="M282" s="254" t="s">
        <v>1</v>
      </c>
      <c r="N282" s="255" t="s">
        <v>43</v>
      </c>
      <c r="O282" s="90"/>
      <c r="P282" s="219">
        <f>O282*H282</f>
        <v>0</v>
      </c>
      <c r="Q282" s="219">
        <v>0.00022</v>
      </c>
      <c r="R282" s="219">
        <f>Q282*H282</f>
        <v>0.00497266</v>
      </c>
      <c r="S282" s="219">
        <v>0</v>
      </c>
      <c r="T282" s="220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21" t="s">
        <v>224</v>
      </c>
      <c r="AT282" s="221" t="s">
        <v>220</v>
      </c>
      <c r="AU282" s="221" t="s">
        <v>133</v>
      </c>
      <c r="AY282" s="16" t="s">
        <v>124</v>
      </c>
      <c r="BE282" s="222">
        <f>IF(N282="základní",J282,0)</f>
        <v>0</v>
      </c>
      <c r="BF282" s="222">
        <f>IF(N282="snížená",J282,0)</f>
        <v>0</v>
      </c>
      <c r="BG282" s="222">
        <f>IF(N282="zákl. přenesená",J282,0)</f>
        <v>0</v>
      </c>
      <c r="BH282" s="222">
        <f>IF(N282="sníž. přenesená",J282,0)</f>
        <v>0</v>
      </c>
      <c r="BI282" s="222">
        <f>IF(N282="nulová",J282,0)</f>
        <v>0</v>
      </c>
      <c r="BJ282" s="16" t="s">
        <v>133</v>
      </c>
      <c r="BK282" s="222">
        <f>ROUND(I282*H282,2)</f>
        <v>0</v>
      </c>
      <c r="BL282" s="16" t="s">
        <v>203</v>
      </c>
      <c r="BM282" s="221" t="s">
        <v>574</v>
      </c>
    </row>
    <row r="283" spans="1:51" s="13" customFormat="1" ht="12">
      <c r="A283" s="13"/>
      <c r="B283" s="223"/>
      <c r="C283" s="224"/>
      <c r="D283" s="225" t="s">
        <v>145</v>
      </c>
      <c r="E283" s="224"/>
      <c r="F283" s="227" t="s">
        <v>575</v>
      </c>
      <c r="G283" s="224"/>
      <c r="H283" s="228">
        <v>22.603</v>
      </c>
      <c r="I283" s="229"/>
      <c r="J283" s="224"/>
      <c r="K283" s="224"/>
      <c r="L283" s="230"/>
      <c r="M283" s="231"/>
      <c r="N283" s="232"/>
      <c r="O283" s="232"/>
      <c r="P283" s="232"/>
      <c r="Q283" s="232"/>
      <c r="R283" s="232"/>
      <c r="S283" s="232"/>
      <c r="T283" s="23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4" t="s">
        <v>145</v>
      </c>
      <c r="AU283" s="234" t="s">
        <v>133</v>
      </c>
      <c r="AV283" s="13" t="s">
        <v>133</v>
      </c>
      <c r="AW283" s="13" t="s">
        <v>4</v>
      </c>
      <c r="AX283" s="13" t="s">
        <v>82</v>
      </c>
      <c r="AY283" s="234" t="s">
        <v>124</v>
      </c>
    </row>
    <row r="284" spans="1:65" s="2" customFormat="1" ht="24.15" customHeight="1">
      <c r="A284" s="37"/>
      <c r="B284" s="38"/>
      <c r="C284" s="210" t="s">
        <v>576</v>
      </c>
      <c r="D284" s="210" t="s">
        <v>127</v>
      </c>
      <c r="E284" s="211" t="s">
        <v>577</v>
      </c>
      <c r="F284" s="212" t="s">
        <v>578</v>
      </c>
      <c r="G284" s="213" t="s">
        <v>375</v>
      </c>
      <c r="H284" s="256"/>
      <c r="I284" s="215"/>
      <c r="J284" s="216">
        <f>ROUND(I284*H284,2)</f>
        <v>0</v>
      </c>
      <c r="K284" s="212" t="s">
        <v>131</v>
      </c>
      <c r="L284" s="43"/>
      <c r="M284" s="217" t="s">
        <v>1</v>
      </c>
      <c r="N284" s="218" t="s">
        <v>43</v>
      </c>
      <c r="O284" s="90"/>
      <c r="P284" s="219">
        <f>O284*H284</f>
        <v>0</v>
      </c>
      <c r="Q284" s="219">
        <v>0</v>
      </c>
      <c r="R284" s="219">
        <f>Q284*H284</f>
        <v>0</v>
      </c>
      <c r="S284" s="219">
        <v>0</v>
      </c>
      <c r="T284" s="220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21" t="s">
        <v>203</v>
      </c>
      <c r="AT284" s="221" t="s">
        <v>127</v>
      </c>
      <c r="AU284" s="221" t="s">
        <v>133</v>
      </c>
      <c r="AY284" s="16" t="s">
        <v>124</v>
      </c>
      <c r="BE284" s="222">
        <f>IF(N284="základní",J284,0)</f>
        <v>0</v>
      </c>
      <c r="BF284" s="222">
        <f>IF(N284="snížená",J284,0)</f>
        <v>0</v>
      </c>
      <c r="BG284" s="222">
        <f>IF(N284="zákl. přenesená",J284,0)</f>
        <v>0</v>
      </c>
      <c r="BH284" s="222">
        <f>IF(N284="sníž. přenesená",J284,0)</f>
        <v>0</v>
      </c>
      <c r="BI284" s="222">
        <f>IF(N284="nulová",J284,0)</f>
        <v>0</v>
      </c>
      <c r="BJ284" s="16" t="s">
        <v>133</v>
      </c>
      <c r="BK284" s="222">
        <f>ROUND(I284*H284,2)</f>
        <v>0</v>
      </c>
      <c r="BL284" s="16" t="s">
        <v>203</v>
      </c>
      <c r="BM284" s="221" t="s">
        <v>579</v>
      </c>
    </row>
    <row r="285" spans="1:63" s="12" customFormat="1" ht="22.8" customHeight="1">
      <c r="A285" s="12"/>
      <c r="B285" s="194"/>
      <c r="C285" s="195"/>
      <c r="D285" s="196" t="s">
        <v>76</v>
      </c>
      <c r="E285" s="208" t="s">
        <v>580</v>
      </c>
      <c r="F285" s="208" t="s">
        <v>581</v>
      </c>
      <c r="G285" s="195"/>
      <c r="H285" s="195"/>
      <c r="I285" s="198"/>
      <c r="J285" s="209">
        <f>BK285</f>
        <v>0</v>
      </c>
      <c r="K285" s="195"/>
      <c r="L285" s="200"/>
      <c r="M285" s="201"/>
      <c r="N285" s="202"/>
      <c r="O285" s="202"/>
      <c r="P285" s="203">
        <f>SUM(P286:P294)</f>
        <v>0</v>
      </c>
      <c r="Q285" s="202"/>
      <c r="R285" s="203">
        <f>SUM(R286:R294)</f>
        <v>0.31331240000000005</v>
      </c>
      <c r="S285" s="202"/>
      <c r="T285" s="204">
        <f>SUM(T286:T294)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05" t="s">
        <v>133</v>
      </c>
      <c r="AT285" s="206" t="s">
        <v>76</v>
      </c>
      <c r="AU285" s="206" t="s">
        <v>82</v>
      </c>
      <c r="AY285" s="205" t="s">
        <v>124</v>
      </c>
      <c r="BK285" s="207">
        <f>SUM(BK286:BK294)</f>
        <v>0</v>
      </c>
    </row>
    <row r="286" spans="1:65" s="2" customFormat="1" ht="16.5" customHeight="1">
      <c r="A286" s="37"/>
      <c r="B286" s="38"/>
      <c r="C286" s="210" t="s">
        <v>582</v>
      </c>
      <c r="D286" s="210" t="s">
        <v>127</v>
      </c>
      <c r="E286" s="211" t="s">
        <v>583</v>
      </c>
      <c r="F286" s="212" t="s">
        <v>584</v>
      </c>
      <c r="G286" s="213" t="s">
        <v>130</v>
      </c>
      <c r="H286" s="214">
        <v>15.88</v>
      </c>
      <c r="I286" s="215"/>
      <c r="J286" s="216">
        <f>ROUND(I286*H286,2)</f>
        <v>0</v>
      </c>
      <c r="K286" s="212" t="s">
        <v>131</v>
      </c>
      <c r="L286" s="43"/>
      <c r="M286" s="217" t="s">
        <v>1</v>
      </c>
      <c r="N286" s="218" t="s">
        <v>43</v>
      </c>
      <c r="O286" s="90"/>
      <c r="P286" s="219">
        <f>O286*H286</f>
        <v>0</v>
      </c>
      <c r="Q286" s="219">
        <v>0</v>
      </c>
      <c r="R286" s="219">
        <f>Q286*H286</f>
        <v>0</v>
      </c>
      <c r="S286" s="219">
        <v>0</v>
      </c>
      <c r="T286" s="220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21" t="s">
        <v>203</v>
      </c>
      <c r="AT286" s="221" t="s">
        <v>127</v>
      </c>
      <c r="AU286" s="221" t="s">
        <v>133</v>
      </c>
      <c r="AY286" s="16" t="s">
        <v>124</v>
      </c>
      <c r="BE286" s="222">
        <f>IF(N286="základní",J286,0)</f>
        <v>0</v>
      </c>
      <c r="BF286" s="222">
        <f>IF(N286="snížená",J286,0)</f>
        <v>0</v>
      </c>
      <c r="BG286" s="222">
        <f>IF(N286="zákl. přenesená",J286,0)</f>
        <v>0</v>
      </c>
      <c r="BH286" s="222">
        <f>IF(N286="sníž. přenesená",J286,0)</f>
        <v>0</v>
      </c>
      <c r="BI286" s="222">
        <f>IF(N286="nulová",J286,0)</f>
        <v>0</v>
      </c>
      <c r="BJ286" s="16" t="s">
        <v>133</v>
      </c>
      <c r="BK286" s="222">
        <f>ROUND(I286*H286,2)</f>
        <v>0</v>
      </c>
      <c r="BL286" s="16" t="s">
        <v>203</v>
      </c>
      <c r="BM286" s="221" t="s">
        <v>585</v>
      </c>
    </row>
    <row r="287" spans="1:51" s="13" customFormat="1" ht="12">
      <c r="A287" s="13"/>
      <c r="B287" s="223"/>
      <c r="C287" s="224"/>
      <c r="D287" s="225" t="s">
        <v>145</v>
      </c>
      <c r="E287" s="226" t="s">
        <v>1</v>
      </c>
      <c r="F287" s="227" t="s">
        <v>177</v>
      </c>
      <c r="G287" s="224"/>
      <c r="H287" s="228">
        <v>13.92</v>
      </c>
      <c r="I287" s="229"/>
      <c r="J287" s="224"/>
      <c r="K287" s="224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145</v>
      </c>
      <c r="AU287" s="234" t="s">
        <v>133</v>
      </c>
      <c r="AV287" s="13" t="s">
        <v>133</v>
      </c>
      <c r="AW287" s="13" t="s">
        <v>34</v>
      </c>
      <c r="AX287" s="13" t="s">
        <v>77</v>
      </c>
      <c r="AY287" s="234" t="s">
        <v>124</v>
      </c>
    </row>
    <row r="288" spans="1:51" s="13" customFormat="1" ht="12">
      <c r="A288" s="13"/>
      <c r="B288" s="223"/>
      <c r="C288" s="224"/>
      <c r="D288" s="225" t="s">
        <v>145</v>
      </c>
      <c r="E288" s="226" t="s">
        <v>1</v>
      </c>
      <c r="F288" s="227" t="s">
        <v>586</v>
      </c>
      <c r="G288" s="224"/>
      <c r="H288" s="228">
        <v>1.96</v>
      </c>
      <c r="I288" s="229"/>
      <c r="J288" s="224"/>
      <c r="K288" s="224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145</v>
      </c>
      <c r="AU288" s="234" t="s">
        <v>133</v>
      </c>
      <c r="AV288" s="13" t="s">
        <v>133</v>
      </c>
      <c r="AW288" s="13" t="s">
        <v>34</v>
      </c>
      <c r="AX288" s="13" t="s">
        <v>77</v>
      </c>
      <c r="AY288" s="234" t="s">
        <v>124</v>
      </c>
    </row>
    <row r="289" spans="1:51" s="14" customFormat="1" ht="12">
      <c r="A289" s="14"/>
      <c r="B289" s="235"/>
      <c r="C289" s="236"/>
      <c r="D289" s="225" t="s">
        <v>145</v>
      </c>
      <c r="E289" s="237" t="s">
        <v>1</v>
      </c>
      <c r="F289" s="238" t="s">
        <v>148</v>
      </c>
      <c r="G289" s="236"/>
      <c r="H289" s="239">
        <v>15.879999999999999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5" t="s">
        <v>145</v>
      </c>
      <c r="AU289" s="245" t="s">
        <v>133</v>
      </c>
      <c r="AV289" s="14" t="s">
        <v>132</v>
      </c>
      <c r="AW289" s="14" t="s">
        <v>34</v>
      </c>
      <c r="AX289" s="14" t="s">
        <v>82</v>
      </c>
      <c r="AY289" s="245" t="s">
        <v>124</v>
      </c>
    </row>
    <row r="290" spans="1:65" s="2" customFormat="1" ht="16.5" customHeight="1">
      <c r="A290" s="37"/>
      <c r="B290" s="38"/>
      <c r="C290" s="210" t="s">
        <v>587</v>
      </c>
      <c r="D290" s="210" t="s">
        <v>127</v>
      </c>
      <c r="E290" s="211" t="s">
        <v>588</v>
      </c>
      <c r="F290" s="212" t="s">
        <v>589</v>
      </c>
      <c r="G290" s="213" t="s">
        <v>130</v>
      </c>
      <c r="H290" s="214">
        <v>15.88</v>
      </c>
      <c r="I290" s="215"/>
      <c r="J290" s="216">
        <f>ROUND(I290*H290,2)</f>
        <v>0</v>
      </c>
      <c r="K290" s="212" t="s">
        <v>131</v>
      </c>
      <c r="L290" s="43"/>
      <c r="M290" s="217" t="s">
        <v>1</v>
      </c>
      <c r="N290" s="218" t="s">
        <v>43</v>
      </c>
      <c r="O290" s="90"/>
      <c r="P290" s="219">
        <f>O290*H290</f>
        <v>0</v>
      </c>
      <c r="Q290" s="219">
        <v>0.0003</v>
      </c>
      <c r="R290" s="219">
        <f>Q290*H290</f>
        <v>0.004764</v>
      </c>
      <c r="S290" s="219">
        <v>0</v>
      </c>
      <c r="T290" s="220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21" t="s">
        <v>203</v>
      </c>
      <c r="AT290" s="221" t="s">
        <v>127</v>
      </c>
      <c r="AU290" s="221" t="s">
        <v>133</v>
      </c>
      <c r="AY290" s="16" t="s">
        <v>124</v>
      </c>
      <c r="BE290" s="222">
        <f>IF(N290="základní",J290,0)</f>
        <v>0</v>
      </c>
      <c r="BF290" s="222">
        <f>IF(N290="snížená",J290,0)</f>
        <v>0</v>
      </c>
      <c r="BG290" s="222">
        <f>IF(N290="zákl. přenesená",J290,0)</f>
        <v>0</v>
      </c>
      <c r="BH290" s="222">
        <f>IF(N290="sníž. přenesená",J290,0)</f>
        <v>0</v>
      </c>
      <c r="BI290" s="222">
        <f>IF(N290="nulová",J290,0)</f>
        <v>0</v>
      </c>
      <c r="BJ290" s="16" t="s">
        <v>133</v>
      </c>
      <c r="BK290" s="222">
        <f>ROUND(I290*H290,2)</f>
        <v>0</v>
      </c>
      <c r="BL290" s="16" t="s">
        <v>203</v>
      </c>
      <c r="BM290" s="221" t="s">
        <v>590</v>
      </c>
    </row>
    <row r="291" spans="1:65" s="2" customFormat="1" ht="33" customHeight="1">
      <c r="A291" s="37"/>
      <c r="B291" s="38"/>
      <c r="C291" s="210" t="s">
        <v>591</v>
      </c>
      <c r="D291" s="210" t="s">
        <v>127</v>
      </c>
      <c r="E291" s="211" t="s">
        <v>592</v>
      </c>
      <c r="F291" s="212" t="s">
        <v>593</v>
      </c>
      <c r="G291" s="213" t="s">
        <v>130</v>
      </c>
      <c r="H291" s="214">
        <v>15.88</v>
      </c>
      <c r="I291" s="215"/>
      <c r="J291" s="216">
        <f>ROUND(I291*H291,2)</f>
        <v>0</v>
      </c>
      <c r="K291" s="212" t="s">
        <v>131</v>
      </c>
      <c r="L291" s="43"/>
      <c r="M291" s="217" t="s">
        <v>1</v>
      </c>
      <c r="N291" s="218" t="s">
        <v>43</v>
      </c>
      <c r="O291" s="90"/>
      <c r="P291" s="219">
        <f>O291*H291</f>
        <v>0</v>
      </c>
      <c r="Q291" s="219">
        <v>0.00535</v>
      </c>
      <c r="R291" s="219">
        <f>Q291*H291</f>
        <v>0.084958</v>
      </c>
      <c r="S291" s="219">
        <v>0</v>
      </c>
      <c r="T291" s="220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1" t="s">
        <v>203</v>
      </c>
      <c r="AT291" s="221" t="s">
        <v>127</v>
      </c>
      <c r="AU291" s="221" t="s">
        <v>133</v>
      </c>
      <c r="AY291" s="16" t="s">
        <v>124</v>
      </c>
      <c r="BE291" s="222">
        <f>IF(N291="základní",J291,0)</f>
        <v>0</v>
      </c>
      <c r="BF291" s="222">
        <f>IF(N291="snížená",J291,0)</f>
        <v>0</v>
      </c>
      <c r="BG291" s="222">
        <f>IF(N291="zákl. přenesená",J291,0)</f>
        <v>0</v>
      </c>
      <c r="BH291" s="222">
        <f>IF(N291="sníž. přenesená",J291,0)</f>
        <v>0</v>
      </c>
      <c r="BI291" s="222">
        <f>IF(N291="nulová",J291,0)</f>
        <v>0</v>
      </c>
      <c r="BJ291" s="16" t="s">
        <v>133</v>
      </c>
      <c r="BK291" s="222">
        <f>ROUND(I291*H291,2)</f>
        <v>0</v>
      </c>
      <c r="BL291" s="16" t="s">
        <v>203</v>
      </c>
      <c r="BM291" s="221" t="s">
        <v>594</v>
      </c>
    </row>
    <row r="292" spans="1:65" s="2" customFormat="1" ht="33" customHeight="1">
      <c r="A292" s="37"/>
      <c r="B292" s="38"/>
      <c r="C292" s="246" t="s">
        <v>595</v>
      </c>
      <c r="D292" s="246" t="s">
        <v>220</v>
      </c>
      <c r="E292" s="247" t="s">
        <v>596</v>
      </c>
      <c r="F292" s="248" t="s">
        <v>597</v>
      </c>
      <c r="G292" s="249" t="s">
        <v>130</v>
      </c>
      <c r="H292" s="250">
        <v>17.468</v>
      </c>
      <c r="I292" s="251"/>
      <c r="J292" s="252">
        <f>ROUND(I292*H292,2)</f>
        <v>0</v>
      </c>
      <c r="K292" s="248" t="s">
        <v>131</v>
      </c>
      <c r="L292" s="253"/>
      <c r="M292" s="254" t="s">
        <v>1</v>
      </c>
      <c r="N292" s="255" t="s">
        <v>43</v>
      </c>
      <c r="O292" s="90"/>
      <c r="P292" s="219">
        <f>O292*H292</f>
        <v>0</v>
      </c>
      <c r="Q292" s="219">
        <v>0.0128</v>
      </c>
      <c r="R292" s="219">
        <f>Q292*H292</f>
        <v>0.22359040000000002</v>
      </c>
      <c r="S292" s="219">
        <v>0</v>
      </c>
      <c r="T292" s="220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21" t="s">
        <v>224</v>
      </c>
      <c r="AT292" s="221" t="s">
        <v>220</v>
      </c>
      <c r="AU292" s="221" t="s">
        <v>133</v>
      </c>
      <c r="AY292" s="16" t="s">
        <v>124</v>
      </c>
      <c r="BE292" s="222">
        <f>IF(N292="základní",J292,0)</f>
        <v>0</v>
      </c>
      <c r="BF292" s="222">
        <f>IF(N292="snížená",J292,0)</f>
        <v>0</v>
      </c>
      <c r="BG292" s="222">
        <f>IF(N292="zákl. přenesená",J292,0)</f>
        <v>0</v>
      </c>
      <c r="BH292" s="222">
        <f>IF(N292="sníž. přenesená",J292,0)</f>
        <v>0</v>
      </c>
      <c r="BI292" s="222">
        <f>IF(N292="nulová",J292,0)</f>
        <v>0</v>
      </c>
      <c r="BJ292" s="16" t="s">
        <v>133</v>
      </c>
      <c r="BK292" s="222">
        <f>ROUND(I292*H292,2)</f>
        <v>0</v>
      </c>
      <c r="BL292" s="16" t="s">
        <v>203</v>
      </c>
      <c r="BM292" s="221" t="s">
        <v>598</v>
      </c>
    </row>
    <row r="293" spans="1:51" s="13" customFormat="1" ht="12">
      <c r="A293" s="13"/>
      <c r="B293" s="223"/>
      <c r="C293" s="224"/>
      <c r="D293" s="225" t="s">
        <v>145</v>
      </c>
      <c r="E293" s="224"/>
      <c r="F293" s="227" t="s">
        <v>599</v>
      </c>
      <c r="G293" s="224"/>
      <c r="H293" s="228">
        <v>17.468</v>
      </c>
      <c r="I293" s="229"/>
      <c r="J293" s="224"/>
      <c r="K293" s="224"/>
      <c r="L293" s="230"/>
      <c r="M293" s="231"/>
      <c r="N293" s="232"/>
      <c r="O293" s="232"/>
      <c r="P293" s="232"/>
      <c r="Q293" s="232"/>
      <c r="R293" s="232"/>
      <c r="S293" s="232"/>
      <c r="T293" s="23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4" t="s">
        <v>145</v>
      </c>
      <c r="AU293" s="234" t="s">
        <v>133</v>
      </c>
      <c r="AV293" s="13" t="s">
        <v>133</v>
      </c>
      <c r="AW293" s="13" t="s">
        <v>4</v>
      </c>
      <c r="AX293" s="13" t="s">
        <v>82</v>
      </c>
      <c r="AY293" s="234" t="s">
        <v>124</v>
      </c>
    </row>
    <row r="294" spans="1:65" s="2" customFormat="1" ht="24.15" customHeight="1">
      <c r="A294" s="37"/>
      <c r="B294" s="38"/>
      <c r="C294" s="210" t="s">
        <v>600</v>
      </c>
      <c r="D294" s="210" t="s">
        <v>127</v>
      </c>
      <c r="E294" s="211" t="s">
        <v>601</v>
      </c>
      <c r="F294" s="212" t="s">
        <v>602</v>
      </c>
      <c r="G294" s="213" t="s">
        <v>375</v>
      </c>
      <c r="H294" s="256"/>
      <c r="I294" s="215"/>
      <c r="J294" s="216">
        <f>ROUND(I294*H294,2)</f>
        <v>0</v>
      </c>
      <c r="K294" s="212" t="s">
        <v>131</v>
      </c>
      <c r="L294" s="43"/>
      <c r="M294" s="217" t="s">
        <v>1</v>
      </c>
      <c r="N294" s="218" t="s">
        <v>43</v>
      </c>
      <c r="O294" s="90"/>
      <c r="P294" s="219">
        <f>O294*H294</f>
        <v>0</v>
      </c>
      <c r="Q294" s="219">
        <v>0</v>
      </c>
      <c r="R294" s="219">
        <f>Q294*H294</f>
        <v>0</v>
      </c>
      <c r="S294" s="219">
        <v>0</v>
      </c>
      <c r="T294" s="220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21" t="s">
        <v>203</v>
      </c>
      <c r="AT294" s="221" t="s">
        <v>127</v>
      </c>
      <c r="AU294" s="221" t="s">
        <v>133</v>
      </c>
      <c r="AY294" s="16" t="s">
        <v>124</v>
      </c>
      <c r="BE294" s="222">
        <f>IF(N294="základní",J294,0)</f>
        <v>0</v>
      </c>
      <c r="BF294" s="222">
        <f>IF(N294="snížená",J294,0)</f>
        <v>0</v>
      </c>
      <c r="BG294" s="222">
        <f>IF(N294="zákl. přenesená",J294,0)</f>
        <v>0</v>
      </c>
      <c r="BH294" s="222">
        <f>IF(N294="sníž. přenesená",J294,0)</f>
        <v>0</v>
      </c>
      <c r="BI294" s="222">
        <f>IF(N294="nulová",J294,0)</f>
        <v>0</v>
      </c>
      <c r="BJ294" s="16" t="s">
        <v>133</v>
      </c>
      <c r="BK294" s="222">
        <f>ROUND(I294*H294,2)</f>
        <v>0</v>
      </c>
      <c r="BL294" s="16" t="s">
        <v>203</v>
      </c>
      <c r="BM294" s="221" t="s">
        <v>603</v>
      </c>
    </row>
    <row r="295" spans="1:63" s="12" customFormat="1" ht="22.8" customHeight="1">
      <c r="A295" s="12"/>
      <c r="B295" s="194"/>
      <c r="C295" s="195"/>
      <c r="D295" s="196" t="s">
        <v>76</v>
      </c>
      <c r="E295" s="208" t="s">
        <v>604</v>
      </c>
      <c r="F295" s="208" t="s">
        <v>605</v>
      </c>
      <c r="G295" s="195"/>
      <c r="H295" s="195"/>
      <c r="I295" s="198"/>
      <c r="J295" s="209">
        <f>BK295</f>
        <v>0</v>
      </c>
      <c r="K295" s="195"/>
      <c r="L295" s="200"/>
      <c r="M295" s="201"/>
      <c r="N295" s="202"/>
      <c r="O295" s="202"/>
      <c r="P295" s="203">
        <f>SUM(P296:P311)</f>
        <v>0</v>
      </c>
      <c r="Q295" s="202"/>
      <c r="R295" s="203">
        <f>SUM(R296:R311)</f>
        <v>0.0037156800000000003</v>
      </c>
      <c r="S295" s="202"/>
      <c r="T295" s="204">
        <f>SUM(T296:T311)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5" t="s">
        <v>133</v>
      </c>
      <c r="AT295" s="206" t="s">
        <v>76</v>
      </c>
      <c r="AU295" s="206" t="s">
        <v>82</v>
      </c>
      <c r="AY295" s="205" t="s">
        <v>124</v>
      </c>
      <c r="BK295" s="207">
        <f>SUM(BK296:BK311)</f>
        <v>0</v>
      </c>
    </row>
    <row r="296" spans="1:65" s="2" customFormat="1" ht="24.15" customHeight="1">
      <c r="A296" s="37"/>
      <c r="B296" s="38"/>
      <c r="C296" s="210" t="s">
        <v>606</v>
      </c>
      <c r="D296" s="210" t="s">
        <v>127</v>
      </c>
      <c r="E296" s="211" t="s">
        <v>607</v>
      </c>
      <c r="F296" s="212" t="s">
        <v>608</v>
      </c>
      <c r="G296" s="213" t="s">
        <v>130</v>
      </c>
      <c r="H296" s="214">
        <v>3.408</v>
      </c>
      <c r="I296" s="215"/>
      <c r="J296" s="216">
        <f>ROUND(I296*H296,2)</f>
        <v>0</v>
      </c>
      <c r="K296" s="212" t="s">
        <v>131</v>
      </c>
      <c r="L296" s="43"/>
      <c r="M296" s="217" t="s">
        <v>1</v>
      </c>
      <c r="N296" s="218" t="s">
        <v>43</v>
      </c>
      <c r="O296" s="90"/>
      <c r="P296" s="219">
        <f>O296*H296</f>
        <v>0</v>
      </c>
      <c r="Q296" s="219">
        <v>8E-05</v>
      </c>
      <c r="R296" s="219">
        <f>Q296*H296</f>
        <v>0.00027264</v>
      </c>
      <c r="S296" s="219">
        <v>0</v>
      </c>
      <c r="T296" s="220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21" t="s">
        <v>203</v>
      </c>
      <c r="AT296" s="221" t="s">
        <v>127</v>
      </c>
      <c r="AU296" s="221" t="s">
        <v>133</v>
      </c>
      <c r="AY296" s="16" t="s">
        <v>124</v>
      </c>
      <c r="BE296" s="222">
        <f>IF(N296="základní",J296,0)</f>
        <v>0</v>
      </c>
      <c r="BF296" s="222">
        <f>IF(N296="snížená",J296,0)</f>
        <v>0</v>
      </c>
      <c r="BG296" s="222">
        <f>IF(N296="zákl. přenesená",J296,0)</f>
        <v>0</v>
      </c>
      <c r="BH296" s="222">
        <f>IF(N296="sníž. přenesená",J296,0)</f>
        <v>0</v>
      </c>
      <c r="BI296" s="222">
        <f>IF(N296="nulová",J296,0)</f>
        <v>0</v>
      </c>
      <c r="BJ296" s="16" t="s">
        <v>133</v>
      </c>
      <c r="BK296" s="222">
        <f>ROUND(I296*H296,2)</f>
        <v>0</v>
      </c>
      <c r="BL296" s="16" t="s">
        <v>203</v>
      </c>
      <c r="BM296" s="221" t="s">
        <v>609</v>
      </c>
    </row>
    <row r="297" spans="1:65" s="2" customFormat="1" ht="16.5" customHeight="1">
      <c r="A297" s="37"/>
      <c r="B297" s="38"/>
      <c r="C297" s="210" t="s">
        <v>610</v>
      </c>
      <c r="D297" s="210" t="s">
        <v>127</v>
      </c>
      <c r="E297" s="211" t="s">
        <v>611</v>
      </c>
      <c r="F297" s="212" t="s">
        <v>612</v>
      </c>
      <c r="G297" s="213" t="s">
        <v>130</v>
      </c>
      <c r="H297" s="214">
        <v>3.408</v>
      </c>
      <c r="I297" s="215"/>
      <c r="J297" s="216">
        <f>ROUND(I297*H297,2)</f>
        <v>0</v>
      </c>
      <c r="K297" s="212" t="s">
        <v>131</v>
      </c>
      <c r="L297" s="43"/>
      <c r="M297" s="217" t="s">
        <v>1</v>
      </c>
      <c r="N297" s="218" t="s">
        <v>43</v>
      </c>
      <c r="O297" s="90"/>
      <c r="P297" s="219">
        <f>O297*H297</f>
        <v>0</v>
      </c>
      <c r="Q297" s="219">
        <v>0</v>
      </c>
      <c r="R297" s="219">
        <f>Q297*H297</f>
        <v>0</v>
      </c>
      <c r="S297" s="219">
        <v>0</v>
      </c>
      <c r="T297" s="220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21" t="s">
        <v>203</v>
      </c>
      <c r="AT297" s="221" t="s">
        <v>127</v>
      </c>
      <c r="AU297" s="221" t="s">
        <v>133</v>
      </c>
      <c r="AY297" s="16" t="s">
        <v>124</v>
      </c>
      <c r="BE297" s="222">
        <f>IF(N297="základní",J297,0)</f>
        <v>0</v>
      </c>
      <c r="BF297" s="222">
        <f>IF(N297="snížená",J297,0)</f>
        <v>0</v>
      </c>
      <c r="BG297" s="222">
        <f>IF(N297="zákl. přenesená",J297,0)</f>
        <v>0</v>
      </c>
      <c r="BH297" s="222">
        <f>IF(N297="sníž. přenesená",J297,0)</f>
        <v>0</v>
      </c>
      <c r="BI297" s="222">
        <f>IF(N297="nulová",J297,0)</f>
        <v>0</v>
      </c>
      <c r="BJ297" s="16" t="s">
        <v>133</v>
      </c>
      <c r="BK297" s="222">
        <f>ROUND(I297*H297,2)</f>
        <v>0</v>
      </c>
      <c r="BL297" s="16" t="s">
        <v>203</v>
      </c>
      <c r="BM297" s="221" t="s">
        <v>613</v>
      </c>
    </row>
    <row r="298" spans="1:51" s="13" customFormat="1" ht="12">
      <c r="A298" s="13"/>
      <c r="B298" s="223"/>
      <c r="C298" s="224"/>
      <c r="D298" s="225" t="s">
        <v>145</v>
      </c>
      <c r="E298" s="226" t="s">
        <v>1</v>
      </c>
      <c r="F298" s="227" t="s">
        <v>614</v>
      </c>
      <c r="G298" s="224"/>
      <c r="H298" s="228">
        <v>1.104</v>
      </c>
      <c r="I298" s="229"/>
      <c r="J298" s="224"/>
      <c r="K298" s="224"/>
      <c r="L298" s="230"/>
      <c r="M298" s="231"/>
      <c r="N298" s="232"/>
      <c r="O298" s="232"/>
      <c r="P298" s="232"/>
      <c r="Q298" s="232"/>
      <c r="R298" s="232"/>
      <c r="S298" s="232"/>
      <c r="T298" s="23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4" t="s">
        <v>145</v>
      </c>
      <c r="AU298" s="234" t="s">
        <v>133</v>
      </c>
      <c r="AV298" s="13" t="s">
        <v>133</v>
      </c>
      <c r="AW298" s="13" t="s">
        <v>34</v>
      </c>
      <c r="AX298" s="13" t="s">
        <v>77</v>
      </c>
      <c r="AY298" s="234" t="s">
        <v>124</v>
      </c>
    </row>
    <row r="299" spans="1:51" s="13" customFormat="1" ht="12">
      <c r="A299" s="13"/>
      <c r="B299" s="223"/>
      <c r="C299" s="224"/>
      <c r="D299" s="225" t="s">
        <v>145</v>
      </c>
      <c r="E299" s="226" t="s">
        <v>1</v>
      </c>
      <c r="F299" s="227" t="s">
        <v>615</v>
      </c>
      <c r="G299" s="224"/>
      <c r="H299" s="228">
        <v>2.304</v>
      </c>
      <c r="I299" s="229"/>
      <c r="J299" s="224"/>
      <c r="K299" s="224"/>
      <c r="L299" s="230"/>
      <c r="M299" s="231"/>
      <c r="N299" s="232"/>
      <c r="O299" s="232"/>
      <c r="P299" s="232"/>
      <c r="Q299" s="232"/>
      <c r="R299" s="232"/>
      <c r="S299" s="232"/>
      <c r="T299" s="23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4" t="s">
        <v>145</v>
      </c>
      <c r="AU299" s="234" t="s">
        <v>133</v>
      </c>
      <c r="AV299" s="13" t="s">
        <v>133</v>
      </c>
      <c r="AW299" s="13" t="s">
        <v>34</v>
      </c>
      <c r="AX299" s="13" t="s">
        <v>77</v>
      </c>
      <c r="AY299" s="234" t="s">
        <v>124</v>
      </c>
    </row>
    <row r="300" spans="1:51" s="14" customFormat="1" ht="12">
      <c r="A300" s="14"/>
      <c r="B300" s="235"/>
      <c r="C300" s="236"/>
      <c r="D300" s="225" t="s">
        <v>145</v>
      </c>
      <c r="E300" s="237" t="s">
        <v>1</v>
      </c>
      <c r="F300" s="238" t="s">
        <v>148</v>
      </c>
      <c r="G300" s="236"/>
      <c r="H300" s="239">
        <v>3.408</v>
      </c>
      <c r="I300" s="240"/>
      <c r="J300" s="236"/>
      <c r="K300" s="236"/>
      <c r="L300" s="241"/>
      <c r="M300" s="242"/>
      <c r="N300" s="243"/>
      <c r="O300" s="243"/>
      <c r="P300" s="243"/>
      <c r="Q300" s="243"/>
      <c r="R300" s="243"/>
      <c r="S300" s="243"/>
      <c r="T300" s="24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5" t="s">
        <v>145</v>
      </c>
      <c r="AU300" s="245" t="s">
        <v>133</v>
      </c>
      <c r="AV300" s="14" t="s">
        <v>132</v>
      </c>
      <c r="AW300" s="14" t="s">
        <v>34</v>
      </c>
      <c r="AX300" s="14" t="s">
        <v>82</v>
      </c>
      <c r="AY300" s="245" t="s">
        <v>124</v>
      </c>
    </row>
    <row r="301" spans="1:65" s="2" customFormat="1" ht="24.15" customHeight="1">
      <c r="A301" s="37"/>
      <c r="B301" s="38"/>
      <c r="C301" s="210" t="s">
        <v>616</v>
      </c>
      <c r="D301" s="210" t="s">
        <v>127</v>
      </c>
      <c r="E301" s="211" t="s">
        <v>617</v>
      </c>
      <c r="F301" s="212" t="s">
        <v>618</v>
      </c>
      <c r="G301" s="213" t="s">
        <v>130</v>
      </c>
      <c r="H301" s="214">
        <v>3.408</v>
      </c>
      <c r="I301" s="215"/>
      <c r="J301" s="216">
        <f>ROUND(I301*H301,2)</f>
        <v>0</v>
      </c>
      <c r="K301" s="212" t="s">
        <v>131</v>
      </c>
      <c r="L301" s="43"/>
      <c r="M301" s="217" t="s">
        <v>1</v>
      </c>
      <c r="N301" s="218" t="s">
        <v>43</v>
      </c>
      <c r="O301" s="90"/>
      <c r="P301" s="219">
        <f>O301*H301</f>
        <v>0</v>
      </c>
      <c r="Q301" s="219">
        <v>0.00014</v>
      </c>
      <c r="R301" s="219">
        <f>Q301*H301</f>
        <v>0.00047711999999999993</v>
      </c>
      <c r="S301" s="219">
        <v>0</v>
      </c>
      <c r="T301" s="220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21" t="s">
        <v>203</v>
      </c>
      <c r="AT301" s="221" t="s">
        <v>127</v>
      </c>
      <c r="AU301" s="221" t="s">
        <v>133</v>
      </c>
      <c r="AY301" s="16" t="s">
        <v>124</v>
      </c>
      <c r="BE301" s="222">
        <f>IF(N301="základní",J301,0)</f>
        <v>0</v>
      </c>
      <c r="BF301" s="222">
        <f>IF(N301="snížená",J301,0)</f>
        <v>0</v>
      </c>
      <c r="BG301" s="222">
        <f>IF(N301="zákl. přenesená",J301,0)</f>
        <v>0</v>
      </c>
      <c r="BH301" s="222">
        <f>IF(N301="sníž. přenesená",J301,0)</f>
        <v>0</v>
      </c>
      <c r="BI301" s="222">
        <f>IF(N301="nulová",J301,0)</f>
        <v>0</v>
      </c>
      <c r="BJ301" s="16" t="s">
        <v>133</v>
      </c>
      <c r="BK301" s="222">
        <f>ROUND(I301*H301,2)</f>
        <v>0</v>
      </c>
      <c r="BL301" s="16" t="s">
        <v>203</v>
      </c>
      <c r="BM301" s="221" t="s">
        <v>619</v>
      </c>
    </row>
    <row r="302" spans="1:65" s="2" customFormat="1" ht="24.15" customHeight="1">
      <c r="A302" s="37"/>
      <c r="B302" s="38"/>
      <c r="C302" s="210" t="s">
        <v>620</v>
      </c>
      <c r="D302" s="210" t="s">
        <v>127</v>
      </c>
      <c r="E302" s="211" t="s">
        <v>621</v>
      </c>
      <c r="F302" s="212" t="s">
        <v>622</v>
      </c>
      <c r="G302" s="213" t="s">
        <v>130</v>
      </c>
      <c r="H302" s="214">
        <v>3.408</v>
      </c>
      <c r="I302" s="215"/>
      <c r="J302" s="216">
        <f>ROUND(I302*H302,2)</f>
        <v>0</v>
      </c>
      <c r="K302" s="212" t="s">
        <v>131</v>
      </c>
      <c r="L302" s="43"/>
      <c r="M302" s="217" t="s">
        <v>1</v>
      </c>
      <c r="N302" s="218" t="s">
        <v>43</v>
      </c>
      <c r="O302" s="90"/>
      <c r="P302" s="219">
        <f>O302*H302</f>
        <v>0</v>
      </c>
      <c r="Q302" s="219">
        <v>0.00012</v>
      </c>
      <c r="R302" s="219">
        <f>Q302*H302</f>
        <v>0.00040896</v>
      </c>
      <c r="S302" s="219">
        <v>0</v>
      </c>
      <c r="T302" s="220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21" t="s">
        <v>203</v>
      </c>
      <c r="AT302" s="221" t="s">
        <v>127</v>
      </c>
      <c r="AU302" s="221" t="s">
        <v>133</v>
      </c>
      <c r="AY302" s="16" t="s">
        <v>124</v>
      </c>
      <c r="BE302" s="222">
        <f>IF(N302="základní",J302,0)</f>
        <v>0</v>
      </c>
      <c r="BF302" s="222">
        <f>IF(N302="snížená",J302,0)</f>
        <v>0</v>
      </c>
      <c r="BG302" s="222">
        <f>IF(N302="zákl. přenesená",J302,0)</f>
        <v>0</v>
      </c>
      <c r="BH302" s="222">
        <f>IF(N302="sníž. přenesená",J302,0)</f>
        <v>0</v>
      </c>
      <c r="BI302" s="222">
        <f>IF(N302="nulová",J302,0)</f>
        <v>0</v>
      </c>
      <c r="BJ302" s="16" t="s">
        <v>133</v>
      </c>
      <c r="BK302" s="222">
        <f>ROUND(I302*H302,2)</f>
        <v>0</v>
      </c>
      <c r="BL302" s="16" t="s">
        <v>203</v>
      </c>
      <c r="BM302" s="221" t="s">
        <v>623</v>
      </c>
    </row>
    <row r="303" spans="1:65" s="2" customFormat="1" ht="24.15" customHeight="1">
      <c r="A303" s="37"/>
      <c r="B303" s="38"/>
      <c r="C303" s="210" t="s">
        <v>624</v>
      </c>
      <c r="D303" s="210" t="s">
        <v>127</v>
      </c>
      <c r="E303" s="211" t="s">
        <v>625</v>
      </c>
      <c r="F303" s="212" t="s">
        <v>626</v>
      </c>
      <c r="G303" s="213" t="s">
        <v>130</v>
      </c>
      <c r="H303" s="214">
        <v>3.408</v>
      </c>
      <c r="I303" s="215"/>
      <c r="J303" s="216">
        <f>ROUND(I303*H303,2)</f>
        <v>0</v>
      </c>
      <c r="K303" s="212" t="s">
        <v>131</v>
      </c>
      <c r="L303" s="43"/>
      <c r="M303" s="217" t="s">
        <v>1</v>
      </c>
      <c r="N303" s="218" t="s">
        <v>43</v>
      </c>
      <c r="O303" s="90"/>
      <c r="P303" s="219">
        <f>O303*H303</f>
        <v>0</v>
      </c>
      <c r="Q303" s="219">
        <v>0.00012</v>
      </c>
      <c r="R303" s="219">
        <f>Q303*H303</f>
        <v>0.00040896</v>
      </c>
      <c r="S303" s="219">
        <v>0</v>
      </c>
      <c r="T303" s="220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21" t="s">
        <v>203</v>
      </c>
      <c r="AT303" s="221" t="s">
        <v>127</v>
      </c>
      <c r="AU303" s="221" t="s">
        <v>133</v>
      </c>
      <c r="AY303" s="16" t="s">
        <v>124</v>
      </c>
      <c r="BE303" s="222">
        <f>IF(N303="základní",J303,0)</f>
        <v>0</v>
      </c>
      <c r="BF303" s="222">
        <f>IF(N303="snížená",J303,0)</f>
        <v>0</v>
      </c>
      <c r="BG303" s="222">
        <f>IF(N303="zákl. přenesená",J303,0)</f>
        <v>0</v>
      </c>
      <c r="BH303" s="222">
        <f>IF(N303="sníž. přenesená",J303,0)</f>
        <v>0</v>
      </c>
      <c r="BI303" s="222">
        <f>IF(N303="nulová",J303,0)</f>
        <v>0</v>
      </c>
      <c r="BJ303" s="16" t="s">
        <v>133</v>
      </c>
      <c r="BK303" s="222">
        <f>ROUND(I303*H303,2)</f>
        <v>0</v>
      </c>
      <c r="BL303" s="16" t="s">
        <v>203</v>
      </c>
      <c r="BM303" s="221" t="s">
        <v>627</v>
      </c>
    </row>
    <row r="304" spans="1:65" s="2" customFormat="1" ht="33" customHeight="1">
      <c r="A304" s="37"/>
      <c r="B304" s="38"/>
      <c r="C304" s="210" t="s">
        <v>628</v>
      </c>
      <c r="D304" s="210" t="s">
        <v>127</v>
      </c>
      <c r="E304" s="211" t="s">
        <v>629</v>
      </c>
      <c r="F304" s="212" t="s">
        <v>630</v>
      </c>
      <c r="G304" s="213" t="s">
        <v>130</v>
      </c>
      <c r="H304" s="214">
        <v>1.2</v>
      </c>
      <c r="I304" s="215"/>
      <c r="J304" s="216">
        <f>ROUND(I304*H304,2)</f>
        <v>0</v>
      </c>
      <c r="K304" s="212" t="s">
        <v>131</v>
      </c>
      <c r="L304" s="43"/>
      <c r="M304" s="217" t="s">
        <v>1</v>
      </c>
      <c r="N304" s="218" t="s">
        <v>43</v>
      </c>
      <c r="O304" s="90"/>
      <c r="P304" s="219">
        <f>O304*H304</f>
        <v>0</v>
      </c>
      <c r="Q304" s="219">
        <v>0.00023</v>
      </c>
      <c r="R304" s="219">
        <f>Q304*H304</f>
        <v>0.000276</v>
      </c>
      <c r="S304" s="219">
        <v>0</v>
      </c>
      <c r="T304" s="220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21" t="s">
        <v>203</v>
      </c>
      <c r="AT304" s="221" t="s">
        <v>127</v>
      </c>
      <c r="AU304" s="221" t="s">
        <v>133</v>
      </c>
      <c r="AY304" s="16" t="s">
        <v>124</v>
      </c>
      <c r="BE304" s="222">
        <f>IF(N304="základní",J304,0)</f>
        <v>0</v>
      </c>
      <c r="BF304" s="222">
        <f>IF(N304="snížená",J304,0)</f>
        <v>0</v>
      </c>
      <c r="BG304" s="222">
        <f>IF(N304="zákl. přenesená",J304,0)</f>
        <v>0</v>
      </c>
      <c r="BH304" s="222">
        <f>IF(N304="sníž. přenesená",J304,0)</f>
        <v>0</v>
      </c>
      <c r="BI304" s="222">
        <f>IF(N304="nulová",J304,0)</f>
        <v>0</v>
      </c>
      <c r="BJ304" s="16" t="s">
        <v>133</v>
      </c>
      <c r="BK304" s="222">
        <f>ROUND(I304*H304,2)</f>
        <v>0</v>
      </c>
      <c r="BL304" s="16" t="s">
        <v>203</v>
      </c>
      <c r="BM304" s="221" t="s">
        <v>631</v>
      </c>
    </row>
    <row r="305" spans="1:65" s="2" customFormat="1" ht="24.15" customHeight="1">
      <c r="A305" s="37"/>
      <c r="B305" s="38"/>
      <c r="C305" s="210" t="s">
        <v>632</v>
      </c>
      <c r="D305" s="210" t="s">
        <v>127</v>
      </c>
      <c r="E305" s="211" t="s">
        <v>633</v>
      </c>
      <c r="F305" s="212" t="s">
        <v>634</v>
      </c>
      <c r="G305" s="213" t="s">
        <v>130</v>
      </c>
      <c r="H305" s="214">
        <v>1.2</v>
      </c>
      <c r="I305" s="215"/>
      <c r="J305" s="216">
        <f>ROUND(I305*H305,2)</f>
        <v>0</v>
      </c>
      <c r="K305" s="212" t="s">
        <v>131</v>
      </c>
      <c r="L305" s="43"/>
      <c r="M305" s="217" t="s">
        <v>1</v>
      </c>
      <c r="N305" s="218" t="s">
        <v>43</v>
      </c>
      <c r="O305" s="90"/>
      <c r="P305" s="219">
        <f>O305*H305</f>
        <v>0</v>
      </c>
      <c r="Q305" s="219">
        <v>0</v>
      </c>
      <c r="R305" s="219">
        <f>Q305*H305</f>
        <v>0</v>
      </c>
      <c r="S305" s="219">
        <v>0</v>
      </c>
      <c r="T305" s="220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21" t="s">
        <v>203</v>
      </c>
      <c r="AT305" s="221" t="s">
        <v>127</v>
      </c>
      <c r="AU305" s="221" t="s">
        <v>133</v>
      </c>
      <c r="AY305" s="16" t="s">
        <v>124</v>
      </c>
      <c r="BE305" s="222">
        <f>IF(N305="základní",J305,0)</f>
        <v>0</v>
      </c>
      <c r="BF305" s="222">
        <f>IF(N305="snížená",J305,0)</f>
        <v>0</v>
      </c>
      <c r="BG305" s="222">
        <f>IF(N305="zákl. přenesená",J305,0)</f>
        <v>0</v>
      </c>
      <c r="BH305" s="222">
        <f>IF(N305="sníž. přenesená",J305,0)</f>
        <v>0</v>
      </c>
      <c r="BI305" s="222">
        <f>IF(N305="nulová",J305,0)</f>
        <v>0</v>
      </c>
      <c r="BJ305" s="16" t="s">
        <v>133</v>
      </c>
      <c r="BK305" s="222">
        <f>ROUND(I305*H305,2)</f>
        <v>0</v>
      </c>
      <c r="BL305" s="16" t="s">
        <v>203</v>
      </c>
      <c r="BM305" s="221" t="s">
        <v>635</v>
      </c>
    </row>
    <row r="306" spans="1:65" s="2" customFormat="1" ht="24.15" customHeight="1">
      <c r="A306" s="37"/>
      <c r="B306" s="38"/>
      <c r="C306" s="210" t="s">
        <v>636</v>
      </c>
      <c r="D306" s="210" t="s">
        <v>127</v>
      </c>
      <c r="E306" s="211" t="s">
        <v>637</v>
      </c>
      <c r="F306" s="212" t="s">
        <v>638</v>
      </c>
      <c r="G306" s="213" t="s">
        <v>236</v>
      </c>
      <c r="H306" s="214">
        <v>18</v>
      </c>
      <c r="I306" s="215"/>
      <c r="J306" s="216">
        <f>ROUND(I306*H306,2)</f>
        <v>0</v>
      </c>
      <c r="K306" s="212" t="s">
        <v>131</v>
      </c>
      <c r="L306" s="43"/>
      <c r="M306" s="217" t="s">
        <v>1</v>
      </c>
      <c r="N306" s="218" t="s">
        <v>43</v>
      </c>
      <c r="O306" s="90"/>
      <c r="P306" s="219">
        <f>O306*H306</f>
        <v>0</v>
      </c>
      <c r="Q306" s="219">
        <v>2E-05</v>
      </c>
      <c r="R306" s="219">
        <f>Q306*H306</f>
        <v>0.00036</v>
      </c>
      <c r="S306" s="219">
        <v>0</v>
      </c>
      <c r="T306" s="220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21" t="s">
        <v>203</v>
      </c>
      <c r="AT306" s="221" t="s">
        <v>127</v>
      </c>
      <c r="AU306" s="221" t="s">
        <v>133</v>
      </c>
      <c r="AY306" s="16" t="s">
        <v>124</v>
      </c>
      <c r="BE306" s="222">
        <f>IF(N306="základní",J306,0)</f>
        <v>0</v>
      </c>
      <c r="BF306" s="222">
        <f>IF(N306="snížená",J306,0)</f>
        <v>0</v>
      </c>
      <c r="BG306" s="222">
        <f>IF(N306="zákl. přenesená",J306,0)</f>
        <v>0</v>
      </c>
      <c r="BH306" s="222">
        <f>IF(N306="sníž. přenesená",J306,0)</f>
        <v>0</v>
      </c>
      <c r="BI306" s="222">
        <f>IF(N306="nulová",J306,0)</f>
        <v>0</v>
      </c>
      <c r="BJ306" s="16" t="s">
        <v>133</v>
      </c>
      <c r="BK306" s="222">
        <f>ROUND(I306*H306,2)</f>
        <v>0</v>
      </c>
      <c r="BL306" s="16" t="s">
        <v>203</v>
      </c>
      <c r="BM306" s="221" t="s">
        <v>639</v>
      </c>
    </row>
    <row r="307" spans="1:65" s="2" customFormat="1" ht="24.15" customHeight="1">
      <c r="A307" s="37"/>
      <c r="B307" s="38"/>
      <c r="C307" s="210" t="s">
        <v>640</v>
      </c>
      <c r="D307" s="210" t="s">
        <v>127</v>
      </c>
      <c r="E307" s="211" t="s">
        <v>641</v>
      </c>
      <c r="F307" s="212" t="s">
        <v>642</v>
      </c>
      <c r="G307" s="213" t="s">
        <v>130</v>
      </c>
      <c r="H307" s="214">
        <v>1.2</v>
      </c>
      <c r="I307" s="215"/>
      <c r="J307" s="216">
        <f>ROUND(I307*H307,2)</f>
        <v>0</v>
      </c>
      <c r="K307" s="212" t="s">
        <v>131</v>
      </c>
      <c r="L307" s="43"/>
      <c r="M307" s="217" t="s">
        <v>1</v>
      </c>
      <c r="N307" s="218" t="s">
        <v>43</v>
      </c>
      <c r="O307" s="90"/>
      <c r="P307" s="219">
        <f>O307*H307</f>
        <v>0</v>
      </c>
      <c r="Q307" s="219">
        <v>0.00016</v>
      </c>
      <c r="R307" s="219">
        <f>Q307*H307</f>
        <v>0.000192</v>
      </c>
      <c r="S307" s="219">
        <v>0</v>
      </c>
      <c r="T307" s="220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21" t="s">
        <v>203</v>
      </c>
      <c r="AT307" s="221" t="s">
        <v>127</v>
      </c>
      <c r="AU307" s="221" t="s">
        <v>133</v>
      </c>
      <c r="AY307" s="16" t="s">
        <v>124</v>
      </c>
      <c r="BE307" s="222">
        <f>IF(N307="základní",J307,0)</f>
        <v>0</v>
      </c>
      <c r="BF307" s="222">
        <f>IF(N307="snížená",J307,0)</f>
        <v>0</v>
      </c>
      <c r="BG307" s="222">
        <f>IF(N307="zákl. přenesená",J307,0)</f>
        <v>0</v>
      </c>
      <c r="BH307" s="222">
        <f>IF(N307="sníž. přenesená",J307,0)</f>
        <v>0</v>
      </c>
      <c r="BI307" s="222">
        <f>IF(N307="nulová",J307,0)</f>
        <v>0</v>
      </c>
      <c r="BJ307" s="16" t="s">
        <v>133</v>
      </c>
      <c r="BK307" s="222">
        <f>ROUND(I307*H307,2)</f>
        <v>0</v>
      </c>
      <c r="BL307" s="16" t="s">
        <v>203</v>
      </c>
      <c r="BM307" s="221" t="s">
        <v>643</v>
      </c>
    </row>
    <row r="308" spans="1:65" s="2" customFormat="1" ht="24.15" customHeight="1">
      <c r="A308" s="37"/>
      <c r="B308" s="38"/>
      <c r="C308" s="210" t="s">
        <v>644</v>
      </c>
      <c r="D308" s="210" t="s">
        <v>127</v>
      </c>
      <c r="E308" s="211" t="s">
        <v>645</v>
      </c>
      <c r="F308" s="212" t="s">
        <v>646</v>
      </c>
      <c r="G308" s="213" t="s">
        <v>236</v>
      </c>
      <c r="H308" s="214">
        <v>18</v>
      </c>
      <c r="I308" s="215"/>
      <c r="J308" s="216">
        <f>ROUND(I308*H308,2)</f>
        <v>0</v>
      </c>
      <c r="K308" s="212" t="s">
        <v>131</v>
      </c>
      <c r="L308" s="43"/>
      <c r="M308" s="217" t="s">
        <v>1</v>
      </c>
      <c r="N308" s="218" t="s">
        <v>43</v>
      </c>
      <c r="O308" s="90"/>
      <c r="P308" s="219">
        <f>O308*H308</f>
        <v>0</v>
      </c>
      <c r="Q308" s="219">
        <v>2E-05</v>
      </c>
      <c r="R308" s="219">
        <f>Q308*H308</f>
        <v>0.00036</v>
      </c>
      <c r="S308" s="219">
        <v>0</v>
      </c>
      <c r="T308" s="220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21" t="s">
        <v>203</v>
      </c>
      <c r="AT308" s="221" t="s">
        <v>127</v>
      </c>
      <c r="AU308" s="221" t="s">
        <v>133</v>
      </c>
      <c r="AY308" s="16" t="s">
        <v>124</v>
      </c>
      <c r="BE308" s="222">
        <f>IF(N308="základní",J308,0)</f>
        <v>0</v>
      </c>
      <c r="BF308" s="222">
        <f>IF(N308="snížená",J308,0)</f>
        <v>0</v>
      </c>
      <c r="BG308" s="222">
        <f>IF(N308="zákl. přenesená",J308,0)</f>
        <v>0</v>
      </c>
      <c r="BH308" s="222">
        <f>IF(N308="sníž. přenesená",J308,0)</f>
        <v>0</v>
      </c>
      <c r="BI308" s="222">
        <f>IF(N308="nulová",J308,0)</f>
        <v>0</v>
      </c>
      <c r="BJ308" s="16" t="s">
        <v>133</v>
      </c>
      <c r="BK308" s="222">
        <f>ROUND(I308*H308,2)</f>
        <v>0</v>
      </c>
      <c r="BL308" s="16" t="s">
        <v>203</v>
      </c>
      <c r="BM308" s="221" t="s">
        <v>647</v>
      </c>
    </row>
    <row r="309" spans="1:65" s="2" customFormat="1" ht="24.15" customHeight="1">
      <c r="A309" s="37"/>
      <c r="B309" s="38"/>
      <c r="C309" s="210" t="s">
        <v>648</v>
      </c>
      <c r="D309" s="210" t="s">
        <v>127</v>
      </c>
      <c r="E309" s="211" t="s">
        <v>649</v>
      </c>
      <c r="F309" s="212" t="s">
        <v>650</v>
      </c>
      <c r="G309" s="213" t="s">
        <v>236</v>
      </c>
      <c r="H309" s="214">
        <v>18</v>
      </c>
      <c r="I309" s="215"/>
      <c r="J309" s="216">
        <f>ROUND(I309*H309,2)</f>
        <v>0</v>
      </c>
      <c r="K309" s="212" t="s">
        <v>131</v>
      </c>
      <c r="L309" s="43"/>
      <c r="M309" s="217" t="s">
        <v>1</v>
      </c>
      <c r="N309" s="218" t="s">
        <v>43</v>
      </c>
      <c r="O309" s="90"/>
      <c r="P309" s="219">
        <f>O309*H309</f>
        <v>0</v>
      </c>
      <c r="Q309" s="219">
        <v>2E-05</v>
      </c>
      <c r="R309" s="219">
        <f>Q309*H309</f>
        <v>0.00036</v>
      </c>
      <c r="S309" s="219">
        <v>0</v>
      </c>
      <c r="T309" s="220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21" t="s">
        <v>203</v>
      </c>
      <c r="AT309" s="221" t="s">
        <v>127</v>
      </c>
      <c r="AU309" s="221" t="s">
        <v>133</v>
      </c>
      <c r="AY309" s="16" t="s">
        <v>124</v>
      </c>
      <c r="BE309" s="222">
        <f>IF(N309="základní",J309,0)</f>
        <v>0</v>
      </c>
      <c r="BF309" s="222">
        <f>IF(N309="snížená",J309,0)</f>
        <v>0</v>
      </c>
      <c r="BG309" s="222">
        <f>IF(N309="zákl. přenesená",J309,0)</f>
        <v>0</v>
      </c>
      <c r="BH309" s="222">
        <f>IF(N309="sníž. přenesená",J309,0)</f>
        <v>0</v>
      </c>
      <c r="BI309" s="222">
        <f>IF(N309="nulová",J309,0)</f>
        <v>0</v>
      </c>
      <c r="BJ309" s="16" t="s">
        <v>133</v>
      </c>
      <c r="BK309" s="222">
        <f>ROUND(I309*H309,2)</f>
        <v>0</v>
      </c>
      <c r="BL309" s="16" t="s">
        <v>203</v>
      </c>
      <c r="BM309" s="221" t="s">
        <v>651</v>
      </c>
    </row>
    <row r="310" spans="1:65" s="2" customFormat="1" ht="24.15" customHeight="1">
      <c r="A310" s="37"/>
      <c r="B310" s="38"/>
      <c r="C310" s="210" t="s">
        <v>652</v>
      </c>
      <c r="D310" s="210" t="s">
        <v>127</v>
      </c>
      <c r="E310" s="211" t="s">
        <v>653</v>
      </c>
      <c r="F310" s="212" t="s">
        <v>654</v>
      </c>
      <c r="G310" s="213" t="s">
        <v>130</v>
      </c>
      <c r="H310" s="214">
        <v>1.2</v>
      </c>
      <c r="I310" s="215"/>
      <c r="J310" s="216">
        <f>ROUND(I310*H310,2)</f>
        <v>0</v>
      </c>
      <c r="K310" s="212" t="s">
        <v>131</v>
      </c>
      <c r="L310" s="43"/>
      <c r="M310" s="217" t="s">
        <v>1</v>
      </c>
      <c r="N310" s="218" t="s">
        <v>43</v>
      </c>
      <c r="O310" s="90"/>
      <c r="P310" s="219">
        <f>O310*H310</f>
        <v>0</v>
      </c>
      <c r="Q310" s="219">
        <v>0.0002</v>
      </c>
      <c r="R310" s="219">
        <f>Q310*H310</f>
        <v>0.00024</v>
      </c>
      <c r="S310" s="219">
        <v>0</v>
      </c>
      <c r="T310" s="220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21" t="s">
        <v>203</v>
      </c>
      <c r="AT310" s="221" t="s">
        <v>127</v>
      </c>
      <c r="AU310" s="221" t="s">
        <v>133</v>
      </c>
      <c r="AY310" s="16" t="s">
        <v>124</v>
      </c>
      <c r="BE310" s="222">
        <f>IF(N310="základní",J310,0)</f>
        <v>0</v>
      </c>
      <c r="BF310" s="222">
        <f>IF(N310="snížená",J310,0)</f>
        <v>0</v>
      </c>
      <c r="BG310" s="222">
        <f>IF(N310="zákl. přenesená",J310,0)</f>
        <v>0</v>
      </c>
      <c r="BH310" s="222">
        <f>IF(N310="sníž. přenesená",J310,0)</f>
        <v>0</v>
      </c>
      <c r="BI310" s="222">
        <f>IF(N310="nulová",J310,0)</f>
        <v>0</v>
      </c>
      <c r="BJ310" s="16" t="s">
        <v>133</v>
      </c>
      <c r="BK310" s="222">
        <f>ROUND(I310*H310,2)</f>
        <v>0</v>
      </c>
      <c r="BL310" s="16" t="s">
        <v>203</v>
      </c>
      <c r="BM310" s="221" t="s">
        <v>655</v>
      </c>
    </row>
    <row r="311" spans="1:65" s="2" customFormat="1" ht="24.15" customHeight="1">
      <c r="A311" s="37"/>
      <c r="B311" s="38"/>
      <c r="C311" s="210" t="s">
        <v>656</v>
      </c>
      <c r="D311" s="210" t="s">
        <v>127</v>
      </c>
      <c r="E311" s="211" t="s">
        <v>657</v>
      </c>
      <c r="F311" s="212" t="s">
        <v>658</v>
      </c>
      <c r="G311" s="213" t="s">
        <v>236</v>
      </c>
      <c r="H311" s="214">
        <v>18</v>
      </c>
      <c r="I311" s="215"/>
      <c r="J311" s="216">
        <f>ROUND(I311*H311,2)</f>
        <v>0</v>
      </c>
      <c r="K311" s="212" t="s">
        <v>131</v>
      </c>
      <c r="L311" s="43"/>
      <c r="M311" s="217" t="s">
        <v>1</v>
      </c>
      <c r="N311" s="218" t="s">
        <v>43</v>
      </c>
      <c r="O311" s="90"/>
      <c r="P311" s="219">
        <f>O311*H311</f>
        <v>0</v>
      </c>
      <c r="Q311" s="219">
        <v>2E-05</v>
      </c>
      <c r="R311" s="219">
        <f>Q311*H311</f>
        <v>0.00036</v>
      </c>
      <c r="S311" s="219">
        <v>0</v>
      </c>
      <c r="T311" s="220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21" t="s">
        <v>203</v>
      </c>
      <c r="AT311" s="221" t="s">
        <v>127</v>
      </c>
      <c r="AU311" s="221" t="s">
        <v>133</v>
      </c>
      <c r="AY311" s="16" t="s">
        <v>124</v>
      </c>
      <c r="BE311" s="222">
        <f>IF(N311="základní",J311,0)</f>
        <v>0</v>
      </c>
      <c r="BF311" s="222">
        <f>IF(N311="snížená",J311,0)</f>
        <v>0</v>
      </c>
      <c r="BG311" s="222">
        <f>IF(N311="zákl. přenesená",J311,0)</f>
        <v>0</v>
      </c>
      <c r="BH311" s="222">
        <f>IF(N311="sníž. přenesená",J311,0)</f>
        <v>0</v>
      </c>
      <c r="BI311" s="222">
        <f>IF(N311="nulová",J311,0)</f>
        <v>0</v>
      </c>
      <c r="BJ311" s="16" t="s">
        <v>133</v>
      </c>
      <c r="BK311" s="222">
        <f>ROUND(I311*H311,2)</f>
        <v>0</v>
      </c>
      <c r="BL311" s="16" t="s">
        <v>203</v>
      </c>
      <c r="BM311" s="221" t="s">
        <v>659</v>
      </c>
    </row>
    <row r="312" spans="1:63" s="12" customFormat="1" ht="22.8" customHeight="1">
      <c r="A312" s="12"/>
      <c r="B312" s="194"/>
      <c r="C312" s="195"/>
      <c r="D312" s="196" t="s">
        <v>76</v>
      </c>
      <c r="E312" s="208" t="s">
        <v>660</v>
      </c>
      <c r="F312" s="208" t="s">
        <v>661</v>
      </c>
      <c r="G312" s="195"/>
      <c r="H312" s="195"/>
      <c r="I312" s="198"/>
      <c r="J312" s="209">
        <f>BK312</f>
        <v>0</v>
      </c>
      <c r="K312" s="195"/>
      <c r="L312" s="200"/>
      <c r="M312" s="201"/>
      <c r="N312" s="202"/>
      <c r="O312" s="202"/>
      <c r="P312" s="203">
        <f>SUM(P313:P318)</f>
        <v>0</v>
      </c>
      <c r="Q312" s="202"/>
      <c r="R312" s="203">
        <f>SUM(R313:R318)</f>
        <v>0.03528108</v>
      </c>
      <c r="S312" s="202"/>
      <c r="T312" s="204">
        <f>SUM(T313:T318)</f>
        <v>0.0006057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05" t="s">
        <v>133</v>
      </c>
      <c r="AT312" s="206" t="s">
        <v>76</v>
      </c>
      <c r="AU312" s="206" t="s">
        <v>82</v>
      </c>
      <c r="AY312" s="205" t="s">
        <v>124</v>
      </c>
      <c r="BK312" s="207">
        <f>SUM(BK313:BK318)</f>
        <v>0</v>
      </c>
    </row>
    <row r="313" spans="1:65" s="2" customFormat="1" ht="21.75" customHeight="1">
      <c r="A313" s="37"/>
      <c r="B313" s="38"/>
      <c r="C313" s="210" t="s">
        <v>662</v>
      </c>
      <c r="D313" s="210" t="s">
        <v>127</v>
      </c>
      <c r="E313" s="211" t="s">
        <v>663</v>
      </c>
      <c r="F313" s="212" t="s">
        <v>664</v>
      </c>
      <c r="G313" s="213" t="s">
        <v>130</v>
      </c>
      <c r="H313" s="214">
        <v>20.19</v>
      </c>
      <c r="I313" s="215"/>
      <c r="J313" s="216">
        <f>ROUND(I313*H313,2)</f>
        <v>0</v>
      </c>
      <c r="K313" s="212" t="s">
        <v>131</v>
      </c>
      <c r="L313" s="43"/>
      <c r="M313" s="217" t="s">
        <v>1</v>
      </c>
      <c r="N313" s="218" t="s">
        <v>43</v>
      </c>
      <c r="O313" s="90"/>
      <c r="P313" s="219">
        <f>O313*H313</f>
        <v>0</v>
      </c>
      <c r="Q313" s="219">
        <v>0</v>
      </c>
      <c r="R313" s="219">
        <f>Q313*H313</f>
        <v>0</v>
      </c>
      <c r="S313" s="219">
        <v>3E-05</v>
      </c>
      <c r="T313" s="220">
        <f>S313*H313</f>
        <v>0.0006057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21" t="s">
        <v>203</v>
      </c>
      <c r="AT313" s="221" t="s">
        <v>127</v>
      </c>
      <c r="AU313" s="221" t="s">
        <v>133</v>
      </c>
      <c r="AY313" s="16" t="s">
        <v>124</v>
      </c>
      <c r="BE313" s="222">
        <f>IF(N313="základní",J313,0)</f>
        <v>0</v>
      </c>
      <c r="BF313" s="222">
        <f>IF(N313="snížená",J313,0)</f>
        <v>0</v>
      </c>
      <c r="BG313" s="222">
        <f>IF(N313="zákl. přenesená",J313,0)</f>
        <v>0</v>
      </c>
      <c r="BH313" s="222">
        <f>IF(N313="sníž. přenesená",J313,0)</f>
        <v>0</v>
      </c>
      <c r="BI313" s="222">
        <f>IF(N313="nulová",J313,0)</f>
        <v>0</v>
      </c>
      <c r="BJ313" s="16" t="s">
        <v>133</v>
      </c>
      <c r="BK313" s="222">
        <f>ROUND(I313*H313,2)</f>
        <v>0</v>
      </c>
      <c r="BL313" s="16" t="s">
        <v>203</v>
      </c>
      <c r="BM313" s="221" t="s">
        <v>665</v>
      </c>
    </row>
    <row r="314" spans="1:65" s="2" customFormat="1" ht="16.5" customHeight="1">
      <c r="A314" s="37"/>
      <c r="B314" s="38"/>
      <c r="C314" s="246" t="s">
        <v>666</v>
      </c>
      <c r="D314" s="246" t="s">
        <v>220</v>
      </c>
      <c r="E314" s="247" t="s">
        <v>667</v>
      </c>
      <c r="F314" s="248" t="s">
        <v>668</v>
      </c>
      <c r="G314" s="249" t="s">
        <v>130</v>
      </c>
      <c r="H314" s="250">
        <v>21.2</v>
      </c>
      <c r="I314" s="251"/>
      <c r="J314" s="252">
        <f>ROUND(I314*H314,2)</f>
        <v>0</v>
      </c>
      <c r="K314" s="248" t="s">
        <v>131</v>
      </c>
      <c r="L314" s="253"/>
      <c r="M314" s="254" t="s">
        <v>1</v>
      </c>
      <c r="N314" s="255" t="s">
        <v>43</v>
      </c>
      <c r="O314" s="90"/>
      <c r="P314" s="219">
        <f>O314*H314</f>
        <v>0</v>
      </c>
      <c r="Q314" s="219">
        <v>0</v>
      </c>
      <c r="R314" s="219">
        <f>Q314*H314</f>
        <v>0</v>
      </c>
      <c r="S314" s="219">
        <v>0</v>
      </c>
      <c r="T314" s="220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21" t="s">
        <v>224</v>
      </c>
      <c r="AT314" s="221" t="s">
        <v>220</v>
      </c>
      <c r="AU314" s="221" t="s">
        <v>133</v>
      </c>
      <c r="AY314" s="16" t="s">
        <v>124</v>
      </c>
      <c r="BE314" s="222">
        <f>IF(N314="základní",J314,0)</f>
        <v>0</v>
      </c>
      <c r="BF314" s="222">
        <f>IF(N314="snížená",J314,0)</f>
        <v>0</v>
      </c>
      <c r="BG314" s="222">
        <f>IF(N314="zákl. přenesená",J314,0)</f>
        <v>0</v>
      </c>
      <c r="BH314" s="222">
        <f>IF(N314="sníž. přenesená",J314,0)</f>
        <v>0</v>
      </c>
      <c r="BI314" s="222">
        <f>IF(N314="nulová",J314,0)</f>
        <v>0</v>
      </c>
      <c r="BJ314" s="16" t="s">
        <v>133</v>
      </c>
      <c r="BK314" s="222">
        <f>ROUND(I314*H314,2)</f>
        <v>0</v>
      </c>
      <c r="BL314" s="16" t="s">
        <v>203</v>
      </c>
      <c r="BM314" s="221" t="s">
        <v>669</v>
      </c>
    </row>
    <row r="315" spans="1:51" s="13" customFormat="1" ht="12">
      <c r="A315" s="13"/>
      <c r="B315" s="223"/>
      <c r="C315" s="224"/>
      <c r="D315" s="225" t="s">
        <v>145</v>
      </c>
      <c r="E315" s="224"/>
      <c r="F315" s="227" t="s">
        <v>670</v>
      </c>
      <c r="G315" s="224"/>
      <c r="H315" s="228">
        <v>21.2</v>
      </c>
      <c r="I315" s="229"/>
      <c r="J315" s="224"/>
      <c r="K315" s="224"/>
      <c r="L315" s="230"/>
      <c r="M315" s="231"/>
      <c r="N315" s="232"/>
      <c r="O315" s="232"/>
      <c r="P315" s="232"/>
      <c r="Q315" s="232"/>
      <c r="R315" s="232"/>
      <c r="S315" s="232"/>
      <c r="T315" s="23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4" t="s">
        <v>145</v>
      </c>
      <c r="AU315" s="234" t="s">
        <v>133</v>
      </c>
      <c r="AV315" s="13" t="s">
        <v>133</v>
      </c>
      <c r="AW315" s="13" t="s">
        <v>4</v>
      </c>
      <c r="AX315" s="13" t="s">
        <v>82</v>
      </c>
      <c r="AY315" s="234" t="s">
        <v>124</v>
      </c>
    </row>
    <row r="316" spans="1:65" s="2" customFormat="1" ht="24.15" customHeight="1">
      <c r="A316" s="37"/>
      <c r="B316" s="38"/>
      <c r="C316" s="210" t="s">
        <v>671</v>
      </c>
      <c r="D316" s="210" t="s">
        <v>127</v>
      </c>
      <c r="E316" s="211" t="s">
        <v>672</v>
      </c>
      <c r="F316" s="212" t="s">
        <v>673</v>
      </c>
      <c r="G316" s="213" t="s">
        <v>130</v>
      </c>
      <c r="H316" s="214">
        <v>76.698</v>
      </c>
      <c r="I316" s="215"/>
      <c r="J316" s="216">
        <f>ROUND(I316*H316,2)</f>
        <v>0</v>
      </c>
      <c r="K316" s="212" t="s">
        <v>131</v>
      </c>
      <c r="L316" s="43"/>
      <c r="M316" s="217" t="s">
        <v>1</v>
      </c>
      <c r="N316" s="218" t="s">
        <v>43</v>
      </c>
      <c r="O316" s="90"/>
      <c r="P316" s="219">
        <f>O316*H316</f>
        <v>0</v>
      </c>
      <c r="Q316" s="219">
        <v>0.0002</v>
      </c>
      <c r="R316" s="219">
        <f>Q316*H316</f>
        <v>0.0153396</v>
      </c>
      <c r="S316" s="219">
        <v>0</v>
      </c>
      <c r="T316" s="220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21" t="s">
        <v>203</v>
      </c>
      <c r="AT316" s="221" t="s">
        <v>127</v>
      </c>
      <c r="AU316" s="221" t="s">
        <v>133</v>
      </c>
      <c r="AY316" s="16" t="s">
        <v>124</v>
      </c>
      <c r="BE316" s="222">
        <f>IF(N316="základní",J316,0)</f>
        <v>0</v>
      </c>
      <c r="BF316" s="222">
        <f>IF(N316="snížená",J316,0)</f>
        <v>0</v>
      </c>
      <c r="BG316" s="222">
        <f>IF(N316="zákl. přenesená",J316,0)</f>
        <v>0</v>
      </c>
      <c r="BH316" s="222">
        <f>IF(N316="sníž. přenesená",J316,0)</f>
        <v>0</v>
      </c>
      <c r="BI316" s="222">
        <f>IF(N316="nulová",J316,0)</f>
        <v>0</v>
      </c>
      <c r="BJ316" s="16" t="s">
        <v>133</v>
      </c>
      <c r="BK316" s="222">
        <f>ROUND(I316*H316,2)</f>
        <v>0</v>
      </c>
      <c r="BL316" s="16" t="s">
        <v>203</v>
      </c>
      <c r="BM316" s="221" t="s">
        <v>674</v>
      </c>
    </row>
    <row r="317" spans="1:51" s="13" customFormat="1" ht="12">
      <c r="A317" s="13"/>
      <c r="B317" s="223"/>
      <c r="C317" s="224"/>
      <c r="D317" s="225" t="s">
        <v>145</v>
      </c>
      <c r="E317" s="226" t="s">
        <v>1</v>
      </c>
      <c r="F317" s="227" t="s">
        <v>675</v>
      </c>
      <c r="G317" s="224"/>
      <c r="H317" s="228">
        <v>76.698</v>
      </c>
      <c r="I317" s="229"/>
      <c r="J317" s="224"/>
      <c r="K317" s="224"/>
      <c r="L317" s="230"/>
      <c r="M317" s="231"/>
      <c r="N317" s="232"/>
      <c r="O317" s="232"/>
      <c r="P317" s="232"/>
      <c r="Q317" s="232"/>
      <c r="R317" s="232"/>
      <c r="S317" s="232"/>
      <c r="T317" s="23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4" t="s">
        <v>145</v>
      </c>
      <c r="AU317" s="234" t="s">
        <v>133</v>
      </c>
      <c r="AV317" s="13" t="s">
        <v>133</v>
      </c>
      <c r="AW317" s="13" t="s">
        <v>34</v>
      </c>
      <c r="AX317" s="13" t="s">
        <v>82</v>
      </c>
      <c r="AY317" s="234" t="s">
        <v>124</v>
      </c>
    </row>
    <row r="318" spans="1:65" s="2" customFormat="1" ht="33" customHeight="1">
      <c r="A318" s="37"/>
      <c r="B318" s="38"/>
      <c r="C318" s="210" t="s">
        <v>676</v>
      </c>
      <c r="D318" s="210" t="s">
        <v>127</v>
      </c>
      <c r="E318" s="211" t="s">
        <v>677</v>
      </c>
      <c r="F318" s="212" t="s">
        <v>678</v>
      </c>
      <c r="G318" s="213" t="s">
        <v>130</v>
      </c>
      <c r="H318" s="214">
        <v>76.698</v>
      </c>
      <c r="I318" s="215"/>
      <c r="J318" s="216">
        <f>ROUND(I318*H318,2)</f>
        <v>0</v>
      </c>
      <c r="K318" s="212" t="s">
        <v>131</v>
      </c>
      <c r="L318" s="43"/>
      <c r="M318" s="217" t="s">
        <v>1</v>
      </c>
      <c r="N318" s="218" t="s">
        <v>43</v>
      </c>
      <c r="O318" s="90"/>
      <c r="P318" s="219">
        <f>O318*H318</f>
        <v>0</v>
      </c>
      <c r="Q318" s="219">
        <v>0.00026</v>
      </c>
      <c r="R318" s="219">
        <f>Q318*H318</f>
        <v>0.019941479999999998</v>
      </c>
      <c r="S318" s="219">
        <v>0</v>
      </c>
      <c r="T318" s="220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21" t="s">
        <v>203</v>
      </c>
      <c r="AT318" s="221" t="s">
        <v>127</v>
      </c>
      <c r="AU318" s="221" t="s">
        <v>133</v>
      </c>
      <c r="AY318" s="16" t="s">
        <v>124</v>
      </c>
      <c r="BE318" s="222">
        <f>IF(N318="základní",J318,0)</f>
        <v>0</v>
      </c>
      <c r="BF318" s="222">
        <f>IF(N318="snížená",J318,0)</f>
        <v>0</v>
      </c>
      <c r="BG318" s="222">
        <f>IF(N318="zákl. přenesená",J318,0)</f>
        <v>0</v>
      </c>
      <c r="BH318" s="222">
        <f>IF(N318="sníž. přenesená",J318,0)</f>
        <v>0</v>
      </c>
      <c r="BI318" s="222">
        <f>IF(N318="nulová",J318,0)</f>
        <v>0</v>
      </c>
      <c r="BJ318" s="16" t="s">
        <v>133</v>
      </c>
      <c r="BK318" s="222">
        <f>ROUND(I318*H318,2)</f>
        <v>0</v>
      </c>
      <c r="BL318" s="16" t="s">
        <v>203</v>
      </c>
      <c r="BM318" s="221" t="s">
        <v>679</v>
      </c>
    </row>
    <row r="319" spans="1:63" s="12" customFormat="1" ht="22.8" customHeight="1">
      <c r="A319" s="12"/>
      <c r="B319" s="194"/>
      <c r="C319" s="195"/>
      <c r="D319" s="196" t="s">
        <v>76</v>
      </c>
      <c r="E319" s="208" t="s">
        <v>680</v>
      </c>
      <c r="F319" s="208" t="s">
        <v>681</v>
      </c>
      <c r="G319" s="195"/>
      <c r="H319" s="195"/>
      <c r="I319" s="198"/>
      <c r="J319" s="209">
        <f>BK319</f>
        <v>0</v>
      </c>
      <c r="K319" s="195"/>
      <c r="L319" s="200"/>
      <c r="M319" s="201"/>
      <c r="N319" s="202"/>
      <c r="O319" s="202"/>
      <c r="P319" s="203">
        <f>SUM(P320:P322)</f>
        <v>0</v>
      </c>
      <c r="Q319" s="202"/>
      <c r="R319" s="203">
        <f>SUM(R320:R322)</f>
        <v>0.004095</v>
      </c>
      <c r="S319" s="202"/>
      <c r="T319" s="204">
        <f>SUM(T320:T322)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05" t="s">
        <v>133</v>
      </c>
      <c r="AT319" s="206" t="s">
        <v>76</v>
      </c>
      <c r="AU319" s="206" t="s">
        <v>82</v>
      </c>
      <c r="AY319" s="205" t="s">
        <v>124</v>
      </c>
      <c r="BK319" s="207">
        <f>SUM(BK320:BK322)</f>
        <v>0</v>
      </c>
    </row>
    <row r="320" spans="1:65" s="2" customFormat="1" ht="24.15" customHeight="1">
      <c r="A320" s="37"/>
      <c r="B320" s="38"/>
      <c r="C320" s="210" t="s">
        <v>682</v>
      </c>
      <c r="D320" s="210" t="s">
        <v>127</v>
      </c>
      <c r="E320" s="211" t="s">
        <v>683</v>
      </c>
      <c r="F320" s="212" t="s">
        <v>684</v>
      </c>
      <c r="G320" s="213" t="s">
        <v>130</v>
      </c>
      <c r="H320" s="214">
        <v>3.15</v>
      </c>
      <c r="I320" s="215"/>
      <c r="J320" s="216">
        <f>ROUND(I320*H320,2)</f>
        <v>0</v>
      </c>
      <c r="K320" s="212" t="s">
        <v>131</v>
      </c>
      <c r="L320" s="43"/>
      <c r="M320" s="217" t="s">
        <v>1</v>
      </c>
      <c r="N320" s="218" t="s">
        <v>43</v>
      </c>
      <c r="O320" s="90"/>
      <c r="P320" s="219">
        <f>O320*H320</f>
        <v>0</v>
      </c>
      <c r="Q320" s="219">
        <v>0</v>
      </c>
      <c r="R320" s="219">
        <f>Q320*H320</f>
        <v>0</v>
      </c>
      <c r="S320" s="219">
        <v>0</v>
      </c>
      <c r="T320" s="220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21" t="s">
        <v>203</v>
      </c>
      <c r="AT320" s="221" t="s">
        <v>127</v>
      </c>
      <c r="AU320" s="221" t="s">
        <v>133</v>
      </c>
      <c r="AY320" s="16" t="s">
        <v>124</v>
      </c>
      <c r="BE320" s="222">
        <f>IF(N320="základní",J320,0)</f>
        <v>0</v>
      </c>
      <c r="BF320" s="222">
        <f>IF(N320="snížená",J320,0)</f>
        <v>0</v>
      </c>
      <c r="BG320" s="222">
        <f>IF(N320="zákl. přenesená",J320,0)</f>
        <v>0</v>
      </c>
      <c r="BH320" s="222">
        <f>IF(N320="sníž. přenesená",J320,0)</f>
        <v>0</v>
      </c>
      <c r="BI320" s="222">
        <f>IF(N320="nulová",J320,0)</f>
        <v>0</v>
      </c>
      <c r="BJ320" s="16" t="s">
        <v>133</v>
      </c>
      <c r="BK320" s="222">
        <f>ROUND(I320*H320,2)</f>
        <v>0</v>
      </c>
      <c r="BL320" s="16" t="s">
        <v>203</v>
      </c>
      <c r="BM320" s="221" t="s">
        <v>685</v>
      </c>
    </row>
    <row r="321" spans="1:51" s="13" customFormat="1" ht="12">
      <c r="A321" s="13"/>
      <c r="B321" s="223"/>
      <c r="C321" s="224"/>
      <c r="D321" s="225" t="s">
        <v>145</v>
      </c>
      <c r="E321" s="226" t="s">
        <v>1</v>
      </c>
      <c r="F321" s="227" t="s">
        <v>686</v>
      </c>
      <c r="G321" s="224"/>
      <c r="H321" s="228">
        <v>3.15</v>
      </c>
      <c r="I321" s="229"/>
      <c r="J321" s="224"/>
      <c r="K321" s="224"/>
      <c r="L321" s="230"/>
      <c r="M321" s="231"/>
      <c r="N321" s="232"/>
      <c r="O321" s="232"/>
      <c r="P321" s="232"/>
      <c r="Q321" s="232"/>
      <c r="R321" s="232"/>
      <c r="S321" s="232"/>
      <c r="T321" s="23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4" t="s">
        <v>145</v>
      </c>
      <c r="AU321" s="234" t="s">
        <v>133</v>
      </c>
      <c r="AV321" s="13" t="s">
        <v>133</v>
      </c>
      <c r="AW321" s="13" t="s">
        <v>34</v>
      </c>
      <c r="AX321" s="13" t="s">
        <v>82</v>
      </c>
      <c r="AY321" s="234" t="s">
        <v>124</v>
      </c>
    </row>
    <row r="322" spans="1:65" s="2" customFormat="1" ht="16.5" customHeight="1">
      <c r="A322" s="37"/>
      <c r="B322" s="38"/>
      <c r="C322" s="246" t="s">
        <v>687</v>
      </c>
      <c r="D322" s="246" t="s">
        <v>220</v>
      </c>
      <c r="E322" s="247" t="s">
        <v>688</v>
      </c>
      <c r="F322" s="248" t="s">
        <v>689</v>
      </c>
      <c r="G322" s="249" t="s">
        <v>130</v>
      </c>
      <c r="H322" s="250">
        <v>3.15</v>
      </c>
      <c r="I322" s="251"/>
      <c r="J322" s="252">
        <f>ROUND(I322*H322,2)</f>
        <v>0</v>
      </c>
      <c r="K322" s="248" t="s">
        <v>131</v>
      </c>
      <c r="L322" s="253"/>
      <c r="M322" s="254" t="s">
        <v>1</v>
      </c>
      <c r="N322" s="255" t="s">
        <v>43</v>
      </c>
      <c r="O322" s="90"/>
      <c r="P322" s="219">
        <f>O322*H322</f>
        <v>0</v>
      </c>
      <c r="Q322" s="219">
        <v>0.0013</v>
      </c>
      <c r="R322" s="219">
        <f>Q322*H322</f>
        <v>0.004095</v>
      </c>
      <c r="S322" s="219">
        <v>0</v>
      </c>
      <c r="T322" s="220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21" t="s">
        <v>224</v>
      </c>
      <c r="AT322" s="221" t="s">
        <v>220</v>
      </c>
      <c r="AU322" s="221" t="s">
        <v>133</v>
      </c>
      <c r="AY322" s="16" t="s">
        <v>124</v>
      </c>
      <c r="BE322" s="222">
        <f>IF(N322="základní",J322,0)</f>
        <v>0</v>
      </c>
      <c r="BF322" s="222">
        <f>IF(N322="snížená",J322,0)</f>
        <v>0</v>
      </c>
      <c r="BG322" s="222">
        <f>IF(N322="zákl. přenesená",J322,0)</f>
        <v>0</v>
      </c>
      <c r="BH322" s="222">
        <f>IF(N322="sníž. přenesená",J322,0)</f>
        <v>0</v>
      </c>
      <c r="BI322" s="222">
        <f>IF(N322="nulová",J322,0)</f>
        <v>0</v>
      </c>
      <c r="BJ322" s="16" t="s">
        <v>133</v>
      </c>
      <c r="BK322" s="222">
        <f>ROUND(I322*H322,2)</f>
        <v>0</v>
      </c>
      <c r="BL322" s="16" t="s">
        <v>203</v>
      </c>
      <c r="BM322" s="221" t="s">
        <v>690</v>
      </c>
    </row>
    <row r="323" spans="1:63" s="12" customFormat="1" ht="25.9" customHeight="1">
      <c r="A323" s="12"/>
      <c r="B323" s="194"/>
      <c r="C323" s="195"/>
      <c r="D323" s="196" t="s">
        <v>76</v>
      </c>
      <c r="E323" s="197" t="s">
        <v>220</v>
      </c>
      <c r="F323" s="197" t="s">
        <v>691</v>
      </c>
      <c r="G323" s="195"/>
      <c r="H323" s="195"/>
      <c r="I323" s="198"/>
      <c r="J323" s="199">
        <f>BK323</f>
        <v>0</v>
      </c>
      <c r="K323" s="195"/>
      <c r="L323" s="200"/>
      <c r="M323" s="201"/>
      <c r="N323" s="202"/>
      <c r="O323" s="202"/>
      <c r="P323" s="203">
        <f>P324+P326</f>
        <v>0</v>
      </c>
      <c r="Q323" s="202"/>
      <c r="R323" s="203">
        <f>R324+R326</f>
        <v>0</v>
      </c>
      <c r="S323" s="202"/>
      <c r="T323" s="204">
        <f>T324+T326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05" t="s">
        <v>138</v>
      </c>
      <c r="AT323" s="206" t="s">
        <v>76</v>
      </c>
      <c r="AU323" s="206" t="s">
        <v>77</v>
      </c>
      <c r="AY323" s="205" t="s">
        <v>124</v>
      </c>
      <c r="BK323" s="207">
        <f>BK324+BK326</f>
        <v>0</v>
      </c>
    </row>
    <row r="324" spans="1:63" s="12" customFormat="1" ht="22.8" customHeight="1">
      <c r="A324" s="12"/>
      <c r="B324" s="194"/>
      <c r="C324" s="195"/>
      <c r="D324" s="196" t="s">
        <v>76</v>
      </c>
      <c r="E324" s="208" t="s">
        <v>692</v>
      </c>
      <c r="F324" s="208" t="s">
        <v>693</v>
      </c>
      <c r="G324" s="195"/>
      <c r="H324" s="195"/>
      <c r="I324" s="198"/>
      <c r="J324" s="209">
        <f>BK324</f>
        <v>0</v>
      </c>
      <c r="K324" s="195"/>
      <c r="L324" s="200"/>
      <c r="M324" s="201"/>
      <c r="N324" s="202"/>
      <c r="O324" s="202"/>
      <c r="P324" s="203">
        <f>P325</f>
        <v>0</v>
      </c>
      <c r="Q324" s="202"/>
      <c r="R324" s="203">
        <f>R325</f>
        <v>0</v>
      </c>
      <c r="S324" s="202"/>
      <c r="T324" s="204">
        <f>T325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5" t="s">
        <v>138</v>
      </c>
      <c r="AT324" s="206" t="s">
        <v>76</v>
      </c>
      <c r="AU324" s="206" t="s">
        <v>82</v>
      </c>
      <c r="AY324" s="205" t="s">
        <v>124</v>
      </c>
      <c r="BK324" s="207">
        <f>BK325</f>
        <v>0</v>
      </c>
    </row>
    <row r="325" spans="1:65" s="2" customFormat="1" ht="16.5" customHeight="1">
      <c r="A325" s="37"/>
      <c r="B325" s="38"/>
      <c r="C325" s="210" t="s">
        <v>694</v>
      </c>
      <c r="D325" s="210" t="s">
        <v>127</v>
      </c>
      <c r="E325" s="211" t="s">
        <v>695</v>
      </c>
      <c r="F325" s="212" t="s">
        <v>696</v>
      </c>
      <c r="G325" s="213" t="s">
        <v>697</v>
      </c>
      <c r="H325" s="214">
        <v>1</v>
      </c>
      <c r="I325" s="215"/>
      <c r="J325" s="216">
        <f>ROUND(I325*H325,2)</f>
        <v>0</v>
      </c>
      <c r="K325" s="212" t="s">
        <v>131</v>
      </c>
      <c r="L325" s="43"/>
      <c r="M325" s="217" t="s">
        <v>1</v>
      </c>
      <c r="N325" s="218" t="s">
        <v>43</v>
      </c>
      <c r="O325" s="90"/>
      <c r="P325" s="219">
        <f>O325*H325</f>
        <v>0</v>
      </c>
      <c r="Q325" s="219">
        <v>0</v>
      </c>
      <c r="R325" s="219">
        <f>Q325*H325</f>
        <v>0</v>
      </c>
      <c r="S325" s="219">
        <v>0</v>
      </c>
      <c r="T325" s="220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21" t="s">
        <v>415</v>
      </c>
      <c r="AT325" s="221" t="s">
        <v>127</v>
      </c>
      <c r="AU325" s="221" t="s">
        <v>133</v>
      </c>
      <c r="AY325" s="16" t="s">
        <v>124</v>
      </c>
      <c r="BE325" s="222">
        <f>IF(N325="základní",J325,0)</f>
        <v>0</v>
      </c>
      <c r="BF325" s="222">
        <f>IF(N325="snížená",J325,0)</f>
        <v>0</v>
      </c>
      <c r="BG325" s="222">
        <f>IF(N325="zákl. přenesená",J325,0)</f>
        <v>0</v>
      </c>
      <c r="BH325" s="222">
        <f>IF(N325="sníž. přenesená",J325,0)</f>
        <v>0</v>
      </c>
      <c r="BI325" s="222">
        <f>IF(N325="nulová",J325,0)</f>
        <v>0</v>
      </c>
      <c r="BJ325" s="16" t="s">
        <v>133</v>
      </c>
      <c r="BK325" s="222">
        <f>ROUND(I325*H325,2)</f>
        <v>0</v>
      </c>
      <c r="BL325" s="16" t="s">
        <v>415</v>
      </c>
      <c r="BM325" s="221" t="s">
        <v>698</v>
      </c>
    </row>
    <row r="326" spans="1:63" s="12" customFormat="1" ht="22.8" customHeight="1">
      <c r="A326" s="12"/>
      <c r="B326" s="194"/>
      <c r="C326" s="195"/>
      <c r="D326" s="196" t="s">
        <v>76</v>
      </c>
      <c r="E326" s="208" t="s">
        <v>699</v>
      </c>
      <c r="F326" s="208" t="s">
        <v>700</v>
      </c>
      <c r="G326" s="195"/>
      <c r="H326" s="195"/>
      <c r="I326" s="198"/>
      <c r="J326" s="209">
        <f>BK326</f>
        <v>0</v>
      </c>
      <c r="K326" s="195"/>
      <c r="L326" s="200"/>
      <c r="M326" s="201"/>
      <c r="N326" s="202"/>
      <c r="O326" s="202"/>
      <c r="P326" s="203">
        <f>P327</f>
        <v>0</v>
      </c>
      <c r="Q326" s="202"/>
      <c r="R326" s="203">
        <f>R327</f>
        <v>0</v>
      </c>
      <c r="S326" s="202"/>
      <c r="T326" s="204">
        <f>T327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05" t="s">
        <v>138</v>
      </c>
      <c r="AT326" s="206" t="s">
        <v>76</v>
      </c>
      <c r="AU326" s="206" t="s">
        <v>82</v>
      </c>
      <c r="AY326" s="205" t="s">
        <v>124</v>
      </c>
      <c r="BK326" s="207">
        <f>BK327</f>
        <v>0</v>
      </c>
    </row>
    <row r="327" spans="1:65" s="2" customFormat="1" ht="16.5" customHeight="1">
      <c r="A327" s="37"/>
      <c r="B327" s="38"/>
      <c r="C327" s="210" t="s">
        <v>701</v>
      </c>
      <c r="D327" s="210" t="s">
        <v>127</v>
      </c>
      <c r="E327" s="211" t="s">
        <v>702</v>
      </c>
      <c r="F327" s="212" t="s">
        <v>703</v>
      </c>
      <c r="G327" s="213" t="s">
        <v>704</v>
      </c>
      <c r="H327" s="214">
        <v>1</v>
      </c>
      <c r="I327" s="215"/>
      <c r="J327" s="216">
        <f>ROUND(I327*H327,2)</f>
        <v>0</v>
      </c>
      <c r="K327" s="212" t="s">
        <v>1</v>
      </c>
      <c r="L327" s="43"/>
      <c r="M327" s="257" t="s">
        <v>1</v>
      </c>
      <c r="N327" s="258" t="s">
        <v>43</v>
      </c>
      <c r="O327" s="259"/>
      <c r="P327" s="260">
        <f>O327*H327</f>
        <v>0</v>
      </c>
      <c r="Q327" s="260">
        <v>0</v>
      </c>
      <c r="R327" s="260">
        <f>Q327*H327</f>
        <v>0</v>
      </c>
      <c r="S327" s="260">
        <v>0</v>
      </c>
      <c r="T327" s="261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21" t="s">
        <v>415</v>
      </c>
      <c r="AT327" s="221" t="s">
        <v>127</v>
      </c>
      <c r="AU327" s="221" t="s">
        <v>133</v>
      </c>
      <c r="AY327" s="16" t="s">
        <v>124</v>
      </c>
      <c r="BE327" s="222">
        <f>IF(N327="základní",J327,0)</f>
        <v>0</v>
      </c>
      <c r="BF327" s="222">
        <f>IF(N327="snížená",J327,0)</f>
        <v>0</v>
      </c>
      <c r="BG327" s="222">
        <f>IF(N327="zákl. přenesená",J327,0)</f>
        <v>0</v>
      </c>
      <c r="BH327" s="222">
        <f>IF(N327="sníž. přenesená",J327,0)</f>
        <v>0</v>
      </c>
      <c r="BI327" s="222">
        <f>IF(N327="nulová",J327,0)</f>
        <v>0</v>
      </c>
      <c r="BJ327" s="16" t="s">
        <v>133</v>
      </c>
      <c r="BK327" s="222">
        <f>ROUND(I327*H327,2)</f>
        <v>0</v>
      </c>
      <c r="BL327" s="16" t="s">
        <v>415</v>
      </c>
      <c r="BM327" s="221" t="s">
        <v>705</v>
      </c>
    </row>
    <row r="328" spans="1:31" s="2" customFormat="1" ht="6.95" customHeight="1">
      <c r="A328" s="37"/>
      <c r="B328" s="65"/>
      <c r="C328" s="66"/>
      <c r="D328" s="66"/>
      <c r="E328" s="66"/>
      <c r="F328" s="66"/>
      <c r="G328" s="66"/>
      <c r="H328" s="66"/>
      <c r="I328" s="66"/>
      <c r="J328" s="66"/>
      <c r="K328" s="66"/>
      <c r="L328" s="43"/>
      <c r="M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</row>
  </sheetData>
  <sheetProtection password="CC35" sheet="1" objects="1" scenarios="1" formatColumns="0" formatRows="0" autoFilter="0"/>
  <autoFilter ref="C130:K327"/>
  <mergeCells count="6">
    <mergeCell ref="E7:H7"/>
    <mergeCell ref="E16:H16"/>
    <mergeCell ref="E25:H25"/>
    <mergeCell ref="E85:H85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DESKTOP-RDOKQ5K\Borivoj.Kucera</dc:creator>
  <cp:keywords/>
  <dc:description/>
  <cp:lastModifiedBy>DESKTOP-RDOKQ5K\Borivoj.Kucera</cp:lastModifiedBy>
  <dcterms:created xsi:type="dcterms:W3CDTF">2024-03-24T16:46:12Z</dcterms:created>
  <dcterms:modified xsi:type="dcterms:W3CDTF">2024-03-24T16:46:16Z</dcterms:modified>
  <cp:category/>
  <cp:version/>
  <cp:contentType/>
  <cp:contentStatus/>
</cp:coreProperties>
</file>