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1PP1004-10 - Bílina, Alš..." sheetId="2" r:id="rId2"/>
    <sheet name="Seznam figur" sheetId="3" r:id="rId3"/>
  </sheets>
  <definedNames>
    <definedName name="_xlnm.Print_Area" localSheetId="0">'Rekapitulace stavby'!$D$4:$AO$76,'Rekapitulace stavby'!$C$82:$AQ$96</definedName>
    <definedName name="_xlnm._FilterDatabase" localSheetId="1" hidden="1">'21PP1004-10 - Bílina, Alš...'!$C$117:$K$201</definedName>
    <definedName name="_xlnm.Print_Area" localSheetId="1">'21PP1004-10 - Bílina, Alš...'!$C$4:$J$76,'21PP1004-10 - Bílina, Alš...'!$C$82:$J$101,'21PP1004-10 - Bílina, Alš...'!$C$107:$K$201</definedName>
    <definedName name="_xlnm.Print_Area" localSheetId="2">'Seznam figur'!$C$4:$G$40</definedName>
    <definedName name="_xlnm.Print_Titles" localSheetId="0">'Rekapitulace stavby'!$92:$92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<sst xmlns="http://schemas.openxmlformats.org/spreadsheetml/2006/main" count="1037" uniqueCount="282">
  <si>
    <t>Export Komplet</t>
  </si>
  <si>
    <t/>
  </si>
  <si>
    <t>2.0</t>
  </si>
  <si>
    <t>ZAMOK</t>
  </si>
  <si>
    <t>False</t>
  </si>
  <si>
    <t>{60403587-4b62-4cca-abb0-a47f0633b614}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</si>
  <si>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</si>
  <si>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</si>
  <si>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</si>
  <si>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</si>
  <si>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</si>
  <si>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</si>
  <si>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</si>
  <si>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</si>
  <si>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21PP1004-10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</si>
  <si>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</si>
  <si>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</si>
  <si>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Bílina, Alšova 228 - oprava - bezbariérový přístup</t>
  </si>
  <si>
    <t>KSO:</t>
  </si>
  <si>
    <t>CC-CZ:</t>
  </si>
  <si>
    <t>Místo:</t>
  </si>
  <si>
    <t>Bílina, Alšova</t>
  </si>
  <si>
    <t>Datum:</t>
  </si>
  <si>
    <t>7. 2. 2022</t>
  </si>
  <si>
    <t>Zadavatel:</t>
  </si>
  <si>
    <t>IČ:</t>
  </si>
  <si>
    <t>00266230</t>
  </si>
  <si>
    <t>Město Bílina</t>
  </si>
  <si>
    <t>DIČ:</t>
  </si>
  <si>
    <t>CZ00266230</t>
  </si>
  <si>
    <t>Uchazeč:</t>
  </si>
  <si>
    <t>Vyplň údaj</t>
  </si>
  <si>
    <t>Projektant:</t>
  </si>
  <si>
    <t>04166205</t>
  </si>
  <si>
    <t>PK dopravní s.r.o.</t>
  </si>
  <si>
    <t>CZ04166205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</si>
  <si>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</si>
  <si>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</si>
  <si>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</si>
  <si>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</si>
  <si>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</si>
  <si>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</si>
  <si>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</si>
  <si>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</si>
  <si>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</si>
  <si>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</si>
  <si>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</si>
  <si>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</si>
  <si>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</si>
  <si>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</si>
  <si>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</si>
  <si>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</si>
  <si>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</si>
  <si>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</si>
  <si>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</si>
  <si>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</si>
  <si>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</si>
  <si>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</si>
  <si>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</si>
  <si>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</si>
  <si>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</si>
  <si>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</si>
  <si>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</si>
  <si>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</si>
  <si>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</si>
  <si>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</si>
  <si>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</si>
  <si>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</si>
  <si>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</si>
  <si>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</si>
  <si>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</si>
  <si>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</si>
  <si>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</si>
  <si>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</si>
  <si>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</si>
  <si>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</si>
  <si>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</si>
  <si>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</si>
  <si>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</si>
  <si>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</si>
  <si>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</si>
  <si>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</si>
  <si>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</si>
  <si>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</si>
  <si>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</si>
  <si>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</si>
  <si>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OBR</t>
  </si>
  <si>
    <t>Celková výměra osazených obrub</t>
  </si>
  <si>
    <t>m</t>
  </si>
  <si>
    <t>144,2</t>
  </si>
  <si>
    <t>2</t>
  </si>
  <si>
    <t>délka</t>
  </si>
  <si>
    <t>Délka úseku chodníku</t>
  </si>
  <si>
    <t>72,1</t>
  </si>
  <si>
    <t>3</t>
  </si>
  <si>
    <t>KRYCÍ LIST SOUPISU PRACÍ</t>
  </si>
  <si>
    <t>DL</t>
  </si>
  <si>
    <t>Plocha dlažby</t>
  </si>
  <si>
    <t>m2</t>
  </si>
  <si>
    <t>86,52</t>
  </si>
  <si>
    <t>š2</t>
  </si>
  <si>
    <t>šířka úpravy pro zemní práce</t>
  </si>
  <si>
    <t>1,56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</si>
  <si>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</si>
  <si>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</si>
  <si>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</si>
  <si>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</si>
  <si>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</si>
  <si>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</si>
  <si>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</si>
  <si>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</si>
  <si>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</si>
  <si>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</si>
  <si>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</si>
  <si>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</si>
  <si>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</si>
  <si>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</si>
  <si>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</si>
  <si>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</si>
  <si>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</si>
  <si>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</si>
  <si>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</si>
  <si>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</si>
  <si>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</si>
  <si>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</si>
  <si>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</si>
  <si>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</si>
  <si>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</si>
  <si>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</si>
  <si>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</si>
  <si>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</si>
  <si>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</si>
  <si>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</si>
  <si>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</si>
  <si>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CS ÚRS 2022 01</t>
  </si>
  <si>
    <t>4</t>
  </si>
  <si>
    <t>-1836311877</t>
  </si>
  <si>
    <t>PP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</si>
  <si>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</si>
  <si>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Online PSC</t>
  </si>
  <si>
    <t>https://podminky.urs.cz/item/CS_URS_2022_01/113106123</t>
  </si>
  <si>
    <t>VV</t>
  </si>
  <si>
    <t>dl</t>
  </si>
  <si>
    <t>113204111</t>
  </si>
  <si>
    <t>Vytrhání obrub záhonových</t>
  </si>
  <si>
    <t>-1715174428</t>
  </si>
  <si>
    <t>obr</t>
  </si>
  <si>
    <t>122151102</t>
  </si>
  <si>
    <t>Odkopávky a prokopávky nezapažené v hornině třídy těžitelnosti I skupiny 1 a 2 objem do 50 m3 strojně</t>
  </si>
  <si>
    <t>m3</t>
  </si>
  <si>
    <t>-1452514313</t>
  </si>
  <si>
    <t>Odkopávky a prokopávky nezapažené strojně v hornině třídy těžitelnosti I skupiny 1 a 2 přes 20 do 50 m3</t>
  </si>
  <si>
    <t>https://podminky.urs.cz/item/CS_URS_2022_01/122151102</t>
  </si>
  <si>
    <t>š2 * délka * 0,18</t>
  </si>
  <si>
    <t>162751117</t>
  </si>
  <si>
    <t>Vodorovné přemístění přes 9 000 do 10000 m výkopku/sypaniny z horniny třídy těžitelnosti I skupiny 1 až 3</t>
  </si>
  <si>
    <t>872891297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</si>
  <si>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</si>
  <si>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https://podminky.urs.cz/item/CS_URS_2022_01/162751117</t>
  </si>
  <si>
    <t>20,246</t>
  </si>
  <si>
    <t>5</t>
  </si>
  <si>
    <t>181411121</t>
  </si>
  <si>
    <t>Založení lučního trávníku výsevem pl do 1000 m2 v rovině a ve svahu do 1:5</t>
  </si>
  <si>
    <t>1575283101</t>
  </si>
  <si>
    <t>Založení trávníku na půdě předem připravené plochy do 1000 m2 výsevem včetně utažení lučního v rovině nebo na svahu do 1:5</t>
  </si>
  <si>
    <t>https://podminky.urs.cz/item/CS_URS_2022_01/181411121</t>
  </si>
  <si>
    <t>délka * 2 * 0,5</t>
  </si>
  <si>
    <t>6</t>
  </si>
  <si>
    <t>M</t>
  </si>
  <si>
    <t>00572470</t>
  </si>
  <si>
    <t>osivo směs travní univerzál</t>
  </si>
  <si>
    <t>kg</t>
  </si>
  <si>
    <t>8</t>
  </si>
  <si>
    <t>1904201265</t>
  </si>
  <si>
    <t>72,1 * 0,025 "2,5 kg/100m2"</t>
  </si>
  <si>
    <t>7</t>
  </si>
  <si>
    <t>181951112</t>
  </si>
  <si>
    <t>Úprava pláně v hornině třídy těžitelnosti I skupiny 1 až 3 se zhutněním strojně</t>
  </si>
  <si>
    <t>-1939144671</t>
  </si>
  <si>
    <t>Úprava pláně vyrovnáním výškových rozdílů strojně v hornině třídy těžitelnosti I, skupiny 1 až 3 se zhutněním</t>
  </si>
  <si>
    <t>https://podminky.urs.cz/item/CS_URS_2022_01/181951112</t>
  </si>
  <si>
    <t>š2 * délka</t>
  </si>
  <si>
    <t>Komunikace pozemní</t>
  </si>
  <si>
    <t>22</t>
  </si>
  <si>
    <t>564851011</t>
  </si>
  <si>
    <t>Podklad ze štěrkodrtě ŠD plochy do 100 m2 tl 150 mm</t>
  </si>
  <si>
    <t>-65229838</t>
  </si>
  <si>
    <t>Podklad ze štěrkodrti ŠD s rozprostřením a zhutněním plochy jednotlivě do 100 m2, po zhutnění tl. 150 mm</t>
  </si>
  <si>
    <t>https://podminky.urs.cz/item/CS_URS_2022_01/564851011</t>
  </si>
  <si>
    <t>26</t>
  </si>
  <si>
    <t>596211111</t>
  </si>
  <si>
    <t>Kladení zámkové dlažby komunikací pro pěší ručně tl 60 mm skupiny A pl přes 50 do 100 m2</t>
  </si>
  <si>
    <t>102663590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</si>
  <si>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50 do 100 m2</t>
  </si>
  <si>
    <t>https://podminky.urs.cz/item/CS_URS_2022_01/596211111</t>
  </si>
  <si>
    <t>P</t>
  </si>
  <si>
    <t>Poznámka k položce:
JEDNÁ SE O KLADENÍ DLAŽBY TLOUŠŤKY 40 mm !!!</t>
  </si>
  <si>
    <t>27</t>
  </si>
  <si>
    <t>596211114</t>
  </si>
  <si>
    <t>Příplatek za kombinaci dvou barev u kladení betonových dlažeb komunikací pro pěší ručně tl 60 mm skupiny A</t>
  </si>
  <si>
    <t>854357602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</si>
  <si>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</si>
  <si>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https://podminky.urs.cz/item/CS_URS_2022_01/596211114</t>
  </si>
  <si>
    <t>10</t>
  </si>
  <si>
    <t>CSB.0056892.URS</t>
  </si>
  <si>
    <t>Obrubník T 8/25/100 šedý</t>
  </si>
  <si>
    <t>kus</t>
  </si>
  <si>
    <t>-1153898048</t>
  </si>
  <si>
    <t>obr * 1,02</t>
  </si>
  <si>
    <t>24</t>
  </si>
  <si>
    <t>CSB.0055978.URS</t>
  </si>
  <si>
    <t>CIHLA 4 šedá standard neskladba</t>
  </si>
  <si>
    <t>993923376</t>
  </si>
  <si>
    <t>dl * 0,958 * 1,05</t>
  </si>
  <si>
    <t>25</t>
  </si>
  <si>
    <t>CSB.0055979.URS</t>
  </si>
  <si>
    <t>CIHLA 4 červená standard neskladba</t>
  </si>
  <si>
    <t>-696842602</t>
  </si>
  <si>
    <t>dl * 0,042 * 1,05</t>
  </si>
  <si>
    <t>9</t>
  </si>
  <si>
    <t>Ostatní konstrukce a práce, bourání</t>
  </si>
  <si>
    <t>13</t>
  </si>
  <si>
    <t>916131213</t>
  </si>
  <si>
    <t>Osazení silničního obrubníku betonového stojatého s boční opěrou do lože z betonu prostého</t>
  </si>
  <si>
    <t>-1590867183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</si>
  <si>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</si>
  <si>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https://podminky.urs.cz/item/CS_URS_2022_01/916131213</t>
  </si>
  <si>
    <t>2 * délka</t>
  </si>
  <si>
    <t>997</t>
  </si>
  <si>
    <t>Přesun sutě</t>
  </si>
  <si>
    <t>16</t>
  </si>
  <si>
    <t>997013873</t>
  </si>
  <si>
    <t>Poplatek za uložení stavebního odpadu na recyklační skládce (skládkovné) zeminy a kamení zatříděného do Katalogu odpadů pod kódem 17 05 04</t>
  </si>
  <si>
    <t>t</t>
  </si>
  <si>
    <t>-1238443761</t>
  </si>
  <si>
    <t>https://podminky.urs.cz/item/CS_URS_2022_01/997013873</t>
  </si>
  <si>
    <t>20,246* 1,7 "t/m3"</t>
  </si>
  <si>
    <t>17</t>
  </si>
  <si>
    <t>997221561</t>
  </si>
  <si>
    <t>Vodorovná doprava suti z kusových materiálů do 1 km</t>
  </si>
  <si>
    <t>-1752842754</t>
  </si>
  <si>
    <t>Vodorovná doprava suti  bez naložení, ale se složením a s hrubým urovnáním z kusových materiálů, na vzdálenost do 1 km</t>
  </si>
  <si>
    <t>https://podminky.urs.cz/item/CS_URS_2022_01/997221561</t>
  </si>
  <si>
    <t>14,42</t>
  </si>
  <si>
    <t>18</t>
  </si>
  <si>
    <t>997221569</t>
  </si>
  <si>
    <t>Příplatek ZKD 1 km u vodorovné dopravy suti z kusových materiálů</t>
  </si>
  <si>
    <t>2112152260</t>
  </si>
  <si>
    <t>Vodorovná doprava suti  bez naložení, ale se složením a s hrubým urovnáním Příplatek k ceně za každý další i započatý 1 km přes 1 km</t>
  </si>
  <si>
    <t>https://podminky.urs.cz/item/CS_URS_2022_01/997221569</t>
  </si>
  <si>
    <t>14,42*9</t>
  </si>
  <si>
    <t>19</t>
  </si>
  <si>
    <t>997221611</t>
  </si>
  <si>
    <t>Nakládání suti na dopravní prostředky pro vodorovnou dopravu</t>
  </si>
  <si>
    <t>-2105656825</t>
  </si>
  <si>
    <t>Nakládání na dopravní prostředky  pro vodorovnou dopravu suti</t>
  </si>
  <si>
    <t>https://podminky.urs.cz/item/CS_URS_2022_01/997221611</t>
  </si>
  <si>
    <t>34,418 "ZEMINA"+ 14,42 "BETONY"</t>
  </si>
  <si>
    <t>20</t>
  </si>
  <si>
    <t>997221861</t>
  </si>
  <si>
    <t>Poplatek za uložení stavebního odpadu na recyklační skládce (skládkovné) z prostého betonu pod kódem 17 01 01</t>
  </si>
  <si>
    <t>-957830182</t>
  </si>
  <si>
    <t>Poplatek za uložení stavebního odpadu na recyklační skládce (skládkovné) z prostého betonu zatříděného do Katalogu odpadů pod kódem 17 01 01</t>
  </si>
  <si>
    <t>https://podminky.urs.cz/item/CS_URS_2022_01/997221861</t>
  </si>
  <si>
    <t>5,768 "obruby"</t>
  </si>
  <si>
    <t>DL * 0,04 * 2,5 "dlažba"</t>
  </si>
  <si>
    <t>Součet</t>
  </si>
  <si>
    <t>998</t>
  </si>
  <si>
    <t>Přesun hmot</t>
  </si>
  <si>
    <t>998223011</t>
  </si>
  <si>
    <t>Přesun hmot pro pozemní komunikace s krytem dlážděným</t>
  </si>
  <si>
    <t>-87648691</t>
  </si>
  <si>
    <t>Přesun hmot pro pozemní komunikace s krytem dlážděným  dopravní vzdálenost do 200 m jakékoliv délky objektu</t>
  </si>
  <si>
    <t>https://podminky.urs.cz/item/CS_URS_2022_01/998223011</t>
  </si>
  <si>
    <t>SEZNAM FIGUR</t>
  </si>
  <si>
    <t>Výměra</t>
  </si>
  <si>
    <t>Použití figury:</t>
  </si>
  <si>
    <t>délka * šířka</t>
  </si>
  <si>
    <t>(100*2+80*2+1200)/1000</t>
  </si>
  <si>
    <t>šířka</t>
  </si>
  <si>
    <t>Čistá šířka dlážděné plochy chodníku</t>
  </si>
  <si>
    <t>1,2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</si>
</sst>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123" TargetMode="External" /><Relationship Id="rId2" Type="http://schemas.openxmlformats.org/officeDocument/2006/relationships/hyperlink" Target="https://podminky.urs.cz/item/CS_URS_2022_01/122151102" TargetMode="External" /><Relationship Id="rId3" Type="http://schemas.openxmlformats.org/officeDocument/2006/relationships/hyperlink" Target="https://podminky.urs.cz/item/CS_URS_2022_01/162751117" TargetMode="External" /><Relationship Id="rId4" Type="http://schemas.openxmlformats.org/officeDocument/2006/relationships/hyperlink" Target="https://podminky.urs.cz/item/CS_URS_2022_01/181411121" TargetMode="External" /><Relationship Id="rId5" Type="http://schemas.openxmlformats.org/officeDocument/2006/relationships/hyperlink" Target="https://podminky.urs.cz/item/CS_URS_2022_01/181951112" TargetMode="External" /><Relationship Id="rId6" Type="http://schemas.openxmlformats.org/officeDocument/2006/relationships/hyperlink" Target="https://podminky.urs.cz/item/CS_URS_2022_01/564851011" TargetMode="External" /><Relationship Id="rId7" Type="http://schemas.openxmlformats.org/officeDocument/2006/relationships/hyperlink" Target="https://podminky.urs.cz/item/CS_URS_2022_01/596211111" TargetMode="External" /><Relationship Id="rId8" Type="http://schemas.openxmlformats.org/officeDocument/2006/relationships/hyperlink" Target="https://podminky.urs.cz/item/CS_URS_2022_01/596211114" TargetMode="External" /><Relationship Id="rId9" Type="http://schemas.openxmlformats.org/officeDocument/2006/relationships/hyperlink" Target="https://podminky.urs.cz/item/CS_URS_2022_01/916131213" TargetMode="External" /><Relationship Id="rId10" Type="http://schemas.openxmlformats.org/officeDocument/2006/relationships/hyperlink" Target="https://podminky.urs.cz/item/CS_URS_2022_01/997013873" TargetMode="External" /><Relationship Id="rId11" Type="http://schemas.openxmlformats.org/officeDocument/2006/relationships/hyperlink" Target="https://podminky.urs.cz/item/CS_URS_2022_01/997221561" TargetMode="External" /><Relationship Id="rId12" Type="http://schemas.openxmlformats.org/officeDocument/2006/relationships/hyperlink" Target="https://podminky.urs.cz/item/CS_URS_2022_01/997221569" TargetMode="External" /><Relationship Id="rId13" Type="http://schemas.openxmlformats.org/officeDocument/2006/relationships/hyperlink" Target="https://podminky.urs.cz/item/CS_URS_2022_01/997221611" TargetMode="External" /><Relationship Id="rId14" Type="http://schemas.openxmlformats.org/officeDocument/2006/relationships/hyperlink" Target="https://podminky.urs.cz/item/CS_URS_2022_01/997221861" TargetMode="External" /><Relationship Id="rId15" Type="http://schemas.openxmlformats.org/officeDocument/2006/relationships/hyperlink" Target="https://podminky.urs.cz/item/CS_URS_2022_01/998223011" TargetMode="External" /><Relationship Id="rId1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29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33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35</v>
      </c>
      <c r="AO17" s="21"/>
      <c r="AP17" s="21"/>
      <c r="AQ17" s="21"/>
      <c r="AR17" s="19"/>
      <c r="BE17" s="30"/>
      <c r="BS17" s="16" t="s">
        <v>36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33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35</v>
      </c>
      <c r="AO20" s="21"/>
      <c r="AP20" s="21"/>
      <c r="AQ20" s="21"/>
      <c r="AR20" s="19"/>
      <c r="BE20" s="30"/>
      <c r="BS20" s="16" t="s">
        <v>36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43</v>
      </c>
      <c r="E29" s="46"/>
      <c r="F29" s="31" t="s">
        <v>44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45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46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47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53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54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55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54</v>
      </c>
      <c r="AI60" s="41"/>
      <c r="AJ60" s="41"/>
      <c r="AK60" s="41"/>
      <c r="AL60" s="41"/>
      <c r="AM60" s="63" t="s">
        <v>55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56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57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54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55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54</v>
      </c>
      <c r="AI75" s="41"/>
      <c r="AJ75" s="41"/>
      <c r="AK75" s="41"/>
      <c r="AL75" s="41"/>
      <c r="AM75" s="63" t="s">
        <v>55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58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21PP1004-10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Bílina, Alšova 228 - oprava - bezbariérový přístup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Bílina, Alšova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7. 2. 2022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Bílina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32</v>
      </c>
      <c r="AJ89" s="39"/>
      <c r="AK89" s="39"/>
      <c r="AL89" s="39"/>
      <c r="AM89" s="79" t="str">
        <f>IF(E17="","",E17)</f>
        <v>PK dopravní s.r.o.</v>
      </c>
      <c r="AN89" s="70"/>
      <c r="AO89" s="70"/>
      <c r="AP89" s="70"/>
      <c r="AQ89" s="39"/>
      <c r="AR89" s="43"/>
      <c r="AS89" s="80" t="s">
        <v>59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30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37</v>
      </c>
      <c r="AJ90" s="39"/>
      <c r="AK90" s="39"/>
      <c r="AL90" s="39"/>
      <c r="AM90" s="79" t="str">
        <f>IF(E20="","",E20)</f>
        <v>PK dopravní s.r.o.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60</v>
      </c>
      <c r="D92" s="93"/>
      <c r="E92" s="93"/>
      <c r="F92" s="93"/>
      <c r="G92" s="93"/>
      <c r="H92" s="94"/>
      <c r="I92" s="95" t="s">
        <v>61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62</v>
      </c>
      <c r="AH92" s="93"/>
      <c r="AI92" s="93"/>
      <c r="AJ92" s="93"/>
      <c r="AK92" s="93"/>
      <c r="AL92" s="93"/>
      <c r="AM92" s="93"/>
      <c r="AN92" s="95" t="s">
        <v>63</v>
      </c>
      <c r="AO92" s="93"/>
      <c r="AP92" s="97"/>
      <c r="AQ92" s="98" t="s">
        <v>64</v>
      </c>
      <c r="AR92" s="43"/>
      <c r="AS92" s="99" t="s">
        <v>65</v>
      </c>
      <c r="AT92" s="100" t="s">
        <v>66</v>
      </c>
      <c r="AU92" s="100" t="s">
        <v>67</v>
      </c>
      <c r="AV92" s="100" t="s">
        <v>68</v>
      </c>
      <c r="AW92" s="100" t="s">
        <v>69</v>
      </c>
      <c r="AX92" s="100" t="s">
        <v>70</v>
      </c>
      <c r="AY92" s="100" t="s">
        <v>71</v>
      </c>
      <c r="AZ92" s="100" t="s">
        <v>72</v>
      </c>
      <c r="BA92" s="100" t="s">
        <v>73</v>
      </c>
      <c r="BB92" s="100" t="s">
        <v>74</v>
      </c>
      <c r="BC92" s="100" t="s">
        <v>75</v>
      </c>
      <c r="BD92" s="101" t="s">
        <v>76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77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78</v>
      </c>
      <c r="BT94" s="116" t="s">
        <v>79</v>
      </c>
      <c r="BV94" s="116" t="s">
        <v>80</v>
      </c>
      <c r="BW94" s="116" t="s">
        <v>5</v>
      </c>
      <c r="BX94" s="116" t="s">
        <v>81</v>
      </c>
      <c r="CL94" s="116" t="s">
        <v>1</v>
      </c>
    </row>
    <row r="95" spans="1:90" s="7" customFormat="1" ht="24.75" customHeight="1">
      <c r="A95" s="117" t="s">
        <v>82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17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'21PP1004-10 - Bílina, Alš...'!J28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83</v>
      </c>
      <c r="AR95" s="124"/>
      <c r="AS95" s="125">
        <v>0</v>
      </c>
      <c r="AT95" s="126">
        <f>ROUND(SUM(AV95:AW95),2)</f>
        <v>0</v>
      </c>
      <c r="AU95" s="127">
        <f>'21PP1004-10 - Bílina, Alš...'!P118</f>
        <v>0</v>
      </c>
      <c r="AV95" s="126">
        <f>'21PP1004-10 - Bílina, Alš...'!J31</f>
        <v>0</v>
      </c>
      <c r="AW95" s="126">
        <f>'21PP1004-10 - Bílina, Alš...'!J32</f>
        <v>0</v>
      </c>
      <c r="AX95" s="126">
        <f>'21PP1004-10 - Bílina, Alš...'!J33</f>
        <v>0</v>
      </c>
      <c r="AY95" s="126">
        <f>'21PP1004-10 - Bílina, Alš...'!J34</f>
        <v>0</v>
      </c>
      <c r="AZ95" s="126">
        <f>'21PP1004-10 - Bílina, Alš...'!F31</f>
        <v>0</v>
      </c>
      <c r="BA95" s="126">
        <f>'21PP1004-10 - Bílina, Alš...'!F32</f>
        <v>0</v>
      </c>
      <c r="BB95" s="126">
        <f>'21PP1004-10 - Bílina, Alš...'!F33</f>
        <v>0</v>
      </c>
      <c r="BC95" s="126">
        <f>'21PP1004-10 - Bílina, Alš...'!F34</f>
        <v>0</v>
      </c>
      <c r="BD95" s="128">
        <f>'21PP1004-10 - Bílina, Alš...'!F35</f>
        <v>0</v>
      </c>
      <c r="BE95" s="7"/>
      <c r="BT95" s="129" t="s">
        <v>84</v>
      </c>
      <c r="BU95" s="129" t="s">
        <v>85</v>
      </c>
      <c r="BV95" s="129" t="s">
        <v>80</v>
      </c>
      <c r="BW95" s="129" t="s">
        <v>5</v>
      </c>
      <c r="BX95" s="129" t="s">
        <v>81</v>
      </c>
      <c r="CL95" s="129" t="s">
        <v>1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CDD7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1PP1004-10 - Bílina, Alš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  <c r="AZ2" s="130" t="s">
        <v>86</v>
      </c>
      <c r="BA2" s="130" t="s">
        <v>87</v>
      </c>
      <c r="BB2" s="130" t="s">
        <v>88</v>
      </c>
      <c r="BC2" s="130" t="s">
        <v>89</v>
      </c>
      <c r="BD2" s="130" t="s">
        <v>90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9"/>
      <c r="AT3" s="16" t="s">
        <v>90</v>
      </c>
      <c r="AZ3" s="130" t="s">
        <v>91</v>
      </c>
      <c r="BA3" s="130" t="s">
        <v>92</v>
      </c>
      <c r="BB3" s="130" t="s">
        <v>88</v>
      </c>
      <c r="BC3" s="130" t="s">
        <v>93</v>
      </c>
      <c r="BD3" s="130" t="s">
        <v>94</v>
      </c>
    </row>
    <row r="4" spans="2:56" s="1" customFormat="1" ht="24.95" customHeight="1">
      <c r="B4" s="19"/>
      <c r="D4" s="133" t="s">
        <v>95</v>
      </c>
      <c r="L4" s="19"/>
      <c r="M4" s="134" t="s">
        <v>10</v>
      </c>
      <c r="AT4" s="16" t="s">
        <v>4</v>
      </c>
      <c r="AZ4" s="130" t="s">
        <v>96</v>
      </c>
      <c r="BA4" s="130" t="s">
        <v>97</v>
      </c>
      <c r="BB4" s="130" t="s">
        <v>98</v>
      </c>
      <c r="BC4" s="130" t="s">
        <v>99</v>
      </c>
      <c r="BD4" s="130" t="s">
        <v>90</v>
      </c>
    </row>
    <row r="5" spans="2:56" s="1" customFormat="1" ht="6.95" customHeight="1">
      <c r="B5" s="19"/>
      <c r="L5" s="19"/>
      <c r="AZ5" s="130" t="s">
        <v>100</v>
      </c>
      <c r="BA5" s="130" t="s">
        <v>101</v>
      </c>
      <c r="BB5" s="130" t="s">
        <v>88</v>
      </c>
      <c r="BC5" s="130" t="s">
        <v>102</v>
      </c>
      <c r="BD5" s="130" t="s">
        <v>94</v>
      </c>
    </row>
    <row r="6" spans="1:31" s="2" customFormat="1" ht="12" customHeight="1">
      <c r="A6" s="37"/>
      <c r="B6" s="43"/>
      <c r="C6" s="37"/>
      <c r="D6" s="135" t="s">
        <v>16</v>
      </c>
      <c r="E6" s="37"/>
      <c r="F6" s="37"/>
      <c r="G6" s="37"/>
      <c r="H6" s="37"/>
      <c r="I6" s="37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6.5" customHeight="1">
      <c r="A7" s="37"/>
      <c r="B7" s="43"/>
      <c r="C7" s="37"/>
      <c r="D7" s="37"/>
      <c r="E7" s="136" t="s">
        <v>17</v>
      </c>
      <c r="F7" s="37"/>
      <c r="G7" s="37"/>
      <c r="H7" s="37"/>
      <c r="I7" s="37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35" t="s">
        <v>18</v>
      </c>
      <c r="E9" s="37"/>
      <c r="F9" s="137" t="s">
        <v>1</v>
      </c>
      <c r="G9" s="37"/>
      <c r="H9" s="37"/>
      <c r="I9" s="135" t="s">
        <v>19</v>
      </c>
      <c r="J9" s="137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35" t="s">
        <v>20</v>
      </c>
      <c r="E10" s="37"/>
      <c r="F10" s="137" t="s">
        <v>21</v>
      </c>
      <c r="G10" s="37"/>
      <c r="H10" s="37"/>
      <c r="I10" s="135" t="s">
        <v>22</v>
      </c>
      <c r="J10" s="138" t="str">
        <f>'Rekapitulace stavby'!AN8</f>
        <v>7. 2. 2022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5" t="s">
        <v>24</v>
      </c>
      <c r="E12" s="37"/>
      <c r="F12" s="37"/>
      <c r="G12" s="37"/>
      <c r="H12" s="37"/>
      <c r="I12" s="135" t="s">
        <v>25</v>
      </c>
      <c r="J12" s="137" t="s">
        <v>26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37" t="s">
        <v>27</v>
      </c>
      <c r="F13" s="37"/>
      <c r="G13" s="37"/>
      <c r="H13" s="37"/>
      <c r="I13" s="135" t="s">
        <v>28</v>
      </c>
      <c r="J13" s="137" t="s">
        <v>29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35" t="s">
        <v>30</v>
      </c>
      <c r="E15" s="37"/>
      <c r="F15" s="37"/>
      <c r="G15" s="37"/>
      <c r="H15" s="37"/>
      <c r="I15" s="135" t="s">
        <v>25</v>
      </c>
      <c r="J15" s="32" t="str">
        <f>'Rekapitulace stavby'!AN13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37"/>
      <c r="G16" s="137"/>
      <c r="H16" s="137"/>
      <c r="I16" s="135" t="s">
        <v>28</v>
      </c>
      <c r="J16" s="32" t="str">
        <f>'Rekapitulace stavby'!AN14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35" t="s">
        <v>32</v>
      </c>
      <c r="E18" s="37"/>
      <c r="F18" s="37"/>
      <c r="G18" s="37"/>
      <c r="H18" s="37"/>
      <c r="I18" s="135" t="s">
        <v>25</v>
      </c>
      <c r="J18" s="137" t="s">
        <v>33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37" t="s">
        <v>34</v>
      </c>
      <c r="F19" s="37"/>
      <c r="G19" s="37"/>
      <c r="H19" s="37"/>
      <c r="I19" s="135" t="s">
        <v>28</v>
      </c>
      <c r="J19" s="137" t="s">
        <v>35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35" t="s">
        <v>37</v>
      </c>
      <c r="E21" s="37"/>
      <c r="F21" s="37"/>
      <c r="G21" s="37"/>
      <c r="H21" s="37"/>
      <c r="I21" s="135" t="s">
        <v>25</v>
      </c>
      <c r="J21" s="137" t="s">
        <v>33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37" t="s">
        <v>34</v>
      </c>
      <c r="F22" s="37"/>
      <c r="G22" s="37"/>
      <c r="H22" s="37"/>
      <c r="I22" s="135" t="s">
        <v>28</v>
      </c>
      <c r="J22" s="137" t="s">
        <v>35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35" t="s">
        <v>38</v>
      </c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43"/>
      <c r="E27" s="143"/>
      <c r="F27" s="143"/>
      <c r="G27" s="143"/>
      <c r="H27" s="143"/>
      <c r="I27" s="143"/>
      <c r="J27" s="143"/>
      <c r="K27" s="143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44" t="s">
        <v>39</v>
      </c>
      <c r="E28" s="37"/>
      <c r="F28" s="37"/>
      <c r="G28" s="37"/>
      <c r="H28" s="37"/>
      <c r="I28" s="37"/>
      <c r="J28" s="145">
        <f>ROUND(J118,2)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3"/>
      <c r="E29" s="143"/>
      <c r="F29" s="143"/>
      <c r="G29" s="143"/>
      <c r="H29" s="143"/>
      <c r="I29" s="143"/>
      <c r="J29" s="143"/>
      <c r="K29" s="14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46" t="s">
        <v>41</v>
      </c>
      <c r="G30" s="37"/>
      <c r="H30" s="37"/>
      <c r="I30" s="146" t="s">
        <v>40</v>
      </c>
      <c r="J30" s="146" t="s">
        <v>42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47" t="s">
        <v>43</v>
      </c>
      <c r="E31" s="135" t="s">
        <v>44</v>
      </c>
      <c r="F31" s="148">
        <f>ROUND((SUM(BE118:BE201)),2)</f>
        <v>0</v>
      </c>
      <c r="G31" s="37"/>
      <c r="H31" s="37"/>
      <c r="I31" s="149">
        <v>0.21</v>
      </c>
      <c r="J31" s="148">
        <f>ROUND(((SUM(BE118:BE201))*I31),2)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35" t="s">
        <v>45</v>
      </c>
      <c r="F32" s="148">
        <f>ROUND((SUM(BF118:BF201)),2)</f>
        <v>0</v>
      </c>
      <c r="G32" s="37"/>
      <c r="H32" s="37"/>
      <c r="I32" s="149">
        <v>0.15</v>
      </c>
      <c r="J32" s="148">
        <f>ROUND(((SUM(BF118:BF201))*I32),2)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35" t="s">
        <v>46</v>
      </c>
      <c r="F33" s="148">
        <f>ROUND((SUM(BG118:BG201)),2)</f>
        <v>0</v>
      </c>
      <c r="G33" s="37"/>
      <c r="H33" s="37"/>
      <c r="I33" s="149">
        <v>0.21</v>
      </c>
      <c r="J33" s="148">
        <f>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5" t="s">
        <v>47</v>
      </c>
      <c r="F34" s="148">
        <f>ROUND((SUM(BH118:BH201)),2)</f>
        <v>0</v>
      </c>
      <c r="G34" s="37"/>
      <c r="H34" s="37"/>
      <c r="I34" s="149">
        <v>0.15</v>
      </c>
      <c r="J34" s="148">
        <f>0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5" t="s">
        <v>48</v>
      </c>
      <c r="F35" s="148">
        <f>ROUND((SUM(BI118:BI201)),2)</f>
        <v>0</v>
      </c>
      <c r="G35" s="37"/>
      <c r="H35" s="37"/>
      <c r="I35" s="149">
        <v>0</v>
      </c>
      <c r="J35" s="148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50"/>
      <c r="D37" s="151" t="s">
        <v>49</v>
      </c>
      <c r="E37" s="152"/>
      <c r="F37" s="152"/>
      <c r="G37" s="153" t="s">
        <v>50</v>
      </c>
      <c r="H37" s="154" t="s">
        <v>51</v>
      </c>
      <c r="I37" s="152"/>
      <c r="J37" s="155">
        <f>SUM(J28:J35)</f>
        <v>0</v>
      </c>
      <c r="K37" s="156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2:12" s="1" customFormat="1" ht="14.4" customHeight="1">
      <c r="B39" s="19"/>
      <c r="L39" s="19"/>
    </row>
    <row r="40" spans="2:12" s="1" customFormat="1" ht="14.4" customHeight="1">
      <c r="B40" s="19"/>
      <c r="L40" s="19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57" t="s">
        <v>52</v>
      </c>
      <c r="E50" s="158"/>
      <c r="F50" s="158"/>
      <c r="G50" s="157" t="s">
        <v>53</v>
      </c>
      <c r="H50" s="158"/>
      <c r="I50" s="158"/>
      <c r="J50" s="158"/>
      <c r="K50" s="158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59" t="s">
        <v>54</v>
      </c>
      <c r="E61" s="160"/>
      <c r="F61" s="161" t="s">
        <v>55</v>
      </c>
      <c r="G61" s="159" t="s">
        <v>54</v>
      </c>
      <c r="H61" s="160"/>
      <c r="I61" s="160"/>
      <c r="J61" s="162" t="s">
        <v>55</v>
      </c>
      <c r="K61" s="160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57" t="s">
        <v>56</v>
      </c>
      <c r="E65" s="163"/>
      <c r="F65" s="163"/>
      <c r="G65" s="157" t="s">
        <v>57</v>
      </c>
      <c r="H65" s="163"/>
      <c r="I65" s="163"/>
      <c r="J65" s="163"/>
      <c r="K65" s="163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59" t="s">
        <v>54</v>
      </c>
      <c r="E76" s="160"/>
      <c r="F76" s="161" t="s">
        <v>55</v>
      </c>
      <c r="G76" s="159" t="s">
        <v>54</v>
      </c>
      <c r="H76" s="160"/>
      <c r="I76" s="160"/>
      <c r="J76" s="162" t="s">
        <v>55</v>
      </c>
      <c r="K76" s="160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75" t="str">
        <f>E7</f>
        <v>Bílina, Alšova 228 - oprava - bezbariérový přístup</v>
      </c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1" t="s">
        <v>20</v>
      </c>
      <c r="D87" s="39"/>
      <c r="E87" s="39"/>
      <c r="F87" s="26" t="str">
        <f>F10</f>
        <v>Bílina, Alšova</v>
      </c>
      <c r="G87" s="39"/>
      <c r="H87" s="39"/>
      <c r="I87" s="31" t="s">
        <v>22</v>
      </c>
      <c r="J87" s="78" t="str">
        <f>IF(J10="","",J10)</f>
        <v>7. 2. 2022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15" customHeight="1">
      <c r="A89" s="37"/>
      <c r="B89" s="38"/>
      <c r="C89" s="31" t="s">
        <v>24</v>
      </c>
      <c r="D89" s="39"/>
      <c r="E89" s="39"/>
      <c r="F89" s="26" t="str">
        <f>E13</f>
        <v>Město Bílina</v>
      </c>
      <c r="G89" s="39"/>
      <c r="H89" s="39"/>
      <c r="I89" s="31" t="s">
        <v>32</v>
      </c>
      <c r="J89" s="35" t="str">
        <f>E19</f>
        <v>PK dopravní s.r.o.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15" customHeight="1">
      <c r="A90" s="37"/>
      <c r="B90" s="38"/>
      <c r="C90" s="31" t="s">
        <v>30</v>
      </c>
      <c r="D90" s="39"/>
      <c r="E90" s="39"/>
      <c r="F90" s="26" t="str">
        <f>IF(E16="","",E16)</f>
        <v>Vyplň údaj</v>
      </c>
      <c r="G90" s="39"/>
      <c r="H90" s="39"/>
      <c r="I90" s="31" t="s">
        <v>37</v>
      </c>
      <c r="J90" s="35" t="str">
        <f>E22</f>
        <v>PK dopravní s.r.o.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9.25" customHeight="1">
      <c r="A92" s="37"/>
      <c r="B92" s="38"/>
      <c r="C92" s="168" t="s">
        <v>104</v>
      </c>
      <c r="D92" s="169"/>
      <c r="E92" s="169"/>
      <c r="F92" s="169"/>
      <c r="G92" s="169"/>
      <c r="H92" s="169"/>
      <c r="I92" s="169"/>
      <c r="J92" s="170" t="s">
        <v>105</v>
      </c>
      <c r="K92" s="16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47" s="2" customFormat="1" ht="22.8" customHeight="1">
      <c r="A94" s="37"/>
      <c r="B94" s="38"/>
      <c r="C94" s="171" t="s">
        <v>106</v>
      </c>
      <c r="D94" s="39"/>
      <c r="E94" s="39"/>
      <c r="F94" s="39"/>
      <c r="G94" s="39"/>
      <c r="H94" s="39"/>
      <c r="I94" s="39"/>
      <c r="J94" s="109">
        <f>J118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107</v>
      </c>
    </row>
    <row r="95" spans="1:31" s="9" customFormat="1" ht="24.95" customHeight="1">
      <c r="A95" s="9"/>
      <c r="B95" s="172"/>
      <c r="C95" s="173"/>
      <c r="D95" s="174" t="s">
        <v>108</v>
      </c>
      <c r="E95" s="175"/>
      <c r="F95" s="175"/>
      <c r="G95" s="175"/>
      <c r="H95" s="175"/>
      <c r="I95" s="175"/>
      <c r="J95" s="176">
        <f>J119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109</v>
      </c>
      <c r="E96" s="181"/>
      <c r="F96" s="181"/>
      <c r="G96" s="181"/>
      <c r="H96" s="181"/>
      <c r="I96" s="181"/>
      <c r="J96" s="182">
        <f>J120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110</v>
      </c>
      <c r="E97" s="181"/>
      <c r="F97" s="181"/>
      <c r="G97" s="181"/>
      <c r="H97" s="181"/>
      <c r="I97" s="181"/>
      <c r="J97" s="182">
        <f>J147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111</v>
      </c>
      <c r="E98" s="181"/>
      <c r="F98" s="181"/>
      <c r="G98" s="181"/>
      <c r="H98" s="181"/>
      <c r="I98" s="181"/>
      <c r="J98" s="182">
        <f>J170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112</v>
      </c>
      <c r="E99" s="181"/>
      <c r="F99" s="181"/>
      <c r="G99" s="181"/>
      <c r="H99" s="181"/>
      <c r="I99" s="181"/>
      <c r="J99" s="182">
        <f>J175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113</v>
      </c>
      <c r="E100" s="181"/>
      <c r="F100" s="181"/>
      <c r="G100" s="181"/>
      <c r="H100" s="181"/>
      <c r="I100" s="181"/>
      <c r="J100" s="182">
        <f>J198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114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75" t="str">
        <f>E7</f>
        <v>Bílina, Alšova 228 - oprava - bezbariérový přístup</v>
      </c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20</v>
      </c>
      <c r="D112" s="39"/>
      <c r="E112" s="39"/>
      <c r="F112" s="26" t="str">
        <f>F10</f>
        <v>Bílina, Alšova</v>
      </c>
      <c r="G112" s="39"/>
      <c r="H112" s="39"/>
      <c r="I112" s="31" t="s">
        <v>22</v>
      </c>
      <c r="J112" s="78" t="str">
        <f>IF(J10="","",J10)</f>
        <v>7. 2. 2022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24</v>
      </c>
      <c r="D114" s="39"/>
      <c r="E114" s="39"/>
      <c r="F114" s="26" t="str">
        <f>E13</f>
        <v>Město Bílina</v>
      </c>
      <c r="G114" s="39"/>
      <c r="H114" s="39"/>
      <c r="I114" s="31" t="s">
        <v>32</v>
      </c>
      <c r="J114" s="35" t="str">
        <f>E19</f>
        <v>PK dopravní s.r.o.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30</v>
      </c>
      <c r="D115" s="39"/>
      <c r="E115" s="39"/>
      <c r="F115" s="26" t="str">
        <f>IF(E16="","",E16)</f>
        <v>Vyplň údaj</v>
      </c>
      <c r="G115" s="39"/>
      <c r="H115" s="39"/>
      <c r="I115" s="31" t="s">
        <v>37</v>
      </c>
      <c r="J115" s="35" t="str">
        <f>E22</f>
        <v>PK dopravní s.r.o.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1" customFormat="1" ht="29.25" customHeight="1">
      <c r="A117" s="184"/>
      <c r="B117" s="185"/>
      <c r="C117" s="186" t="s">
        <v>115</v>
      </c>
      <c r="D117" s="187" t="s">
        <v>64</v>
      </c>
      <c r="E117" s="187" t="s">
        <v>60</v>
      </c>
      <c r="F117" s="187" t="s">
        <v>61</v>
      </c>
      <c r="G117" s="187" t="s">
        <v>116</v>
      </c>
      <c r="H117" s="187" t="s">
        <v>117</v>
      </c>
      <c r="I117" s="187" t="s">
        <v>118</v>
      </c>
      <c r="J117" s="187" t="s">
        <v>105</v>
      </c>
      <c r="K117" s="188" t="s">
        <v>119</v>
      </c>
      <c r="L117" s="189"/>
      <c r="M117" s="99" t="s">
        <v>1</v>
      </c>
      <c r="N117" s="100" t="s">
        <v>43</v>
      </c>
      <c r="O117" s="100" t="s">
        <v>120</v>
      </c>
      <c r="P117" s="100" t="s">
        <v>121</v>
      </c>
      <c r="Q117" s="100" t="s">
        <v>122</v>
      </c>
      <c r="R117" s="100" t="s">
        <v>123</v>
      </c>
      <c r="S117" s="100" t="s">
        <v>124</v>
      </c>
      <c r="T117" s="101" t="s">
        <v>125</v>
      </c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</row>
    <row r="118" spans="1:63" s="2" customFormat="1" ht="22.8" customHeight="1">
      <c r="A118" s="37"/>
      <c r="B118" s="38"/>
      <c r="C118" s="106" t="s">
        <v>126</v>
      </c>
      <c r="D118" s="39"/>
      <c r="E118" s="39"/>
      <c r="F118" s="39"/>
      <c r="G118" s="39"/>
      <c r="H118" s="39"/>
      <c r="I118" s="39"/>
      <c r="J118" s="190">
        <f>BK118</f>
        <v>0</v>
      </c>
      <c r="K118" s="39"/>
      <c r="L118" s="43"/>
      <c r="M118" s="102"/>
      <c r="N118" s="191"/>
      <c r="O118" s="103"/>
      <c r="P118" s="192">
        <f>P119</f>
        <v>0</v>
      </c>
      <c r="Q118" s="103"/>
      <c r="R118" s="192">
        <f>R119</f>
        <v>44.9476452</v>
      </c>
      <c r="S118" s="103"/>
      <c r="T118" s="193">
        <f>T119</f>
        <v>14.419999999999998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78</v>
      </c>
      <c r="AU118" s="16" t="s">
        <v>107</v>
      </c>
      <c r="BK118" s="194">
        <f>BK119</f>
        <v>0</v>
      </c>
    </row>
    <row r="119" spans="1:63" s="12" customFormat="1" ht="25.9" customHeight="1">
      <c r="A119" s="12"/>
      <c r="B119" s="195"/>
      <c r="C119" s="196"/>
      <c r="D119" s="197" t="s">
        <v>78</v>
      </c>
      <c r="E119" s="198" t="s">
        <v>127</v>
      </c>
      <c r="F119" s="198" t="s">
        <v>128</v>
      </c>
      <c r="G119" s="196"/>
      <c r="H119" s="196"/>
      <c r="I119" s="199"/>
      <c r="J119" s="200">
        <f>BK119</f>
        <v>0</v>
      </c>
      <c r="K119" s="196"/>
      <c r="L119" s="201"/>
      <c r="M119" s="202"/>
      <c r="N119" s="203"/>
      <c r="O119" s="203"/>
      <c r="P119" s="204">
        <f>P120+P147+P170+P175+P198</f>
        <v>0</v>
      </c>
      <c r="Q119" s="203"/>
      <c r="R119" s="204">
        <f>R120+R147+R170+R175+R198</f>
        <v>44.9476452</v>
      </c>
      <c r="S119" s="203"/>
      <c r="T119" s="205">
        <f>T120+T147+T170+T175+T198</f>
        <v>14.419999999999998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6" t="s">
        <v>84</v>
      </c>
      <c r="AT119" s="207" t="s">
        <v>78</v>
      </c>
      <c r="AU119" s="207" t="s">
        <v>79</v>
      </c>
      <c r="AY119" s="206" t="s">
        <v>129</v>
      </c>
      <c r="BK119" s="208">
        <f>BK120+BK147+BK170+BK175+BK198</f>
        <v>0</v>
      </c>
    </row>
    <row r="120" spans="1:63" s="12" customFormat="1" ht="22.8" customHeight="1">
      <c r="A120" s="12"/>
      <c r="B120" s="195"/>
      <c r="C120" s="196"/>
      <c r="D120" s="197" t="s">
        <v>78</v>
      </c>
      <c r="E120" s="209" t="s">
        <v>84</v>
      </c>
      <c r="F120" s="209" t="s">
        <v>130</v>
      </c>
      <c r="G120" s="196"/>
      <c r="H120" s="196"/>
      <c r="I120" s="199"/>
      <c r="J120" s="210">
        <f>BK120</f>
        <v>0</v>
      </c>
      <c r="K120" s="196"/>
      <c r="L120" s="201"/>
      <c r="M120" s="202"/>
      <c r="N120" s="203"/>
      <c r="O120" s="203"/>
      <c r="P120" s="204">
        <f>SUM(P121:P146)</f>
        <v>0</v>
      </c>
      <c r="Q120" s="203"/>
      <c r="R120" s="204">
        <f>SUM(R121:R146)</f>
        <v>0.001803</v>
      </c>
      <c r="S120" s="203"/>
      <c r="T120" s="205">
        <f>SUM(T121:T146)</f>
        <v>14.419999999999998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6" t="s">
        <v>84</v>
      </c>
      <c r="AT120" s="207" t="s">
        <v>78</v>
      </c>
      <c r="AU120" s="207" t="s">
        <v>84</v>
      </c>
      <c r="AY120" s="206" t="s">
        <v>129</v>
      </c>
      <c r="BK120" s="208">
        <f>SUM(BK121:BK146)</f>
        <v>0</v>
      </c>
    </row>
    <row r="121" spans="1:65" s="2" customFormat="1" ht="24.15" customHeight="1">
      <c r="A121" s="37"/>
      <c r="B121" s="38"/>
      <c r="C121" s="211" t="s">
        <v>84</v>
      </c>
      <c r="D121" s="211" t="s">
        <v>131</v>
      </c>
      <c r="E121" s="212" t="s">
        <v>132</v>
      </c>
      <c r="F121" s="213" t="s">
        <v>133</v>
      </c>
      <c r="G121" s="214" t="s">
        <v>98</v>
      </c>
      <c r="H121" s="215">
        <v>86.52</v>
      </c>
      <c r="I121" s="216"/>
      <c r="J121" s="217">
        <f>ROUND(I121*H121,2)</f>
        <v>0</v>
      </c>
      <c r="K121" s="213" t="s">
        <v>134</v>
      </c>
      <c r="L121" s="43"/>
      <c r="M121" s="218" t="s">
        <v>1</v>
      </c>
      <c r="N121" s="219" t="s">
        <v>44</v>
      </c>
      <c r="O121" s="90"/>
      <c r="P121" s="220">
        <f>O121*H121</f>
        <v>0</v>
      </c>
      <c r="Q121" s="220">
        <v>0</v>
      </c>
      <c r="R121" s="220">
        <f>Q121*H121</f>
        <v>0</v>
      </c>
      <c r="S121" s="220">
        <v>0.1</v>
      </c>
      <c r="T121" s="221">
        <f>S121*H121</f>
        <v>8.652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22" t="s">
        <v>135</v>
      </c>
      <c r="AT121" s="222" t="s">
        <v>131</v>
      </c>
      <c r="AU121" s="222" t="s">
        <v>90</v>
      </c>
      <c r="AY121" s="16" t="s">
        <v>129</v>
      </c>
      <c r="BE121" s="223">
        <f>IF(N121="základní",J121,0)</f>
        <v>0</v>
      </c>
      <c r="BF121" s="223">
        <f>IF(N121="snížená",J121,0)</f>
        <v>0</v>
      </c>
      <c r="BG121" s="223">
        <f>IF(N121="zákl. přenesená",J121,0)</f>
        <v>0</v>
      </c>
      <c r="BH121" s="223">
        <f>IF(N121="sníž. přenesená",J121,0)</f>
        <v>0</v>
      </c>
      <c r="BI121" s="223">
        <f>IF(N121="nulová",J121,0)</f>
        <v>0</v>
      </c>
      <c r="BJ121" s="16" t="s">
        <v>84</v>
      </c>
      <c r="BK121" s="223">
        <f>ROUND(I121*H121,2)</f>
        <v>0</v>
      </c>
      <c r="BL121" s="16" t="s">
        <v>135</v>
      </c>
      <c r="BM121" s="222" t="s">
        <v>136</v>
      </c>
    </row>
    <row r="122" spans="1:47" s="2" customFormat="1" ht="12">
      <c r="A122" s="37"/>
      <c r="B122" s="38"/>
      <c r="C122" s="39"/>
      <c r="D122" s="224" t="s">
        <v>137</v>
      </c>
      <c r="E122" s="39"/>
      <c r="F122" s="225" t="s">
        <v>138</v>
      </c>
      <c r="G122" s="39"/>
      <c r="H122" s="39"/>
      <c r="I122" s="226"/>
      <c r="J122" s="39"/>
      <c r="K122" s="39"/>
      <c r="L122" s="43"/>
      <c r="M122" s="227"/>
      <c r="N122" s="228"/>
      <c r="O122" s="90"/>
      <c r="P122" s="90"/>
      <c r="Q122" s="90"/>
      <c r="R122" s="90"/>
      <c r="S122" s="90"/>
      <c r="T122" s="91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137</v>
      </c>
      <c r="AU122" s="16" t="s">
        <v>90</v>
      </c>
    </row>
    <row r="123" spans="1:47" s="2" customFormat="1" ht="12">
      <c r="A123" s="37"/>
      <c r="B123" s="38"/>
      <c r="C123" s="39"/>
      <c r="D123" s="229" t="s">
        <v>139</v>
      </c>
      <c r="E123" s="39"/>
      <c r="F123" s="230" t="s">
        <v>140</v>
      </c>
      <c r="G123" s="39"/>
      <c r="H123" s="39"/>
      <c r="I123" s="226"/>
      <c r="J123" s="39"/>
      <c r="K123" s="39"/>
      <c r="L123" s="43"/>
      <c r="M123" s="227"/>
      <c r="N123" s="228"/>
      <c r="O123" s="90"/>
      <c r="P123" s="90"/>
      <c r="Q123" s="90"/>
      <c r="R123" s="90"/>
      <c r="S123" s="90"/>
      <c r="T123" s="91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139</v>
      </c>
      <c r="AU123" s="16" t="s">
        <v>90</v>
      </c>
    </row>
    <row r="124" spans="1:51" s="13" customFormat="1" ht="12">
      <c r="A124" s="13"/>
      <c r="B124" s="231"/>
      <c r="C124" s="232"/>
      <c r="D124" s="224" t="s">
        <v>141</v>
      </c>
      <c r="E124" s="233" t="s">
        <v>1</v>
      </c>
      <c r="F124" s="234" t="s">
        <v>142</v>
      </c>
      <c r="G124" s="232"/>
      <c r="H124" s="235">
        <v>86.52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1" t="s">
        <v>141</v>
      </c>
      <c r="AU124" s="241" t="s">
        <v>90</v>
      </c>
      <c r="AV124" s="13" t="s">
        <v>90</v>
      </c>
      <c r="AW124" s="13" t="s">
        <v>36</v>
      </c>
      <c r="AX124" s="13" t="s">
        <v>84</v>
      </c>
      <c r="AY124" s="241" t="s">
        <v>129</v>
      </c>
    </row>
    <row r="125" spans="1:65" s="2" customFormat="1" ht="16.5" customHeight="1">
      <c r="A125" s="37"/>
      <c r="B125" s="38"/>
      <c r="C125" s="211" t="s">
        <v>90</v>
      </c>
      <c r="D125" s="211" t="s">
        <v>131</v>
      </c>
      <c r="E125" s="212" t="s">
        <v>143</v>
      </c>
      <c r="F125" s="213" t="s">
        <v>144</v>
      </c>
      <c r="G125" s="214" t="s">
        <v>88</v>
      </c>
      <c r="H125" s="215">
        <v>144.2</v>
      </c>
      <c r="I125" s="216"/>
      <c r="J125" s="217">
        <f>ROUND(I125*H125,2)</f>
        <v>0</v>
      </c>
      <c r="K125" s="213" t="s">
        <v>1</v>
      </c>
      <c r="L125" s="43"/>
      <c r="M125" s="218" t="s">
        <v>1</v>
      </c>
      <c r="N125" s="219" t="s">
        <v>44</v>
      </c>
      <c r="O125" s="90"/>
      <c r="P125" s="220">
        <f>O125*H125</f>
        <v>0</v>
      </c>
      <c r="Q125" s="220">
        <v>0</v>
      </c>
      <c r="R125" s="220">
        <f>Q125*H125</f>
        <v>0</v>
      </c>
      <c r="S125" s="220">
        <v>0.04</v>
      </c>
      <c r="T125" s="221">
        <f>S125*H125</f>
        <v>5.768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2" t="s">
        <v>135</v>
      </c>
      <c r="AT125" s="222" t="s">
        <v>131</v>
      </c>
      <c r="AU125" s="222" t="s">
        <v>90</v>
      </c>
      <c r="AY125" s="16" t="s">
        <v>129</v>
      </c>
      <c r="BE125" s="223">
        <f>IF(N125="základní",J125,0)</f>
        <v>0</v>
      </c>
      <c r="BF125" s="223">
        <f>IF(N125="snížená",J125,0)</f>
        <v>0</v>
      </c>
      <c r="BG125" s="223">
        <f>IF(N125="zákl. přenesená",J125,0)</f>
        <v>0</v>
      </c>
      <c r="BH125" s="223">
        <f>IF(N125="sníž. přenesená",J125,0)</f>
        <v>0</v>
      </c>
      <c r="BI125" s="223">
        <f>IF(N125="nulová",J125,0)</f>
        <v>0</v>
      </c>
      <c r="BJ125" s="16" t="s">
        <v>84</v>
      </c>
      <c r="BK125" s="223">
        <f>ROUND(I125*H125,2)</f>
        <v>0</v>
      </c>
      <c r="BL125" s="16" t="s">
        <v>135</v>
      </c>
      <c r="BM125" s="222" t="s">
        <v>145</v>
      </c>
    </row>
    <row r="126" spans="1:47" s="2" customFormat="1" ht="12">
      <c r="A126" s="37"/>
      <c r="B126" s="38"/>
      <c r="C126" s="39"/>
      <c r="D126" s="224" t="s">
        <v>137</v>
      </c>
      <c r="E126" s="39"/>
      <c r="F126" s="225" t="s">
        <v>144</v>
      </c>
      <c r="G126" s="39"/>
      <c r="H126" s="39"/>
      <c r="I126" s="226"/>
      <c r="J126" s="39"/>
      <c r="K126" s="39"/>
      <c r="L126" s="43"/>
      <c r="M126" s="227"/>
      <c r="N126" s="228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137</v>
      </c>
      <c r="AU126" s="16" t="s">
        <v>90</v>
      </c>
    </row>
    <row r="127" spans="1:51" s="13" customFormat="1" ht="12">
      <c r="A127" s="13"/>
      <c r="B127" s="231"/>
      <c r="C127" s="232"/>
      <c r="D127" s="224" t="s">
        <v>141</v>
      </c>
      <c r="E127" s="233" t="s">
        <v>1</v>
      </c>
      <c r="F127" s="234" t="s">
        <v>146</v>
      </c>
      <c r="G127" s="232"/>
      <c r="H127" s="235">
        <v>144.2</v>
      </c>
      <c r="I127" s="236"/>
      <c r="J127" s="232"/>
      <c r="K127" s="232"/>
      <c r="L127" s="237"/>
      <c r="M127" s="238"/>
      <c r="N127" s="239"/>
      <c r="O127" s="239"/>
      <c r="P127" s="239"/>
      <c r="Q127" s="239"/>
      <c r="R127" s="239"/>
      <c r="S127" s="239"/>
      <c r="T127" s="24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1" t="s">
        <v>141</v>
      </c>
      <c r="AU127" s="241" t="s">
        <v>90</v>
      </c>
      <c r="AV127" s="13" t="s">
        <v>90</v>
      </c>
      <c r="AW127" s="13" t="s">
        <v>36</v>
      </c>
      <c r="AX127" s="13" t="s">
        <v>84</v>
      </c>
      <c r="AY127" s="241" t="s">
        <v>129</v>
      </c>
    </row>
    <row r="128" spans="1:65" s="2" customFormat="1" ht="33" customHeight="1">
      <c r="A128" s="37"/>
      <c r="B128" s="38"/>
      <c r="C128" s="211" t="s">
        <v>94</v>
      </c>
      <c r="D128" s="211" t="s">
        <v>131</v>
      </c>
      <c r="E128" s="212" t="s">
        <v>147</v>
      </c>
      <c r="F128" s="213" t="s">
        <v>148</v>
      </c>
      <c r="G128" s="214" t="s">
        <v>149</v>
      </c>
      <c r="H128" s="215">
        <v>20.246</v>
      </c>
      <c r="I128" s="216"/>
      <c r="J128" s="217">
        <f>ROUND(I128*H128,2)</f>
        <v>0</v>
      </c>
      <c r="K128" s="213" t="s">
        <v>134</v>
      </c>
      <c r="L128" s="43"/>
      <c r="M128" s="218" t="s">
        <v>1</v>
      </c>
      <c r="N128" s="219" t="s">
        <v>44</v>
      </c>
      <c r="O128" s="90"/>
      <c r="P128" s="220">
        <f>O128*H128</f>
        <v>0</v>
      </c>
      <c r="Q128" s="220">
        <v>0</v>
      </c>
      <c r="R128" s="220">
        <f>Q128*H128</f>
        <v>0</v>
      </c>
      <c r="S128" s="220">
        <v>0</v>
      </c>
      <c r="T128" s="22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2" t="s">
        <v>135</v>
      </c>
      <c r="AT128" s="222" t="s">
        <v>131</v>
      </c>
      <c r="AU128" s="222" t="s">
        <v>90</v>
      </c>
      <c r="AY128" s="16" t="s">
        <v>129</v>
      </c>
      <c r="BE128" s="223">
        <f>IF(N128="základní",J128,0)</f>
        <v>0</v>
      </c>
      <c r="BF128" s="223">
        <f>IF(N128="snížená",J128,0)</f>
        <v>0</v>
      </c>
      <c r="BG128" s="223">
        <f>IF(N128="zákl. přenesená",J128,0)</f>
        <v>0</v>
      </c>
      <c r="BH128" s="223">
        <f>IF(N128="sníž. přenesená",J128,0)</f>
        <v>0</v>
      </c>
      <c r="BI128" s="223">
        <f>IF(N128="nulová",J128,0)</f>
        <v>0</v>
      </c>
      <c r="BJ128" s="16" t="s">
        <v>84</v>
      </c>
      <c r="BK128" s="223">
        <f>ROUND(I128*H128,2)</f>
        <v>0</v>
      </c>
      <c r="BL128" s="16" t="s">
        <v>135</v>
      </c>
      <c r="BM128" s="222" t="s">
        <v>150</v>
      </c>
    </row>
    <row r="129" spans="1:47" s="2" customFormat="1" ht="12">
      <c r="A129" s="37"/>
      <c r="B129" s="38"/>
      <c r="C129" s="39"/>
      <c r="D129" s="224" t="s">
        <v>137</v>
      </c>
      <c r="E129" s="39"/>
      <c r="F129" s="225" t="s">
        <v>151</v>
      </c>
      <c r="G129" s="39"/>
      <c r="H129" s="39"/>
      <c r="I129" s="226"/>
      <c r="J129" s="39"/>
      <c r="K129" s="39"/>
      <c r="L129" s="43"/>
      <c r="M129" s="227"/>
      <c r="N129" s="228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137</v>
      </c>
      <c r="AU129" s="16" t="s">
        <v>90</v>
      </c>
    </row>
    <row r="130" spans="1:47" s="2" customFormat="1" ht="12">
      <c r="A130" s="37"/>
      <c r="B130" s="38"/>
      <c r="C130" s="39"/>
      <c r="D130" s="229" t="s">
        <v>139</v>
      </c>
      <c r="E130" s="39"/>
      <c r="F130" s="230" t="s">
        <v>152</v>
      </c>
      <c r="G130" s="39"/>
      <c r="H130" s="39"/>
      <c r="I130" s="226"/>
      <c r="J130" s="39"/>
      <c r="K130" s="39"/>
      <c r="L130" s="43"/>
      <c r="M130" s="227"/>
      <c r="N130" s="228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139</v>
      </c>
      <c r="AU130" s="16" t="s">
        <v>90</v>
      </c>
    </row>
    <row r="131" spans="1:51" s="13" customFormat="1" ht="12">
      <c r="A131" s="13"/>
      <c r="B131" s="231"/>
      <c r="C131" s="232"/>
      <c r="D131" s="224" t="s">
        <v>141</v>
      </c>
      <c r="E131" s="233" t="s">
        <v>1</v>
      </c>
      <c r="F131" s="234" t="s">
        <v>153</v>
      </c>
      <c r="G131" s="232"/>
      <c r="H131" s="235">
        <v>20.246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1" t="s">
        <v>141</v>
      </c>
      <c r="AU131" s="241" t="s">
        <v>90</v>
      </c>
      <c r="AV131" s="13" t="s">
        <v>90</v>
      </c>
      <c r="AW131" s="13" t="s">
        <v>36</v>
      </c>
      <c r="AX131" s="13" t="s">
        <v>84</v>
      </c>
      <c r="AY131" s="241" t="s">
        <v>129</v>
      </c>
    </row>
    <row r="132" spans="1:65" s="2" customFormat="1" ht="37.8" customHeight="1">
      <c r="A132" s="37"/>
      <c r="B132" s="38"/>
      <c r="C132" s="211" t="s">
        <v>135</v>
      </c>
      <c r="D132" s="211" t="s">
        <v>131</v>
      </c>
      <c r="E132" s="212" t="s">
        <v>154</v>
      </c>
      <c r="F132" s="213" t="s">
        <v>155</v>
      </c>
      <c r="G132" s="214" t="s">
        <v>149</v>
      </c>
      <c r="H132" s="215">
        <v>20.246</v>
      </c>
      <c r="I132" s="216"/>
      <c r="J132" s="217">
        <f>ROUND(I132*H132,2)</f>
        <v>0</v>
      </c>
      <c r="K132" s="213" t="s">
        <v>134</v>
      </c>
      <c r="L132" s="43"/>
      <c r="M132" s="218" t="s">
        <v>1</v>
      </c>
      <c r="N132" s="219" t="s">
        <v>44</v>
      </c>
      <c r="O132" s="90"/>
      <c r="P132" s="220">
        <f>O132*H132</f>
        <v>0</v>
      </c>
      <c r="Q132" s="220">
        <v>0</v>
      </c>
      <c r="R132" s="220">
        <f>Q132*H132</f>
        <v>0</v>
      </c>
      <c r="S132" s="220">
        <v>0</v>
      </c>
      <c r="T132" s="22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2" t="s">
        <v>135</v>
      </c>
      <c r="AT132" s="222" t="s">
        <v>131</v>
      </c>
      <c r="AU132" s="222" t="s">
        <v>90</v>
      </c>
      <c r="AY132" s="16" t="s">
        <v>129</v>
      </c>
      <c r="BE132" s="223">
        <f>IF(N132="základní",J132,0)</f>
        <v>0</v>
      </c>
      <c r="BF132" s="223">
        <f>IF(N132="snížená",J132,0)</f>
        <v>0</v>
      </c>
      <c r="BG132" s="223">
        <f>IF(N132="zákl. přenesená",J132,0)</f>
        <v>0</v>
      </c>
      <c r="BH132" s="223">
        <f>IF(N132="sníž. přenesená",J132,0)</f>
        <v>0</v>
      </c>
      <c r="BI132" s="223">
        <f>IF(N132="nulová",J132,0)</f>
        <v>0</v>
      </c>
      <c r="BJ132" s="16" t="s">
        <v>84</v>
      </c>
      <c r="BK132" s="223">
        <f>ROUND(I132*H132,2)</f>
        <v>0</v>
      </c>
      <c r="BL132" s="16" t="s">
        <v>135</v>
      </c>
      <c r="BM132" s="222" t="s">
        <v>156</v>
      </c>
    </row>
    <row r="133" spans="1:47" s="2" customFormat="1" ht="12">
      <c r="A133" s="37"/>
      <c r="B133" s="38"/>
      <c r="C133" s="39"/>
      <c r="D133" s="224" t="s">
        <v>137</v>
      </c>
      <c r="E133" s="39"/>
      <c r="F133" s="225" t="s">
        <v>157</v>
      </c>
      <c r="G133" s="39"/>
      <c r="H133" s="39"/>
      <c r="I133" s="226"/>
      <c r="J133" s="39"/>
      <c r="K133" s="39"/>
      <c r="L133" s="43"/>
      <c r="M133" s="227"/>
      <c r="N133" s="228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137</v>
      </c>
      <c r="AU133" s="16" t="s">
        <v>90</v>
      </c>
    </row>
    <row r="134" spans="1:47" s="2" customFormat="1" ht="12">
      <c r="A134" s="37"/>
      <c r="B134" s="38"/>
      <c r="C134" s="39"/>
      <c r="D134" s="229" t="s">
        <v>139</v>
      </c>
      <c r="E134" s="39"/>
      <c r="F134" s="230" t="s">
        <v>158</v>
      </c>
      <c r="G134" s="39"/>
      <c r="H134" s="39"/>
      <c r="I134" s="226"/>
      <c r="J134" s="39"/>
      <c r="K134" s="39"/>
      <c r="L134" s="43"/>
      <c r="M134" s="227"/>
      <c r="N134" s="228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139</v>
      </c>
      <c r="AU134" s="16" t="s">
        <v>90</v>
      </c>
    </row>
    <row r="135" spans="1:51" s="13" customFormat="1" ht="12">
      <c r="A135" s="13"/>
      <c r="B135" s="231"/>
      <c r="C135" s="232"/>
      <c r="D135" s="224" t="s">
        <v>141</v>
      </c>
      <c r="E135" s="233" t="s">
        <v>1</v>
      </c>
      <c r="F135" s="234" t="s">
        <v>159</v>
      </c>
      <c r="G135" s="232"/>
      <c r="H135" s="235">
        <v>20.246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141</v>
      </c>
      <c r="AU135" s="241" t="s">
        <v>90</v>
      </c>
      <c r="AV135" s="13" t="s">
        <v>90</v>
      </c>
      <c r="AW135" s="13" t="s">
        <v>36</v>
      </c>
      <c r="AX135" s="13" t="s">
        <v>84</v>
      </c>
      <c r="AY135" s="241" t="s">
        <v>129</v>
      </c>
    </row>
    <row r="136" spans="1:65" s="2" customFormat="1" ht="24.15" customHeight="1">
      <c r="A136" s="37"/>
      <c r="B136" s="38"/>
      <c r="C136" s="211" t="s">
        <v>160</v>
      </c>
      <c r="D136" s="211" t="s">
        <v>131</v>
      </c>
      <c r="E136" s="212" t="s">
        <v>161</v>
      </c>
      <c r="F136" s="213" t="s">
        <v>162</v>
      </c>
      <c r="G136" s="214" t="s">
        <v>98</v>
      </c>
      <c r="H136" s="215">
        <v>72.1</v>
      </c>
      <c r="I136" s="216"/>
      <c r="J136" s="217">
        <f>ROUND(I136*H136,2)</f>
        <v>0</v>
      </c>
      <c r="K136" s="213" t="s">
        <v>134</v>
      </c>
      <c r="L136" s="43"/>
      <c r="M136" s="218" t="s">
        <v>1</v>
      </c>
      <c r="N136" s="219" t="s">
        <v>44</v>
      </c>
      <c r="O136" s="90"/>
      <c r="P136" s="220">
        <f>O136*H136</f>
        <v>0</v>
      </c>
      <c r="Q136" s="220">
        <v>0</v>
      </c>
      <c r="R136" s="220">
        <f>Q136*H136</f>
        <v>0</v>
      </c>
      <c r="S136" s="220">
        <v>0</v>
      </c>
      <c r="T136" s="22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2" t="s">
        <v>135</v>
      </c>
      <c r="AT136" s="222" t="s">
        <v>131</v>
      </c>
      <c r="AU136" s="222" t="s">
        <v>90</v>
      </c>
      <c r="AY136" s="16" t="s">
        <v>129</v>
      </c>
      <c r="BE136" s="223">
        <f>IF(N136="základní",J136,0)</f>
        <v>0</v>
      </c>
      <c r="BF136" s="223">
        <f>IF(N136="snížená",J136,0)</f>
        <v>0</v>
      </c>
      <c r="BG136" s="223">
        <f>IF(N136="zákl. přenesená",J136,0)</f>
        <v>0</v>
      </c>
      <c r="BH136" s="223">
        <f>IF(N136="sníž. přenesená",J136,0)</f>
        <v>0</v>
      </c>
      <c r="BI136" s="223">
        <f>IF(N136="nulová",J136,0)</f>
        <v>0</v>
      </c>
      <c r="BJ136" s="16" t="s">
        <v>84</v>
      </c>
      <c r="BK136" s="223">
        <f>ROUND(I136*H136,2)</f>
        <v>0</v>
      </c>
      <c r="BL136" s="16" t="s">
        <v>135</v>
      </c>
      <c r="BM136" s="222" t="s">
        <v>163</v>
      </c>
    </row>
    <row r="137" spans="1:47" s="2" customFormat="1" ht="12">
      <c r="A137" s="37"/>
      <c r="B137" s="38"/>
      <c r="C137" s="39"/>
      <c r="D137" s="224" t="s">
        <v>137</v>
      </c>
      <c r="E137" s="39"/>
      <c r="F137" s="225" t="s">
        <v>164</v>
      </c>
      <c r="G137" s="39"/>
      <c r="H137" s="39"/>
      <c r="I137" s="226"/>
      <c r="J137" s="39"/>
      <c r="K137" s="39"/>
      <c r="L137" s="43"/>
      <c r="M137" s="227"/>
      <c r="N137" s="228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137</v>
      </c>
      <c r="AU137" s="16" t="s">
        <v>90</v>
      </c>
    </row>
    <row r="138" spans="1:47" s="2" customFormat="1" ht="12">
      <c r="A138" s="37"/>
      <c r="B138" s="38"/>
      <c r="C138" s="39"/>
      <c r="D138" s="229" t="s">
        <v>139</v>
      </c>
      <c r="E138" s="39"/>
      <c r="F138" s="230" t="s">
        <v>165</v>
      </c>
      <c r="G138" s="39"/>
      <c r="H138" s="39"/>
      <c r="I138" s="226"/>
      <c r="J138" s="39"/>
      <c r="K138" s="39"/>
      <c r="L138" s="43"/>
      <c r="M138" s="227"/>
      <c r="N138" s="228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139</v>
      </c>
      <c r="AU138" s="16" t="s">
        <v>90</v>
      </c>
    </row>
    <row r="139" spans="1:51" s="13" customFormat="1" ht="12">
      <c r="A139" s="13"/>
      <c r="B139" s="231"/>
      <c r="C139" s="232"/>
      <c r="D139" s="224" t="s">
        <v>141</v>
      </c>
      <c r="E139" s="233" t="s">
        <v>1</v>
      </c>
      <c r="F139" s="234" t="s">
        <v>166</v>
      </c>
      <c r="G139" s="232"/>
      <c r="H139" s="235">
        <v>72.1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1" t="s">
        <v>141</v>
      </c>
      <c r="AU139" s="241" t="s">
        <v>90</v>
      </c>
      <c r="AV139" s="13" t="s">
        <v>90</v>
      </c>
      <c r="AW139" s="13" t="s">
        <v>36</v>
      </c>
      <c r="AX139" s="13" t="s">
        <v>84</v>
      </c>
      <c r="AY139" s="241" t="s">
        <v>129</v>
      </c>
    </row>
    <row r="140" spans="1:65" s="2" customFormat="1" ht="16.5" customHeight="1">
      <c r="A140" s="37"/>
      <c r="B140" s="38"/>
      <c r="C140" s="242" t="s">
        <v>167</v>
      </c>
      <c r="D140" s="242" t="s">
        <v>168</v>
      </c>
      <c r="E140" s="243" t="s">
        <v>169</v>
      </c>
      <c r="F140" s="244" t="s">
        <v>170</v>
      </c>
      <c r="G140" s="245" t="s">
        <v>171</v>
      </c>
      <c r="H140" s="246">
        <v>1.803</v>
      </c>
      <c r="I140" s="247"/>
      <c r="J140" s="248">
        <f>ROUND(I140*H140,2)</f>
        <v>0</v>
      </c>
      <c r="K140" s="244" t="s">
        <v>1</v>
      </c>
      <c r="L140" s="249"/>
      <c r="M140" s="250" t="s">
        <v>1</v>
      </c>
      <c r="N140" s="251" t="s">
        <v>44</v>
      </c>
      <c r="O140" s="90"/>
      <c r="P140" s="220">
        <f>O140*H140</f>
        <v>0</v>
      </c>
      <c r="Q140" s="220">
        <v>0.001</v>
      </c>
      <c r="R140" s="220">
        <f>Q140*H140</f>
        <v>0.001803</v>
      </c>
      <c r="S140" s="220">
        <v>0</v>
      </c>
      <c r="T140" s="22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2" t="s">
        <v>172</v>
      </c>
      <c r="AT140" s="222" t="s">
        <v>168</v>
      </c>
      <c r="AU140" s="222" t="s">
        <v>90</v>
      </c>
      <c r="AY140" s="16" t="s">
        <v>129</v>
      </c>
      <c r="BE140" s="223">
        <f>IF(N140="základní",J140,0)</f>
        <v>0</v>
      </c>
      <c r="BF140" s="223">
        <f>IF(N140="snížená",J140,0)</f>
        <v>0</v>
      </c>
      <c r="BG140" s="223">
        <f>IF(N140="zákl. přenesená",J140,0)</f>
        <v>0</v>
      </c>
      <c r="BH140" s="223">
        <f>IF(N140="sníž. přenesená",J140,0)</f>
        <v>0</v>
      </c>
      <c r="BI140" s="223">
        <f>IF(N140="nulová",J140,0)</f>
        <v>0</v>
      </c>
      <c r="BJ140" s="16" t="s">
        <v>84</v>
      </c>
      <c r="BK140" s="223">
        <f>ROUND(I140*H140,2)</f>
        <v>0</v>
      </c>
      <c r="BL140" s="16" t="s">
        <v>135</v>
      </c>
      <c r="BM140" s="222" t="s">
        <v>173</v>
      </c>
    </row>
    <row r="141" spans="1:47" s="2" customFormat="1" ht="12">
      <c r="A141" s="37"/>
      <c r="B141" s="38"/>
      <c r="C141" s="39"/>
      <c r="D141" s="224" t="s">
        <v>137</v>
      </c>
      <c r="E141" s="39"/>
      <c r="F141" s="225" t="s">
        <v>170</v>
      </c>
      <c r="G141" s="39"/>
      <c r="H141" s="39"/>
      <c r="I141" s="226"/>
      <c r="J141" s="39"/>
      <c r="K141" s="39"/>
      <c r="L141" s="43"/>
      <c r="M141" s="227"/>
      <c r="N141" s="228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137</v>
      </c>
      <c r="AU141" s="16" t="s">
        <v>90</v>
      </c>
    </row>
    <row r="142" spans="1:51" s="13" customFormat="1" ht="12">
      <c r="A142" s="13"/>
      <c r="B142" s="231"/>
      <c r="C142" s="232"/>
      <c r="D142" s="224" t="s">
        <v>141</v>
      </c>
      <c r="E142" s="233" t="s">
        <v>1</v>
      </c>
      <c r="F142" s="234" t="s">
        <v>174</v>
      </c>
      <c r="G142" s="232"/>
      <c r="H142" s="235">
        <v>1.803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1" t="s">
        <v>141</v>
      </c>
      <c r="AU142" s="241" t="s">
        <v>90</v>
      </c>
      <c r="AV142" s="13" t="s">
        <v>90</v>
      </c>
      <c r="AW142" s="13" t="s">
        <v>36</v>
      </c>
      <c r="AX142" s="13" t="s">
        <v>84</v>
      </c>
      <c r="AY142" s="241" t="s">
        <v>129</v>
      </c>
    </row>
    <row r="143" spans="1:65" s="2" customFormat="1" ht="24.15" customHeight="1">
      <c r="A143" s="37"/>
      <c r="B143" s="38"/>
      <c r="C143" s="211" t="s">
        <v>175</v>
      </c>
      <c r="D143" s="211" t="s">
        <v>131</v>
      </c>
      <c r="E143" s="212" t="s">
        <v>176</v>
      </c>
      <c r="F143" s="213" t="s">
        <v>177</v>
      </c>
      <c r="G143" s="214" t="s">
        <v>98</v>
      </c>
      <c r="H143" s="215">
        <v>112.476</v>
      </c>
      <c r="I143" s="216"/>
      <c r="J143" s="217">
        <f>ROUND(I143*H143,2)</f>
        <v>0</v>
      </c>
      <c r="K143" s="213" t="s">
        <v>134</v>
      </c>
      <c r="L143" s="43"/>
      <c r="M143" s="218" t="s">
        <v>1</v>
      </c>
      <c r="N143" s="219" t="s">
        <v>44</v>
      </c>
      <c r="O143" s="90"/>
      <c r="P143" s="220">
        <f>O143*H143</f>
        <v>0</v>
      </c>
      <c r="Q143" s="220">
        <v>0</v>
      </c>
      <c r="R143" s="220">
        <f>Q143*H143</f>
        <v>0</v>
      </c>
      <c r="S143" s="220">
        <v>0</v>
      </c>
      <c r="T143" s="22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2" t="s">
        <v>135</v>
      </c>
      <c r="AT143" s="222" t="s">
        <v>131</v>
      </c>
      <c r="AU143" s="222" t="s">
        <v>90</v>
      </c>
      <c r="AY143" s="16" t="s">
        <v>129</v>
      </c>
      <c r="BE143" s="223">
        <f>IF(N143="základní",J143,0)</f>
        <v>0</v>
      </c>
      <c r="BF143" s="223">
        <f>IF(N143="snížená",J143,0)</f>
        <v>0</v>
      </c>
      <c r="BG143" s="223">
        <f>IF(N143="zákl. přenesená",J143,0)</f>
        <v>0</v>
      </c>
      <c r="BH143" s="223">
        <f>IF(N143="sníž. přenesená",J143,0)</f>
        <v>0</v>
      </c>
      <c r="BI143" s="223">
        <f>IF(N143="nulová",J143,0)</f>
        <v>0</v>
      </c>
      <c r="BJ143" s="16" t="s">
        <v>84</v>
      </c>
      <c r="BK143" s="223">
        <f>ROUND(I143*H143,2)</f>
        <v>0</v>
      </c>
      <c r="BL143" s="16" t="s">
        <v>135</v>
      </c>
      <c r="BM143" s="222" t="s">
        <v>178</v>
      </c>
    </row>
    <row r="144" spans="1:47" s="2" customFormat="1" ht="12">
      <c r="A144" s="37"/>
      <c r="B144" s="38"/>
      <c r="C144" s="39"/>
      <c r="D144" s="224" t="s">
        <v>137</v>
      </c>
      <c r="E144" s="39"/>
      <c r="F144" s="225" t="s">
        <v>179</v>
      </c>
      <c r="G144" s="39"/>
      <c r="H144" s="39"/>
      <c r="I144" s="226"/>
      <c r="J144" s="39"/>
      <c r="K144" s="39"/>
      <c r="L144" s="43"/>
      <c r="M144" s="227"/>
      <c r="N144" s="228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137</v>
      </c>
      <c r="AU144" s="16" t="s">
        <v>90</v>
      </c>
    </row>
    <row r="145" spans="1:47" s="2" customFormat="1" ht="12">
      <c r="A145" s="37"/>
      <c r="B145" s="38"/>
      <c r="C145" s="39"/>
      <c r="D145" s="229" t="s">
        <v>139</v>
      </c>
      <c r="E145" s="39"/>
      <c r="F145" s="230" t="s">
        <v>180</v>
      </c>
      <c r="G145" s="39"/>
      <c r="H145" s="39"/>
      <c r="I145" s="226"/>
      <c r="J145" s="39"/>
      <c r="K145" s="39"/>
      <c r="L145" s="43"/>
      <c r="M145" s="227"/>
      <c r="N145" s="228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139</v>
      </c>
      <c r="AU145" s="16" t="s">
        <v>90</v>
      </c>
    </row>
    <row r="146" spans="1:51" s="13" customFormat="1" ht="12">
      <c r="A146" s="13"/>
      <c r="B146" s="231"/>
      <c r="C146" s="232"/>
      <c r="D146" s="224" t="s">
        <v>141</v>
      </c>
      <c r="E146" s="233" t="s">
        <v>1</v>
      </c>
      <c r="F146" s="234" t="s">
        <v>181</v>
      </c>
      <c r="G146" s="232"/>
      <c r="H146" s="235">
        <v>112.476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1" t="s">
        <v>141</v>
      </c>
      <c r="AU146" s="241" t="s">
        <v>90</v>
      </c>
      <c r="AV146" s="13" t="s">
        <v>90</v>
      </c>
      <c r="AW146" s="13" t="s">
        <v>36</v>
      </c>
      <c r="AX146" s="13" t="s">
        <v>84</v>
      </c>
      <c r="AY146" s="241" t="s">
        <v>129</v>
      </c>
    </row>
    <row r="147" spans="1:63" s="12" customFormat="1" ht="22.8" customHeight="1">
      <c r="A147" s="12"/>
      <c r="B147" s="195"/>
      <c r="C147" s="196"/>
      <c r="D147" s="197" t="s">
        <v>78</v>
      </c>
      <c r="E147" s="209" t="s">
        <v>160</v>
      </c>
      <c r="F147" s="209" t="s">
        <v>182</v>
      </c>
      <c r="G147" s="196"/>
      <c r="H147" s="196"/>
      <c r="I147" s="199"/>
      <c r="J147" s="210">
        <f>BK147</f>
        <v>0</v>
      </c>
      <c r="K147" s="196"/>
      <c r="L147" s="201"/>
      <c r="M147" s="202"/>
      <c r="N147" s="203"/>
      <c r="O147" s="203"/>
      <c r="P147" s="204">
        <f>SUM(P148:P169)</f>
        <v>0</v>
      </c>
      <c r="Q147" s="203"/>
      <c r="R147" s="204">
        <f>SUM(R148:R169)</f>
        <v>22.537162199999997</v>
      </c>
      <c r="S147" s="203"/>
      <c r="T147" s="205">
        <f>SUM(T148:T169)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6" t="s">
        <v>84</v>
      </c>
      <c r="AT147" s="207" t="s">
        <v>78</v>
      </c>
      <c r="AU147" s="207" t="s">
        <v>84</v>
      </c>
      <c r="AY147" s="206" t="s">
        <v>129</v>
      </c>
      <c r="BK147" s="208">
        <f>SUM(BK148:BK169)</f>
        <v>0</v>
      </c>
    </row>
    <row r="148" spans="1:65" s="2" customFormat="1" ht="21.75" customHeight="1">
      <c r="A148" s="37"/>
      <c r="B148" s="38"/>
      <c r="C148" s="211" t="s">
        <v>183</v>
      </c>
      <c r="D148" s="211" t="s">
        <v>131</v>
      </c>
      <c r="E148" s="212" t="s">
        <v>184</v>
      </c>
      <c r="F148" s="213" t="s">
        <v>185</v>
      </c>
      <c r="G148" s="214" t="s">
        <v>98</v>
      </c>
      <c r="H148" s="215">
        <v>86.52</v>
      </c>
      <c r="I148" s="216"/>
      <c r="J148" s="217">
        <f>ROUND(I148*H148,2)</f>
        <v>0</v>
      </c>
      <c r="K148" s="213" t="s">
        <v>134</v>
      </c>
      <c r="L148" s="43"/>
      <c r="M148" s="218" t="s">
        <v>1</v>
      </c>
      <c r="N148" s="219" t="s">
        <v>44</v>
      </c>
      <c r="O148" s="90"/>
      <c r="P148" s="220">
        <f>O148*H148</f>
        <v>0</v>
      </c>
      <c r="Q148" s="220">
        <v>0</v>
      </c>
      <c r="R148" s="220">
        <f>Q148*H148</f>
        <v>0</v>
      </c>
      <c r="S148" s="220">
        <v>0</v>
      </c>
      <c r="T148" s="22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2" t="s">
        <v>135</v>
      </c>
      <c r="AT148" s="222" t="s">
        <v>131</v>
      </c>
      <c r="AU148" s="222" t="s">
        <v>90</v>
      </c>
      <c r="AY148" s="16" t="s">
        <v>129</v>
      </c>
      <c r="BE148" s="223">
        <f>IF(N148="základní",J148,0)</f>
        <v>0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16" t="s">
        <v>84</v>
      </c>
      <c r="BK148" s="223">
        <f>ROUND(I148*H148,2)</f>
        <v>0</v>
      </c>
      <c r="BL148" s="16" t="s">
        <v>135</v>
      </c>
      <c r="BM148" s="222" t="s">
        <v>186</v>
      </c>
    </row>
    <row r="149" spans="1:47" s="2" customFormat="1" ht="12">
      <c r="A149" s="37"/>
      <c r="B149" s="38"/>
      <c r="C149" s="39"/>
      <c r="D149" s="224" t="s">
        <v>137</v>
      </c>
      <c r="E149" s="39"/>
      <c r="F149" s="225" t="s">
        <v>187</v>
      </c>
      <c r="G149" s="39"/>
      <c r="H149" s="39"/>
      <c r="I149" s="226"/>
      <c r="J149" s="39"/>
      <c r="K149" s="39"/>
      <c r="L149" s="43"/>
      <c r="M149" s="227"/>
      <c r="N149" s="228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137</v>
      </c>
      <c r="AU149" s="16" t="s">
        <v>90</v>
      </c>
    </row>
    <row r="150" spans="1:47" s="2" customFormat="1" ht="12">
      <c r="A150" s="37"/>
      <c r="B150" s="38"/>
      <c r="C150" s="39"/>
      <c r="D150" s="229" t="s">
        <v>139</v>
      </c>
      <c r="E150" s="39"/>
      <c r="F150" s="230" t="s">
        <v>188</v>
      </c>
      <c r="G150" s="39"/>
      <c r="H150" s="39"/>
      <c r="I150" s="226"/>
      <c r="J150" s="39"/>
      <c r="K150" s="39"/>
      <c r="L150" s="43"/>
      <c r="M150" s="227"/>
      <c r="N150" s="228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139</v>
      </c>
      <c r="AU150" s="16" t="s">
        <v>90</v>
      </c>
    </row>
    <row r="151" spans="1:51" s="13" customFormat="1" ht="12">
      <c r="A151" s="13"/>
      <c r="B151" s="231"/>
      <c r="C151" s="232"/>
      <c r="D151" s="224" t="s">
        <v>141</v>
      </c>
      <c r="E151" s="233" t="s">
        <v>1</v>
      </c>
      <c r="F151" s="234" t="s">
        <v>142</v>
      </c>
      <c r="G151" s="232"/>
      <c r="H151" s="235">
        <v>86.52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1" t="s">
        <v>141</v>
      </c>
      <c r="AU151" s="241" t="s">
        <v>90</v>
      </c>
      <c r="AV151" s="13" t="s">
        <v>90</v>
      </c>
      <c r="AW151" s="13" t="s">
        <v>36</v>
      </c>
      <c r="AX151" s="13" t="s">
        <v>84</v>
      </c>
      <c r="AY151" s="241" t="s">
        <v>129</v>
      </c>
    </row>
    <row r="152" spans="1:65" s="2" customFormat="1" ht="33" customHeight="1">
      <c r="A152" s="37"/>
      <c r="B152" s="38"/>
      <c r="C152" s="211" t="s">
        <v>189</v>
      </c>
      <c r="D152" s="211" t="s">
        <v>131</v>
      </c>
      <c r="E152" s="212" t="s">
        <v>190</v>
      </c>
      <c r="F152" s="213" t="s">
        <v>191</v>
      </c>
      <c r="G152" s="214" t="s">
        <v>98</v>
      </c>
      <c r="H152" s="215">
        <v>86.52</v>
      </c>
      <c r="I152" s="216"/>
      <c r="J152" s="217">
        <f>ROUND(I152*H152,2)</f>
        <v>0</v>
      </c>
      <c r="K152" s="213" t="s">
        <v>134</v>
      </c>
      <c r="L152" s="43"/>
      <c r="M152" s="218" t="s">
        <v>1</v>
      </c>
      <c r="N152" s="219" t="s">
        <v>44</v>
      </c>
      <c r="O152" s="90"/>
      <c r="P152" s="220">
        <f>O152*H152</f>
        <v>0</v>
      </c>
      <c r="Q152" s="220">
        <v>0.08922</v>
      </c>
      <c r="R152" s="220">
        <f>Q152*H152</f>
        <v>7.719314399999999</v>
      </c>
      <c r="S152" s="220">
        <v>0</v>
      </c>
      <c r="T152" s="22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2" t="s">
        <v>135</v>
      </c>
      <c r="AT152" s="222" t="s">
        <v>131</v>
      </c>
      <c r="AU152" s="222" t="s">
        <v>90</v>
      </c>
      <c r="AY152" s="16" t="s">
        <v>129</v>
      </c>
      <c r="BE152" s="223">
        <f>IF(N152="základní",J152,0)</f>
        <v>0</v>
      </c>
      <c r="BF152" s="223">
        <f>IF(N152="snížená",J152,0)</f>
        <v>0</v>
      </c>
      <c r="BG152" s="223">
        <f>IF(N152="zákl. přenesená",J152,0)</f>
        <v>0</v>
      </c>
      <c r="BH152" s="223">
        <f>IF(N152="sníž. přenesená",J152,0)</f>
        <v>0</v>
      </c>
      <c r="BI152" s="223">
        <f>IF(N152="nulová",J152,0)</f>
        <v>0</v>
      </c>
      <c r="BJ152" s="16" t="s">
        <v>84</v>
      </c>
      <c r="BK152" s="223">
        <f>ROUND(I152*H152,2)</f>
        <v>0</v>
      </c>
      <c r="BL152" s="16" t="s">
        <v>135</v>
      </c>
      <c r="BM152" s="222" t="s">
        <v>192</v>
      </c>
    </row>
    <row r="153" spans="1:47" s="2" customFormat="1" ht="12">
      <c r="A153" s="37"/>
      <c r="B153" s="38"/>
      <c r="C153" s="39"/>
      <c r="D153" s="224" t="s">
        <v>137</v>
      </c>
      <c r="E153" s="39"/>
      <c r="F153" s="225" t="s">
        <v>193</v>
      </c>
      <c r="G153" s="39"/>
      <c r="H153" s="39"/>
      <c r="I153" s="226"/>
      <c r="J153" s="39"/>
      <c r="K153" s="39"/>
      <c r="L153" s="43"/>
      <c r="M153" s="227"/>
      <c r="N153" s="228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137</v>
      </c>
      <c r="AU153" s="16" t="s">
        <v>90</v>
      </c>
    </row>
    <row r="154" spans="1:47" s="2" customFormat="1" ht="12">
      <c r="A154" s="37"/>
      <c r="B154" s="38"/>
      <c r="C154" s="39"/>
      <c r="D154" s="229" t="s">
        <v>139</v>
      </c>
      <c r="E154" s="39"/>
      <c r="F154" s="230" t="s">
        <v>194</v>
      </c>
      <c r="G154" s="39"/>
      <c r="H154" s="39"/>
      <c r="I154" s="226"/>
      <c r="J154" s="39"/>
      <c r="K154" s="39"/>
      <c r="L154" s="43"/>
      <c r="M154" s="227"/>
      <c r="N154" s="228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139</v>
      </c>
      <c r="AU154" s="16" t="s">
        <v>90</v>
      </c>
    </row>
    <row r="155" spans="1:47" s="2" customFormat="1" ht="12">
      <c r="A155" s="37"/>
      <c r="B155" s="38"/>
      <c r="C155" s="39"/>
      <c r="D155" s="224" t="s">
        <v>195</v>
      </c>
      <c r="E155" s="39"/>
      <c r="F155" s="252" t="s">
        <v>196</v>
      </c>
      <c r="G155" s="39"/>
      <c r="H155" s="39"/>
      <c r="I155" s="226"/>
      <c r="J155" s="39"/>
      <c r="K155" s="39"/>
      <c r="L155" s="43"/>
      <c r="M155" s="227"/>
      <c r="N155" s="228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195</v>
      </c>
      <c r="AU155" s="16" t="s">
        <v>90</v>
      </c>
    </row>
    <row r="156" spans="1:51" s="13" customFormat="1" ht="12">
      <c r="A156" s="13"/>
      <c r="B156" s="231"/>
      <c r="C156" s="232"/>
      <c r="D156" s="224" t="s">
        <v>141</v>
      </c>
      <c r="E156" s="233" t="s">
        <v>1</v>
      </c>
      <c r="F156" s="234" t="s">
        <v>142</v>
      </c>
      <c r="G156" s="232"/>
      <c r="H156" s="235">
        <v>86.52</v>
      </c>
      <c r="I156" s="236"/>
      <c r="J156" s="232"/>
      <c r="K156" s="232"/>
      <c r="L156" s="237"/>
      <c r="M156" s="238"/>
      <c r="N156" s="239"/>
      <c r="O156" s="239"/>
      <c r="P156" s="239"/>
      <c r="Q156" s="239"/>
      <c r="R156" s="239"/>
      <c r="S156" s="239"/>
      <c r="T156" s="24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1" t="s">
        <v>141</v>
      </c>
      <c r="AU156" s="241" t="s">
        <v>90</v>
      </c>
      <c r="AV156" s="13" t="s">
        <v>90</v>
      </c>
      <c r="AW156" s="13" t="s">
        <v>36</v>
      </c>
      <c r="AX156" s="13" t="s">
        <v>84</v>
      </c>
      <c r="AY156" s="241" t="s">
        <v>129</v>
      </c>
    </row>
    <row r="157" spans="1:65" s="2" customFormat="1" ht="37.8" customHeight="1">
      <c r="A157" s="37"/>
      <c r="B157" s="38"/>
      <c r="C157" s="211" t="s">
        <v>197</v>
      </c>
      <c r="D157" s="211" t="s">
        <v>131</v>
      </c>
      <c r="E157" s="212" t="s">
        <v>198</v>
      </c>
      <c r="F157" s="213" t="s">
        <v>199</v>
      </c>
      <c r="G157" s="214" t="s">
        <v>98</v>
      </c>
      <c r="H157" s="215">
        <v>86.52</v>
      </c>
      <c r="I157" s="216"/>
      <c r="J157" s="217">
        <f>ROUND(I157*H157,2)</f>
        <v>0</v>
      </c>
      <c r="K157" s="213" t="s">
        <v>134</v>
      </c>
      <c r="L157" s="43"/>
      <c r="M157" s="218" t="s">
        <v>1</v>
      </c>
      <c r="N157" s="219" t="s">
        <v>44</v>
      </c>
      <c r="O157" s="90"/>
      <c r="P157" s="220">
        <f>O157*H157</f>
        <v>0</v>
      </c>
      <c r="Q157" s="220">
        <v>0</v>
      </c>
      <c r="R157" s="220">
        <f>Q157*H157</f>
        <v>0</v>
      </c>
      <c r="S157" s="220">
        <v>0</v>
      </c>
      <c r="T157" s="221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2" t="s">
        <v>135</v>
      </c>
      <c r="AT157" s="222" t="s">
        <v>131</v>
      </c>
      <c r="AU157" s="222" t="s">
        <v>90</v>
      </c>
      <c r="AY157" s="16" t="s">
        <v>129</v>
      </c>
      <c r="BE157" s="223">
        <f>IF(N157="základní",J157,0)</f>
        <v>0</v>
      </c>
      <c r="BF157" s="223">
        <f>IF(N157="snížená",J157,0)</f>
        <v>0</v>
      </c>
      <c r="BG157" s="223">
        <f>IF(N157="zákl. přenesená",J157,0)</f>
        <v>0</v>
      </c>
      <c r="BH157" s="223">
        <f>IF(N157="sníž. přenesená",J157,0)</f>
        <v>0</v>
      </c>
      <c r="BI157" s="223">
        <f>IF(N157="nulová",J157,0)</f>
        <v>0</v>
      </c>
      <c r="BJ157" s="16" t="s">
        <v>84</v>
      </c>
      <c r="BK157" s="223">
        <f>ROUND(I157*H157,2)</f>
        <v>0</v>
      </c>
      <c r="BL157" s="16" t="s">
        <v>135</v>
      </c>
      <c r="BM157" s="222" t="s">
        <v>200</v>
      </c>
    </row>
    <row r="158" spans="1:47" s="2" customFormat="1" ht="12">
      <c r="A158" s="37"/>
      <c r="B158" s="38"/>
      <c r="C158" s="39"/>
      <c r="D158" s="224" t="s">
        <v>137</v>
      </c>
      <c r="E158" s="39"/>
      <c r="F158" s="225" t="s">
        <v>201</v>
      </c>
      <c r="G158" s="39"/>
      <c r="H158" s="39"/>
      <c r="I158" s="226"/>
      <c r="J158" s="39"/>
      <c r="K158" s="39"/>
      <c r="L158" s="43"/>
      <c r="M158" s="227"/>
      <c r="N158" s="228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137</v>
      </c>
      <c r="AU158" s="16" t="s">
        <v>90</v>
      </c>
    </row>
    <row r="159" spans="1:47" s="2" customFormat="1" ht="12">
      <c r="A159" s="37"/>
      <c r="B159" s="38"/>
      <c r="C159" s="39"/>
      <c r="D159" s="229" t="s">
        <v>139</v>
      </c>
      <c r="E159" s="39"/>
      <c r="F159" s="230" t="s">
        <v>202</v>
      </c>
      <c r="G159" s="39"/>
      <c r="H159" s="39"/>
      <c r="I159" s="226"/>
      <c r="J159" s="39"/>
      <c r="K159" s="39"/>
      <c r="L159" s="43"/>
      <c r="M159" s="227"/>
      <c r="N159" s="228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139</v>
      </c>
      <c r="AU159" s="16" t="s">
        <v>90</v>
      </c>
    </row>
    <row r="160" spans="1:51" s="13" customFormat="1" ht="12">
      <c r="A160" s="13"/>
      <c r="B160" s="231"/>
      <c r="C160" s="232"/>
      <c r="D160" s="224" t="s">
        <v>141</v>
      </c>
      <c r="E160" s="233" t="s">
        <v>1</v>
      </c>
      <c r="F160" s="234" t="s">
        <v>96</v>
      </c>
      <c r="G160" s="232"/>
      <c r="H160" s="235">
        <v>86.52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1" t="s">
        <v>141</v>
      </c>
      <c r="AU160" s="241" t="s">
        <v>90</v>
      </c>
      <c r="AV160" s="13" t="s">
        <v>90</v>
      </c>
      <c r="AW160" s="13" t="s">
        <v>36</v>
      </c>
      <c r="AX160" s="13" t="s">
        <v>84</v>
      </c>
      <c r="AY160" s="241" t="s">
        <v>129</v>
      </c>
    </row>
    <row r="161" spans="1:65" s="2" customFormat="1" ht="24.15" customHeight="1">
      <c r="A161" s="37"/>
      <c r="B161" s="38"/>
      <c r="C161" s="242" t="s">
        <v>203</v>
      </c>
      <c r="D161" s="242" t="s">
        <v>168</v>
      </c>
      <c r="E161" s="243" t="s">
        <v>204</v>
      </c>
      <c r="F161" s="244" t="s">
        <v>205</v>
      </c>
      <c r="G161" s="245" t="s">
        <v>206</v>
      </c>
      <c r="H161" s="246">
        <v>147.084</v>
      </c>
      <c r="I161" s="247"/>
      <c r="J161" s="248">
        <f>ROUND(I161*H161,2)</f>
        <v>0</v>
      </c>
      <c r="K161" s="244" t="s">
        <v>1</v>
      </c>
      <c r="L161" s="249"/>
      <c r="M161" s="250" t="s">
        <v>1</v>
      </c>
      <c r="N161" s="251" t="s">
        <v>44</v>
      </c>
      <c r="O161" s="90"/>
      <c r="P161" s="220">
        <f>O161*H161</f>
        <v>0</v>
      </c>
      <c r="Q161" s="220">
        <v>0.0467</v>
      </c>
      <c r="R161" s="220">
        <f>Q161*H161</f>
        <v>6.8688228</v>
      </c>
      <c r="S161" s="220">
        <v>0</v>
      </c>
      <c r="T161" s="22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2" t="s">
        <v>172</v>
      </c>
      <c r="AT161" s="222" t="s">
        <v>168</v>
      </c>
      <c r="AU161" s="222" t="s">
        <v>90</v>
      </c>
      <c r="AY161" s="16" t="s">
        <v>129</v>
      </c>
      <c r="BE161" s="223">
        <f>IF(N161="základní",J161,0)</f>
        <v>0</v>
      </c>
      <c r="BF161" s="223">
        <f>IF(N161="snížená",J161,0)</f>
        <v>0</v>
      </c>
      <c r="BG161" s="223">
        <f>IF(N161="zákl. přenesená",J161,0)</f>
        <v>0</v>
      </c>
      <c r="BH161" s="223">
        <f>IF(N161="sníž. přenesená",J161,0)</f>
        <v>0</v>
      </c>
      <c r="BI161" s="223">
        <f>IF(N161="nulová",J161,0)</f>
        <v>0</v>
      </c>
      <c r="BJ161" s="16" t="s">
        <v>84</v>
      </c>
      <c r="BK161" s="223">
        <f>ROUND(I161*H161,2)</f>
        <v>0</v>
      </c>
      <c r="BL161" s="16" t="s">
        <v>135</v>
      </c>
      <c r="BM161" s="222" t="s">
        <v>207</v>
      </c>
    </row>
    <row r="162" spans="1:47" s="2" customFormat="1" ht="12">
      <c r="A162" s="37"/>
      <c r="B162" s="38"/>
      <c r="C162" s="39"/>
      <c r="D162" s="224" t="s">
        <v>137</v>
      </c>
      <c r="E162" s="39"/>
      <c r="F162" s="225" t="s">
        <v>205</v>
      </c>
      <c r="G162" s="39"/>
      <c r="H162" s="39"/>
      <c r="I162" s="226"/>
      <c r="J162" s="39"/>
      <c r="K162" s="39"/>
      <c r="L162" s="43"/>
      <c r="M162" s="227"/>
      <c r="N162" s="228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137</v>
      </c>
      <c r="AU162" s="16" t="s">
        <v>90</v>
      </c>
    </row>
    <row r="163" spans="1:51" s="13" customFormat="1" ht="12">
      <c r="A163" s="13"/>
      <c r="B163" s="231"/>
      <c r="C163" s="232"/>
      <c r="D163" s="224" t="s">
        <v>141</v>
      </c>
      <c r="E163" s="233" t="s">
        <v>1</v>
      </c>
      <c r="F163" s="234" t="s">
        <v>208</v>
      </c>
      <c r="G163" s="232"/>
      <c r="H163" s="235">
        <v>147.084</v>
      </c>
      <c r="I163" s="236"/>
      <c r="J163" s="232"/>
      <c r="K163" s="232"/>
      <c r="L163" s="237"/>
      <c r="M163" s="238"/>
      <c r="N163" s="239"/>
      <c r="O163" s="239"/>
      <c r="P163" s="239"/>
      <c r="Q163" s="239"/>
      <c r="R163" s="239"/>
      <c r="S163" s="239"/>
      <c r="T163" s="24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1" t="s">
        <v>141</v>
      </c>
      <c r="AU163" s="241" t="s">
        <v>90</v>
      </c>
      <c r="AV163" s="13" t="s">
        <v>90</v>
      </c>
      <c r="AW163" s="13" t="s">
        <v>36</v>
      </c>
      <c r="AX163" s="13" t="s">
        <v>84</v>
      </c>
      <c r="AY163" s="241" t="s">
        <v>129</v>
      </c>
    </row>
    <row r="164" spans="1:65" s="2" customFormat="1" ht="24.15" customHeight="1">
      <c r="A164" s="37"/>
      <c r="B164" s="38"/>
      <c r="C164" s="242" t="s">
        <v>209</v>
      </c>
      <c r="D164" s="242" t="s">
        <v>168</v>
      </c>
      <c r="E164" s="243" t="s">
        <v>210</v>
      </c>
      <c r="F164" s="244" t="s">
        <v>211</v>
      </c>
      <c r="G164" s="245" t="s">
        <v>98</v>
      </c>
      <c r="H164" s="246">
        <v>87.03</v>
      </c>
      <c r="I164" s="247"/>
      <c r="J164" s="248">
        <f>ROUND(I164*H164,2)</f>
        <v>0</v>
      </c>
      <c r="K164" s="244" t="s">
        <v>1</v>
      </c>
      <c r="L164" s="249"/>
      <c r="M164" s="250" t="s">
        <v>1</v>
      </c>
      <c r="N164" s="251" t="s">
        <v>44</v>
      </c>
      <c r="O164" s="90"/>
      <c r="P164" s="220">
        <f>O164*H164</f>
        <v>0</v>
      </c>
      <c r="Q164" s="220">
        <v>0.0875</v>
      </c>
      <c r="R164" s="220">
        <f>Q164*H164</f>
        <v>7.615125</v>
      </c>
      <c r="S164" s="220">
        <v>0</v>
      </c>
      <c r="T164" s="22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2" t="s">
        <v>172</v>
      </c>
      <c r="AT164" s="222" t="s">
        <v>168</v>
      </c>
      <c r="AU164" s="222" t="s">
        <v>90</v>
      </c>
      <c r="AY164" s="16" t="s">
        <v>129</v>
      </c>
      <c r="BE164" s="223">
        <f>IF(N164="základní",J164,0)</f>
        <v>0</v>
      </c>
      <c r="BF164" s="223">
        <f>IF(N164="snížená",J164,0)</f>
        <v>0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16" t="s">
        <v>84</v>
      </c>
      <c r="BK164" s="223">
        <f>ROUND(I164*H164,2)</f>
        <v>0</v>
      </c>
      <c r="BL164" s="16" t="s">
        <v>135</v>
      </c>
      <c r="BM164" s="222" t="s">
        <v>212</v>
      </c>
    </row>
    <row r="165" spans="1:47" s="2" customFormat="1" ht="12">
      <c r="A165" s="37"/>
      <c r="B165" s="38"/>
      <c r="C165" s="39"/>
      <c r="D165" s="224" t="s">
        <v>137</v>
      </c>
      <c r="E165" s="39"/>
      <c r="F165" s="225" t="s">
        <v>211</v>
      </c>
      <c r="G165" s="39"/>
      <c r="H165" s="39"/>
      <c r="I165" s="226"/>
      <c r="J165" s="39"/>
      <c r="K165" s="39"/>
      <c r="L165" s="43"/>
      <c r="M165" s="227"/>
      <c r="N165" s="228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137</v>
      </c>
      <c r="AU165" s="16" t="s">
        <v>90</v>
      </c>
    </row>
    <row r="166" spans="1:51" s="13" customFormat="1" ht="12">
      <c r="A166" s="13"/>
      <c r="B166" s="231"/>
      <c r="C166" s="232"/>
      <c r="D166" s="224" t="s">
        <v>141</v>
      </c>
      <c r="E166" s="233" t="s">
        <v>1</v>
      </c>
      <c r="F166" s="234" t="s">
        <v>213</v>
      </c>
      <c r="G166" s="232"/>
      <c r="H166" s="235">
        <v>87.03</v>
      </c>
      <c r="I166" s="236"/>
      <c r="J166" s="232"/>
      <c r="K166" s="232"/>
      <c r="L166" s="237"/>
      <c r="M166" s="238"/>
      <c r="N166" s="239"/>
      <c r="O166" s="239"/>
      <c r="P166" s="239"/>
      <c r="Q166" s="239"/>
      <c r="R166" s="239"/>
      <c r="S166" s="239"/>
      <c r="T166" s="24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1" t="s">
        <v>141</v>
      </c>
      <c r="AU166" s="241" t="s">
        <v>90</v>
      </c>
      <c r="AV166" s="13" t="s">
        <v>90</v>
      </c>
      <c r="AW166" s="13" t="s">
        <v>36</v>
      </c>
      <c r="AX166" s="13" t="s">
        <v>84</v>
      </c>
      <c r="AY166" s="241" t="s">
        <v>129</v>
      </c>
    </row>
    <row r="167" spans="1:65" s="2" customFormat="1" ht="24.15" customHeight="1">
      <c r="A167" s="37"/>
      <c r="B167" s="38"/>
      <c r="C167" s="242" t="s">
        <v>214</v>
      </c>
      <c r="D167" s="242" t="s">
        <v>168</v>
      </c>
      <c r="E167" s="243" t="s">
        <v>215</v>
      </c>
      <c r="F167" s="244" t="s">
        <v>216</v>
      </c>
      <c r="G167" s="245" t="s">
        <v>98</v>
      </c>
      <c r="H167" s="246">
        <v>3.816</v>
      </c>
      <c r="I167" s="247"/>
      <c r="J167" s="248">
        <f>ROUND(I167*H167,2)</f>
        <v>0</v>
      </c>
      <c r="K167" s="244" t="s">
        <v>1</v>
      </c>
      <c r="L167" s="249"/>
      <c r="M167" s="250" t="s">
        <v>1</v>
      </c>
      <c r="N167" s="251" t="s">
        <v>44</v>
      </c>
      <c r="O167" s="90"/>
      <c r="P167" s="220">
        <f>O167*H167</f>
        <v>0</v>
      </c>
      <c r="Q167" s="220">
        <v>0.0875</v>
      </c>
      <c r="R167" s="220">
        <f>Q167*H167</f>
        <v>0.3339</v>
      </c>
      <c r="S167" s="220">
        <v>0</v>
      </c>
      <c r="T167" s="22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2" t="s">
        <v>172</v>
      </c>
      <c r="AT167" s="222" t="s">
        <v>168</v>
      </c>
      <c r="AU167" s="222" t="s">
        <v>90</v>
      </c>
      <c r="AY167" s="16" t="s">
        <v>129</v>
      </c>
      <c r="BE167" s="223">
        <f>IF(N167="základní",J167,0)</f>
        <v>0</v>
      </c>
      <c r="BF167" s="223">
        <f>IF(N167="snížená",J167,0)</f>
        <v>0</v>
      </c>
      <c r="BG167" s="223">
        <f>IF(N167="zákl. přenesená",J167,0)</f>
        <v>0</v>
      </c>
      <c r="BH167" s="223">
        <f>IF(N167="sníž. přenesená",J167,0)</f>
        <v>0</v>
      </c>
      <c r="BI167" s="223">
        <f>IF(N167="nulová",J167,0)</f>
        <v>0</v>
      </c>
      <c r="BJ167" s="16" t="s">
        <v>84</v>
      </c>
      <c r="BK167" s="223">
        <f>ROUND(I167*H167,2)</f>
        <v>0</v>
      </c>
      <c r="BL167" s="16" t="s">
        <v>135</v>
      </c>
      <c r="BM167" s="222" t="s">
        <v>217</v>
      </c>
    </row>
    <row r="168" spans="1:47" s="2" customFormat="1" ht="12">
      <c r="A168" s="37"/>
      <c r="B168" s="38"/>
      <c r="C168" s="39"/>
      <c r="D168" s="224" t="s">
        <v>137</v>
      </c>
      <c r="E168" s="39"/>
      <c r="F168" s="225" t="s">
        <v>216</v>
      </c>
      <c r="G168" s="39"/>
      <c r="H168" s="39"/>
      <c r="I168" s="226"/>
      <c r="J168" s="39"/>
      <c r="K168" s="39"/>
      <c r="L168" s="43"/>
      <c r="M168" s="227"/>
      <c r="N168" s="228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137</v>
      </c>
      <c r="AU168" s="16" t="s">
        <v>90</v>
      </c>
    </row>
    <row r="169" spans="1:51" s="13" customFormat="1" ht="12">
      <c r="A169" s="13"/>
      <c r="B169" s="231"/>
      <c r="C169" s="232"/>
      <c r="D169" s="224" t="s">
        <v>141</v>
      </c>
      <c r="E169" s="233" t="s">
        <v>1</v>
      </c>
      <c r="F169" s="234" t="s">
        <v>218</v>
      </c>
      <c r="G169" s="232"/>
      <c r="H169" s="235">
        <v>3.816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1" t="s">
        <v>141</v>
      </c>
      <c r="AU169" s="241" t="s">
        <v>90</v>
      </c>
      <c r="AV169" s="13" t="s">
        <v>90</v>
      </c>
      <c r="AW169" s="13" t="s">
        <v>36</v>
      </c>
      <c r="AX169" s="13" t="s">
        <v>84</v>
      </c>
      <c r="AY169" s="241" t="s">
        <v>129</v>
      </c>
    </row>
    <row r="170" spans="1:63" s="12" customFormat="1" ht="22.8" customHeight="1">
      <c r="A170" s="12"/>
      <c r="B170" s="195"/>
      <c r="C170" s="196"/>
      <c r="D170" s="197" t="s">
        <v>78</v>
      </c>
      <c r="E170" s="209" t="s">
        <v>219</v>
      </c>
      <c r="F170" s="209" t="s">
        <v>220</v>
      </c>
      <c r="G170" s="196"/>
      <c r="H170" s="196"/>
      <c r="I170" s="199"/>
      <c r="J170" s="210">
        <f>BK170</f>
        <v>0</v>
      </c>
      <c r="K170" s="196"/>
      <c r="L170" s="201"/>
      <c r="M170" s="202"/>
      <c r="N170" s="203"/>
      <c r="O170" s="203"/>
      <c r="P170" s="204">
        <f>SUM(P171:P174)</f>
        <v>0</v>
      </c>
      <c r="Q170" s="203"/>
      <c r="R170" s="204">
        <f>SUM(R171:R174)</f>
        <v>22.40868</v>
      </c>
      <c r="S170" s="203"/>
      <c r="T170" s="205">
        <f>SUM(T171:T174)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6" t="s">
        <v>84</v>
      </c>
      <c r="AT170" s="207" t="s">
        <v>78</v>
      </c>
      <c r="AU170" s="207" t="s">
        <v>84</v>
      </c>
      <c r="AY170" s="206" t="s">
        <v>129</v>
      </c>
      <c r="BK170" s="208">
        <f>SUM(BK171:BK174)</f>
        <v>0</v>
      </c>
    </row>
    <row r="171" spans="1:65" s="2" customFormat="1" ht="33" customHeight="1">
      <c r="A171" s="37"/>
      <c r="B171" s="38"/>
      <c r="C171" s="211" t="s">
        <v>221</v>
      </c>
      <c r="D171" s="211" t="s">
        <v>131</v>
      </c>
      <c r="E171" s="212" t="s">
        <v>222</v>
      </c>
      <c r="F171" s="213" t="s">
        <v>223</v>
      </c>
      <c r="G171" s="214" t="s">
        <v>88</v>
      </c>
      <c r="H171" s="215">
        <v>144.2</v>
      </c>
      <c r="I171" s="216"/>
      <c r="J171" s="217">
        <f>ROUND(I171*H171,2)</f>
        <v>0</v>
      </c>
      <c r="K171" s="213" t="s">
        <v>134</v>
      </c>
      <c r="L171" s="43"/>
      <c r="M171" s="218" t="s">
        <v>1</v>
      </c>
      <c r="N171" s="219" t="s">
        <v>44</v>
      </c>
      <c r="O171" s="90"/>
      <c r="P171" s="220">
        <f>O171*H171</f>
        <v>0</v>
      </c>
      <c r="Q171" s="220">
        <v>0.1554</v>
      </c>
      <c r="R171" s="220">
        <f>Q171*H171</f>
        <v>22.40868</v>
      </c>
      <c r="S171" s="220">
        <v>0</v>
      </c>
      <c r="T171" s="22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2" t="s">
        <v>135</v>
      </c>
      <c r="AT171" s="222" t="s">
        <v>131</v>
      </c>
      <c r="AU171" s="222" t="s">
        <v>90</v>
      </c>
      <c r="AY171" s="16" t="s">
        <v>129</v>
      </c>
      <c r="BE171" s="223">
        <f>IF(N171="základní",J171,0)</f>
        <v>0</v>
      </c>
      <c r="BF171" s="223">
        <f>IF(N171="snížená",J171,0)</f>
        <v>0</v>
      </c>
      <c r="BG171" s="223">
        <f>IF(N171="zákl. přenesená",J171,0)</f>
        <v>0</v>
      </c>
      <c r="BH171" s="223">
        <f>IF(N171="sníž. přenesená",J171,0)</f>
        <v>0</v>
      </c>
      <c r="BI171" s="223">
        <f>IF(N171="nulová",J171,0)</f>
        <v>0</v>
      </c>
      <c r="BJ171" s="16" t="s">
        <v>84</v>
      </c>
      <c r="BK171" s="223">
        <f>ROUND(I171*H171,2)</f>
        <v>0</v>
      </c>
      <c r="BL171" s="16" t="s">
        <v>135</v>
      </c>
      <c r="BM171" s="222" t="s">
        <v>224</v>
      </c>
    </row>
    <row r="172" spans="1:47" s="2" customFormat="1" ht="12">
      <c r="A172" s="37"/>
      <c r="B172" s="38"/>
      <c r="C172" s="39"/>
      <c r="D172" s="224" t="s">
        <v>137</v>
      </c>
      <c r="E172" s="39"/>
      <c r="F172" s="225" t="s">
        <v>225</v>
      </c>
      <c r="G172" s="39"/>
      <c r="H172" s="39"/>
      <c r="I172" s="226"/>
      <c r="J172" s="39"/>
      <c r="K172" s="39"/>
      <c r="L172" s="43"/>
      <c r="M172" s="227"/>
      <c r="N172" s="228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137</v>
      </c>
      <c r="AU172" s="16" t="s">
        <v>90</v>
      </c>
    </row>
    <row r="173" spans="1:47" s="2" customFormat="1" ht="12">
      <c r="A173" s="37"/>
      <c r="B173" s="38"/>
      <c r="C173" s="39"/>
      <c r="D173" s="229" t="s">
        <v>139</v>
      </c>
      <c r="E173" s="39"/>
      <c r="F173" s="230" t="s">
        <v>226</v>
      </c>
      <c r="G173" s="39"/>
      <c r="H173" s="39"/>
      <c r="I173" s="226"/>
      <c r="J173" s="39"/>
      <c r="K173" s="39"/>
      <c r="L173" s="43"/>
      <c r="M173" s="227"/>
      <c r="N173" s="228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139</v>
      </c>
      <c r="AU173" s="16" t="s">
        <v>90</v>
      </c>
    </row>
    <row r="174" spans="1:51" s="13" customFormat="1" ht="12">
      <c r="A174" s="13"/>
      <c r="B174" s="231"/>
      <c r="C174" s="232"/>
      <c r="D174" s="224" t="s">
        <v>141</v>
      </c>
      <c r="E174" s="233" t="s">
        <v>86</v>
      </c>
      <c r="F174" s="234" t="s">
        <v>227</v>
      </c>
      <c r="G174" s="232"/>
      <c r="H174" s="235">
        <v>144.2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1" t="s">
        <v>141</v>
      </c>
      <c r="AU174" s="241" t="s">
        <v>90</v>
      </c>
      <c r="AV174" s="13" t="s">
        <v>90</v>
      </c>
      <c r="AW174" s="13" t="s">
        <v>36</v>
      </c>
      <c r="AX174" s="13" t="s">
        <v>84</v>
      </c>
      <c r="AY174" s="241" t="s">
        <v>129</v>
      </c>
    </row>
    <row r="175" spans="1:63" s="12" customFormat="1" ht="22.8" customHeight="1">
      <c r="A175" s="12"/>
      <c r="B175" s="195"/>
      <c r="C175" s="196"/>
      <c r="D175" s="197" t="s">
        <v>78</v>
      </c>
      <c r="E175" s="209" t="s">
        <v>228</v>
      </c>
      <c r="F175" s="209" t="s">
        <v>229</v>
      </c>
      <c r="G175" s="196"/>
      <c r="H175" s="196"/>
      <c r="I175" s="199"/>
      <c r="J175" s="210">
        <f>BK175</f>
        <v>0</v>
      </c>
      <c r="K175" s="196"/>
      <c r="L175" s="201"/>
      <c r="M175" s="202"/>
      <c r="N175" s="203"/>
      <c r="O175" s="203"/>
      <c r="P175" s="204">
        <f>SUM(P176:P197)</f>
        <v>0</v>
      </c>
      <c r="Q175" s="203"/>
      <c r="R175" s="204">
        <f>SUM(R176:R197)</f>
        <v>0</v>
      </c>
      <c r="S175" s="203"/>
      <c r="T175" s="205">
        <f>SUM(T176:T197)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6" t="s">
        <v>84</v>
      </c>
      <c r="AT175" s="207" t="s">
        <v>78</v>
      </c>
      <c r="AU175" s="207" t="s">
        <v>84</v>
      </c>
      <c r="AY175" s="206" t="s">
        <v>129</v>
      </c>
      <c r="BK175" s="208">
        <f>SUM(BK176:BK197)</f>
        <v>0</v>
      </c>
    </row>
    <row r="176" spans="1:65" s="2" customFormat="1" ht="44.25" customHeight="1">
      <c r="A176" s="37"/>
      <c r="B176" s="38"/>
      <c r="C176" s="211" t="s">
        <v>230</v>
      </c>
      <c r="D176" s="211" t="s">
        <v>131</v>
      </c>
      <c r="E176" s="212" t="s">
        <v>231</v>
      </c>
      <c r="F176" s="213" t="s">
        <v>232</v>
      </c>
      <c r="G176" s="214" t="s">
        <v>233</v>
      </c>
      <c r="H176" s="215">
        <v>34.418</v>
      </c>
      <c r="I176" s="216"/>
      <c r="J176" s="217">
        <f>ROUND(I176*H176,2)</f>
        <v>0</v>
      </c>
      <c r="K176" s="213" t="s">
        <v>134</v>
      </c>
      <c r="L176" s="43"/>
      <c r="M176" s="218" t="s">
        <v>1</v>
      </c>
      <c r="N176" s="219" t="s">
        <v>44</v>
      </c>
      <c r="O176" s="90"/>
      <c r="P176" s="220">
        <f>O176*H176</f>
        <v>0</v>
      </c>
      <c r="Q176" s="220">
        <v>0</v>
      </c>
      <c r="R176" s="220">
        <f>Q176*H176</f>
        <v>0</v>
      </c>
      <c r="S176" s="220">
        <v>0</v>
      </c>
      <c r="T176" s="22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2" t="s">
        <v>135</v>
      </c>
      <c r="AT176" s="222" t="s">
        <v>131</v>
      </c>
      <c r="AU176" s="222" t="s">
        <v>90</v>
      </c>
      <c r="AY176" s="16" t="s">
        <v>129</v>
      </c>
      <c r="BE176" s="223">
        <f>IF(N176="základní",J176,0)</f>
        <v>0</v>
      </c>
      <c r="BF176" s="223">
        <f>IF(N176="snížená",J176,0)</f>
        <v>0</v>
      </c>
      <c r="BG176" s="223">
        <f>IF(N176="zákl. přenesená",J176,0)</f>
        <v>0</v>
      </c>
      <c r="BH176" s="223">
        <f>IF(N176="sníž. přenesená",J176,0)</f>
        <v>0</v>
      </c>
      <c r="BI176" s="223">
        <f>IF(N176="nulová",J176,0)</f>
        <v>0</v>
      </c>
      <c r="BJ176" s="16" t="s">
        <v>84</v>
      </c>
      <c r="BK176" s="223">
        <f>ROUND(I176*H176,2)</f>
        <v>0</v>
      </c>
      <c r="BL176" s="16" t="s">
        <v>135</v>
      </c>
      <c r="BM176" s="222" t="s">
        <v>234</v>
      </c>
    </row>
    <row r="177" spans="1:47" s="2" customFormat="1" ht="12">
      <c r="A177" s="37"/>
      <c r="B177" s="38"/>
      <c r="C177" s="39"/>
      <c r="D177" s="224" t="s">
        <v>137</v>
      </c>
      <c r="E177" s="39"/>
      <c r="F177" s="225" t="s">
        <v>232</v>
      </c>
      <c r="G177" s="39"/>
      <c r="H177" s="39"/>
      <c r="I177" s="226"/>
      <c r="J177" s="39"/>
      <c r="K177" s="39"/>
      <c r="L177" s="43"/>
      <c r="M177" s="227"/>
      <c r="N177" s="228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137</v>
      </c>
      <c r="AU177" s="16" t="s">
        <v>90</v>
      </c>
    </row>
    <row r="178" spans="1:47" s="2" customFormat="1" ht="12">
      <c r="A178" s="37"/>
      <c r="B178" s="38"/>
      <c r="C178" s="39"/>
      <c r="D178" s="229" t="s">
        <v>139</v>
      </c>
      <c r="E178" s="39"/>
      <c r="F178" s="230" t="s">
        <v>235</v>
      </c>
      <c r="G178" s="39"/>
      <c r="H178" s="39"/>
      <c r="I178" s="226"/>
      <c r="J178" s="39"/>
      <c r="K178" s="39"/>
      <c r="L178" s="43"/>
      <c r="M178" s="227"/>
      <c r="N178" s="228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139</v>
      </c>
      <c r="AU178" s="16" t="s">
        <v>90</v>
      </c>
    </row>
    <row r="179" spans="1:51" s="13" customFormat="1" ht="12">
      <c r="A179" s="13"/>
      <c r="B179" s="231"/>
      <c r="C179" s="232"/>
      <c r="D179" s="224" t="s">
        <v>141</v>
      </c>
      <c r="E179" s="233" t="s">
        <v>1</v>
      </c>
      <c r="F179" s="234" t="s">
        <v>236</v>
      </c>
      <c r="G179" s="232"/>
      <c r="H179" s="235">
        <v>34.418</v>
      </c>
      <c r="I179" s="236"/>
      <c r="J179" s="232"/>
      <c r="K179" s="232"/>
      <c r="L179" s="237"/>
      <c r="M179" s="238"/>
      <c r="N179" s="239"/>
      <c r="O179" s="239"/>
      <c r="P179" s="239"/>
      <c r="Q179" s="239"/>
      <c r="R179" s="239"/>
      <c r="S179" s="239"/>
      <c r="T179" s="24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1" t="s">
        <v>141</v>
      </c>
      <c r="AU179" s="241" t="s">
        <v>90</v>
      </c>
      <c r="AV179" s="13" t="s">
        <v>90</v>
      </c>
      <c r="AW179" s="13" t="s">
        <v>36</v>
      </c>
      <c r="AX179" s="13" t="s">
        <v>84</v>
      </c>
      <c r="AY179" s="241" t="s">
        <v>129</v>
      </c>
    </row>
    <row r="180" spans="1:65" s="2" customFormat="1" ht="21.75" customHeight="1">
      <c r="A180" s="37"/>
      <c r="B180" s="38"/>
      <c r="C180" s="211" t="s">
        <v>237</v>
      </c>
      <c r="D180" s="211" t="s">
        <v>131</v>
      </c>
      <c r="E180" s="212" t="s">
        <v>238</v>
      </c>
      <c r="F180" s="213" t="s">
        <v>239</v>
      </c>
      <c r="G180" s="214" t="s">
        <v>233</v>
      </c>
      <c r="H180" s="215">
        <v>14.42</v>
      </c>
      <c r="I180" s="216"/>
      <c r="J180" s="217">
        <f>ROUND(I180*H180,2)</f>
        <v>0</v>
      </c>
      <c r="K180" s="213" t="s">
        <v>134</v>
      </c>
      <c r="L180" s="43"/>
      <c r="M180" s="218" t="s">
        <v>1</v>
      </c>
      <c r="N180" s="219" t="s">
        <v>44</v>
      </c>
      <c r="O180" s="90"/>
      <c r="P180" s="220">
        <f>O180*H180</f>
        <v>0</v>
      </c>
      <c r="Q180" s="220">
        <v>0</v>
      </c>
      <c r="R180" s="220">
        <f>Q180*H180</f>
        <v>0</v>
      </c>
      <c r="S180" s="220">
        <v>0</v>
      </c>
      <c r="T180" s="22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2" t="s">
        <v>135</v>
      </c>
      <c r="AT180" s="222" t="s">
        <v>131</v>
      </c>
      <c r="AU180" s="222" t="s">
        <v>90</v>
      </c>
      <c r="AY180" s="16" t="s">
        <v>129</v>
      </c>
      <c r="BE180" s="223">
        <f>IF(N180="základní",J180,0)</f>
        <v>0</v>
      </c>
      <c r="BF180" s="223">
        <f>IF(N180="snížená",J180,0)</f>
        <v>0</v>
      </c>
      <c r="BG180" s="223">
        <f>IF(N180="zákl. přenesená",J180,0)</f>
        <v>0</v>
      </c>
      <c r="BH180" s="223">
        <f>IF(N180="sníž. přenesená",J180,0)</f>
        <v>0</v>
      </c>
      <c r="BI180" s="223">
        <f>IF(N180="nulová",J180,0)</f>
        <v>0</v>
      </c>
      <c r="BJ180" s="16" t="s">
        <v>84</v>
      </c>
      <c r="BK180" s="223">
        <f>ROUND(I180*H180,2)</f>
        <v>0</v>
      </c>
      <c r="BL180" s="16" t="s">
        <v>135</v>
      </c>
      <c r="BM180" s="222" t="s">
        <v>240</v>
      </c>
    </row>
    <row r="181" spans="1:47" s="2" customFormat="1" ht="12">
      <c r="A181" s="37"/>
      <c r="B181" s="38"/>
      <c r="C181" s="39"/>
      <c r="D181" s="224" t="s">
        <v>137</v>
      </c>
      <c r="E181" s="39"/>
      <c r="F181" s="225" t="s">
        <v>241</v>
      </c>
      <c r="G181" s="39"/>
      <c r="H181" s="39"/>
      <c r="I181" s="226"/>
      <c r="J181" s="39"/>
      <c r="K181" s="39"/>
      <c r="L181" s="43"/>
      <c r="M181" s="227"/>
      <c r="N181" s="228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137</v>
      </c>
      <c r="AU181" s="16" t="s">
        <v>90</v>
      </c>
    </row>
    <row r="182" spans="1:47" s="2" customFormat="1" ht="12">
      <c r="A182" s="37"/>
      <c r="B182" s="38"/>
      <c r="C182" s="39"/>
      <c r="D182" s="229" t="s">
        <v>139</v>
      </c>
      <c r="E182" s="39"/>
      <c r="F182" s="230" t="s">
        <v>242</v>
      </c>
      <c r="G182" s="39"/>
      <c r="H182" s="39"/>
      <c r="I182" s="226"/>
      <c r="J182" s="39"/>
      <c r="K182" s="39"/>
      <c r="L182" s="43"/>
      <c r="M182" s="227"/>
      <c r="N182" s="228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139</v>
      </c>
      <c r="AU182" s="16" t="s">
        <v>90</v>
      </c>
    </row>
    <row r="183" spans="1:51" s="13" customFormat="1" ht="12">
      <c r="A183" s="13"/>
      <c r="B183" s="231"/>
      <c r="C183" s="232"/>
      <c r="D183" s="224" t="s">
        <v>141</v>
      </c>
      <c r="E183" s="233" t="s">
        <v>1</v>
      </c>
      <c r="F183" s="234" t="s">
        <v>243</v>
      </c>
      <c r="G183" s="232"/>
      <c r="H183" s="235">
        <v>14.42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1" t="s">
        <v>141</v>
      </c>
      <c r="AU183" s="241" t="s">
        <v>90</v>
      </c>
      <c r="AV183" s="13" t="s">
        <v>90</v>
      </c>
      <c r="AW183" s="13" t="s">
        <v>36</v>
      </c>
      <c r="AX183" s="13" t="s">
        <v>84</v>
      </c>
      <c r="AY183" s="241" t="s">
        <v>129</v>
      </c>
    </row>
    <row r="184" spans="1:65" s="2" customFormat="1" ht="24.15" customHeight="1">
      <c r="A184" s="37"/>
      <c r="B184" s="38"/>
      <c r="C184" s="211" t="s">
        <v>244</v>
      </c>
      <c r="D184" s="211" t="s">
        <v>131</v>
      </c>
      <c r="E184" s="212" t="s">
        <v>245</v>
      </c>
      <c r="F184" s="213" t="s">
        <v>246</v>
      </c>
      <c r="G184" s="214" t="s">
        <v>233</v>
      </c>
      <c r="H184" s="215">
        <v>129.78</v>
      </c>
      <c r="I184" s="216"/>
      <c r="J184" s="217">
        <f>ROUND(I184*H184,2)</f>
        <v>0</v>
      </c>
      <c r="K184" s="213" t="s">
        <v>134</v>
      </c>
      <c r="L184" s="43"/>
      <c r="M184" s="218" t="s">
        <v>1</v>
      </c>
      <c r="N184" s="219" t="s">
        <v>44</v>
      </c>
      <c r="O184" s="90"/>
      <c r="P184" s="220">
        <f>O184*H184</f>
        <v>0</v>
      </c>
      <c r="Q184" s="220">
        <v>0</v>
      </c>
      <c r="R184" s="220">
        <f>Q184*H184</f>
        <v>0</v>
      </c>
      <c r="S184" s="220">
        <v>0</v>
      </c>
      <c r="T184" s="221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2" t="s">
        <v>135</v>
      </c>
      <c r="AT184" s="222" t="s">
        <v>131</v>
      </c>
      <c r="AU184" s="222" t="s">
        <v>90</v>
      </c>
      <c r="AY184" s="16" t="s">
        <v>129</v>
      </c>
      <c r="BE184" s="223">
        <f>IF(N184="základní",J184,0)</f>
        <v>0</v>
      </c>
      <c r="BF184" s="223">
        <f>IF(N184="snížená",J184,0)</f>
        <v>0</v>
      </c>
      <c r="BG184" s="223">
        <f>IF(N184="zákl. přenesená",J184,0)</f>
        <v>0</v>
      </c>
      <c r="BH184" s="223">
        <f>IF(N184="sníž. přenesená",J184,0)</f>
        <v>0</v>
      </c>
      <c r="BI184" s="223">
        <f>IF(N184="nulová",J184,0)</f>
        <v>0</v>
      </c>
      <c r="BJ184" s="16" t="s">
        <v>84</v>
      </c>
      <c r="BK184" s="223">
        <f>ROUND(I184*H184,2)</f>
        <v>0</v>
      </c>
      <c r="BL184" s="16" t="s">
        <v>135</v>
      </c>
      <c r="BM184" s="222" t="s">
        <v>247</v>
      </c>
    </row>
    <row r="185" spans="1:47" s="2" customFormat="1" ht="12">
      <c r="A185" s="37"/>
      <c r="B185" s="38"/>
      <c r="C185" s="39"/>
      <c r="D185" s="224" t="s">
        <v>137</v>
      </c>
      <c r="E185" s="39"/>
      <c r="F185" s="225" t="s">
        <v>248</v>
      </c>
      <c r="G185" s="39"/>
      <c r="H185" s="39"/>
      <c r="I185" s="226"/>
      <c r="J185" s="39"/>
      <c r="K185" s="39"/>
      <c r="L185" s="43"/>
      <c r="M185" s="227"/>
      <c r="N185" s="228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137</v>
      </c>
      <c r="AU185" s="16" t="s">
        <v>90</v>
      </c>
    </row>
    <row r="186" spans="1:47" s="2" customFormat="1" ht="12">
      <c r="A186" s="37"/>
      <c r="B186" s="38"/>
      <c r="C186" s="39"/>
      <c r="D186" s="229" t="s">
        <v>139</v>
      </c>
      <c r="E186" s="39"/>
      <c r="F186" s="230" t="s">
        <v>249</v>
      </c>
      <c r="G186" s="39"/>
      <c r="H186" s="39"/>
      <c r="I186" s="226"/>
      <c r="J186" s="39"/>
      <c r="K186" s="39"/>
      <c r="L186" s="43"/>
      <c r="M186" s="227"/>
      <c r="N186" s="228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139</v>
      </c>
      <c r="AU186" s="16" t="s">
        <v>90</v>
      </c>
    </row>
    <row r="187" spans="1:51" s="13" customFormat="1" ht="12">
      <c r="A187" s="13"/>
      <c r="B187" s="231"/>
      <c r="C187" s="232"/>
      <c r="D187" s="224" t="s">
        <v>141</v>
      </c>
      <c r="E187" s="233" t="s">
        <v>1</v>
      </c>
      <c r="F187" s="234" t="s">
        <v>250</v>
      </c>
      <c r="G187" s="232"/>
      <c r="H187" s="235">
        <v>129.78</v>
      </c>
      <c r="I187" s="236"/>
      <c r="J187" s="232"/>
      <c r="K187" s="232"/>
      <c r="L187" s="237"/>
      <c r="M187" s="238"/>
      <c r="N187" s="239"/>
      <c r="O187" s="239"/>
      <c r="P187" s="239"/>
      <c r="Q187" s="239"/>
      <c r="R187" s="239"/>
      <c r="S187" s="239"/>
      <c r="T187" s="24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1" t="s">
        <v>141</v>
      </c>
      <c r="AU187" s="241" t="s">
        <v>90</v>
      </c>
      <c r="AV187" s="13" t="s">
        <v>90</v>
      </c>
      <c r="AW187" s="13" t="s">
        <v>36</v>
      </c>
      <c r="AX187" s="13" t="s">
        <v>84</v>
      </c>
      <c r="AY187" s="241" t="s">
        <v>129</v>
      </c>
    </row>
    <row r="188" spans="1:65" s="2" customFormat="1" ht="24.15" customHeight="1">
      <c r="A188" s="37"/>
      <c r="B188" s="38"/>
      <c r="C188" s="211" t="s">
        <v>251</v>
      </c>
      <c r="D188" s="211" t="s">
        <v>131</v>
      </c>
      <c r="E188" s="212" t="s">
        <v>252</v>
      </c>
      <c r="F188" s="213" t="s">
        <v>253</v>
      </c>
      <c r="G188" s="214" t="s">
        <v>233</v>
      </c>
      <c r="H188" s="215">
        <v>48.838</v>
      </c>
      <c r="I188" s="216"/>
      <c r="J188" s="217">
        <f>ROUND(I188*H188,2)</f>
        <v>0</v>
      </c>
      <c r="K188" s="213" t="s">
        <v>134</v>
      </c>
      <c r="L188" s="43"/>
      <c r="M188" s="218" t="s">
        <v>1</v>
      </c>
      <c r="N188" s="219" t="s">
        <v>44</v>
      </c>
      <c r="O188" s="90"/>
      <c r="P188" s="220">
        <f>O188*H188</f>
        <v>0</v>
      </c>
      <c r="Q188" s="220">
        <v>0</v>
      </c>
      <c r="R188" s="220">
        <f>Q188*H188</f>
        <v>0</v>
      </c>
      <c r="S188" s="220">
        <v>0</v>
      </c>
      <c r="T188" s="221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2" t="s">
        <v>135</v>
      </c>
      <c r="AT188" s="222" t="s">
        <v>131</v>
      </c>
      <c r="AU188" s="222" t="s">
        <v>90</v>
      </c>
      <c r="AY188" s="16" t="s">
        <v>129</v>
      </c>
      <c r="BE188" s="223">
        <f>IF(N188="základní",J188,0)</f>
        <v>0</v>
      </c>
      <c r="BF188" s="223">
        <f>IF(N188="snížená",J188,0)</f>
        <v>0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16" t="s">
        <v>84</v>
      </c>
      <c r="BK188" s="223">
        <f>ROUND(I188*H188,2)</f>
        <v>0</v>
      </c>
      <c r="BL188" s="16" t="s">
        <v>135</v>
      </c>
      <c r="BM188" s="222" t="s">
        <v>254</v>
      </c>
    </row>
    <row r="189" spans="1:47" s="2" customFormat="1" ht="12">
      <c r="A189" s="37"/>
      <c r="B189" s="38"/>
      <c r="C189" s="39"/>
      <c r="D189" s="224" t="s">
        <v>137</v>
      </c>
      <c r="E189" s="39"/>
      <c r="F189" s="225" t="s">
        <v>255</v>
      </c>
      <c r="G189" s="39"/>
      <c r="H189" s="39"/>
      <c r="I189" s="226"/>
      <c r="J189" s="39"/>
      <c r="K189" s="39"/>
      <c r="L189" s="43"/>
      <c r="M189" s="227"/>
      <c r="N189" s="228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137</v>
      </c>
      <c r="AU189" s="16" t="s">
        <v>90</v>
      </c>
    </row>
    <row r="190" spans="1:47" s="2" customFormat="1" ht="12">
      <c r="A190" s="37"/>
      <c r="B190" s="38"/>
      <c r="C190" s="39"/>
      <c r="D190" s="229" t="s">
        <v>139</v>
      </c>
      <c r="E190" s="39"/>
      <c r="F190" s="230" t="s">
        <v>256</v>
      </c>
      <c r="G190" s="39"/>
      <c r="H190" s="39"/>
      <c r="I190" s="226"/>
      <c r="J190" s="39"/>
      <c r="K190" s="39"/>
      <c r="L190" s="43"/>
      <c r="M190" s="227"/>
      <c r="N190" s="228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139</v>
      </c>
      <c r="AU190" s="16" t="s">
        <v>90</v>
      </c>
    </row>
    <row r="191" spans="1:51" s="13" customFormat="1" ht="12">
      <c r="A191" s="13"/>
      <c r="B191" s="231"/>
      <c r="C191" s="232"/>
      <c r="D191" s="224" t="s">
        <v>141</v>
      </c>
      <c r="E191" s="233" t="s">
        <v>1</v>
      </c>
      <c r="F191" s="234" t="s">
        <v>257</v>
      </c>
      <c r="G191" s="232"/>
      <c r="H191" s="235">
        <v>48.838</v>
      </c>
      <c r="I191" s="236"/>
      <c r="J191" s="232"/>
      <c r="K191" s="232"/>
      <c r="L191" s="237"/>
      <c r="M191" s="238"/>
      <c r="N191" s="239"/>
      <c r="O191" s="239"/>
      <c r="P191" s="239"/>
      <c r="Q191" s="239"/>
      <c r="R191" s="239"/>
      <c r="S191" s="239"/>
      <c r="T191" s="24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1" t="s">
        <v>141</v>
      </c>
      <c r="AU191" s="241" t="s">
        <v>90</v>
      </c>
      <c r="AV191" s="13" t="s">
        <v>90</v>
      </c>
      <c r="AW191" s="13" t="s">
        <v>36</v>
      </c>
      <c r="AX191" s="13" t="s">
        <v>84</v>
      </c>
      <c r="AY191" s="241" t="s">
        <v>129</v>
      </c>
    </row>
    <row r="192" spans="1:65" s="2" customFormat="1" ht="37.8" customHeight="1">
      <c r="A192" s="37"/>
      <c r="B192" s="38"/>
      <c r="C192" s="211" t="s">
        <v>258</v>
      </c>
      <c r="D192" s="211" t="s">
        <v>131</v>
      </c>
      <c r="E192" s="212" t="s">
        <v>259</v>
      </c>
      <c r="F192" s="213" t="s">
        <v>260</v>
      </c>
      <c r="G192" s="214" t="s">
        <v>233</v>
      </c>
      <c r="H192" s="215">
        <v>14.42</v>
      </c>
      <c r="I192" s="216"/>
      <c r="J192" s="217">
        <f>ROUND(I192*H192,2)</f>
        <v>0</v>
      </c>
      <c r="K192" s="213" t="s">
        <v>134</v>
      </c>
      <c r="L192" s="43"/>
      <c r="M192" s="218" t="s">
        <v>1</v>
      </c>
      <c r="N192" s="219" t="s">
        <v>44</v>
      </c>
      <c r="O192" s="90"/>
      <c r="P192" s="220">
        <f>O192*H192</f>
        <v>0</v>
      </c>
      <c r="Q192" s="220">
        <v>0</v>
      </c>
      <c r="R192" s="220">
        <f>Q192*H192</f>
        <v>0</v>
      </c>
      <c r="S192" s="220">
        <v>0</v>
      </c>
      <c r="T192" s="221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2" t="s">
        <v>135</v>
      </c>
      <c r="AT192" s="222" t="s">
        <v>131</v>
      </c>
      <c r="AU192" s="222" t="s">
        <v>90</v>
      </c>
      <c r="AY192" s="16" t="s">
        <v>129</v>
      </c>
      <c r="BE192" s="223">
        <f>IF(N192="základní",J192,0)</f>
        <v>0</v>
      </c>
      <c r="BF192" s="223">
        <f>IF(N192="snížená",J192,0)</f>
        <v>0</v>
      </c>
      <c r="BG192" s="223">
        <f>IF(N192="zákl. přenesená",J192,0)</f>
        <v>0</v>
      </c>
      <c r="BH192" s="223">
        <f>IF(N192="sníž. přenesená",J192,0)</f>
        <v>0</v>
      </c>
      <c r="BI192" s="223">
        <f>IF(N192="nulová",J192,0)</f>
        <v>0</v>
      </c>
      <c r="BJ192" s="16" t="s">
        <v>84</v>
      </c>
      <c r="BK192" s="223">
        <f>ROUND(I192*H192,2)</f>
        <v>0</v>
      </c>
      <c r="BL192" s="16" t="s">
        <v>135</v>
      </c>
      <c r="BM192" s="222" t="s">
        <v>261</v>
      </c>
    </row>
    <row r="193" spans="1:47" s="2" customFormat="1" ht="12">
      <c r="A193" s="37"/>
      <c r="B193" s="38"/>
      <c r="C193" s="39"/>
      <c r="D193" s="224" t="s">
        <v>137</v>
      </c>
      <c r="E193" s="39"/>
      <c r="F193" s="225" t="s">
        <v>262</v>
      </c>
      <c r="G193" s="39"/>
      <c r="H193" s="39"/>
      <c r="I193" s="226"/>
      <c r="J193" s="39"/>
      <c r="K193" s="39"/>
      <c r="L193" s="43"/>
      <c r="M193" s="227"/>
      <c r="N193" s="228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137</v>
      </c>
      <c r="AU193" s="16" t="s">
        <v>90</v>
      </c>
    </row>
    <row r="194" spans="1:47" s="2" customFormat="1" ht="12">
      <c r="A194" s="37"/>
      <c r="B194" s="38"/>
      <c r="C194" s="39"/>
      <c r="D194" s="229" t="s">
        <v>139</v>
      </c>
      <c r="E194" s="39"/>
      <c r="F194" s="230" t="s">
        <v>263</v>
      </c>
      <c r="G194" s="39"/>
      <c r="H194" s="39"/>
      <c r="I194" s="226"/>
      <c r="J194" s="39"/>
      <c r="K194" s="39"/>
      <c r="L194" s="43"/>
      <c r="M194" s="227"/>
      <c r="N194" s="228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139</v>
      </c>
      <c r="AU194" s="16" t="s">
        <v>90</v>
      </c>
    </row>
    <row r="195" spans="1:51" s="13" customFormat="1" ht="12">
      <c r="A195" s="13"/>
      <c r="B195" s="231"/>
      <c r="C195" s="232"/>
      <c r="D195" s="224" t="s">
        <v>141</v>
      </c>
      <c r="E195" s="233" t="s">
        <v>1</v>
      </c>
      <c r="F195" s="234" t="s">
        <v>264</v>
      </c>
      <c r="G195" s="232"/>
      <c r="H195" s="235">
        <v>5.768</v>
      </c>
      <c r="I195" s="236"/>
      <c r="J195" s="232"/>
      <c r="K195" s="232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141</v>
      </c>
      <c r="AU195" s="241" t="s">
        <v>90</v>
      </c>
      <c r="AV195" s="13" t="s">
        <v>90</v>
      </c>
      <c r="AW195" s="13" t="s">
        <v>36</v>
      </c>
      <c r="AX195" s="13" t="s">
        <v>79</v>
      </c>
      <c r="AY195" s="241" t="s">
        <v>129</v>
      </c>
    </row>
    <row r="196" spans="1:51" s="13" customFormat="1" ht="12">
      <c r="A196" s="13"/>
      <c r="B196" s="231"/>
      <c r="C196" s="232"/>
      <c r="D196" s="224" t="s">
        <v>141</v>
      </c>
      <c r="E196" s="233" t="s">
        <v>1</v>
      </c>
      <c r="F196" s="234" t="s">
        <v>265</v>
      </c>
      <c r="G196" s="232"/>
      <c r="H196" s="235">
        <v>8.652</v>
      </c>
      <c r="I196" s="236"/>
      <c r="J196" s="232"/>
      <c r="K196" s="232"/>
      <c r="L196" s="237"/>
      <c r="M196" s="238"/>
      <c r="N196" s="239"/>
      <c r="O196" s="239"/>
      <c r="P196" s="239"/>
      <c r="Q196" s="239"/>
      <c r="R196" s="239"/>
      <c r="S196" s="239"/>
      <c r="T196" s="24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1" t="s">
        <v>141</v>
      </c>
      <c r="AU196" s="241" t="s">
        <v>90</v>
      </c>
      <c r="AV196" s="13" t="s">
        <v>90</v>
      </c>
      <c r="AW196" s="13" t="s">
        <v>36</v>
      </c>
      <c r="AX196" s="13" t="s">
        <v>79</v>
      </c>
      <c r="AY196" s="241" t="s">
        <v>129</v>
      </c>
    </row>
    <row r="197" spans="1:51" s="14" customFormat="1" ht="12">
      <c r="A197" s="14"/>
      <c r="B197" s="253"/>
      <c r="C197" s="254"/>
      <c r="D197" s="224" t="s">
        <v>141</v>
      </c>
      <c r="E197" s="255" t="s">
        <v>1</v>
      </c>
      <c r="F197" s="256" t="s">
        <v>266</v>
      </c>
      <c r="G197" s="254"/>
      <c r="H197" s="257">
        <v>14.419999999999998</v>
      </c>
      <c r="I197" s="258"/>
      <c r="J197" s="254"/>
      <c r="K197" s="254"/>
      <c r="L197" s="259"/>
      <c r="M197" s="260"/>
      <c r="N197" s="261"/>
      <c r="O197" s="261"/>
      <c r="P197" s="261"/>
      <c r="Q197" s="261"/>
      <c r="R197" s="261"/>
      <c r="S197" s="261"/>
      <c r="T197" s="26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3" t="s">
        <v>141</v>
      </c>
      <c r="AU197" s="263" t="s">
        <v>90</v>
      </c>
      <c r="AV197" s="14" t="s">
        <v>135</v>
      </c>
      <c r="AW197" s="14" t="s">
        <v>36</v>
      </c>
      <c r="AX197" s="14" t="s">
        <v>84</v>
      </c>
      <c r="AY197" s="263" t="s">
        <v>129</v>
      </c>
    </row>
    <row r="198" spans="1:63" s="12" customFormat="1" ht="22.8" customHeight="1">
      <c r="A198" s="12"/>
      <c r="B198" s="195"/>
      <c r="C198" s="196"/>
      <c r="D198" s="197" t="s">
        <v>78</v>
      </c>
      <c r="E198" s="209" t="s">
        <v>267</v>
      </c>
      <c r="F198" s="209" t="s">
        <v>268</v>
      </c>
      <c r="G198" s="196"/>
      <c r="H198" s="196"/>
      <c r="I198" s="199"/>
      <c r="J198" s="210">
        <f>BK198</f>
        <v>0</v>
      </c>
      <c r="K198" s="196"/>
      <c r="L198" s="201"/>
      <c r="M198" s="202"/>
      <c r="N198" s="203"/>
      <c r="O198" s="203"/>
      <c r="P198" s="204">
        <f>SUM(P199:P201)</f>
        <v>0</v>
      </c>
      <c r="Q198" s="203"/>
      <c r="R198" s="204">
        <f>SUM(R199:R201)</f>
        <v>0</v>
      </c>
      <c r="S198" s="203"/>
      <c r="T198" s="205">
        <f>SUM(T199:T201)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6" t="s">
        <v>84</v>
      </c>
      <c r="AT198" s="207" t="s">
        <v>78</v>
      </c>
      <c r="AU198" s="207" t="s">
        <v>84</v>
      </c>
      <c r="AY198" s="206" t="s">
        <v>129</v>
      </c>
      <c r="BK198" s="208">
        <f>SUM(BK199:BK201)</f>
        <v>0</v>
      </c>
    </row>
    <row r="199" spans="1:65" s="2" customFormat="1" ht="24.15" customHeight="1">
      <c r="A199" s="37"/>
      <c r="B199" s="38"/>
      <c r="C199" s="211" t="s">
        <v>7</v>
      </c>
      <c r="D199" s="211" t="s">
        <v>131</v>
      </c>
      <c r="E199" s="212" t="s">
        <v>269</v>
      </c>
      <c r="F199" s="213" t="s">
        <v>270</v>
      </c>
      <c r="G199" s="214" t="s">
        <v>233</v>
      </c>
      <c r="H199" s="215">
        <v>44.948</v>
      </c>
      <c r="I199" s="216"/>
      <c r="J199" s="217">
        <f>ROUND(I199*H199,2)</f>
        <v>0</v>
      </c>
      <c r="K199" s="213" t="s">
        <v>134</v>
      </c>
      <c r="L199" s="43"/>
      <c r="M199" s="218" t="s">
        <v>1</v>
      </c>
      <c r="N199" s="219" t="s">
        <v>44</v>
      </c>
      <c r="O199" s="90"/>
      <c r="P199" s="220">
        <f>O199*H199</f>
        <v>0</v>
      </c>
      <c r="Q199" s="220">
        <v>0</v>
      </c>
      <c r="R199" s="220">
        <f>Q199*H199</f>
        <v>0</v>
      </c>
      <c r="S199" s="220">
        <v>0</v>
      </c>
      <c r="T199" s="221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2" t="s">
        <v>135</v>
      </c>
      <c r="AT199" s="222" t="s">
        <v>131</v>
      </c>
      <c r="AU199" s="222" t="s">
        <v>90</v>
      </c>
      <c r="AY199" s="16" t="s">
        <v>129</v>
      </c>
      <c r="BE199" s="223">
        <f>IF(N199="základní",J199,0)</f>
        <v>0</v>
      </c>
      <c r="BF199" s="223">
        <f>IF(N199="snížená",J199,0)</f>
        <v>0</v>
      </c>
      <c r="BG199" s="223">
        <f>IF(N199="zákl. přenesená",J199,0)</f>
        <v>0</v>
      </c>
      <c r="BH199" s="223">
        <f>IF(N199="sníž. přenesená",J199,0)</f>
        <v>0</v>
      </c>
      <c r="BI199" s="223">
        <f>IF(N199="nulová",J199,0)</f>
        <v>0</v>
      </c>
      <c r="BJ199" s="16" t="s">
        <v>84</v>
      </c>
      <c r="BK199" s="223">
        <f>ROUND(I199*H199,2)</f>
        <v>0</v>
      </c>
      <c r="BL199" s="16" t="s">
        <v>135</v>
      </c>
      <c r="BM199" s="222" t="s">
        <v>271</v>
      </c>
    </row>
    <row r="200" spans="1:47" s="2" customFormat="1" ht="12">
      <c r="A200" s="37"/>
      <c r="B200" s="38"/>
      <c r="C200" s="39"/>
      <c r="D200" s="224" t="s">
        <v>137</v>
      </c>
      <c r="E200" s="39"/>
      <c r="F200" s="225" t="s">
        <v>272</v>
      </c>
      <c r="G200" s="39"/>
      <c r="H200" s="39"/>
      <c r="I200" s="226"/>
      <c r="J200" s="39"/>
      <c r="K200" s="39"/>
      <c r="L200" s="43"/>
      <c r="M200" s="227"/>
      <c r="N200" s="228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137</v>
      </c>
      <c r="AU200" s="16" t="s">
        <v>90</v>
      </c>
    </row>
    <row r="201" spans="1:47" s="2" customFormat="1" ht="12">
      <c r="A201" s="37"/>
      <c r="B201" s="38"/>
      <c r="C201" s="39"/>
      <c r="D201" s="229" t="s">
        <v>139</v>
      </c>
      <c r="E201" s="39"/>
      <c r="F201" s="230" t="s">
        <v>273</v>
      </c>
      <c r="G201" s="39"/>
      <c r="H201" s="39"/>
      <c r="I201" s="226"/>
      <c r="J201" s="39"/>
      <c r="K201" s="39"/>
      <c r="L201" s="43"/>
      <c r="M201" s="264"/>
      <c r="N201" s="265"/>
      <c r="O201" s="266"/>
      <c r="P201" s="266"/>
      <c r="Q201" s="266"/>
      <c r="R201" s="266"/>
      <c r="S201" s="266"/>
      <c r="T201" s="26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139</v>
      </c>
      <c r="AU201" s="16" t="s">
        <v>90</v>
      </c>
    </row>
    <row r="202" spans="1:31" s="2" customFormat="1" ht="6.95" customHeight="1">
      <c r="A202" s="37"/>
      <c r="B202" s="65"/>
      <c r="C202" s="66"/>
      <c r="D202" s="66"/>
      <c r="E202" s="66"/>
      <c r="F202" s="66"/>
      <c r="G202" s="66"/>
      <c r="H202" s="66"/>
      <c r="I202" s="66"/>
      <c r="J202" s="66"/>
      <c r="K202" s="66"/>
      <c r="L202" s="43"/>
      <c r="M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</row>
  </sheetData>
  <sheetProtection password="CDD7" sheet="1" objects="1" scenarios="1" formatColumns="0" formatRows="0" autoFilter="0"/>
  <autoFilter ref="C117:K201"/>
  <mergeCells count="6">
    <mergeCell ref="E7:H7"/>
    <mergeCell ref="E16:H16"/>
    <mergeCell ref="E25:H25"/>
    <mergeCell ref="E85:H85"/>
    <mergeCell ref="E110:H110"/>
    <mergeCell ref="L2:V2"/>
  </mergeCells>
  <hyperlinks>
    <hyperlink ref="F123" r:id="rId1" display="https://podminky.urs.cz/item/CS_URS_2022_01/113106123"/>
    <hyperlink ref="F130" r:id="rId2" display="https://podminky.urs.cz/item/CS_URS_2022_01/122151102"/>
    <hyperlink ref="F134" r:id="rId3" display="https://podminky.urs.cz/item/CS_URS_2022_01/162751117"/>
    <hyperlink ref="F138" r:id="rId4" display="https://podminky.urs.cz/item/CS_URS_2022_01/181411121"/>
    <hyperlink ref="F145" r:id="rId5" display="https://podminky.urs.cz/item/CS_URS_2022_01/181951112"/>
    <hyperlink ref="F150" r:id="rId6" display="https://podminky.urs.cz/item/CS_URS_2022_01/564851011"/>
    <hyperlink ref="F154" r:id="rId7" display="https://podminky.urs.cz/item/CS_URS_2022_01/596211111"/>
    <hyperlink ref="F159" r:id="rId8" display="https://podminky.urs.cz/item/CS_URS_2022_01/596211114"/>
    <hyperlink ref="F173" r:id="rId9" display="https://podminky.urs.cz/item/CS_URS_2022_01/916131213"/>
    <hyperlink ref="F178" r:id="rId10" display="https://podminky.urs.cz/item/CS_URS_2022_01/997013873"/>
    <hyperlink ref="F182" r:id="rId11" display="https://podminky.urs.cz/item/CS_URS_2022_01/997221561"/>
    <hyperlink ref="F186" r:id="rId12" display="https://podminky.urs.cz/item/CS_URS_2022_01/997221569"/>
    <hyperlink ref="F190" r:id="rId13" display="https://podminky.urs.cz/item/CS_URS_2022_01/997221611"/>
    <hyperlink ref="F194" r:id="rId14" display="https://podminky.urs.cz/item/CS_URS_2022_01/997221861"/>
    <hyperlink ref="F201" r:id="rId15" display="https://podminky.urs.cz/item/CS_URS_2022_01/998223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1"/>
      <c r="C3" s="132"/>
      <c r="D3" s="132"/>
      <c r="E3" s="132"/>
      <c r="F3" s="132"/>
      <c r="G3" s="132"/>
      <c r="H3" s="19"/>
    </row>
    <row r="4" spans="2:8" s="1" customFormat="1" ht="24.95" customHeight="1">
      <c r="B4" s="19"/>
      <c r="C4" s="133" t="s">
        <v>274</v>
      </c>
      <c r="H4" s="19"/>
    </row>
    <row r="5" spans="2:8" s="1" customFormat="1" ht="12" customHeight="1">
      <c r="B5" s="19"/>
      <c r="C5" s="268" t="s">
        <v>13</v>
      </c>
      <c r="D5" s="141" t="s">
        <v>14</v>
      </c>
      <c r="E5" s="1"/>
      <c r="F5" s="1"/>
      <c r="H5" s="19"/>
    </row>
    <row r="6" spans="2:8" s="1" customFormat="1" ht="36.95" customHeight="1">
      <c r="B6" s="19"/>
      <c r="C6" s="269" t="s">
        <v>16</v>
      </c>
      <c r="D6" s="270" t="s">
        <v>17</v>
      </c>
      <c r="E6" s="1"/>
      <c r="F6" s="1"/>
      <c r="H6" s="19"/>
    </row>
    <row r="7" spans="2:8" s="1" customFormat="1" ht="16.5" customHeight="1">
      <c r="B7" s="19"/>
      <c r="C7" s="135" t="s">
        <v>22</v>
      </c>
      <c r="D7" s="138" t="str">
        <f>'Rekapitulace stavby'!AN8</f>
        <v>7. 2. 2022</v>
      </c>
      <c r="H7" s="19"/>
    </row>
    <row r="8" spans="1: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pans="1:8" s="11" customFormat="1" ht="29.25" customHeight="1">
      <c r="A9" s="184"/>
      <c r="B9" s="271"/>
      <c r="C9" s="272" t="s">
        <v>60</v>
      </c>
      <c r="D9" s="273" t="s">
        <v>61</v>
      </c>
      <c r="E9" s="273" t="s">
        <v>116</v>
      </c>
      <c r="F9" s="274" t="s">
        <v>275</v>
      </c>
      <c r="G9" s="184"/>
      <c r="H9" s="271"/>
    </row>
    <row r="10" spans="1:8" s="2" customFormat="1" ht="26.4" customHeight="1">
      <c r="A10" s="37"/>
      <c r="B10" s="43"/>
      <c r="C10" s="275" t="s">
        <v>14</v>
      </c>
      <c r="D10" s="275" t="s">
        <v>17</v>
      </c>
      <c r="E10" s="37"/>
      <c r="F10" s="37"/>
      <c r="G10" s="37"/>
      <c r="H10" s="43"/>
    </row>
    <row r="11" spans="1:8" s="2" customFormat="1" ht="16.8" customHeight="1">
      <c r="A11" s="37"/>
      <c r="B11" s="43"/>
      <c r="C11" s="276" t="s">
        <v>91</v>
      </c>
      <c r="D11" s="277" t="s">
        <v>92</v>
      </c>
      <c r="E11" s="278" t="s">
        <v>88</v>
      </c>
      <c r="F11" s="279">
        <v>72.1</v>
      </c>
      <c r="G11" s="37"/>
      <c r="H11" s="43"/>
    </row>
    <row r="12" spans="1:8" s="2" customFormat="1" ht="16.8" customHeight="1">
      <c r="A12" s="37"/>
      <c r="B12" s="43"/>
      <c r="C12" s="280" t="s">
        <v>1</v>
      </c>
      <c r="D12" s="280" t="s">
        <v>93</v>
      </c>
      <c r="E12" s="16" t="s">
        <v>1</v>
      </c>
      <c r="F12" s="281">
        <v>72.1</v>
      </c>
      <c r="G12" s="37"/>
      <c r="H12" s="43"/>
    </row>
    <row r="13" spans="1:8" s="2" customFormat="1" ht="16.8" customHeight="1">
      <c r="A13" s="37"/>
      <c r="B13" s="43"/>
      <c r="C13" s="282" t="s">
        <v>276</v>
      </c>
      <c r="D13" s="37"/>
      <c r="E13" s="37"/>
      <c r="F13" s="37"/>
      <c r="G13" s="37"/>
      <c r="H13" s="43"/>
    </row>
    <row r="14" spans="1:8" s="2" customFormat="1" ht="12">
      <c r="A14" s="37"/>
      <c r="B14" s="43"/>
      <c r="C14" s="280" t="s">
        <v>147</v>
      </c>
      <c r="D14" s="280" t="s">
        <v>148</v>
      </c>
      <c r="E14" s="16" t="s">
        <v>149</v>
      </c>
      <c r="F14" s="281">
        <v>20.246</v>
      </c>
      <c r="G14" s="37"/>
      <c r="H14" s="43"/>
    </row>
    <row r="15" spans="1:8" s="2" customFormat="1" ht="16.8" customHeight="1">
      <c r="A15" s="37"/>
      <c r="B15" s="43"/>
      <c r="C15" s="280" t="s">
        <v>161</v>
      </c>
      <c r="D15" s="280" t="s">
        <v>162</v>
      </c>
      <c r="E15" s="16" t="s">
        <v>98</v>
      </c>
      <c r="F15" s="281">
        <v>72.1</v>
      </c>
      <c r="G15" s="37"/>
      <c r="H15" s="43"/>
    </row>
    <row r="16" spans="1:8" s="2" customFormat="1" ht="16.8" customHeight="1">
      <c r="A16" s="37"/>
      <c r="B16" s="43"/>
      <c r="C16" s="280" t="s">
        <v>176</v>
      </c>
      <c r="D16" s="280" t="s">
        <v>177</v>
      </c>
      <c r="E16" s="16" t="s">
        <v>98</v>
      </c>
      <c r="F16" s="281">
        <v>112.476</v>
      </c>
      <c r="G16" s="37"/>
      <c r="H16" s="43"/>
    </row>
    <row r="17" spans="1:8" s="2" customFormat="1" ht="16.8" customHeight="1">
      <c r="A17" s="37"/>
      <c r="B17" s="43"/>
      <c r="C17" s="280" t="s">
        <v>222</v>
      </c>
      <c r="D17" s="280" t="s">
        <v>223</v>
      </c>
      <c r="E17" s="16" t="s">
        <v>88</v>
      </c>
      <c r="F17" s="281">
        <v>144.2</v>
      </c>
      <c r="G17" s="37"/>
      <c r="H17" s="43"/>
    </row>
    <row r="18" spans="1:8" s="2" customFormat="1" ht="16.8" customHeight="1">
      <c r="A18" s="37"/>
      <c r="B18" s="43"/>
      <c r="C18" s="276" t="s">
        <v>96</v>
      </c>
      <c r="D18" s="277" t="s">
        <v>97</v>
      </c>
      <c r="E18" s="278" t="s">
        <v>98</v>
      </c>
      <c r="F18" s="279">
        <v>86.52</v>
      </c>
      <c r="G18" s="37"/>
      <c r="H18" s="43"/>
    </row>
    <row r="19" spans="1:8" s="2" customFormat="1" ht="16.8" customHeight="1">
      <c r="A19" s="37"/>
      <c r="B19" s="43"/>
      <c r="C19" s="280" t="s">
        <v>96</v>
      </c>
      <c r="D19" s="280" t="s">
        <v>277</v>
      </c>
      <c r="E19" s="16" t="s">
        <v>1</v>
      </c>
      <c r="F19" s="281">
        <v>86.52</v>
      </c>
      <c r="G19" s="37"/>
      <c r="H19" s="43"/>
    </row>
    <row r="20" spans="1:8" s="2" customFormat="1" ht="16.8" customHeight="1">
      <c r="A20" s="37"/>
      <c r="B20" s="43"/>
      <c r="C20" s="282" t="s">
        <v>276</v>
      </c>
      <c r="D20" s="37"/>
      <c r="E20" s="37"/>
      <c r="F20" s="37"/>
      <c r="G20" s="37"/>
      <c r="H20" s="43"/>
    </row>
    <row r="21" spans="1:8" s="2" customFormat="1" ht="16.8" customHeight="1">
      <c r="A21" s="37"/>
      <c r="B21" s="43"/>
      <c r="C21" s="280" t="s">
        <v>132</v>
      </c>
      <c r="D21" s="280" t="s">
        <v>133</v>
      </c>
      <c r="E21" s="16" t="s">
        <v>98</v>
      </c>
      <c r="F21" s="281">
        <v>86.52</v>
      </c>
      <c r="G21" s="37"/>
      <c r="H21" s="43"/>
    </row>
    <row r="22" spans="1:8" s="2" customFormat="1" ht="16.8" customHeight="1">
      <c r="A22" s="37"/>
      <c r="B22" s="43"/>
      <c r="C22" s="280" t="s">
        <v>184</v>
      </c>
      <c r="D22" s="280" t="s">
        <v>185</v>
      </c>
      <c r="E22" s="16" t="s">
        <v>98</v>
      </c>
      <c r="F22" s="281">
        <v>86.52</v>
      </c>
      <c r="G22" s="37"/>
      <c r="H22" s="43"/>
    </row>
    <row r="23" spans="1:8" s="2" customFormat="1" ht="16.8" customHeight="1">
      <c r="A23" s="37"/>
      <c r="B23" s="43"/>
      <c r="C23" s="280" t="s">
        <v>190</v>
      </c>
      <c r="D23" s="280" t="s">
        <v>191</v>
      </c>
      <c r="E23" s="16" t="s">
        <v>98</v>
      </c>
      <c r="F23" s="281">
        <v>86.52</v>
      </c>
      <c r="G23" s="37"/>
      <c r="H23" s="43"/>
    </row>
    <row r="24" spans="1:8" s="2" customFormat="1" ht="12">
      <c r="A24" s="37"/>
      <c r="B24" s="43"/>
      <c r="C24" s="280" t="s">
        <v>198</v>
      </c>
      <c r="D24" s="280" t="s">
        <v>199</v>
      </c>
      <c r="E24" s="16" t="s">
        <v>98</v>
      </c>
      <c r="F24" s="281">
        <v>86.52</v>
      </c>
      <c r="G24" s="37"/>
      <c r="H24" s="43"/>
    </row>
    <row r="25" spans="1:8" s="2" customFormat="1" ht="12">
      <c r="A25" s="37"/>
      <c r="B25" s="43"/>
      <c r="C25" s="280" t="s">
        <v>259</v>
      </c>
      <c r="D25" s="280" t="s">
        <v>260</v>
      </c>
      <c r="E25" s="16" t="s">
        <v>233</v>
      </c>
      <c r="F25" s="281">
        <v>14.42</v>
      </c>
      <c r="G25" s="37"/>
      <c r="H25" s="43"/>
    </row>
    <row r="26" spans="1:8" s="2" customFormat="1" ht="16.8" customHeight="1">
      <c r="A26" s="37"/>
      <c r="B26" s="43"/>
      <c r="C26" s="280" t="s">
        <v>210</v>
      </c>
      <c r="D26" s="280" t="s">
        <v>211</v>
      </c>
      <c r="E26" s="16" t="s">
        <v>98</v>
      </c>
      <c r="F26" s="281">
        <v>87.03</v>
      </c>
      <c r="G26" s="37"/>
      <c r="H26" s="43"/>
    </row>
    <row r="27" spans="1:8" s="2" customFormat="1" ht="16.8" customHeight="1">
      <c r="A27" s="37"/>
      <c r="B27" s="43"/>
      <c r="C27" s="280" t="s">
        <v>215</v>
      </c>
      <c r="D27" s="280" t="s">
        <v>216</v>
      </c>
      <c r="E27" s="16" t="s">
        <v>98</v>
      </c>
      <c r="F27" s="281">
        <v>3.816</v>
      </c>
      <c r="G27" s="37"/>
      <c r="H27" s="43"/>
    </row>
    <row r="28" spans="1:8" s="2" customFormat="1" ht="16.8" customHeight="1">
      <c r="A28" s="37"/>
      <c r="B28" s="43"/>
      <c r="C28" s="276" t="s">
        <v>86</v>
      </c>
      <c r="D28" s="277" t="s">
        <v>87</v>
      </c>
      <c r="E28" s="278" t="s">
        <v>88</v>
      </c>
      <c r="F28" s="279">
        <v>144.2</v>
      </c>
      <c r="G28" s="37"/>
      <c r="H28" s="43"/>
    </row>
    <row r="29" spans="1:8" s="2" customFormat="1" ht="16.8" customHeight="1">
      <c r="A29" s="37"/>
      <c r="B29" s="43"/>
      <c r="C29" s="280" t="s">
        <v>86</v>
      </c>
      <c r="D29" s="280" t="s">
        <v>227</v>
      </c>
      <c r="E29" s="16" t="s">
        <v>1</v>
      </c>
      <c r="F29" s="281">
        <v>144.2</v>
      </c>
      <c r="G29" s="37"/>
      <c r="H29" s="43"/>
    </row>
    <row r="30" spans="1:8" s="2" customFormat="1" ht="16.8" customHeight="1">
      <c r="A30" s="37"/>
      <c r="B30" s="43"/>
      <c r="C30" s="282" t="s">
        <v>276</v>
      </c>
      <c r="D30" s="37"/>
      <c r="E30" s="37"/>
      <c r="F30" s="37"/>
      <c r="G30" s="37"/>
      <c r="H30" s="43"/>
    </row>
    <row r="31" spans="1:8" s="2" customFormat="1" ht="16.8" customHeight="1">
      <c r="A31" s="37"/>
      <c r="B31" s="43"/>
      <c r="C31" s="280" t="s">
        <v>222</v>
      </c>
      <c r="D31" s="280" t="s">
        <v>223</v>
      </c>
      <c r="E31" s="16" t="s">
        <v>88</v>
      </c>
      <c r="F31" s="281">
        <v>144.2</v>
      </c>
      <c r="G31" s="37"/>
      <c r="H31" s="43"/>
    </row>
    <row r="32" spans="1:8" s="2" customFormat="1" ht="16.8" customHeight="1">
      <c r="A32" s="37"/>
      <c r="B32" s="43"/>
      <c r="C32" s="280" t="s">
        <v>143</v>
      </c>
      <c r="D32" s="280" t="s">
        <v>144</v>
      </c>
      <c r="E32" s="16" t="s">
        <v>88</v>
      </c>
      <c r="F32" s="281">
        <v>144.2</v>
      </c>
      <c r="G32" s="37"/>
      <c r="H32" s="43"/>
    </row>
    <row r="33" spans="1:8" s="2" customFormat="1" ht="16.8" customHeight="1">
      <c r="A33" s="37"/>
      <c r="B33" s="43"/>
      <c r="C33" s="280" t="s">
        <v>204</v>
      </c>
      <c r="D33" s="280" t="s">
        <v>205</v>
      </c>
      <c r="E33" s="16" t="s">
        <v>206</v>
      </c>
      <c r="F33" s="281">
        <v>147.084</v>
      </c>
      <c r="G33" s="37"/>
      <c r="H33" s="43"/>
    </row>
    <row r="34" spans="1:8" s="2" customFormat="1" ht="16.8" customHeight="1">
      <c r="A34" s="37"/>
      <c r="B34" s="43"/>
      <c r="C34" s="276" t="s">
        <v>100</v>
      </c>
      <c r="D34" s="277" t="s">
        <v>101</v>
      </c>
      <c r="E34" s="278" t="s">
        <v>88</v>
      </c>
      <c r="F34" s="279">
        <v>1.56</v>
      </c>
      <c r="G34" s="37"/>
      <c r="H34" s="43"/>
    </row>
    <row r="35" spans="1:8" s="2" customFormat="1" ht="16.8" customHeight="1">
      <c r="A35" s="37"/>
      <c r="B35" s="43"/>
      <c r="C35" s="280" t="s">
        <v>1</v>
      </c>
      <c r="D35" s="280" t="s">
        <v>278</v>
      </c>
      <c r="E35" s="16" t="s">
        <v>1</v>
      </c>
      <c r="F35" s="281">
        <v>1.56</v>
      </c>
      <c r="G35" s="37"/>
      <c r="H35" s="43"/>
    </row>
    <row r="36" spans="1:8" s="2" customFormat="1" ht="16.8" customHeight="1">
      <c r="A36" s="37"/>
      <c r="B36" s="43"/>
      <c r="C36" s="282" t="s">
        <v>276</v>
      </c>
      <c r="D36" s="37"/>
      <c r="E36" s="37"/>
      <c r="F36" s="37"/>
      <c r="G36" s="37"/>
      <c r="H36" s="43"/>
    </row>
    <row r="37" spans="1:8" s="2" customFormat="1" ht="12">
      <c r="A37" s="37"/>
      <c r="B37" s="43"/>
      <c r="C37" s="280" t="s">
        <v>147</v>
      </c>
      <c r="D37" s="280" t="s">
        <v>148</v>
      </c>
      <c r="E37" s="16" t="s">
        <v>149</v>
      </c>
      <c r="F37" s="281">
        <v>20.246</v>
      </c>
      <c r="G37" s="37"/>
      <c r="H37" s="43"/>
    </row>
    <row r="38" spans="1:8" s="2" customFormat="1" ht="16.8" customHeight="1">
      <c r="A38" s="37"/>
      <c r="B38" s="43"/>
      <c r="C38" s="280" t="s">
        <v>176</v>
      </c>
      <c r="D38" s="280" t="s">
        <v>177</v>
      </c>
      <c r="E38" s="16" t="s">
        <v>98</v>
      </c>
      <c r="F38" s="281">
        <v>112.476</v>
      </c>
      <c r="G38" s="37"/>
      <c r="H38" s="43"/>
    </row>
    <row r="39" spans="1:8" s="2" customFormat="1" ht="16.8" customHeight="1">
      <c r="A39" s="37"/>
      <c r="B39" s="43"/>
      <c r="C39" s="276" t="s">
        <v>279</v>
      </c>
      <c r="D39" s="277" t="s">
        <v>280</v>
      </c>
      <c r="E39" s="278" t="s">
        <v>88</v>
      </c>
      <c r="F39" s="279">
        <v>1.2</v>
      </c>
      <c r="G39" s="37"/>
      <c r="H39" s="43"/>
    </row>
    <row r="40" spans="1:8" s="2" customFormat="1" ht="16.8" customHeight="1">
      <c r="A40" s="37"/>
      <c r="B40" s="43"/>
      <c r="C40" s="280" t="s">
        <v>1</v>
      </c>
      <c r="D40" s="280" t="s">
        <v>281</v>
      </c>
      <c r="E40" s="16" t="s">
        <v>1</v>
      </c>
      <c r="F40" s="281">
        <v>1.2</v>
      </c>
      <c r="G40" s="37"/>
      <c r="H40" s="43"/>
    </row>
    <row r="41" spans="1:8" s="2" customFormat="1" ht="7.4" customHeight="1">
      <c r="A41" s="37"/>
      <c r="B41" s="164"/>
      <c r="C41" s="165"/>
      <c r="D41" s="165"/>
      <c r="E41" s="165"/>
      <c r="F41" s="165"/>
      <c r="G41" s="165"/>
      <c r="H41" s="43"/>
    </row>
    <row r="42" spans="1:8" s="2" customFormat="1" ht="12">
      <c r="A42" s="37"/>
      <c r="B42" s="37"/>
      <c r="C42" s="37"/>
      <c r="D42" s="37"/>
      <c r="E42" s="37"/>
      <c r="F42" s="37"/>
      <c r="G42" s="37"/>
      <c r="H42" s="37"/>
    </row>
  </sheetData>
  <sheetProtection password="CDD7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Sedláček</dc:creator>
  <cp:keywords/>
  <dc:description/>
  <cp:lastModifiedBy>Ing. Jan Sedláček</cp:lastModifiedBy>
  <dcterms:created xsi:type="dcterms:W3CDTF">2022-02-14T17:32:19Z</dcterms:created>
  <dcterms:modified xsi:type="dcterms:W3CDTF">2022-02-14T17:32:22Z</dcterms:modified>
  <cp:category/>
  <cp:version/>
  <cp:contentType/>
  <cp:contentStatus/>
</cp:coreProperties>
</file>