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45" windowWidth="28455" windowHeight="11700" activeTab="0"/>
  </bookViews>
  <sheets>
    <sheet name="Rekapitulace stavby" sheetId="1" r:id="rId1"/>
    <sheet name="D.1 - Demolice" sheetId="2" r:id="rId2"/>
    <sheet name="D.2 - Přeložka dešťové ka..." sheetId="3" r:id="rId3"/>
  </sheets>
  <definedNames>
    <definedName name="_xlnm._FilterDatabase" localSheetId="1" hidden="1">'D.1 - Demolice'!$C$131:$K$260</definedName>
    <definedName name="_xlnm._FilterDatabase" localSheetId="2" hidden="1">'D.2 - Přeložka dešťové ka...'!$C$119:$K$186</definedName>
    <definedName name="_xlnm.Print_Area" localSheetId="1">'D.1 - Demolice'!$C$82:$J$113,'D.1 - Demolice'!$C$119:$K$260</definedName>
    <definedName name="_xlnm.Print_Area" localSheetId="2">'D.2 - Přeložka dešťové ka...'!$C$82:$J$101,'D.2 - Přeložka dešťové ka...'!$C$107:$K$186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'D.1 - Demolice'!$131:$131</definedName>
    <definedName name="_xlnm.Print_Titles" localSheetId="2">'D.2 - Přeložka dešťové ka...'!$119:$119</definedName>
  </definedNames>
  <calcPr calcId="125725"/>
</workbook>
</file>

<file path=xl/sharedStrings.xml><?xml version="1.0" encoding="utf-8"?>
<sst xmlns="http://schemas.openxmlformats.org/spreadsheetml/2006/main" count="2761" uniqueCount="618">
  <si>
    <t>Export Komplet</t>
  </si>
  <si>
    <t/>
  </si>
  <si>
    <t>2.0</t>
  </si>
  <si>
    <t>ZAMOK</t>
  </si>
  <si>
    <t>False</t>
  </si>
  <si>
    <t>{1c2d3890-3aa0-4cb1-ade2-da0dab46c04c}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</si>
  <si>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</si>
  <si>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</si>
  <si>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</si>
  <si>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</si>
  <si>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</si>
  <si>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</si>
  <si>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</si>
  <si>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</si>
  <si>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20230610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</si>
  <si>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</si>
  <si>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</si>
  <si>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Správní objekt tenisových kurtů Kyselka, Bílina - demolice objektu</t>
  </si>
  <si>
    <t>KSO:</t>
  </si>
  <si>
    <t>CC-CZ:</t>
  </si>
  <si>
    <t>Místo:</t>
  </si>
  <si>
    <t>Kyselka 410, Mostecké Předměstí, Bílina</t>
  </si>
  <si>
    <t>Datum:</t>
  </si>
  <si>
    <t>10. 6. 2023</t>
  </si>
  <si>
    <t>Zadavatel:</t>
  </si>
  <si>
    <t>IČ:</t>
  </si>
  <si>
    <t>Město Bílina, Břežánská 50/4, Bílina</t>
  </si>
  <si>
    <t>DIČ:</t>
  </si>
  <si>
    <t>Uchazeč:</t>
  </si>
  <si>
    <t>Vyplň údaj</t>
  </si>
  <si>
    <t>Projektant:</t>
  </si>
  <si>
    <t>Ing. arch. Jan Heller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</si>
  <si>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</si>
  <si>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</si>
  <si>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</si>
  <si>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</si>
  <si>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</si>
  <si>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</si>
  <si>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</si>
  <si>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</si>
  <si>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</si>
  <si>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</si>
  <si>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</si>
  <si>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</si>
  <si>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</si>
  <si>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</si>
  <si>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</si>
  <si>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</si>
  <si>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</si>
  <si>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</si>
  <si>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</si>
  <si>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</si>
  <si>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</si>
  <si>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</si>
  <si>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</si>
  <si>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</si>
  <si>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</si>
  <si>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</si>
  <si>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</si>
  <si>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</si>
  <si>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</si>
  <si>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</si>
  <si>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</si>
  <si>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</si>
  <si>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</si>
  <si>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</si>
  <si>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</si>
  <si>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</si>
  <si>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</si>
  <si>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</si>
  <si>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</si>
  <si>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</si>
  <si>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</si>
  <si>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</si>
  <si>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</si>
  <si>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</si>
  <si>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</si>
  <si>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</si>
  <si>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</si>
  <si>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</si>
  <si>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</si>
  <si>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</t>
  </si>
  <si>
    <t>Demolice</t>
  </si>
  <si>
    <t>STA</t>
  </si>
  <si>
    <t>1</t>
  </si>
  <si>
    <t>{ee0489e6-2347-416e-9aae-7b2c02658d69}</t>
  </si>
  <si>
    <t>2</t>
  </si>
  <si>
    <t>D.2</t>
  </si>
  <si>
    <t xml:space="preserve">Přeložka dešťové kanalizace Bílinské kyselky </t>
  </si>
  <si>
    <t>{4d577504-7dea-48aa-8558-79db1aa9b6a9}</t>
  </si>
  <si>
    <t>KRYCÍ LIST SOUPISU PRACÍ</t>
  </si>
  <si>
    <t>Objekt:</t>
  </si>
  <si>
    <t>D.1 - Demolice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</si>
  <si>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</si>
  <si>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</si>
  <si>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</si>
  <si>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</si>
  <si>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</si>
  <si>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</si>
  <si>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</si>
  <si>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</si>
  <si>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</si>
  <si>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</si>
  <si>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</si>
  <si>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</si>
  <si>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</si>
  <si>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767 - Konstrukce zámečnické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</si>
  <si>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</si>
  <si>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</si>
  <si>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</si>
  <si>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</si>
  <si>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</si>
  <si>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</si>
  <si>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</si>
  <si>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</si>
  <si>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</si>
  <si>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</si>
  <si>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</si>
  <si>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</si>
  <si>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</si>
  <si>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</si>
  <si>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</si>
  <si>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</si>
  <si>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</si>
  <si>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</si>
  <si>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</si>
  <si>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</si>
  <si>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</si>
  <si>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</si>
  <si>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</si>
  <si>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</si>
  <si>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</si>
  <si>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112101110</t>
  </si>
  <si>
    <t>Odstranění stromů</t>
  </si>
  <si>
    <t>kus</t>
  </si>
  <si>
    <t>4</t>
  </si>
  <si>
    <t>-475208965</t>
  </si>
  <si>
    <t>112251111</t>
  </si>
  <si>
    <t xml:space="preserve">Odstranění pařezů </t>
  </si>
  <si>
    <t>1724586351</t>
  </si>
  <si>
    <t>3</t>
  </si>
  <si>
    <t>113106121</t>
  </si>
  <si>
    <t>Rozebrání dlažeb z betonových nebo kamenných dlaždic komunikací pro pěší ručně</t>
  </si>
  <si>
    <t>m2</t>
  </si>
  <si>
    <t>CS ÚRS 2022 01</t>
  </si>
  <si>
    <t>104613512</t>
  </si>
  <si>
    <t>VV</t>
  </si>
  <si>
    <t>"dlažba na terénu" 1,40*2,35+27,70*1,38+4,53*2,00</t>
  </si>
  <si>
    <t>113106123</t>
  </si>
  <si>
    <t>Rozebrání dlažeb ze zámkových dlaždic komunikací pro pěší ručně</t>
  </si>
  <si>
    <t>669288371</t>
  </si>
  <si>
    <t>"zámková dlažba" 15,00*6,50+6,50*6,50+8,50*3,00+1,40*3,60</t>
  </si>
  <si>
    <t>5</t>
  </si>
  <si>
    <t>113107153</t>
  </si>
  <si>
    <t>Odstranění podkladu z kameniva těženého tl přes 200 do 300 mm strojně pl přes 50 do 200 m2</t>
  </si>
  <si>
    <t>316131151</t>
  </si>
  <si>
    <t>"říční kamenivo" 15,96*3,60+3,00*6,80</t>
  </si>
  <si>
    <t>6</t>
  </si>
  <si>
    <t>113107162</t>
  </si>
  <si>
    <t>Odstranění podkladu z kameniva drceného tl přes 100 do 200 mm strojně pl přes 50 do 200 m2</t>
  </si>
  <si>
    <t>2030775670</t>
  </si>
  <si>
    <t>Součet</t>
  </si>
  <si>
    <t>7</t>
  </si>
  <si>
    <t>113107322</t>
  </si>
  <si>
    <t>Odstranění podkladu z kameniva drceného tl přes 100 do 200 mm strojně pl do 50 m2</t>
  </si>
  <si>
    <t>155120946</t>
  </si>
  <si>
    <t>"betonová plocha" 11,51*1,50+6,58*1,40+3,30*1,32+1,70*1,42+2,00*1,98+5,30*1,45</t>
  </si>
  <si>
    <t>8</t>
  </si>
  <si>
    <t>113107331</t>
  </si>
  <si>
    <t>Odstranění podkladu z betonu prostého tl přes 100 do 150 mm strojně pl do 50 m2</t>
  </si>
  <si>
    <t>-543995389</t>
  </si>
  <si>
    <t>9</t>
  </si>
  <si>
    <t>113202111</t>
  </si>
  <si>
    <t>Vytrhání obrub krajníků obrubníků stojatých</t>
  </si>
  <si>
    <t>m</t>
  </si>
  <si>
    <t>-1662632469</t>
  </si>
  <si>
    <t>"obrubníky" 5,30+5,00+2,00+9,35+6,50+2,50*2+25,60+4,00+7,30+5,30+5,00</t>
  </si>
  <si>
    <t>10</t>
  </si>
  <si>
    <t>174151101</t>
  </si>
  <si>
    <t>Zásyp jam, šachet rýh nebo kolem objektů sypaninou se zhutněním</t>
  </si>
  <si>
    <t>m3</t>
  </si>
  <si>
    <t>-837634471</t>
  </si>
  <si>
    <t>základové pasy</t>
  </si>
  <si>
    <t>"jihozápadní část" (10,30*2+6,34*3+6,00)*1,10*0,80</t>
  </si>
  <si>
    <t>"středový trakt" (17,875*3+6,34)*1,10*0,80+6,34*1,10*0,40*4</t>
  </si>
  <si>
    <t>"severovýchodní část" (11,845*2+5,00)*1,10*0,80</t>
  </si>
  <si>
    <t>Mezisoučet</t>
  </si>
  <si>
    <t>"opěrná stěna - terasa" (9,35+5,63+15,96)*1,00*0,60</t>
  </si>
  <si>
    <t>"opěrná zeď" (6,34+16,84+2,94)*1,00*0,60</t>
  </si>
  <si>
    <t>"podezdívka" (1,50+7,81+4,53)*1,00*0,60</t>
  </si>
  <si>
    <t>11</t>
  </si>
  <si>
    <t>M</t>
  </si>
  <si>
    <t>58981108</t>
  </si>
  <si>
    <t>recyklát směsný frakce 0/32</t>
  </si>
  <si>
    <t>t</t>
  </si>
  <si>
    <t>491972030</t>
  </si>
  <si>
    <t>171,861*2 'Přepočtené koeficientem množství</t>
  </si>
  <si>
    <t>12</t>
  </si>
  <si>
    <t>174251212</t>
  </si>
  <si>
    <t xml:space="preserve">Zásyp jam po pařezech </t>
  </si>
  <si>
    <t>184909018</t>
  </si>
  <si>
    <t>Trubní vedení</t>
  </si>
  <si>
    <t>13</t>
  </si>
  <si>
    <t>890311851</t>
  </si>
  <si>
    <t>Bourání šachet ze ŽB strojně obestavěného prostoru do 1,5 m3</t>
  </si>
  <si>
    <t>-177516009</t>
  </si>
  <si>
    <t>"vodoměrná šachta" 1</t>
  </si>
  <si>
    <t>14</t>
  </si>
  <si>
    <t>890351852</t>
  </si>
  <si>
    <t>Bourání šachet, septiků a jímek ze ŽB strojně obestavěného prostoru přes 5 m3</t>
  </si>
  <si>
    <t>927209624</t>
  </si>
  <si>
    <t>"odstraněný septik" 2,50*5,30*2,50</t>
  </si>
  <si>
    <t>Ostatní konstrukce a práce, bourání</t>
  </si>
  <si>
    <t>961055111</t>
  </si>
  <si>
    <t>Bourání základů ze ŽB</t>
  </si>
  <si>
    <t>2071773335</t>
  </si>
  <si>
    <t>základová deska</t>
  </si>
  <si>
    <t>"jihozápadní část" 10,30*6,34*0,20</t>
  </si>
  <si>
    <t>"středový trakt" 17,875*6,34*0,20</t>
  </si>
  <si>
    <t>"severovýchodní část" 11,845*5,00*0,20</t>
  </si>
  <si>
    <t>16</t>
  </si>
  <si>
    <t>962032314</t>
  </si>
  <si>
    <t>Bourání pilířů cihelných z dutých nebo plných cihel pálených i nepálených na jakoukoli maltu</t>
  </si>
  <si>
    <t>1122503677</t>
  </si>
  <si>
    <t>"pilíře HUP, pojistné skříně atd" (1,30*0,60+1,30*1,00)*1,50</t>
  </si>
  <si>
    <t>17</t>
  </si>
  <si>
    <t>962052211</t>
  </si>
  <si>
    <t>Bourání zdiva nadzákladového ze ŽB přes 1 m3</t>
  </si>
  <si>
    <t>-1300448400</t>
  </si>
  <si>
    <t>"opěrná stěna - terasa" (9,35+5,63+15,96)*1,40*0,14</t>
  </si>
  <si>
    <t>"opěrná zeď" (6,34+16,84+2,94)*1,55*0,30</t>
  </si>
  <si>
    <t>"podezdívka" (1,50+7,81+4,53)*0,30*0,30</t>
  </si>
  <si>
    <t>18</t>
  </si>
  <si>
    <t>9630549491</t>
  </si>
  <si>
    <t>Bourání ŽB schodišť - venkovní schodiště</t>
  </si>
  <si>
    <t>1210790702</t>
  </si>
  <si>
    <t>"venkovní schodiště" 2,50*1,40+1,85*1,40</t>
  </si>
  <si>
    <t>19</t>
  </si>
  <si>
    <t>965043441</t>
  </si>
  <si>
    <t>Bourání podkladů pod dlažby betonových s potěrem nebo teracem tl do 150 mm pl přes 4 m2</t>
  </si>
  <si>
    <t>2053773242</t>
  </si>
  <si>
    <t>"terasa" 15,96*7,14*0,15</t>
  </si>
  <si>
    <t>20</t>
  </si>
  <si>
    <t>965049112</t>
  </si>
  <si>
    <t>Příplatek k bourání betonových mazanin za bourání mazanin se svařovanou sítí tl přes 100 mm</t>
  </si>
  <si>
    <t>1579091150</t>
  </si>
  <si>
    <t>965081353</t>
  </si>
  <si>
    <t>Bourání podlah z dlaždic betonových, teracových nebo čedičových tl přes 40 mm plochy přes 1 m2</t>
  </si>
  <si>
    <t>-2124368011</t>
  </si>
  <si>
    <t>"terasa" 15,96*7,14</t>
  </si>
  <si>
    <t>22</t>
  </si>
  <si>
    <t>966071711</t>
  </si>
  <si>
    <t>Bourání sloupků a vzpěr plotových ocelových do 2,5 m zabetonovaných</t>
  </si>
  <si>
    <t>1275441810</t>
  </si>
  <si>
    <t>23</t>
  </si>
  <si>
    <t>966071731</t>
  </si>
  <si>
    <t>Bourání sloupků a vzpěr plotových ocelových - oplocení kurtů</t>
  </si>
  <si>
    <t>-1808452391</t>
  </si>
  <si>
    <t>24</t>
  </si>
  <si>
    <t>966071822</t>
  </si>
  <si>
    <t>Rozebrání oplocení z drátěného pletiva se čtvercovými oky v přes 1,6 do 2,0 m</t>
  </si>
  <si>
    <t>1957755741</t>
  </si>
  <si>
    <t>"odstranění oplocení areálu" (9,61+4,00+17,30)</t>
  </si>
  <si>
    <t>25</t>
  </si>
  <si>
    <t>966071824</t>
  </si>
  <si>
    <t>Rozebrání oplocení sítě se čtvercovými oky v přes 2,0 do 4,0 m</t>
  </si>
  <si>
    <t>963503732</t>
  </si>
  <si>
    <t>"oplocení kurtů" 35,00*5</t>
  </si>
  <si>
    <t>26</t>
  </si>
  <si>
    <t>966073811</t>
  </si>
  <si>
    <t>Rozebrání vrat a vrátek k oplocení pl přes 4 do 6 m2</t>
  </si>
  <si>
    <t>-862470150</t>
  </si>
  <si>
    <t>27</t>
  </si>
  <si>
    <t>981011112</t>
  </si>
  <si>
    <t>Demolice budov dřevěných ostatních oboustranně obitých případně omítnutých postupným rozebíráním</t>
  </si>
  <si>
    <t>1891642889</t>
  </si>
  <si>
    <t xml:space="preserve">"střecha - střed" </t>
  </si>
  <si>
    <t>"středový trakt" 17,875*6,34*1,53/2</t>
  </si>
  <si>
    <t>28</t>
  </si>
  <si>
    <t>981011316</t>
  </si>
  <si>
    <t>Demolice budov zděných na MVC podíl konstrukcí přes 30 do 35 % postupným rozebíráním</t>
  </si>
  <si>
    <t>-1465602426</t>
  </si>
  <si>
    <t>"jihozápadní část" 10,30*6,34*6,50</t>
  </si>
  <si>
    <t>"středový trakt" 17,875*6,34*3,595</t>
  </si>
  <si>
    <t>"severovýchodní část" 11,845*5,00*3,11</t>
  </si>
  <si>
    <t>29</t>
  </si>
  <si>
    <t>998431111</t>
  </si>
  <si>
    <t>Čištění jímky– vyčerpání jímky 30m3 - výplach vodou</t>
  </si>
  <si>
    <t>918682744</t>
  </si>
  <si>
    <t>997</t>
  </si>
  <si>
    <t>Přesun sutě</t>
  </si>
  <si>
    <t>30</t>
  </si>
  <si>
    <t>997006002</t>
  </si>
  <si>
    <t>Třídění stavebního odpadu na jednotlivé druhy</t>
  </si>
  <si>
    <t>400163861</t>
  </si>
  <si>
    <t>31</t>
  </si>
  <si>
    <t>997006512</t>
  </si>
  <si>
    <t>Vodorovné doprava suti s naložením a složením na skládku přes 100 m do 1 km</t>
  </si>
  <si>
    <t>-1039219599</t>
  </si>
  <si>
    <t>32</t>
  </si>
  <si>
    <t>997006519</t>
  </si>
  <si>
    <t>Příplatek k vodorovnému přemístění suti na skládku ZKD 1 km přes 1 km - předpoklad smluvně zajištěné skládky zhotovitele ve vzd max dalších 20km</t>
  </si>
  <si>
    <t>-905303889</t>
  </si>
  <si>
    <t>1558,767*20 'Přepočtené koeficientem množství</t>
  </si>
  <si>
    <t>33</t>
  </si>
  <si>
    <t>997013609</t>
  </si>
  <si>
    <t>Poplatek za uložení na skládce (skládkovné) stavebního odpadu ze směsí nebo oddělených frakcí betonu, cihel a keramických výrobků kód odpadu 17 01 07</t>
  </si>
  <si>
    <t>492111909</t>
  </si>
  <si>
    <t>"kubatura sutí" 1559,767-(2,038+20,807+2,616)</t>
  </si>
  <si>
    <t>34</t>
  </si>
  <si>
    <t>997013631</t>
  </si>
  <si>
    <t>Poplatek za uložení na skládce (skládkovné) stavebního odpadu směsného kód odpadu 17 09 04</t>
  </si>
  <si>
    <t>798845066</t>
  </si>
  <si>
    <t>35</t>
  </si>
  <si>
    <t>997013811</t>
  </si>
  <si>
    <t>Poplatek za uložení na skládce (skládkovné) stavebního odpadu dřevěného kód odpadu 17 02 01</t>
  </si>
  <si>
    <t>-1412299371</t>
  </si>
  <si>
    <t>36</t>
  </si>
  <si>
    <t>997013814</t>
  </si>
  <si>
    <t>Poplatek za uložení na skládce (skládkovné) stavebního odpadu izolací kód odpadu 17 06 04</t>
  </si>
  <si>
    <t>1992950669</t>
  </si>
  <si>
    <t>998</t>
  </si>
  <si>
    <t>Přesun hmot</t>
  </si>
  <si>
    <t>37</t>
  </si>
  <si>
    <t>998001123</t>
  </si>
  <si>
    <t>Přesun hmot pro demolice objektů v do 21 m</t>
  </si>
  <si>
    <t>-766804651</t>
  </si>
  <si>
    <t>PSV</t>
  </si>
  <si>
    <t>Práce a dodávky PSV</t>
  </si>
  <si>
    <t>712</t>
  </si>
  <si>
    <t>Povlakové krytiny</t>
  </si>
  <si>
    <t>38</t>
  </si>
  <si>
    <t>712340832</t>
  </si>
  <si>
    <t>Odstranění povlakové krytiny střech do 10° z pásů NAIP přitavených v plné ploše dvouvrstvé</t>
  </si>
  <si>
    <t>-717205659</t>
  </si>
  <si>
    <t>"jihozápadní část" 10,30*6,34</t>
  </si>
  <si>
    <t>"středový trakt" 17,875*6,34</t>
  </si>
  <si>
    <t>"severovýchodní část" 11,845*5,00</t>
  </si>
  <si>
    <t>767</t>
  </si>
  <si>
    <t>Konstrukce zámečnické</t>
  </si>
  <si>
    <t>39</t>
  </si>
  <si>
    <t>767161813</t>
  </si>
  <si>
    <t>Demontáž zábradlí rovného nerozebíratelného hmotnosti 1 m zábradlí do 20 kg do suti</t>
  </si>
  <si>
    <t>-514477951</t>
  </si>
  <si>
    <t>"ocelové zábradlí" 15,00</t>
  </si>
  <si>
    <t>40</t>
  </si>
  <si>
    <t>767161814</t>
  </si>
  <si>
    <t>Demontáž zábradlí rovného nerozebíratelného hmotnosti 1 m zábradlí přes 20 kg do suti</t>
  </si>
  <si>
    <t>1662859244</t>
  </si>
  <si>
    <t>"zábradlí terasy" (15,96+7,14+9,35+2,50*2+6,34+16,84+4,53+4,48+2,29)</t>
  </si>
  <si>
    <t>Práce a dodávky M</t>
  </si>
  <si>
    <t>21-M</t>
  </si>
  <si>
    <t>Elektromontáže</t>
  </si>
  <si>
    <t>41</t>
  </si>
  <si>
    <t>218040082</t>
  </si>
  <si>
    <t>Demontáž stožárů nn ocelových příhradových</t>
  </si>
  <si>
    <t>sada</t>
  </si>
  <si>
    <t>64</t>
  </si>
  <si>
    <t>-658432479</t>
  </si>
  <si>
    <t>VRN</t>
  </si>
  <si>
    <t>Vedlejší rozpočtové náklady</t>
  </si>
  <si>
    <t>VRN1</t>
  </si>
  <si>
    <t>Průzkumné, geodetické a projektové práce</t>
  </si>
  <si>
    <t>42</t>
  </si>
  <si>
    <t>011503011</t>
  </si>
  <si>
    <t>Stavební průzkum , vytyčení vedení inženýrských sítí</t>
  </si>
  <si>
    <t>Kč</t>
  </si>
  <si>
    <t>CS ÚRS 2022 02</t>
  </si>
  <si>
    <t>1024</t>
  </si>
  <si>
    <t>53032017</t>
  </si>
  <si>
    <t>43</t>
  </si>
  <si>
    <t>012203000</t>
  </si>
  <si>
    <t>Geodetické práce při provádění stavby</t>
  </si>
  <si>
    <t>521976584</t>
  </si>
  <si>
    <t>44</t>
  </si>
  <si>
    <t>012303000</t>
  </si>
  <si>
    <t>Geodetické práce po výstavbě</t>
  </si>
  <si>
    <t>-962387326</t>
  </si>
  <si>
    <t>45</t>
  </si>
  <si>
    <t>012403000.R</t>
  </si>
  <si>
    <t xml:space="preserve">Kartografické práce - Geometrický plán pro zápis stavby do KN </t>
  </si>
  <si>
    <t>-2029578566</t>
  </si>
  <si>
    <t>VRN2</t>
  </si>
  <si>
    <t>Příprava staveniště</t>
  </si>
  <si>
    <t>46</t>
  </si>
  <si>
    <t>020001001.R</t>
  </si>
  <si>
    <t>Příprava staveniště - demontáž přístřešku nafukovací haly z ocelové šroubované konstrukce potažené PVC folií o rozměru 4,2 x 8,6 x 3,5m a vzduchotechnické jednotky haly</t>
  </si>
  <si>
    <t>-1383663284</t>
  </si>
  <si>
    <t>47</t>
  </si>
  <si>
    <t>0200010011.R</t>
  </si>
  <si>
    <t>Příprava staveniště - demontáž vzduchotechnické jednotky nafukovací haly odbornou firmou, uskladnění</t>
  </si>
  <si>
    <t>-1826282746</t>
  </si>
  <si>
    <t>VRN3</t>
  </si>
  <si>
    <t>Zařízení staveniště</t>
  </si>
  <si>
    <t>48</t>
  </si>
  <si>
    <t>034103000.R</t>
  </si>
  <si>
    <t>Oplocení staveniště - oplocení v.2,0m, mobilní stavební plný plot s pvc patkami</t>
  </si>
  <si>
    <t>1227601240</t>
  </si>
  <si>
    <t>49</t>
  </si>
  <si>
    <t>034103001.R</t>
  </si>
  <si>
    <t>Oplocení staveniště přeložky dešťové kanalizace - oplocení v.2,0m, mobilní stavební plný plot s pvc patkami</t>
  </si>
  <si>
    <t>-1993005100</t>
  </si>
  <si>
    <t>50</t>
  </si>
  <si>
    <t>039203013.R</t>
  </si>
  <si>
    <t>Dopravně inženýrské opatření po dobu demolice, zřízení, odstranění</t>
  </si>
  <si>
    <t>1627625088</t>
  </si>
  <si>
    <t>VRN4</t>
  </si>
  <si>
    <t>Inženýrská činnost</t>
  </si>
  <si>
    <t>51</t>
  </si>
  <si>
    <t>041403001.R</t>
  </si>
  <si>
    <t>Zajištění opatření BOZP v průběhu demolice</t>
  </si>
  <si>
    <t>508859254</t>
  </si>
  <si>
    <t xml:space="preserve">D.2 - Přeložka dešťové kanalizace Bílinské kyselky </t>
  </si>
  <si>
    <t>1 - Zemní práce</t>
  </si>
  <si>
    <t>4 - Vodorovné konstrukce</t>
  </si>
  <si>
    <t>8 - Trubní vedení</t>
  </si>
  <si>
    <t>99 - Přesun hmot HSV</t>
  </si>
  <si>
    <t>113107413</t>
  </si>
  <si>
    <t>Odstranění podkladu z kameniva těženého tl přes 200 do 300 mm při překopech strojně pl do 15 m2</t>
  </si>
  <si>
    <t>506184346</t>
  </si>
  <si>
    <t>113107442</t>
  </si>
  <si>
    <t>Odstranění podkladu živičných tl přes 50 do 100 mm při překopech strojně pl do 15 m2</t>
  </si>
  <si>
    <t>204429002</t>
  </si>
  <si>
    <t>115001102</t>
  </si>
  <si>
    <t>Převedení vody potrubím DN přes 100 do 150</t>
  </si>
  <si>
    <t>-1747410772</t>
  </si>
  <si>
    <t>115101203</t>
  </si>
  <si>
    <t>Čerpání vody na dopravní výšku do 10m průměrný přítok přes 1 000 do 2 000 l/min</t>
  </si>
  <si>
    <t>hod</t>
  </si>
  <si>
    <t>1111626215</t>
  </si>
  <si>
    <t>115101303</t>
  </si>
  <si>
    <t>Pohotovost čerpací soupravy pro dopravní výšku do 10m přes 1 000 do 2 000 l/min</t>
  </si>
  <si>
    <t>den</t>
  </si>
  <si>
    <t>-432364065</t>
  </si>
  <si>
    <t>115201201</t>
  </si>
  <si>
    <t>Čerpací jehla pro snižování hladiny podzemní vody - vplavení</t>
  </si>
  <si>
    <t>53660064</t>
  </si>
  <si>
    <t>115201211</t>
  </si>
  <si>
    <t>Čerpací jehla pro snižování hladiny podzemní vody - vytažení</t>
  </si>
  <si>
    <t>1785293222</t>
  </si>
  <si>
    <t>115201401</t>
  </si>
  <si>
    <t>Montáž sběrného potrubí DN 150</t>
  </si>
  <si>
    <t>-1489374101</t>
  </si>
  <si>
    <t>119001406</t>
  </si>
  <si>
    <t>Dočasné zajištění potrubí z PE DN přes 200 do 500 mm</t>
  </si>
  <si>
    <t>752712891</t>
  </si>
  <si>
    <t>119001421</t>
  </si>
  <si>
    <t>Dočasné zajištění kabelů a kabelových tratí ze 3 volně ložených kabelů</t>
  </si>
  <si>
    <t>-492763700</t>
  </si>
  <si>
    <t>132251253</t>
  </si>
  <si>
    <t>Hloubení rýh nezapažených š do 2000 mm v hornině třídy těžitelnosti I skupiny 3 objem do 100 m3 strojně</t>
  </si>
  <si>
    <t>538684028</t>
  </si>
  <si>
    <t>151101101</t>
  </si>
  <si>
    <t>Zřízení příložného pažení a rozepření stěn rýh hl do 2 m</t>
  </si>
  <si>
    <t>175573653</t>
  </si>
  <si>
    <t>151101111</t>
  </si>
  <si>
    <t>Odstranění příložného pažení a rozepření stěn rýh hl do 2 m</t>
  </si>
  <si>
    <t>2066195842</t>
  </si>
  <si>
    <t>162751117</t>
  </si>
  <si>
    <t>Vodorovné přemístění přes 9 000 do 10000 m výkopku/sypaniny z horniny třídy těžitelnosti I skupiny 1 až 3</t>
  </si>
  <si>
    <t>-2119517509</t>
  </si>
  <si>
    <t>167151101</t>
  </si>
  <si>
    <t>Nakládání výkopku z hornin třídy těžitelnosti I skupiny 1 až 3 do 100 m3</t>
  </si>
  <si>
    <t>-1371301456</t>
  </si>
  <si>
    <t>171201221</t>
  </si>
  <si>
    <t>Poplatek za uložení na skládce (skládkovné) zeminy a kamení kód odpadu 17 05 04</t>
  </si>
  <si>
    <t>1904631261</t>
  </si>
  <si>
    <t>171251201</t>
  </si>
  <si>
    <t>Uložení sypaniny na skládky nebo meziskládky</t>
  </si>
  <si>
    <t>-1834230085</t>
  </si>
  <si>
    <t>-439495552</t>
  </si>
  <si>
    <t>175151101</t>
  </si>
  <si>
    <t>Obsypání potrubí strojně</t>
  </si>
  <si>
    <t>1069277731</t>
  </si>
  <si>
    <t>566901132</t>
  </si>
  <si>
    <t>Vyspravení podkladu po překopech inženýrských sítí plochy do 15 m2 štěrkodrtí tl. 150 mm</t>
  </si>
  <si>
    <t>-2067742015</t>
  </si>
  <si>
    <t>572340112</t>
  </si>
  <si>
    <t>Vyspravení krytu komunikací po překopech pl do 15 m2 tl přes 50 do 70 mm</t>
  </si>
  <si>
    <t>-117115484</t>
  </si>
  <si>
    <t>PC</t>
  </si>
  <si>
    <t>Písek</t>
  </si>
  <si>
    <t>-312067094</t>
  </si>
  <si>
    <t>Vodorovné konstrukce</t>
  </si>
  <si>
    <t>451573111</t>
  </si>
  <si>
    <t>Lože pod potrubí otevřený výkop ze štěrkopísku</t>
  </si>
  <si>
    <t>-1754457046</t>
  </si>
  <si>
    <t>452112122</t>
  </si>
  <si>
    <t>Osazení betonových prstenců nebo rámů v do 200 mm</t>
  </si>
  <si>
    <t>-297159901</t>
  </si>
  <si>
    <t>1120 101R</t>
  </si>
  <si>
    <t>Prstenec šachtový vyrovnávací TBW-Q.1 63/6</t>
  </si>
  <si>
    <t>-1244860429</t>
  </si>
  <si>
    <t>1120 101R.1</t>
  </si>
  <si>
    <t>Prstenec šachtový vyrovnávací TBW-Q.1 63/12</t>
  </si>
  <si>
    <t>1587242339</t>
  </si>
  <si>
    <t>452312141</t>
  </si>
  <si>
    <t>Sedlové lože z betonu prostého bez zvýšených nároků na prostředí tř. C 16/20 otevřený výkop</t>
  </si>
  <si>
    <t>1681576784</t>
  </si>
  <si>
    <t>230200223-1</t>
  </si>
  <si>
    <t>Jednostranné přerušení průtoku balony vloženými ručně v jímce</t>
  </si>
  <si>
    <t>1880268331</t>
  </si>
  <si>
    <t>831263195</t>
  </si>
  <si>
    <t>Vyvrtání otvoru do kameninivé trouby, osazení vyrovnávacích kroužků a manžetového těsnění 2B</t>
  </si>
  <si>
    <t>kompl</t>
  </si>
  <si>
    <t>241412909</t>
  </si>
  <si>
    <t>831352121</t>
  </si>
  <si>
    <t>Montáž potrubí z trub kameninových hrdlových s integrovaným těsněním výkop sklon do 20 % DN 200</t>
  </si>
  <si>
    <t>1724587232</t>
  </si>
  <si>
    <t>831352121-1</t>
  </si>
  <si>
    <t>Roura kameninová 200/ 1,0m</t>
  </si>
  <si>
    <t>-1362369995</t>
  </si>
  <si>
    <t>831372121</t>
  </si>
  <si>
    <t>Montáž potrubí z trub kameninových hrdlových s integrovaným těsněním výkop sklon do 20 % DN 300</t>
  </si>
  <si>
    <t>1491350863</t>
  </si>
  <si>
    <t>831372121-1</t>
  </si>
  <si>
    <t>Roura kameninová 300/ 2,5m</t>
  </si>
  <si>
    <t>-1571574347</t>
  </si>
  <si>
    <t>831392121</t>
  </si>
  <si>
    <t>Montáž potrubí z trub kameninových hrdlových s integrovaným těsněním výkop sklon do 20 % DN 400</t>
  </si>
  <si>
    <t>1541761593</t>
  </si>
  <si>
    <t>831392121-1</t>
  </si>
  <si>
    <t>Roura kameninová 400/ 2,5m</t>
  </si>
  <si>
    <t>-1895539512</t>
  </si>
  <si>
    <t>837392221</t>
  </si>
  <si>
    <t>Montáž kameninových tvarovek jednoosých s integrovaným těsněním otevřený výkop DN 400</t>
  </si>
  <si>
    <t>-1873597524</t>
  </si>
  <si>
    <t>837392221-1</t>
  </si>
  <si>
    <t>Redukce kamenina 400/300</t>
  </si>
  <si>
    <t>-1825338717</t>
  </si>
  <si>
    <t>890431811</t>
  </si>
  <si>
    <t>Bourání šachet z prefabrikovaných skruží ručně obestavěného prostoru přes 1,5 do 3 m3</t>
  </si>
  <si>
    <t>-142733876</t>
  </si>
  <si>
    <t>894411311</t>
  </si>
  <si>
    <t>Osazení betonových nebo železobetonových dílců pro šachty skruží rovných</t>
  </si>
  <si>
    <t>-1173897734</t>
  </si>
  <si>
    <t>1122101</t>
  </si>
  <si>
    <t>SKRUŽ VÝŠKY 500mm TBS-Q.1 100/50/12</t>
  </si>
  <si>
    <t>-146825289</t>
  </si>
  <si>
    <t>894412411</t>
  </si>
  <si>
    <t>Osazení betonových nebo železobetonových dílců pro šachty skruží přechodových</t>
  </si>
  <si>
    <t>2006346526</t>
  </si>
  <si>
    <t>1120 101R.2</t>
  </si>
  <si>
    <t>KONUS BETON TBR-Q.1 100-63/58/12 KPS</t>
  </si>
  <si>
    <t>-1180814995</t>
  </si>
  <si>
    <t>894414111</t>
  </si>
  <si>
    <t>Osazení betonových nebo železobetonových dílců pro šachty skruží základových (dno)</t>
  </si>
  <si>
    <t>2049170834</t>
  </si>
  <si>
    <t>1120 101R.3</t>
  </si>
  <si>
    <t>DNO BETONOVÉ  TBZ-Q1 100/80 V max40</t>
  </si>
  <si>
    <t>-370739792</t>
  </si>
  <si>
    <t>1120 101R.4</t>
  </si>
  <si>
    <t>TĚSNĚNÍ PRO BETONOVÉ ŠACHTY DN 1000</t>
  </si>
  <si>
    <t>1737901284</t>
  </si>
  <si>
    <t>895941302</t>
  </si>
  <si>
    <t>Osazení vpusti uliční DN 450 z betonových dílců dno s kalištěm</t>
  </si>
  <si>
    <t>1560807048</t>
  </si>
  <si>
    <t>895941302-1</t>
  </si>
  <si>
    <t>Dno bez otvoru TBV-Q 2a 450/300</t>
  </si>
  <si>
    <t>-333863262</t>
  </si>
  <si>
    <t>895941302-2</t>
  </si>
  <si>
    <t>Prstenec vyrovnávací TBV-Q 10a 390/60</t>
  </si>
  <si>
    <t>-610924258</t>
  </si>
  <si>
    <t>895941314</t>
  </si>
  <si>
    <t>Osazení vpusti uliční DN 450 z betonových dílců skruž horní 570 mm</t>
  </si>
  <si>
    <t>416465069</t>
  </si>
  <si>
    <t>895941314-1</t>
  </si>
  <si>
    <t>Skruž horní TBV-Q 5d 450/570</t>
  </si>
  <si>
    <t>589664586</t>
  </si>
  <si>
    <t>895941331</t>
  </si>
  <si>
    <t>Osazení vpusti uliční DN 450 z betonových dílců skruž průběžná s výtokem</t>
  </si>
  <si>
    <t>-1453625229</t>
  </si>
  <si>
    <t>52</t>
  </si>
  <si>
    <t>895941331-1</t>
  </si>
  <si>
    <t>Skruž s otvorem DN 150 TBV-Q 3a 450/350</t>
  </si>
  <si>
    <t>-1644963710</t>
  </si>
  <si>
    <t>53</t>
  </si>
  <si>
    <t>899104112</t>
  </si>
  <si>
    <t>Osazení poklopů litinových nebo ocelových včetně rámů pro třídu zatížení D400, E600</t>
  </si>
  <si>
    <t>-246294929</t>
  </si>
  <si>
    <t>54</t>
  </si>
  <si>
    <t>1120 101R.5</t>
  </si>
  <si>
    <t>POKLOP 600 D 400 GU s odvětráním, rám BE/GU v.160 mm tlum.vložka KDB03 (KD03T)</t>
  </si>
  <si>
    <t>-1512132612</t>
  </si>
  <si>
    <t>55</t>
  </si>
  <si>
    <t>899204112</t>
  </si>
  <si>
    <t>Osazení mříží litinových včetně rámů a košů na bahno pro třídu zatížení D400, E600</t>
  </si>
  <si>
    <t>610051370</t>
  </si>
  <si>
    <t>56</t>
  </si>
  <si>
    <t>899204112-1</t>
  </si>
  <si>
    <t>Mříž s pantem 500x500 D400</t>
  </si>
  <si>
    <t>-1189519659</t>
  </si>
  <si>
    <t>57</t>
  </si>
  <si>
    <t>899204112-2</t>
  </si>
  <si>
    <t>Koš kalový vysoký A4 plast</t>
  </si>
  <si>
    <t>263884581</t>
  </si>
  <si>
    <t>58</t>
  </si>
  <si>
    <t>899623151</t>
  </si>
  <si>
    <t>Obetonování potrubí nebo zdiva stok betonem prostým tř. C 16/20 v otevřeném výkopu</t>
  </si>
  <si>
    <t>1855958528</t>
  </si>
  <si>
    <t>59</t>
  </si>
  <si>
    <t>8999999911-R</t>
  </si>
  <si>
    <t>Zkouška těsnosti kanalizace stlačeným vzduchem</t>
  </si>
  <si>
    <t>-873929568</t>
  </si>
  <si>
    <t>60</t>
  </si>
  <si>
    <t>8999999912-R</t>
  </si>
  <si>
    <t>Kamerová prohlídka</t>
  </si>
  <si>
    <t>1373316197</t>
  </si>
  <si>
    <t>61</t>
  </si>
  <si>
    <t>976085411</t>
  </si>
  <si>
    <t>Vybourání kanalizačních rámů včetně poklopů nebo mříží pl přes 0,6 m2</t>
  </si>
  <si>
    <t>-878108148</t>
  </si>
  <si>
    <t>99</t>
  </si>
  <si>
    <t>Přesun hmot HSV</t>
  </si>
  <si>
    <t>62</t>
  </si>
  <si>
    <t>998276124</t>
  </si>
  <si>
    <t>Přesun hmot pro trubní vedení z trub z plastických hmot otevřený výkop</t>
  </si>
  <si>
    <t>-709608133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</si>
</sst>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2" t="s">
        <v>14</v>
      </c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3"/>
      <c r="AQ5" s="23"/>
      <c r="AR5" s="21"/>
      <c r="BE5" s="259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64" t="s">
        <v>17</v>
      </c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3"/>
      <c r="AQ6" s="23"/>
      <c r="AR6" s="21"/>
      <c r="BE6" s="26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60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60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0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60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60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0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60"/>
      <c r="BS13" s="18" t="s">
        <v>6</v>
      </c>
    </row>
    <row r="14" spans="2:71" ht="12.75">
      <c r="B14" s="22"/>
      <c r="C14" s="23"/>
      <c r="D14" s="23"/>
      <c r="E14" s="265" t="s">
        <v>29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60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0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60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60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0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60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60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0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0"/>
    </row>
    <row r="23" spans="2:57" s="1" customFormat="1" ht="16.5" customHeight="1">
      <c r="B23" s="22"/>
      <c r="C23" s="23"/>
      <c r="D23" s="23"/>
      <c r="E23" s="267" t="s">
        <v>1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3"/>
      <c r="AP23" s="23"/>
      <c r="AQ23" s="23"/>
      <c r="AR23" s="21"/>
      <c r="BE23" s="260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0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0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68">
        <f>ROUND(AG94,2)</f>
        <v>0</v>
      </c>
      <c r="AL26" s="269"/>
      <c r="AM26" s="269"/>
      <c r="AN26" s="269"/>
      <c r="AO26" s="269"/>
      <c r="AP26" s="37"/>
      <c r="AQ26" s="37"/>
      <c r="AR26" s="40"/>
      <c r="BE26" s="260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0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0" t="s">
        <v>37</v>
      </c>
      <c r="M28" s="270"/>
      <c r="N28" s="270"/>
      <c r="O28" s="270"/>
      <c r="P28" s="270"/>
      <c r="Q28" s="37"/>
      <c r="R28" s="37"/>
      <c r="S28" s="37"/>
      <c r="T28" s="37"/>
      <c r="U28" s="37"/>
      <c r="V28" s="37"/>
      <c r="W28" s="270" t="s">
        <v>38</v>
      </c>
      <c r="X28" s="270"/>
      <c r="Y28" s="270"/>
      <c r="Z28" s="270"/>
      <c r="AA28" s="270"/>
      <c r="AB28" s="270"/>
      <c r="AC28" s="270"/>
      <c r="AD28" s="270"/>
      <c r="AE28" s="270"/>
      <c r="AF28" s="37"/>
      <c r="AG28" s="37"/>
      <c r="AH28" s="37"/>
      <c r="AI28" s="37"/>
      <c r="AJ28" s="37"/>
      <c r="AK28" s="270" t="s">
        <v>39</v>
      </c>
      <c r="AL28" s="270"/>
      <c r="AM28" s="270"/>
      <c r="AN28" s="270"/>
      <c r="AO28" s="270"/>
      <c r="AP28" s="37"/>
      <c r="AQ28" s="37"/>
      <c r="AR28" s="40"/>
      <c r="BE28" s="260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73">
        <v>0.21</v>
      </c>
      <c r="M29" s="272"/>
      <c r="N29" s="272"/>
      <c r="O29" s="272"/>
      <c r="P29" s="272"/>
      <c r="Q29" s="42"/>
      <c r="R29" s="42"/>
      <c r="S29" s="42"/>
      <c r="T29" s="42"/>
      <c r="U29" s="42"/>
      <c r="V29" s="42"/>
      <c r="W29" s="271">
        <f>ROUND(AZ94,2)</f>
        <v>0</v>
      </c>
      <c r="X29" s="272"/>
      <c r="Y29" s="272"/>
      <c r="Z29" s="272"/>
      <c r="AA29" s="272"/>
      <c r="AB29" s="272"/>
      <c r="AC29" s="272"/>
      <c r="AD29" s="272"/>
      <c r="AE29" s="272"/>
      <c r="AF29" s="42"/>
      <c r="AG29" s="42"/>
      <c r="AH29" s="42"/>
      <c r="AI29" s="42"/>
      <c r="AJ29" s="42"/>
      <c r="AK29" s="271">
        <f>ROUND(AV94,2)</f>
        <v>0</v>
      </c>
      <c r="AL29" s="272"/>
      <c r="AM29" s="272"/>
      <c r="AN29" s="272"/>
      <c r="AO29" s="272"/>
      <c r="AP29" s="42"/>
      <c r="AQ29" s="42"/>
      <c r="AR29" s="43"/>
      <c r="BE29" s="261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73">
        <v>0.15</v>
      </c>
      <c r="M30" s="272"/>
      <c r="N30" s="272"/>
      <c r="O30" s="272"/>
      <c r="P30" s="272"/>
      <c r="Q30" s="42"/>
      <c r="R30" s="42"/>
      <c r="S30" s="42"/>
      <c r="T30" s="42"/>
      <c r="U30" s="42"/>
      <c r="V30" s="42"/>
      <c r="W30" s="271">
        <f>ROUND(BA94,2)</f>
        <v>0</v>
      </c>
      <c r="X30" s="272"/>
      <c r="Y30" s="272"/>
      <c r="Z30" s="272"/>
      <c r="AA30" s="272"/>
      <c r="AB30" s="272"/>
      <c r="AC30" s="272"/>
      <c r="AD30" s="272"/>
      <c r="AE30" s="272"/>
      <c r="AF30" s="42"/>
      <c r="AG30" s="42"/>
      <c r="AH30" s="42"/>
      <c r="AI30" s="42"/>
      <c r="AJ30" s="42"/>
      <c r="AK30" s="271">
        <f>ROUND(AW94,2)</f>
        <v>0</v>
      </c>
      <c r="AL30" s="272"/>
      <c r="AM30" s="272"/>
      <c r="AN30" s="272"/>
      <c r="AO30" s="272"/>
      <c r="AP30" s="42"/>
      <c r="AQ30" s="42"/>
      <c r="AR30" s="43"/>
      <c r="BE30" s="261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73">
        <v>0.21</v>
      </c>
      <c r="M31" s="272"/>
      <c r="N31" s="272"/>
      <c r="O31" s="272"/>
      <c r="P31" s="272"/>
      <c r="Q31" s="42"/>
      <c r="R31" s="42"/>
      <c r="S31" s="42"/>
      <c r="T31" s="42"/>
      <c r="U31" s="42"/>
      <c r="V31" s="42"/>
      <c r="W31" s="271">
        <f>ROUND(BB94,2)</f>
        <v>0</v>
      </c>
      <c r="X31" s="272"/>
      <c r="Y31" s="272"/>
      <c r="Z31" s="272"/>
      <c r="AA31" s="272"/>
      <c r="AB31" s="272"/>
      <c r="AC31" s="272"/>
      <c r="AD31" s="272"/>
      <c r="AE31" s="272"/>
      <c r="AF31" s="42"/>
      <c r="AG31" s="42"/>
      <c r="AH31" s="42"/>
      <c r="AI31" s="42"/>
      <c r="AJ31" s="42"/>
      <c r="AK31" s="271">
        <v>0</v>
      </c>
      <c r="AL31" s="272"/>
      <c r="AM31" s="272"/>
      <c r="AN31" s="272"/>
      <c r="AO31" s="272"/>
      <c r="AP31" s="42"/>
      <c r="AQ31" s="42"/>
      <c r="AR31" s="43"/>
      <c r="BE31" s="261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73">
        <v>0.15</v>
      </c>
      <c r="M32" s="272"/>
      <c r="N32" s="272"/>
      <c r="O32" s="272"/>
      <c r="P32" s="272"/>
      <c r="Q32" s="42"/>
      <c r="R32" s="42"/>
      <c r="S32" s="42"/>
      <c r="T32" s="42"/>
      <c r="U32" s="42"/>
      <c r="V32" s="42"/>
      <c r="W32" s="271">
        <f>ROUND(BC94,2)</f>
        <v>0</v>
      </c>
      <c r="X32" s="272"/>
      <c r="Y32" s="272"/>
      <c r="Z32" s="272"/>
      <c r="AA32" s="272"/>
      <c r="AB32" s="272"/>
      <c r="AC32" s="272"/>
      <c r="AD32" s="272"/>
      <c r="AE32" s="272"/>
      <c r="AF32" s="42"/>
      <c r="AG32" s="42"/>
      <c r="AH32" s="42"/>
      <c r="AI32" s="42"/>
      <c r="AJ32" s="42"/>
      <c r="AK32" s="271">
        <v>0</v>
      </c>
      <c r="AL32" s="272"/>
      <c r="AM32" s="272"/>
      <c r="AN32" s="272"/>
      <c r="AO32" s="272"/>
      <c r="AP32" s="42"/>
      <c r="AQ32" s="42"/>
      <c r="AR32" s="43"/>
      <c r="BE32" s="261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73">
        <v>0</v>
      </c>
      <c r="M33" s="272"/>
      <c r="N33" s="272"/>
      <c r="O33" s="272"/>
      <c r="P33" s="272"/>
      <c r="Q33" s="42"/>
      <c r="R33" s="42"/>
      <c r="S33" s="42"/>
      <c r="T33" s="42"/>
      <c r="U33" s="42"/>
      <c r="V33" s="42"/>
      <c r="W33" s="271">
        <f>ROUND(BD94,2)</f>
        <v>0</v>
      </c>
      <c r="X33" s="272"/>
      <c r="Y33" s="272"/>
      <c r="Z33" s="272"/>
      <c r="AA33" s="272"/>
      <c r="AB33" s="272"/>
      <c r="AC33" s="272"/>
      <c r="AD33" s="272"/>
      <c r="AE33" s="272"/>
      <c r="AF33" s="42"/>
      <c r="AG33" s="42"/>
      <c r="AH33" s="42"/>
      <c r="AI33" s="42"/>
      <c r="AJ33" s="42"/>
      <c r="AK33" s="271">
        <v>0</v>
      </c>
      <c r="AL33" s="272"/>
      <c r="AM33" s="272"/>
      <c r="AN33" s="272"/>
      <c r="AO33" s="272"/>
      <c r="AP33" s="42"/>
      <c r="AQ33" s="42"/>
      <c r="AR33" s="43"/>
      <c r="BE33" s="261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0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74" t="s">
        <v>48</v>
      </c>
      <c r="Y35" s="275"/>
      <c r="Z35" s="275"/>
      <c r="AA35" s="275"/>
      <c r="AB35" s="275"/>
      <c r="AC35" s="46"/>
      <c r="AD35" s="46"/>
      <c r="AE35" s="46"/>
      <c r="AF35" s="46"/>
      <c r="AG35" s="46"/>
      <c r="AH35" s="46"/>
      <c r="AI35" s="46"/>
      <c r="AJ35" s="46"/>
      <c r="AK35" s="276">
        <f>SUM(AK26:AK33)</f>
        <v>0</v>
      </c>
      <c r="AL35" s="275"/>
      <c r="AM35" s="275"/>
      <c r="AN35" s="275"/>
      <c r="AO35" s="27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20230610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8" t="str">
        <f>K6</f>
        <v>Správní objekt tenisových kurtů Kyselka, Bílina - demolice objektu</v>
      </c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Kyselka 410, Mostecké Předměstí, Bílina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0" t="str">
        <f>IF(AN8="","",AN8)</f>
        <v>10. 6. 2023</v>
      </c>
      <c r="AN87" s="280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Bílina, Břežánská 50/4, Bílina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1" t="str">
        <f>IF(E17="","",E17)</f>
        <v>Ing. arch. Jan Heller</v>
      </c>
      <c r="AN89" s="282"/>
      <c r="AO89" s="282"/>
      <c r="AP89" s="282"/>
      <c r="AQ89" s="37"/>
      <c r="AR89" s="40"/>
      <c r="AS89" s="283" t="s">
        <v>56</v>
      </c>
      <c r="AT89" s="28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81" t="str">
        <f>IF(E20="","",E20)</f>
        <v xml:space="preserve"> </v>
      </c>
      <c r="AN90" s="282"/>
      <c r="AO90" s="282"/>
      <c r="AP90" s="282"/>
      <c r="AQ90" s="37"/>
      <c r="AR90" s="40"/>
      <c r="AS90" s="285"/>
      <c r="AT90" s="28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7"/>
      <c r="AT91" s="28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89" t="s">
        <v>57</v>
      </c>
      <c r="D92" s="290"/>
      <c r="E92" s="290"/>
      <c r="F92" s="290"/>
      <c r="G92" s="290"/>
      <c r="H92" s="74"/>
      <c r="I92" s="291" t="s">
        <v>58</v>
      </c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2" t="s">
        <v>59</v>
      </c>
      <c r="AH92" s="290"/>
      <c r="AI92" s="290"/>
      <c r="AJ92" s="290"/>
      <c r="AK92" s="290"/>
      <c r="AL92" s="290"/>
      <c r="AM92" s="290"/>
      <c r="AN92" s="291" t="s">
        <v>60</v>
      </c>
      <c r="AO92" s="290"/>
      <c r="AP92" s="293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7">
        <f>ROUND(SUM(AG95:AG96),2)</f>
        <v>0</v>
      </c>
      <c r="AH94" s="297"/>
      <c r="AI94" s="297"/>
      <c r="AJ94" s="297"/>
      <c r="AK94" s="297"/>
      <c r="AL94" s="297"/>
      <c r="AM94" s="297"/>
      <c r="AN94" s="298">
        <f>SUM(AG94,AT94)</f>
        <v>0</v>
      </c>
      <c r="AO94" s="298"/>
      <c r="AP94" s="298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296" t="s">
        <v>81</v>
      </c>
      <c r="E95" s="296"/>
      <c r="F95" s="296"/>
      <c r="G95" s="296"/>
      <c r="H95" s="296"/>
      <c r="I95" s="97"/>
      <c r="J95" s="296" t="s">
        <v>82</v>
      </c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4">
        <f>'D.1 - Demolice'!J30</f>
        <v>0</v>
      </c>
      <c r="AH95" s="295"/>
      <c r="AI95" s="295"/>
      <c r="AJ95" s="295"/>
      <c r="AK95" s="295"/>
      <c r="AL95" s="295"/>
      <c r="AM95" s="295"/>
      <c r="AN95" s="294">
        <f>SUM(AG95,AT95)</f>
        <v>0</v>
      </c>
      <c r="AO95" s="295"/>
      <c r="AP95" s="295"/>
      <c r="AQ95" s="98" t="s">
        <v>83</v>
      </c>
      <c r="AR95" s="99"/>
      <c r="AS95" s="100">
        <v>0</v>
      </c>
      <c r="AT95" s="101">
        <f>ROUND(SUM(AV95:AW95),2)</f>
        <v>0</v>
      </c>
      <c r="AU95" s="102">
        <f>'D.1 - Demolice'!P132</f>
        <v>0</v>
      </c>
      <c r="AV95" s="101">
        <f>'D.1 - Demolice'!J33</f>
        <v>0</v>
      </c>
      <c r="AW95" s="101">
        <f>'D.1 - Demolice'!J34</f>
        <v>0</v>
      </c>
      <c r="AX95" s="101">
        <f>'D.1 - Demolice'!J35</f>
        <v>0</v>
      </c>
      <c r="AY95" s="101">
        <f>'D.1 - Demolice'!J36</f>
        <v>0</v>
      </c>
      <c r="AZ95" s="101">
        <f>'D.1 - Demolice'!F33</f>
        <v>0</v>
      </c>
      <c r="BA95" s="101">
        <f>'D.1 - Demolice'!F34</f>
        <v>0</v>
      </c>
      <c r="BB95" s="101">
        <f>'D.1 - Demolice'!F35</f>
        <v>0</v>
      </c>
      <c r="BC95" s="101">
        <f>'D.1 - Demolice'!F36</f>
        <v>0</v>
      </c>
      <c r="BD95" s="103">
        <f>'D.1 - Demolice'!F37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24.75" customHeight="1">
      <c r="A96" s="94" t="s">
        <v>80</v>
      </c>
      <c r="B96" s="95"/>
      <c r="C96" s="96"/>
      <c r="D96" s="296" t="s">
        <v>87</v>
      </c>
      <c r="E96" s="296"/>
      <c r="F96" s="296"/>
      <c r="G96" s="296"/>
      <c r="H96" s="296"/>
      <c r="I96" s="97"/>
      <c r="J96" s="296" t="s">
        <v>88</v>
      </c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4">
        <f>'D.2 - Přeložka dešťové ka...'!J30</f>
        <v>0</v>
      </c>
      <c r="AH96" s="295"/>
      <c r="AI96" s="295"/>
      <c r="AJ96" s="295"/>
      <c r="AK96" s="295"/>
      <c r="AL96" s="295"/>
      <c r="AM96" s="295"/>
      <c r="AN96" s="294">
        <f>SUM(AG96,AT96)</f>
        <v>0</v>
      </c>
      <c r="AO96" s="295"/>
      <c r="AP96" s="295"/>
      <c r="AQ96" s="98" t="s">
        <v>83</v>
      </c>
      <c r="AR96" s="99"/>
      <c r="AS96" s="105">
        <v>0</v>
      </c>
      <c r="AT96" s="106">
        <f>ROUND(SUM(AV96:AW96),2)</f>
        <v>0</v>
      </c>
      <c r="AU96" s="107">
        <f>'D.2 - Přeložka dešťové ka...'!P120</f>
        <v>0</v>
      </c>
      <c r="AV96" s="106">
        <f>'D.2 - Přeložka dešťové ka...'!J33</f>
        <v>0</v>
      </c>
      <c r="AW96" s="106">
        <f>'D.2 - Přeložka dešťové ka...'!J34</f>
        <v>0</v>
      </c>
      <c r="AX96" s="106">
        <f>'D.2 - Přeložka dešťové ka...'!J35</f>
        <v>0</v>
      </c>
      <c r="AY96" s="106">
        <f>'D.2 - Přeložka dešťové ka...'!J36</f>
        <v>0</v>
      </c>
      <c r="AZ96" s="106">
        <f>'D.2 - Přeložka dešťové ka...'!F33</f>
        <v>0</v>
      </c>
      <c r="BA96" s="106">
        <f>'D.2 - Přeložka dešťové ka...'!F34</f>
        <v>0</v>
      </c>
      <c r="BB96" s="106">
        <f>'D.2 - Přeložka dešťové ka...'!F35</f>
        <v>0</v>
      </c>
      <c r="BC96" s="106">
        <f>'D.2 - Přeložka dešťové ka...'!F36</f>
        <v>0</v>
      </c>
      <c r="BD96" s="108">
        <f>'D.2 - Přeložka dešťové ka...'!F37</f>
        <v>0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vF5QDCfFpcBjxejTghat682xFeYRoTTKwJOIqVo0PewTWIq0U5gGyZj3wvWY++LdAzMPV0qZaoaffZESzy0/GQ==" saltValue="EKNVXsscId0vcCfbRQFIYzE0x6aGTqO/LtS/x+jvDmgwTECqSS6Zz7bSn8i/bXqOW+vM0my286kQ8w3zxHsjR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D.1 - Demolice'!C2" display="/"/>
    <hyperlink ref="A96" location="'D.2 - Přeložka dešťové k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85</v>
      </c>
    </row>
    <row r="3" spans="2:46" s="1" customFormat="1" ht="6.95" customHeight="1" hidden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 hidden="1">
      <c r="B4" s="21"/>
      <c r="D4" s="111" t="s">
        <v>90</v>
      </c>
      <c r="L4" s="21"/>
      <c r="M4" s="112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13" t="s">
        <v>16</v>
      </c>
      <c r="L6" s="21"/>
    </row>
    <row r="7" spans="2:12" s="1" customFormat="1" ht="16.5" customHeight="1" hidden="1">
      <c r="B7" s="21"/>
      <c r="E7" s="300" t="str">
        <f>'Rekapitulace stavby'!K6</f>
        <v>Správní objekt tenisových kurtů Kyselka, Bílina - demolice objektu</v>
      </c>
      <c r="F7" s="301"/>
      <c r="G7" s="301"/>
      <c r="H7" s="301"/>
      <c r="L7" s="21"/>
    </row>
    <row r="8" spans="1:31" s="2" customFormat="1" ht="12" customHeight="1" hidden="1">
      <c r="A8" s="35"/>
      <c r="B8" s="40"/>
      <c r="C8" s="35"/>
      <c r="D8" s="113" t="s">
        <v>91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02" t="s">
        <v>92</v>
      </c>
      <c r="F9" s="303"/>
      <c r="G9" s="303"/>
      <c r="H9" s="30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10. 6. 2023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04" t="str">
        <f>'Rekapitulace stavby'!E14</f>
        <v>Vyplň údaj</v>
      </c>
      <c r="F18" s="305"/>
      <c r="G18" s="305"/>
      <c r="H18" s="305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27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6"/>
      <c r="B27" s="117"/>
      <c r="C27" s="116"/>
      <c r="D27" s="116"/>
      <c r="E27" s="306" t="s">
        <v>1</v>
      </c>
      <c r="F27" s="306"/>
      <c r="G27" s="306"/>
      <c r="H27" s="30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ROUND(J132,2)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123" t="s">
        <v>40</v>
      </c>
      <c r="E33" s="113" t="s">
        <v>41</v>
      </c>
      <c r="F33" s="124">
        <f>ROUND((SUM(BE132:BE260)),2)</f>
        <v>0</v>
      </c>
      <c r="G33" s="35"/>
      <c r="H33" s="35"/>
      <c r="I33" s="125">
        <v>0.21</v>
      </c>
      <c r="J33" s="124">
        <f>ROUND(((SUM(BE132:BE260))*I33),2)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13" t="s">
        <v>42</v>
      </c>
      <c r="F34" s="124">
        <f>ROUND((SUM(BF132:BF260)),2)</f>
        <v>0</v>
      </c>
      <c r="G34" s="35"/>
      <c r="H34" s="35"/>
      <c r="I34" s="125">
        <v>0.15</v>
      </c>
      <c r="J34" s="124">
        <f>ROUND(((SUM(BF132:BF260))*I34),2)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ROUND((SUM(BG132:BG260)),2)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ROUND((SUM(BH132:BH260)),2)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ROUND((SUM(BI132:BI260)),2)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 hidden="1">
      <c r="B41" s="21"/>
      <c r="L41" s="21"/>
    </row>
    <row r="42" spans="2:12" s="1" customFormat="1" ht="14.45" customHeight="1" hidden="1">
      <c r="B42" s="21"/>
      <c r="L42" s="21"/>
    </row>
    <row r="43" spans="2:12" s="1" customFormat="1" ht="14.45" customHeight="1" hidden="1">
      <c r="B43" s="21"/>
      <c r="L43" s="21"/>
    </row>
    <row r="44" spans="2:12" s="1" customFormat="1" ht="14.45" customHeight="1" hidden="1">
      <c r="B44" s="21"/>
      <c r="L44" s="21"/>
    </row>
    <row r="45" spans="2:12" s="1" customFormat="1" ht="14.45" customHeight="1" hidden="1">
      <c r="B45" s="21"/>
      <c r="L45" s="21"/>
    </row>
    <row r="46" spans="2:12" s="1" customFormat="1" ht="14.45" customHeight="1" hidden="1">
      <c r="B46" s="21"/>
      <c r="L46" s="21"/>
    </row>
    <row r="47" spans="2:12" s="1" customFormat="1" ht="14.45" customHeight="1" hidden="1">
      <c r="B47" s="21"/>
      <c r="L47" s="21"/>
    </row>
    <row r="48" spans="2:12" s="1" customFormat="1" ht="14.45" customHeight="1" hidden="1">
      <c r="B48" s="21"/>
      <c r="L48" s="21"/>
    </row>
    <row r="49" spans="2:12" s="1" customFormat="1" ht="14.45" customHeight="1" hidden="1">
      <c r="B49" s="21"/>
      <c r="L49" s="21"/>
    </row>
    <row r="50" spans="2:12" s="2" customFormat="1" ht="14.45" customHeight="1" hidden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 hidden="1">
      <c r="B51" s="21"/>
      <c r="L51" s="21"/>
    </row>
    <row r="52" spans="2:12" ht="11.25" hidden="1">
      <c r="B52" s="21"/>
      <c r="L52" s="21"/>
    </row>
    <row r="53" spans="2:12" ht="11.25" hidden="1">
      <c r="B53" s="21"/>
      <c r="L53" s="21"/>
    </row>
    <row r="54" spans="2:12" ht="11.25" hidden="1">
      <c r="B54" s="21"/>
      <c r="L54" s="21"/>
    </row>
    <row r="55" spans="2:12" ht="11.25" hidden="1">
      <c r="B55" s="21"/>
      <c r="L55" s="21"/>
    </row>
    <row r="56" spans="2:12" ht="11.25" hidden="1">
      <c r="B56" s="21"/>
      <c r="L56" s="21"/>
    </row>
    <row r="57" spans="2:12" ht="11.25" hidden="1">
      <c r="B57" s="21"/>
      <c r="L57" s="21"/>
    </row>
    <row r="58" spans="2:12" ht="11.25" hidden="1">
      <c r="B58" s="21"/>
      <c r="L58" s="21"/>
    </row>
    <row r="59" spans="2:12" ht="11.25" hidden="1">
      <c r="B59" s="21"/>
      <c r="L59" s="21"/>
    </row>
    <row r="60" spans="2:12" ht="11.25" hidden="1">
      <c r="B60" s="21"/>
      <c r="L60" s="21"/>
    </row>
    <row r="61" spans="1:31" s="2" customFormat="1" ht="12.75" hidden="1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 hidden="1">
      <c r="B62" s="21"/>
      <c r="L62" s="21"/>
    </row>
    <row r="63" spans="2:12" ht="11.25" hidden="1">
      <c r="B63" s="21"/>
      <c r="L63" s="21"/>
    </row>
    <row r="64" spans="2:12" ht="11.25" hidden="1">
      <c r="B64" s="21"/>
      <c r="L64" s="21"/>
    </row>
    <row r="65" spans="1:31" s="2" customFormat="1" ht="12.75" hidden="1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 hidden="1">
      <c r="B66" s="21"/>
      <c r="L66" s="21"/>
    </row>
    <row r="67" spans="2:12" ht="11.25" hidden="1">
      <c r="B67" s="21"/>
      <c r="L67" s="21"/>
    </row>
    <row r="68" spans="2:12" ht="11.25" hidden="1">
      <c r="B68" s="21"/>
      <c r="L68" s="21"/>
    </row>
    <row r="69" spans="2:12" ht="11.25" hidden="1">
      <c r="B69" s="21"/>
      <c r="L69" s="21"/>
    </row>
    <row r="70" spans="2:12" ht="11.25" hidden="1">
      <c r="B70" s="21"/>
      <c r="L70" s="21"/>
    </row>
    <row r="71" spans="2:12" ht="11.25" hidden="1">
      <c r="B71" s="21"/>
      <c r="L71" s="21"/>
    </row>
    <row r="72" spans="2:12" ht="11.25" hidden="1">
      <c r="B72" s="21"/>
      <c r="L72" s="21"/>
    </row>
    <row r="73" spans="2:12" ht="11.25" hidden="1">
      <c r="B73" s="21"/>
      <c r="L73" s="21"/>
    </row>
    <row r="74" spans="2:12" ht="11.25" hidden="1">
      <c r="B74" s="21"/>
      <c r="L74" s="21"/>
    </row>
    <row r="75" spans="2:12" ht="11.25" hidden="1">
      <c r="B75" s="21"/>
      <c r="L75" s="21"/>
    </row>
    <row r="76" spans="1:31" s="2" customFormat="1" ht="12.75" hidden="1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hidden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1.25" hidden="1"/>
    <row r="79" ht="11.25" hidden="1"/>
    <row r="80" ht="11.25" hidden="1"/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7" t="str">
        <f>E7</f>
        <v>Správní objekt tenisových kurtů Kyselka, Bílina - demolice objektu</v>
      </c>
      <c r="F85" s="308"/>
      <c r="G85" s="308"/>
      <c r="H85" s="30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8" t="str">
        <f>E9</f>
        <v>D.1 - Demolice</v>
      </c>
      <c r="F87" s="309"/>
      <c r="G87" s="309"/>
      <c r="H87" s="30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Kyselka 410, Mostecké Předměstí, Bílina</v>
      </c>
      <c r="G89" s="37"/>
      <c r="H89" s="37"/>
      <c r="I89" s="30" t="s">
        <v>22</v>
      </c>
      <c r="J89" s="67" t="str">
        <f>IF(J12="","",J12)</f>
        <v>10. 6. 2023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Bílina, Břežánská 50/4, Bílina</v>
      </c>
      <c r="G91" s="37"/>
      <c r="H91" s="37"/>
      <c r="I91" s="30" t="s">
        <v>30</v>
      </c>
      <c r="J91" s="33" t="str">
        <f>E21</f>
        <v>Ing. arch. Jan Heller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94</v>
      </c>
      <c r="D94" s="145"/>
      <c r="E94" s="145"/>
      <c r="F94" s="145"/>
      <c r="G94" s="145"/>
      <c r="H94" s="145"/>
      <c r="I94" s="145"/>
      <c r="J94" s="146" t="s">
        <v>95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96</v>
      </c>
      <c r="D96" s="37"/>
      <c r="E96" s="37"/>
      <c r="F96" s="37"/>
      <c r="G96" s="37"/>
      <c r="H96" s="37"/>
      <c r="I96" s="37"/>
      <c r="J96" s="85">
        <f>J132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2:12" s="9" customFormat="1" ht="24.95" customHeight="1">
      <c r="B97" s="148"/>
      <c r="C97" s="149"/>
      <c r="D97" s="150" t="s">
        <v>98</v>
      </c>
      <c r="E97" s="151"/>
      <c r="F97" s="151"/>
      <c r="G97" s="151"/>
      <c r="H97" s="151"/>
      <c r="I97" s="151"/>
      <c r="J97" s="152">
        <f>J133</f>
        <v>0</v>
      </c>
      <c r="K97" s="149"/>
      <c r="L97" s="153"/>
    </row>
    <row r="98" spans="2:12" s="10" customFormat="1" ht="19.9" customHeight="1">
      <c r="B98" s="154"/>
      <c r="C98" s="155"/>
      <c r="D98" s="156" t="s">
        <v>99</v>
      </c>
      <c r="E98" s="157"/>
      <c r="F98" s="157"/>
      <c r="G98" s="157"/>
      <c r="H98" s="157"/>
      <c r="I98" s="157"/>
      <c r="J98" s="158">
        <f>J134</f>
        <v>0</v>
      </c>
      <c r="K98" s="155"/>
      <c r="L98" s="159"/>
    </row>
    <row r="99" spans="2:12" s="10" customFormat="1" ht="19.9" customHeight="1">
      <c r="B99" s="154"/>
      <c r="C99" s="155"/>
      <c r="D99" s="156" t="s">
        <v>100</v>
      </c>
      <c r="E99" s="157"/>
      <c r="F99" s="157"/>
      <c r="G99" s="157"/>
      <c r="H99" s="157"/>
      <c r="I99" s="157"/>
      <c r="J99" s="158">
        <f>J167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101</v>
      </c>
      <c r="E100" s="157"/>
      <c r="F100" s="157"/>
      <c r="G100" s="157"/>
      <c r="H100" s="157"/>
      <c r="I100" s="157"/>
      <c r="J100" s="158">
        <f>J172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102</v>
      </c>
      <c r="E101" s="157"/>
      <c r="F101" s="157"/>
      <c r="G101" s="157"/>
      <c r="H101" s="157"/>
      <c r="I101" s="157"/>
      <c r="J101" s="158">
        <f>J219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103</v>
      </c>
      <c r="E102" s="157"/>
      <c r="F102" s="157"/>
      <c r="G102" s="157"/>
      <c r="H102" s="157"/>
      <c r="I102" s="157"/>
      <c r="J102" s="158">
        <f>J229</f>
        <v>0</v>
      </c>
      <c r="K102" s="155"/>
      <c r="L102" s="159"/>
    </row>
    <row r="103" spans="2:12" s="9" customFormat="1" ht="24.95" customHeight="1">
      <c r="B103" s="148"/>
      <c r="C103" s="149"/>
      <c r="D103" s="150" t="s">
        <v>104</v>
      </c>
      <c r="E103" s="151"/>
      <c r="F103" s="151"/>
      <c r="G103" s="151"/>
      <c r="H103" s="151"/>
      <c r="I103" s="151"/>
      <c r="J103" s="152">
        <f>J231</f>
        <v>0</v>
      </c>
      <c r="K103" s="149"/>
      <c r="L103" s="153"/>
    </row>
    <row r="104" spans="2:12" s="10" customFormat="1" ht="19.9" customHeight="1">
      <c r="B104" s="154"/>
      <c r="C104" s="155"/>
      <c r="D104" s="156" t="s">
        <v>105</v>
      </c>
      <c r="E104" s="157"/>
      <c r="F104" s="157"/>
      <c r="G104" s="157"/>
      <c r="H104" s="157"/>
      <c r="I104" s="157"/>
      <c r="J104" s="158">
        <f>J232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106</v>
      </c>
      <c r="E105" s="157"/>
      <c r="F105" s="157"/>
      <c r="G105" s="157"/>
      <c r="H105" s="157"/>
      <c r="I105" s="157"/>
      <c r="J105" s="158">
        <f>J238</f>
        <v>0</v>
      </c>
      <c r="K105" s="155"/>
      <c r="L105" s="159"/>
    </row>
    <row r="106" spans="2:12" s="9" customFormat="1" ht="24.95" customHeight="1">
      <c r="B106" s="148"/>
      <c r="C106" s="149"/>
      <c r="D106" s="150" t="s">
        <v>107</v>
      </c>
      <c r="E106" s="151"/>
      <c r="F106" s="151"/>
      <c r="G106" s="151"/>
      <c r="H106" s="151"/>
      <c r="I106" s="151"/>
      <c r="J106" s="152">
        <f>J243</f>
        <v>0</v>
      </c>
      <c r="K106" s="149"/>
      <c r="L106" s="153"/>
    </row>
    <row r="107" spans="2:12" s="10" customFormat="1" ht="19.9" customHeight="1">
      <c r="B107" s="154"/>
      <c r="C107" s="155"/>
      <c r="D107" s="156" t="s">
        <v>108</v>
      </c>
      <c r="E107" s="157"/>
      <c r="F107" s="157"/>
      <c r="G107" s="157"/>
      <c r="H107" s="157"/>
      <c r="I107" s="157"/>
      <c r="J107" s="158">
        <f>J244</f>
        <v>0</v>
      </c>
      <c r="K107" s="155"/>
      <c r="L107" s="159"/>
    </row>
    <row r="108" spans="2:12" s="9" customFormat="1" ht="24.95" customHeight="1">
      <c r="B108" s="148"/>
      <c r="C108" s="149"/>
      <c r="D108" s="150" t="s">
        <v>109</v>
      </c>
      <c r="E108" s="151"/>
      <c r="F108" s="151"/>
      <c r="G108" s="151"/>
      <c r="H108" s="151"/>
      <c r="I108" s="151"/>
      <c r="J108" s="152">
        <f>J246</f>
        <v>0</v>
      </c>
      <c r="K108" s="149"/>
      <c r="L108" s="153"/>
    </row>
    <row r="109" spans="2:12" s="10" customFormat="1" ht="19.9" customHeight="1">
      <c r="B109" s="154"/>
      <c r="C109" s="155"/>
      <c r="D109" s="156" t="s">
        <v>110</v>
      </c>
      <c r="E109" s="157"/>
      <c r="F109" s="157"/>
      <c r="G109" s="157"/>
      <c r="H109" s="157"/>
      <c r="I109" s="157"/>
      <c r="J109" s="158">
        <f>J247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111</v>
      </c>
      <c r="E110" s="157"/>
      <c r="F110" s="157"/>
      <c r="G110" s="157"/>
      <c r="H110" s="157"/>
      <c r="I110" s="157"/>
      <c r="J110" s="158">
        <f>J252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112</v>
      </c>
      <c r="E111" s="157"/>
      <c r="F111" s="157"/>
      <c r="G111" s="157"/>
      <c r="H111" s="157"/>
      <c r="I111" s="157"/>
      <c r="J111" s="158">
        <f>J255</f>
        <v>0</v>
      </c>
      <c r="K111" s="155"/>
      <c r="L111" s="159"/>
    </row>
    <row r="112" spans="2:12" s="10" customFormat="1" ht="19.9" customHeight="1">
      <c r="B112" s="154"/>
      <c r="C112" s="155"/>
      <c r="D112" s="156" t="s">
        <v>113</v>
      </c>
      <c r="E112" s="157"/>
      <c r="F112" s="157"/>
      <c r="G112" s="157"/>
      <c r="H112" s="157"/>
      <c r="I112" s="157"/>
      <c r="J112" s="158">
        <f>J259</f>
        <v>0</v>
      </c>
      <c r="K112" s="155"/>
      <c r="L112" s="159"/>
    </row>
    <row r="113" spans="1:31" s="2" customFormat="1" ht="21.7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8" spans="1:31" s="2" customFormat="1" ht="6.95" customHeight="1">
      <c r="A118" s="35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4" t="s">
        <v>114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16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7" t="str">
        <f>E7</f>
        <v>Správní objekt tenisových kurtů Kyselka, Bílina - demolice objektu</v>
      </c>
      <c r="F122" s="308"/>
      <c r="G122" s="308"/>
      <c r="H122" s="308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91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78" t="str">
        <f>E9</f>
        <v>D.1 - Demolice</v>
      </c>
      <c r="F124" s="309"/>
      <c r="G124" s="309"/>
      <c r="H124" s="309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F12</f>
        <v>Kyselka 410, Mostecké Předměstí, Bílina</v>
      </c>
      <c r="G126" s="37"/>
      <c r="H126" s="37"/>
      <c r="I126" s="30" t="s">
        <v>22</v>
      </c>
      <c r="J126" s="67" t="str">
        <f>IF(J12="","",J12)</f>
        <v>10. 6. 2023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E15</f>
        <v>Město Bílina, Břežánská 50/4, Bílina</v>
      </c>
      <c r="G128" s="37"/>
      <c r="H128" s="37"/>
      <c r="I128" s="30" t="s">
        <v>30</v>
      </c>
      <c r="J128" s="33" t="str">
        <f>E21</f>
        <v>Ing. arch. Jan Heller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28</v>
      </c>
      <c r="D129" s="37"/>
      <c r="E129" s="37"/>
      <c r="F129" s="28" t="str">
        <f>IF(E18="","",E18)</f>
        <v>Vyplň údaj</v>
      </c>
      <c r="G129" s="37"/>
      <c r="H129" s="37"/>
      <c r="I129" s="30" t="s">
        <v>33</v>
      </c>
      <c r="J129" s="33" t="str">
        <f>E24</f>
        <v xml:space="preserve"> 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1" customFormat="1" ht="29.25" customHeight="1">
      <c r="A131" s="160"/>
      <c r="B131" s="161"/>
      <c r="C131" s="162" t="s">
        <v>115</v>
      </c>
      <c r="D131" s="163" t="s">
        <v>61</v>
      </c>
      <c r="E131" s="163" t="s">
        <v>57</v>
      </c>
      <c r="F131" s="163" t="s">
        <v>58</v>
      </c>
      <c r="G131" s="163" t="s">
        <v>116</v>
      </c>
      <c r="H131" s="163" t="s">
        <v>117</v>
      </c>
      <c r="I131" s="163" t="s">
        <v>118</v>
      </c>
      <c r="J131" s="163" t="s">
        <v>95</v>
      </c>
      <c r="K131" s="164" t="s">
        <v>119</v>
      </c>
      <c r="L131" s="165"/>
      <c r="M131" s="76" t="s">
        <v>1</v>
      </c>
      <c r="N131" s="77" t="s">
        <v>40</v>
      </c>
      <c r="O131" s="77" t="s">
        <v>120</v>
      </c>
      <c r="P131" s="77" t="s">
        <v>121</v>
      </c>
      <c r="Q131" s="77" t="s">
        <v>122</v>
      </c>
      <c r="R131" s="77" t="s">
        <v>123</v>
      </c>
      <c r="S131" s="77" t="s">
        <v>124</v>
      </c>
      <c r="T131" s="78" t="s">
        <v>125</v>
      </c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</row>
    <row r="132" spans="1:63" s="2" customFormat="1" ht="22.9" customHeight="1">
      <c r="A132" s="35"/>
      <c r="B132" s="36"/>
      <c r="C132" s="83" t="s">
        <v>126</v>
      </c>
      <c r="D132" s="37"/>
      <c r="E132" s="37"/>
      <c r="F132" s="37"/>
      <c r="G132" s="37"/>
      <c r="H132" s="37"/>
      <c r="I132" s="37"/>
      <c r="J132" s="166">
        <f>BK132</f>
        <v>0</v>
      </c>
      <c r="K132" s="37"/>
      <c r="L132" s="40"/>
      <c r="M132" s="79"/>
      <c r="N132" s="167"/>
      <c r="O132" s="80"/>
      <c r="P132" s="168">
        <f>P133+P231+P243+P246</f>
        <v>0</v>
      </c>
      <c r="Q132" s="80"/>
      <c r="R132" s="168">
        <f>R133+R231+R243+R246</f>
        <v>344.722</v>
      </c>
      <c r="S132" s="80"/>
      <c r="T132" s="169">
        <f>T133+T231+T243+T246</f>
        <v>1558.7667087999998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75</v>
      </c>
      <c r="AU132" s="18" t="s">
        <v>97</v>
      </c>
      <c r="BK132" s="170">
        <f>BK133+BK231+BK243+BK246</f>
        <v>0</v>
      </c>
    </row>
    <row r="133" spans="2:63" s="12" customFormat="1" ht="25.9" customHeight="1">
      <c r="B133" s="171"/>
      <c r="C133" s="172"/>
      <c r="D133" s="173" t="s">
        <v>75</v>
      </c>
      <c r="E133" s="174" t="s">
        <v>127</v>
      </c>
      <c r="F133" s="174" t="s">
        <v>128</v>
      </c>
      <c r="G133" s="172"/>
      <c r="H133" s="172"/>
      <c r="I133" s="175"/>
      <c r="J133" s="176">
        <f>BK133</f>
        <v>0</v>
      </c>
      <c r="K133" s="172"/>
      <c r="L133" s="177"/>
      <c r="M133" s="178"/>
      <c r="N133" s="179"/>
      <c r="O133" s="179"/>
      <c r="P133" s="180">
        <f>P134+P167+P172+P219+P229</f>
        <v>0</v>
      </c>
      <c r="Q133" s="179"/>
      <c r="R133" s="180">
        <f>R134+R167+R172+R219+R229</f>
        <v>344.722</v>
      </c>
      <c r="S133" s="179"/>
      <c r="T133" s="181">
        <f>T134+T167+T172+T219+T229</f>
        <v>1554.1120537999998</v>
      </c>
      <c r="AR133" s="182" t="s">
        <v>84</v>
      </c>
      <c r="AT133" s="183" t="s">
        <v>75</v>
      </c>
      <c r="AU133" s="183" t="s">
        <v>76</v>
      </c>
      <c r="AY133" s="182" t="s">
        <v>129</v>
      </c>
      <c r="BK133" s="184">
        <f>BK134+BK167+BK172+BK219+BK229</f>
        <v>0</v>
      </c>
    </row>
    <row r="134" spans="2:63" s="12" customFormat="1" ht="22.9" customHeight="1">
      <c r="B134" s="171"/>
      <c r="C134" s="172"/>
      <c r="D134" s="173" t="s">
        <v>75</v>
      </c>
      <c r="E134" s="185" t="s">
        <v>84</v>
      </c>
      <c r="F134" s="185" t="s">
        <v>130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SUM(P135:P166)</f>
        <v>0</v>
      </c>
      <c r="Q134" s="179"/>
      <c r="R134" s="180">
        <f>SUM(R135:R166)</f>
        <v>343.722</v>
      </c>
      <c r="S134" s="179"/>
      <c r="T134" s="181">
        <f>SUM(T135:T166)</f>
        <v>204.23174999999998</v>
      </c>
      <c r="AR134" s="182" t="s">
        <v>84</v>
      </c>
      <c r="AT134" s="183" t="s">
        <v>75</v>
      </c>
      <c r="AU134" s="183" t="s">
        <v>84</v>
      </c>
      <c r="AY134" s="182" t="s">
        <v>129</v>
      </c>
      <c r="BK134" s="184">
        <f>SUM(BK135:BK166)</f>
        <v>0</v>
      </c>
    </row>
    <row r="135" spans="1:65" s="2" customFormat="1" ht="16.5" customHeight="1">
      <c r="A135" s="35"/>
      <c r="B135" s="36"/>
      <c r="C135" s="187" t="s">
        <v>84</v>
      </c>
      <c r="D135" s="187" t="s">
        <v>131</v>
      </c>
      <c r="E135" s="188" t="s">
        <v>132</v>
      </c>
      <c r="F135" s="189" t="s">
        <v>133</v>
      </c>
      <c r="G135" s="190" t="s">
        <v>134</v>
      </c>
      <c r="H135" s="191">
        <v>8</v>
      </c>
      <c r="I135" s="192"/>
      <c r="J135" s="193">
        <f>ROUND(I135*H135,2)</f>
        <v>0</v>
      </c>
      <c r="K135" s="189" t="s">
        <v>1</v>
      </c>
      <c r="L135" s="40"/>
      <c r="M135" s="194" t="s">
        <v>1</v>
      </c>
      <c r="N135" s="195" t="s">
        <v>41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135</v>
      </c>
      <c r="AT135" s="198" t="s">
        <v>131</v>
      </c>
      <c r="AU135" s="198" t="s">
        <v>86</v>
      </c>
      <c r="AY135" s="18" t="s">
        <v>129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84</v>
      </c>
      <c r="BK135" s="199">
        <f>ROUND(I135*H135,2)</f>
        <v>0</v>
      </c>
      <c r="BL135" s="18" t="s">
        <v>135</v>
      </c>
      <c r="BM135" s="198" t="s">
        <v>136</v>
      </c>
    </row>
    <row r="136" spans="1:65" s="2" customFormat="1" ht="16.5" customHeight="1">
      <c r="A136" s="35"/>
      <c r="B136" s="36"/>
      <c r="C136" s="187" t="s">
        <v>86</v>
      </c>
      <c r="D136" s="187" t="s">
        <v>131</v>
      </c>
      <c r="E136" s="188" t="s">
        <v>137</v>
      </c>
      <c r="F136" s="189" t="s">
        <v>138</v>
      </c>
      <c r="G136" s="190" t="s">
        <v>134</v>
      </c>
      <c r="H136" s="191">
        <v>8</v>
      </c>
      <c r="I136" s="192"/>
      <c r="J136" s="193">
        <f>ROUND(I136*H136,2)</f>
        <v>0</v>
      </c>
      <c r="K136" s="189" t="s">
        <v>1</v>
      </c>
      <c r="L136" s="40"/>
      <c r="M136" s="194" t="s">
        <v>1</v>
      </c>
      <c r="N136" s="195" t="s">
        <v>41</v>
      </c>
      <c r="O136" s="72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135</v>
      </c>
      <c r="AT136" s="198" t="s">
        <v>131</v>
      </c>
      <c r="AU136" s="198" t="s">
        <v>86</v>
      </c>
      <c r="AY136" s="18" t="s">
        <v>129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84</v>
      </c>
      <c r="BK136" s="199">
        <f>ROUND(I136*H136,2)</f>
        <v>0</v>
      </c>
      <c r="BL136" s="18" t="s">
        <v>135</v>
      </c>
      <c r="BM136" s="198" t="s">
        <v>139</v>
      </c>
    </row>
    <row r="137" spans="1:65" s="2" customFormat="1" ht="24.2" customHeight="1">
      <c r="A137" s="35"/>
      <c r="B137" s="36"/>
      <c r="C137" s="187" t="s">
        <v>140</v>
      </c>
      <c r="D137" s="187" t="s">
        <v>131</v>
      </c>
      <c r="E137" s="188" t="s">
        <v>141</v>
      </c>
      <c r="F137" s="189" t="s">
        <v>142</v>
      </c>
      <c r="G137" s="190" t="s">
        <v>143</v>
      </c>
      <c r="H137" s="191">
        <v>50.576</v>
      </c>
      <c r="I137" s="192"/>
      <c r="J137" s="193">
        <f>ROUND(I137*H137,2)</f>
        <v>0</v>
      </c>
      <c r="K137" s="189" t="s">
        <v>144</v>
      </c>
      <c r="L137" s="40"/>
      <c r="M137" s="194" t="s">
        <v>1</v>
      </c>
      <c r="N137" s="195" t="s">
        <v>41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0.255</v>
      </c>
      <c r="T137" s="197">
        <f>S137*H137</f>
        <v>12.896880000000001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135</v>
      </c>
      <c r="AT137" s="198" t="s">
        <v>131</v>
      </c>
      <c r="AU137" s="198" t="s">
        <v>86</v>
      </c>
      <c r="AY137" s="18" t="s">
        <v>129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84</v>
      </c>
      <c r="BK137" s="199">
        <f>ROUND(I137*H137,2)</f>
        <v>0</v>
      </c>
      <c r="BL137" s="18" t="s">
        <v>135</v>
      </c>
      <c r="BM137" s="198" t="s">
        <v>145</v>
      </c>
    </row>
    <row r="138" spans="2:51" s="13" customFormat="1" ht="11.25">
      <c r="B138" s="200"/>
      <c r="C138" s="201"/>
      <c r="D138" s="202" t="s">
        <v>146</v>
      </c>
      <c r="E138" s="203" t="s">
        <v>1</v>
      </c>
      <c r="F138" s="204" t="s">
        <v>147</v>
      </c>
      <c r="G138" s="201"/>
      <c r="H138" s="205">
        <v>50.576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146</v>
      </c>
      <c r="AU138" s="211" t="s">
        <v>86</v>
      </c>
      <c r="AV138" s="13" t="s">
        <v>86</v>
      </c>
      <c r="AW138" s="13" t="s">
        <v>32</v>
      </c>
      <c r="AX138" s="13" t="s">
        <v>84</v>
      </c>
      <c r="AY138" s="211" t="s">
        <v>129</v>
      </c>
    </row>
    <row r="139" spans="1:65" s="2" customFormat="1" ht="24.2" customHeight="1">
      <c r="A139" s="35"/>
      <c r="B139" s="36"/>
      <c r="C139" s="187" t="s">
        <v>135</v>
      </c>
      <c r="D139" s="187" t="s">
        <v>131</v>
      </c>
      <c r="E139" s="188" t="s">
        <v>148</v>
      </c>
      <c r="F139" s="189" t="s">
        <v>149</v>
      </c>
      <c r="G139" s="190" t="s">
        <v>143</v>
      </c>
      <c r="H139" s="191">
        <v>170.29</v>
      </c>
      <c r="I139" s="192"/>
      <c r="J139" s="193">
        <f>ROUND(I139*H139,2)</f>
        <v>0</v>
      </c>
      <c r="K139" s="189" t="s">
        <v>144</v>
      </c>
      <c r="L139" s="40"/>
      <c r="M139" s="194" t="s">
        <v>1</v>
      </c>
      <c r="N139" s="195" t="s">
        <v>41</v>
      </c>
      <c r="O139" s="72"/>
      <c r="P139" s="196">
        <f>O139*H139</f>
        <v>0</v>
      </c>
      <c r="Q139" s="196">
        <v>0</v>
      </c>
      <c r="R139" s="196">
        <f>Q139*H139</f>
        <v>0</v>
      </c>
      <c r="S139" s="196">
        <v>0.26</v>
      </c>
      <c r="T139" s="197">
        <f>S139*H139</f>
        <v>44.2754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135</v>
      </c>
      <c r="AT139" s="198" t="s">
        <v>131</v>
      </c>
      <c r="AU139" s="198" t="s">
        <v>86</v>
      </c>
      <c r="AY139" s="18" t="s">
        <v>129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84</v>
      </c>
      <c r="BK139" s="199">
        <f>ROUND(I139*H139,2)</f>
        <v>0</v>
      </c>
      <c r="BL139" s="18" t="s">
        <v>135</v>
      </c>
      <c r="BM139" s="198" t="s">
        <v>150</v>
      </c>
    </row>
    <row r="140" spans="2:51" s="13" customFormat="1" ht="22.5">
      <c r="B140" s="200"/>
      <c r="C140" s="201"/>
      <c r="D140" s="202" t="s">
        <v>146</v>
      </c>
      <c r="E140" s="203" t="s">
        <v>1</v>
      </c>
      <c r="F140" s="204" t="s">
        <v>151</v>
      </c>
      <c r="G140" s="201"/>
      <c r="H140" s="205">
        <v>170.29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146</v>
      </c>
      <c r="AU140" s="211" t="s">
        <v>86</v>
      </c>
      <c r="AV140" s="13" t="s">
        <v>86</v>
      </c>
      <c r="AW140" s="13" t="s">
        <v>32</v>
      </c>
      <c r="AX140" s="13" t="s">
        <v>84</v>
      </c>
      <c r="AY140" s="211" t="s">
        <v>129</v>
      </c>
    </row>
    <row r="141" spans="1:65" s="2" customFormat="1" ht="33" customHeight="1">
      <c r="A141" s="35"/>
      <c r="B141" s="36"/>
      <c r="C141" s="187" t="s">
        <v>152</v>
      </c>
      <c r="D141" s="187" t="s">
        <v>131</v>
      </c>
      <c r="E141" s="188" t="s">
        <v>153</v>
      </c>
      <c r="F141" s="189" t="s">
        <v>154</v>
      </c>
      <c r="G141" s="190" t="s">
        <v>143</v>
      </c>
      <c r="H141" s="191">
        <v>77.856</v>
      </c>
      <c r="I141" s="192"/>
      <c r="J141" s="193">
        <f>ROUND(I141*H141,2)</f>
        <v>0</v>
      </c>
      <c r="K141" s="189" t="s">
        <v>144</v>
      </c>
      <c r="L141" s="40"/>
      <c r="M141" s="194" t="s">
        <v>1</v>
      </c>
      <c r="N141" s="195" t="s">
        <v>41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0.5</v>
      </c>
      <c r="T141" s="197">
        <f>S141*H141</f>
        <v>38.928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135</v>
      </c>
      <c r="AT141" s="198" t="s">
        <v>131</v>
      </c>
      <c r="AU141" s="198" t="s">
        <v>86</v>
      </c>
      <c r="AY141" s="18" t="s">
        <v>129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84</v>
      </c>
      <c r="BK141" s="199">
        <f>ROUND(I141*H141,2)</f>
        <v>0</v>
      </c>
      <c r="BL141" s="18" t="s">
        <v>135</v>
      </c>
      <c r="BM141" s="198" t="s">
        <v>155</v>
      </c>
    </row>
    <row r="142" spans="2:51" s="13" customFormat="1" ht="11.25">
      <c r="B142" s="200"/>
      <c r="C142" s="201"/>
      <c r="D142" s="202" t="s">
        <v>146</v>
      </c>
      <c r="E142" s="203" t="s">
        <v>1</v>
      </c>
      <c r="F142" s="204" t="s">
        <v>156</v>
      </c>
      <c r="G142" s="201"/>
      <c r="H142" s="205">
        <v>77.856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146</v>
      </c>
      <c r="AU142" s="211" t="s">
        <v>86</v>
      </c>
      <c r="AV142" s="13" t="s">
        <v>86</v>
      </c>
      <c r="AW142" s="13" t="s">
        <v>32</v>
      </c>
      <c r="AX142" s="13" t="s">
        <v>84</v>
      </c>
      <c r="AY142" s="211" t="s">
        <v>129</v>
      </c>
    </row>
    <row r="143" spans="1:65" s="2" customFormat="1" ht="33" customHeight="1">
      <c r="A143" s="35"/>
      <c r="B143" s="36"/>
      <c r="C143" s="187" t="s">
        <v>157</v>
      </c>
      <c r="D143" s="187" t="s">
        <v>131</v>
      </c>
      <c r="E143" s="188" t="s">
        <v>158</v>
      </c>
      <c r="F143" s="189" t="s">
        <v>159</v>
      </c>
      <c r="G143" s="190" t="s">
        <v>143</v>
      </c>
      <c r="H143" s="191">
        <v>220.866</v>
      </c>
      <c r="I143" s="192"/>
      <c r="J143" s="193">
        <f>ROUND(I143*H143,2)</f>
        <v>0</v>
      </c>
      <c r="K143" s="189" t="s">
        <v>144</v>
      </c>
      <c r="L143" s="40"/>
      <c r="M143" s="194" t="s">
        <v>1</v>
      </c>
      <c r="N143" s="195" t="s">
        <v>41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0.29</v>
      </c>
      <c r="T143" s="197">
        <f>S143*H143</f>
        <v>64.05114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135</v>
      </c>
      <c r="AT143" s="198" t="s">
        <v>131</v>
      </c>
      <c r="AU143" s="198" t="s">
        <v>86</v>
      </c>
      <c r="AY143" s="18" t="s">
        <v>129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84</v>
      </c>
      <c r="BK143" s="199">
        <f>ROUND(I143*H143,2)</f>
        <v>0</v>
      </c>
      <c r="BL143" s="18" t="s">
        <v>135</v>
      </c>
      <c r="BM143" s="198" t="s">
        <v>160</v>
      </c>
    </row>
    <row r="144" spans="2:51" s="13" customFormat="1" ht="22.5">
      <c r="B144" s="200"/>
      <c r="C144" s="201"/>
      <c r="D144" s="202" t="s">
        <v>146</v>
      </c>
      <c r="E144" s="203" t="s">
        <v>1</v>
      </c>
      <c r="F144" s="204" t="s">
        <v>151</v>
      </c>
      <c r="G144" s="201"/>
      <c r="H144" s="205">
        <v>170.29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146</v>
      </c>
      <c r="AU144" s="211" t="s">
        <v>86</v>
      </c>
      <c r="AV144" s="13" t="s">
        <v>86</v>
      </c>
      <c r="AW144" s="13" t="s">
        <v>32</v>
      </c>
      <c r="AX144" s="13" t="s">
        <v>76</v>
      </c>
      <c r="AY144" s="211" t="s">
        <v>129</v>
      </c>
    </row>
    <row r="145" spans="2:51" s="13" customFormat="1" ht="11.25">
      <c r="B145" s="200"/>
      <c r="C145" s="201"/>
      <c r="D145" s="202" t="s">
        <v>146</v>
      </c>
      <c r="E145" s="203" t="s">
        <v>1</v>
      </c>
      <c r="F145" s="204" t="s">
        <v>147</v>
      </c>
      <c r="G145" s="201"/>
      <c r="H145" s="205">
        <v>50.576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146</v>
      </c>
      <c r="AU145" s="211" t="s">
        <v>86</v>
      </c>
      <c r="AV145" s="13" t="s">
        <v>86</v>
      </c>
      <c r="AW145" s="13" t="s">
        <v>32</v>
      </c>
      <c r="AX145" s="13" t="s">
        <v>76</v>
      </c>
      <c r="AY145" s="211" t="s">
        <v>129</v>
      </c>
    </row>
    <row r="146" spans="2:51" s="14" customFormat="1" ht="11.25">
      <c r="B146" s="212"/>
      <c r="C146" s="213"/>
      <c r="D146" s="202" t="s">
        <v>146</v>
      </c>
      <c r="E146" s="214" t="s">
        <v>1</v>
      </c>
      <c r="F146" s="215" t="s">
        <v>161</v>
      </c>
      <c r="G146" s="213"/>
      <c r="H146" s="216">
        <v>220.866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146</v>
      </c>
      <c r="AU146" s="222" t="s">
        <v>86</v>
      </c>
      <c r="AV146" s="14" t="s">
        <v>135</v>
      </c>
      <c r="AW146" s="14" t="s">
        <v>32</v>
      </c>
      <c r="AX146" s="14" t="s">
        <v>84</v>
      </c>
      <c r="AY146" s="222" t="s">
        <v>129</v>
      </c>
    </row>
    <row r="147" spans="1:65" s="2" customFormat="1" ht="24.2" customHeight="1">
      <c r="A147" s="35"/>
      <c r="B147" s="36"/>
      <c r="C147" s="187" t="s">
        <v>162</v>
      </c>
      <c r="D147" s="187" t="s">
        <v>131</v>
      </c>
      <c r="E147" s="188" t="s">
        <v>163</v>
      </c>
      <c r="F147" s="189" t="s">
        <v>164</v>
      </c>
      <c r="G147" s="190" t="s">
        <v>143</v>
      </c>
      <c r="H147" s="191">
        <v>44.892</v>
      </c>
      <c r="I147" s="192"/>
      <c r="J147" s="193">
        <f>ROUND(I147*H147,2)</f>
        <v>0</v>
      </c>
      <c r="K147" s="189" t="s">
        <v>144</v>
      </c>
      <c r="L147" s="40"/>
      <c r="M147" s="194" t="s">
        <v>1</v>
      </c>
      <c r="N147" s="195" t="s">
        <v>41</v>
      </c>
      <c r="O147" s="72"/>
      <c r="P147" s="196">
        <f>O147*H147</f>
        <v>0</v>
      </c>
      <c r="Q147" s="196">
        <v>0</v>
      </c>
      <c r="R147" s="196">
        <f>Q147*H147</f>
        <v>0</v>
      </c>
      <c r="S147" s="196">
        <v>0.29</v>
      </c>
      <c r="T147" s="197">
        <f>S147*H147</f>
        <v>13.01868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135</v>
      </c>
      <c r="AT147" s="198" t="s">
        <v>131</v>
      </c>
      <c r="AU147" s="198" t="s">
        <v>86</v>
      </c>
      <c r="AY147" s="18" t="s">
        <v>129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84</v>
      </c>
      <c r="BK147" s="199">
        <f>ROUND(I147*H147,2)</f>
        <v>0</v>
      </c>
      <c r="BL147" s="18" t="s">
        <v>135</v>
      </c>
      <c r="BM147" s="198" t="s">
        <v>165</v>
      </c>
    </row>
    <row r="148" spans="2:51" s="13" customFormat="1" ht="33.75">
      <c r="B148" s="200"/>
      <c r="C148" s="201"/>
      <c r="D148" s="202" t="s">
        <v>146</v>
      </c>
      <c r="E148" s="203" t="s">
        <v>1</v>
      </c>
      <c r="F148" s="204" t="s">
        <v>166</v>
      </c>
      <c r="G148" s="201"/>
      <c r="H148" s="205">
        <v>44.892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146</v>
      </c>
      <c r="AU148" s="211" t="s">
        <v>86</v>
      </c>
      <c r="AV148" s="13" t="s">
        <v>86</v>
      </c>
      <c r="AW148" s="13" t="s">
        <v>32</v>
      </c>
      <c r="AX148" s="13" t="s">
        <v>84</v>
      </c>
      <c r="AY148" s="211" t="s">
        <v>129</v>
      </c>
    </row>
    <row r="149" spans="1:65" s="2" customFormat="1" ht="24.2" customHeight="1">
      <c r="A149" s="35"/>
      <c r="B149" s="36"/>
      <c r="C149" s="187" t="s">
        <v>167</v>
      </c>
      <c r="D149" s="187" t="s">
        <v>131</v>
      </c>
      <c r="E149" s="188" t="s">
        <v>168</v>
      </c>
      <c r="F149" s="189" t="s">
        <v>169</v>
      </c>
      <c r="G149" s="190" t="s">
        <v>143</v>
      </c>
      <c r="H149" s="191">
        <v>44.892</v>
      </c>
      <c r="I149" s="192"/>
      <c r="J149" s="193">
        <f>ROUND(I149*H149,2)</f>
        <v>0</v>
      </c>
      <c r="K149" s="189" t="s">
        <v>144</v>
      </c>
      <c r="L149" s="40"/>
      <c r="M149" s="194" t="s">
        <v>1</v>
      </c>
      <c r="N149" s="195" t="s">
        <v>41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0.325</v>
      </c>
      <c r="T149" s="197">
        <f>S149*H149</f>
        <v>14.589900000000002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135</v>
      </c>
      <c r="AT149" s="198" t="s">
        <v>131</v>
      </c>
      <c r="AU149" s="198" t="s">
        <v>86</v>
      </c>
      <c r="AY149" s="18" t="s">
        <v>129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84</v>
      </c>
      <c r="BK149" s="199">
        <f>ROUND(I149*H149,2)</f>
        <v>0</v>
      </c>
      <c r="BL149" s="18" t="s">
        <v>135</v>
      </c>
      <c r="BM149" s="198" t="s">
        <v>170</v>
      </c>
    </row>
    <row r="150" spans="2:51" s="13" customFormat="1" ht="33.75">
      <c r="B150" s="200"/>
      <c r="C150" s="201"/>
      <c r="D150" s="202" t="s">
        <v>146</v>
      </c>
      <c r="E150" s="203" t="s">
        <v>1</v>
      </c>
      <c r="F150" s="204" t="s">
        <v>166</v>
      </c>
      <c r="G150" s="201"/>
      <c r="H150" s="205">
        <v>44.892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146</v>
      </c>
      <c r="AU150" s="211" t="s">
        <v>86</v>
      </c>
      <c r="AV150" s="13" t="s">
        <v>86</v>
      </c>
      <c r="AW150" s="13" t="s">
        <v>32</v>
      </c>
      <c r="AX150" s="13" t="s">
        <v>84</v>
      </c>
      <c r="AY150" s="211" t="s">
        <v>129</v>
      </c>
    </row>
    <row r="151" spans="1:65" s="2" customFormat="1" ht="16.5" customHeight="1">
      <c r="A151" s="35"/>
      <c r="B151" s="36"/>
      <c r="C151" s="187" t="s">
        <v>171</v>
      </c>
      <c r="D151" s="187" t="s">
        <v>131</v>
      </c>
      <c r="E151" s="188" t="s">
        <v>172</v>
      </c>
      <c r="F151" s="189" t="s">
        <v>173</v>
      </c>
      <c r="G151" s="190" t="s">
        <v>174</v>
      </c>
      <c r="H151" s="191">
        <v>80.35</v>
      </c>
      <c r="I151" s="192"/>
      <c r="J151" s="193">
        <f>ROUND(I151*H151,2)</f>
        <v>0</v>
      </c>
      <c r="K151" s="189" t="s">
        <v>144</v>
      </c>
      <c r="L151" s="40"/>
      <c r="M151" s="194" t="s">
        <v>1</v>
      </c>
      <c r="N151" s="195" t="s">
        <v>41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0.205</v>
      </c>
      <c r="T151" s="197">
        <f>S151*H151</f>
        <v>16.471749999999997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135</v>
      </c>
      <c r="AT151" s="198" t="s">
        <v>131</v>
      </c>
      <c r="AU151" s="198" t="s">
        <v>86</v>
      </c>
      <c r="AY151" s="18" t="s">
        <v>129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84</v>
      </c>
      <c r="BK151" s="199">
        <f>ROUND(I151*H151,2)</f>
        <v>0</v>
      </c>
      <c r="BL151" s="18" t="s">
        <v>135</v>
      </c>
      <c r="BM151" s="198" t="s">
        <v>175</v>
      </c>
    </row>
    <row r="152" spans="2:51" s="13" customFormat="1" ht="33.75">
      <c r="B152" s="200"/>
      <c r="C152" s="201"/>
      <c r="D152" s="202" t="s">
        <v>146</v>
      </c>
      <c r="E152" s="203" t="s">
        <v>1</v>
      </c>
      <c r="F152" s="204" t="s">
        <v>176</v>
      </c>
      <c r="G152" s="201"/>
      <c r="H152" s="205">
        <v>80.35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146</v>
      </c>
      <c r="AU152" s="211" t="s">
        <v>86</v>
      </c>
      <c r="AV152" s="13" t="s">
        <v>86</v>
      </c>
      <c r="AW152" s="13" t="s">
        <v>32</v>
      </c>
      <c r="AX152" s="13" t="s">
        <v>84</v>
      </c>
      <c r="AY152" s="211" t="s">
        <v>129</v>
      </c>
    </row>
    <row r="153" spans="1:65" s="2" customFormat="1" ht="24.2" customHeight="1">
      <c r="A153" s="35"/>
      <c r="B153" s="36"/>
      <c r="C153" s="187" t="s">
        <v>177</v>
      </c>
      <c r="D153" s="187" t="s">
        <v>131</v>
      </c>
      <c r="E153" s="188" t="s">
        <v>178</v>
      </c>
      <c r="F153" s="189" t="s">
        <v>179</v>
      </c>
      <c r="G153" s="190" t="s">
        <v>180</v>
      </c>
      <c r="H153" s="191">
        <v>171.861</v>
      </c>
      <c r="I153" s="192"/>
      <c r="J153" s="193">
        <f>ROUND(I153*H153,2)</f>
        <v>0</v>
      </c>
      <c r="K153" s="189" t="s">
        <v>144</v>
      </c>
      <c r="L153" s="40"/>
      <c r="M153" s="194" t="s">
        <v>1</v>
      </c>
      <c r="N153" s="195" t="s">
        <v>41</v>
      </c>
      <c r="O153" s="72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135</v>
      </c>
      <c r="AT153" s="198" t="s">
        <v>131</v>
      </c>
      <c r="AU153" s="198" t="s">
        <v>86</v>
      </c>
      <c r="AY153" s="18" t="s">
        <v>129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84</v>
      </c>
      <c r="BK153" s="199">
        <f>ROUND(I153*H153,2)</f>
        <v>0</v>
      </c>
      <c r="BL153" s="18" t="s">
        <v>135</v>
      </c>
      <c r="BM153" s="198" t="s">
        <v>181</v>
      </c>
    </row>
    <row r="154" spans="2:51" s="15" customFormat="1" ht="11.25">
      <c r="B154" s="223"/>
      <c r="C154" s="224"/>
      <c r="D154" s="202" t="s">
        <v>146</v>
      </c>
      <c r="E154" s="225" t="s">
        <v>1</v>
      </c>
      <c r="F154" s="226" t="s">
        <v>182</v>
      </c>
      <c r="G154" s="224"/>
      <c r="H154" s="225" t="s">
        <v>1</v>
      </c>
      <c r="I154" s="227"/>
      <c r="J154" s="224"/>
      <c r="K154" s="224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146</v>
      </c>
      <c r="AU154" s="232" t="s">
        <v>86</v>
      </c>
      <c r="AV154" s="15" t="s">
        <v>84</v>
      </c>
      <c r="AW154" s="15" t="s">
        <v>32</v>
      </c>
      <c r="AX154" s="15" t="s">
        <v>76</v>
      </c>
      <c r="AY154" s="232" t="s">
        <v>129</v>
      </c>
    </row>
    <row r="155" spans="2:51" s="13" customFormat="1" ht="11.25">
      <c r="B155" s="200"/>
      <c r="C155" s="201"/>
      <c r="D155" s="202" t="s">
        <v>146</v>
      </c>
      <c r="E155" s="203" t="s">
        <v>1</v>
      </c>
      <c r="F155" s="204" t="s">
        <v>183</v>
      </c>
      <c r="G155" s="201"/>
      <c r="H155" s="205">
        <v>40.146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146</v>
      </c>
      <c r="AU155" s="211" t="s">
        <v>86</v>
      </c>
      <c r="AV155" s="13" t="s">
        <v>86</v>
      </c>
      <c r="AW155" s="13" t="s">
        <v>32</v>
      </c>
      <c r="AX155" s="13" t="s">
        <v>76</v>
      </c>
      <c r="AY155" s="211" t="s">
        <v>129</v>
      </c>
    </row>
    <row r="156" spans="2:51" s="13" customFormat="1" ht="22.5">
      <c r="B156" s="200"/>
      <c r="C156" s="201"/>
      <c r="D156" s="202" t="s">
        <v>146</v>
      </c>
      <c r="E156" s="203" t="s">
        <v>1</v>
      </c>
      <c r="F156" s="204" t="s">
        <v>184</v>
      </c>
      <c r="G156" s="201"/>
      <c r="H156" s="205">
        <v>63.928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146</v>
      </c>
      <c r="AU156" s="211" t="s">
        <v>86</v>
      </c>
      <c r="AV156" s="13" t="s">
        <v>86</v>
      </c>
      <c r="AW156" s="13" t="s">
        <v>32</v>
      </c>
      <c r="AX156" s="13" t="s">
        <v>76</v>
      </c>
      <c r="AY156" s="211" t="s">
        <v>129</v>
      </c>
    </row>
    <row r="157" spans="2:51" s="13" customFormat="1" ht="11.25">
      <c r="B157" s="200"/>
      <c r="C157" s="201"/>
      <c r="D157" s="202" t="s">
        <v>146</v>
      </c>
      <c r="E157" s="203" t="s">
        <v>1</v>
      </c>
      <c r="F157" s="204" t="s">
        <v>185</v>
      </c>
      <c r="G157" s="201"/>
      <c r="H157" s="205">
        <v>25.247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146</v>
      </c>
      <c r="AU157" s="211" t="s">
        <v>86</v>
      </c>
      <c r="AV157" s="13" t="s">
        <v>86</v>
      </c>
      <c r="AW157" s="13" t="s">
        <v>32</v>
      </c>
      <c r="AX157" s="13" t="s">
        <v>76</v>
      </c>
      <c r="AY157" s="211" t="s">
        <v>129</v>
      </c>
    </row>
    <row r="158" spans="2:51" s="16" customFormat="1" ht="11.25">
      <c r="B158" s="233"/>
      <c r="C158" s="234"/>
      <c r="D158" s="202" t="s">
        <v>146</v>
      </c>
      <c r="E158" s="235" t="s">
        <v>1</v>
      </c>
      <c r="F158" s="236" t="s">
        <v>186</v>
      </c>
      <c r="G158" s="234"/>
      <c r="H158" s="237">
        <v>129.321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146</v>
      </c>
      <c r="AU158" s="243" t="s">
        <v>86</v>
      </c>
      <c r="AV158" s="16" t="s">
        <v>140</v>
      </c>
      <c r="AW158" s="16" t="s">
        <v>32</v>
      </c>
      <c r="AX158" s="16" t="s">
        <v>76</v>
      </c>
      <c r="AY158" s="243" t="s">
        <v>129</v>
      </c>
    </row>
    <row r="159" spans="2:51" s="13" customFormat="1" ht="11.25">
      <c r="B159" s="200"/>
      <c r="C159" s="201"/>
      <c r="D159" s="202" t="s">
        <v>146</v>
      </c>
      <c r="E159" s="203" t="s">
        <v>1</v>
      </c>
      <c r="F159" s="204" t="s">
        <v>187</v>
      </c>
      <c r="G159" s="201"/>
      <c r="H159" s="205">
        <v>18.564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146</v>
      </c>
      <c r="AU159" s="211" t="s">
        <v>86</v>
      </c>
      <c r="AV159" s="13" t="s">
        <v>86</v>
      </c>
      <c r="AW159" s="13" t="s">
        <v>32</v>
      </c>
      <c r="AX159" s="13" t="s">
        <v>76</v>
      </c>
      <c r="AY159" s="211" t="s">
        <v>129</v>
      </c>
    </row>
    <row r="160" spans="2:51" s="13" customFormat="1" ht="11.25">
      <c r="B160" s="200"/>
      <c r="C160" s="201"/>
      <c r="D160" s="202" t="s">
        <v>146</v>
      </c>
      <c r="E160" s="203" t="s">
        <v>1</v>
      </c>
      <c r="F160" s="204" t="s">
        <v>188</v>
      </c>
      <c r="G160" s="201"/>
      <c r="H160" s="205">
        <v>15.672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146</v>
      </c>
      <c r="AU160" s="211" t="s">
        <v>86</v>
      </c>
      <c r="AV160" s="13" t="s">
        <v>86</v>
      </c>
      <c r="AW160" s="13" t="s">
        <v>32</v>
      </c>
      <c r="AX160" s="13" t="s">
        <v>76</v>
      </c>
      <c r="AY160" s="211" t="s">
        <v>129</v>
      </c>
    </row>
    <row r="161" spans="2:51" s="13" customFormat="1" ht="11.25">
      <c r="B161" s="200"/>
      <c r="C161" s="201"/>
      <c r="D161" s="202" t="s">
        <v>146</v>
      </c>
      <c r="E161" s="203" t="s">
        <v>1</v>
      </c>
      <c r="F161" s="204" t="s">
        <v>189</v>
      </c>
      <c r="G161" s="201"/>
      <c r="H161" s="205">
        <v>8.304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146</v>
      </c>
      <c r="AU161" s="211" t="s">
        <v>86</v>
      </c>
      <c r="AV161" s="13" t="s">
        <v>86</v>
      </c>
      <c r="AW161" s="13" t="s">
        <v>32</v>
      </c>
      <c r="AX161" s="13" t="s">
        <v>76</v>
      </c>
      <c r="AY161" s="211" t="s">
        <v>129</v>
      </c>
    </row>
    <row r="162" spans="2:51" s="16" customFormat="1" ht="11.25">
      <c r="B162" s="233"/>
      <c r="C162" s="234"/>
      <c r="D162" s="202" t="s">
        <v>146</v>
      </c>
      <c r="E162" s="235" t="s">
        <v>1</v>
      </c>
      <c r="F162" s="236" t="s">
        <v>186</v>
      </c>
      <c r="G162" s="234"/>
      <c r="H162" s="237">
        <v>42.54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146</v>
      </c>
      <c r="AU162" s="243" t="s">
        <v>86</v>
      </c>
      <c r="AV162" s="16" t="s">
        <v>140</v>
      </c>
      <c r="AW162" s="16" t="s">
        <v>32</v>
      </c>
      <c r="AX162" s="16" t="s">
        <v>76</v>
      </c>
      <c r="AY162" s="243" t="s">
        <v>129</v>
      </c>
    </row>
    <row r="163" spans="2:51" s="14" customFormat="1" ht="11.25">
      <c r="B163" s="212"/>
      <c r="C163" s="213"/>
      <c r="D163" s="202" t="s">
        <v>146</v>
      </c>
      <c r="E163" s="214" t="s">
        <v>1</v>
      </c>
      <c r="F163" s="215" t="s">
        <v>161</v>
      </c>
      <c r="G163" s="213"/>
      <c r="H163" s="216">
        <v>171.861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146</v>
      </c>
      <c r="AU163" s="222" t="s">
        <v>86</v>
      </c>
      <c r="AV163" s="14" t="s">
        <v>135</v>
      </c>
      <c r="AW163" s="14" t="s">
        <v>32</v>
      </c>
      <c r="AX163" s="14" t="s">
        <v>84</v>
      </c>
      <c r="AY163" s="222" t="s">
        <v>129</v>
      </c>
    </row>
    <row r="164" spans="1:65" s="2" customFormat="1" ht="16.5" customHeight="1">
      <c r="A164" s="35"/>
      <c r="B164" s="36"/>
      <c r="C164" s="244" t="s">
        <v>190</v>
      </c>
      <c r="D164" s="244" t="s">
        <v>191</v>
      </c>
      <c r="E164" s="245" t="s">
        <v>192</v>
      </c>
      <c r="F164" s="246" t="s">
        <v>193</v>
      </c>
      <c r="G164" s="247" t="s">
        <v>194</v>
      </c>
      <c r="H164" s="248">
        <v>343.722</v>
      </c>
      <c r="I164" s="249"/>
      <c r="J164" s="250">
        <f>ROUND(I164*H164,2)</f>
        <v>0</v>
      </c>
      <c r="K164" s="246" t="s">
        <v>144</v>
      </c>
      <c r="L164" s="251"/>
      <c r="M164" s="252" t="s">
        <v>1</v>
      </c>
      <c r="N164" s="253" t="s">
        <v>41</v>
      </c>
      <c r="O164" s="72"/>
      <c r="P164" s="196">
        <f>O164*H164</f>
        <v>0</v>
      </c>
      <c r="Q164" s="196">
        <v>1</v>
      </c>
      <c r="R164" s="196">
        <f>Q164*H164</f>
        <v>343.722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167</v>
      </c>
      <c r="AT164" s="198" t="s">
        <v>191</v>
      </c>
      <c r="AU164" s="198" t="s">
        <v>86</v>
      </c>
      <c r="AY164" s="18" t="s">
        <v>129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84</v>
      </c>
      <c r="BK164" s="199">
        <f>ROUND(I164*H164,2)</f>
        <v>0</v>
      </c>
      <c r="BL164" s="18" t="s">
        <v>135</v>
      </c>
      <c r="BM164" s="198" t="s">
        <v>195</v>
      </c>
    </row>
    <row r="165" spans="2:51" s="13" customFormat="1" ht="11.25">
      <c r="B165" s="200"/>
      <c r="C165" s="201"/>
      <c r="D165" s="202" t="s">
        <v>146</v>
      </c>
      <c r="E165" s="201"/>
      <c r="F165" s="204" t="s">
        <v>196</v>
      </c>
      <c r="G165" s="201"/>
      <c r="H165" s="205">
        <v>343.722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146</v>
      </c>
      <c r="AU165" s="211" t="s">
        <v>86</v>
      </c>
      <c r="AV165" s="13" t="s">
        <v>86</v>
      </c>
      <c r="AW165" s="13" t="s">
        <v>4</v>
      </c>
      <c r="AX165" s="13" t="s">
        <v>84</v>
      </c>
      <c r="AY165" s="211" t="s">
        <v>129</v>
      </c>
    </row>
    <row r="166" spans="1:65" s="2" customFormat="1" ht="16.5" customHeight="1">
      <c r="A166" s="35"/>
      <c r="B166" s="36"/>
      <c r="C166" s="187" t="s">
        <v>197</v>
      </c>
      <c r="D166" s="187" t="s">
        <v>131</v>
      </c>
      <c r="E166" s="188" t="s">
        <v>198</v>
      </c>
      <c r="F166" s="189" t="s">
        <v>199</v>
      </c>
      <c r="G166" s="190" t="s">
        <v>134</v>
      </c>
      <c r="H166" s="191">
        <v>8</v>
      </c>
      <c r="I166" s="192"/>
      <c r="J166" s="193">
        <f>ROUND(I166*H166,2)</f>
        <v>0</v>
      </c>
      <c r="K166" s="189" t="s">
        <v>1</v>
      </c>
      <c r="L166" s="40"/>
      <c r="M166" s="194" t="s">
        <v>1</v>
      </c>
      <c r="N166" s="195" t="s">
        <v>41</v>
      </c>
      <c r="O166" s="72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135</v>
      </c>
      <c r="AT166" s="198" t="s">
        <v>131</v>
      </c>
      <c r="AU166" s="198" t="s">
        <v>86</v>
      </c>
      <c r="AY166" s="18" t="s">
        <v>129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84</v>
      </c>
      <c r="BK166" s="199">
        <f>ROUND(I166*H166,2)</f>
        <v>0</v>
      </c>
      <c r="BL166" s="18" t="s">
        <v>135</v>
      </c>
      <c r="BM166" s="198" t="s">
        <v>200</v>
      </c>
    </row>
    <row r="167" spans="2:63" s="12" customFormat="1" ht="22.9" customHeight="1">
      <c r="B167" s="171"/>
      <c r="C167" s="172"/>
      <c r="D167" s="173" t="s">
        <v>75</v>
      </c>
      <c r="E167" s="185" t="s">
        <v>167</v>
      </c>
      <c r="F167" s="185" t="s">
        <v>201</v>
      </c>
      <c r="G167" s="172"/>
      <c r="H167" s="172"/>
      <c r="I167" s="175"/>
      <c r="J167" s="186">
        <f>BK167</f>
        <v>0</v>
      </c>
      <c r="K167" s="172"/>
      <c r="L167" s="177"/>
      <c r="M167" s="178"/>
      <c r="N167" s="179"/>
      <c r="O167" s="179"/>
      <c r="P167" s="180">
        <f>SUM(P168:P171)</f>
        <v>0</v>
      </c>
      <c r="Q167" s="179"/>
      <c r="R167" s="180">
        <f>SUM(R168:R171)</f>
        <v>0</v>
      </c>
      <c r="S167" s="179"/>
      <c r="T167" s="181">
        <f>SUM(T168:T171)</f>
        <v>13.844999999999999</v>
      </c>
      <c r="AR167" s="182" t="s">
        <v>84</v>
      </c>
      <c r="AT167" s="183" t="s">
        <v>75</v>
      </c>
      <c r="AU167" s="183" t="s">
        <v>84</v>
      </c>
      <c r="AY167" s="182" t="s">
        <v>129</v>
      </c>
      <c r="BK167" s="184">
        <f>SUM(BK168:BK171)</f>
        <v>0</v>
      </c>
    </row>
    <row r="168" spans="1:65" s="2" customFormat="1" ht="24.2" customHeight="1">
      <c r="A168" s="35"/>
      <c r="B168" s="36"/>
      <c r="C168" s="187" t="s">
        <v>202</v>
      </c>
      <c r="D168" s="187" t="s">
        <v>131</v>
      </c>
      <c r="E168" s="188" t="s">
        <v>203</v>
      </c>
      <c r="F168" s="189" t="s">
        <v>204</v>
      </c>
      <c r="G168" s="190" t="s">
        <v>180</v>
      </c>
      <c r="H168" s="191">
        <v>1</v>
      </c>
      <c r="I168" s="192"/>
      <c r="J168" s="193">
        <f>ROUND(I168*H168,2)</f>
        <v>0</v>
      </c>
      <c r="K168" s="189" t="s">
        <v>144</v>
      </c>
      <c r="L168" s="40"/>
      <c r="M168" s="194" t="s">
        <v>1</v>
      </c>
      <c r="N168" s="195" t="s">
        <v>41</v>
      </c>
      <c r="O168" s="72"/>
      <c r="P168" s="196">
        <f>O168*H168</f>
        <v>0</v>
      </c>
      <c r="Q168" s="196">
        <v>0</v>
      </c>
      <c r="R168" s="196">
        <f>Q168*H168</f>
        <v>0</v>
      </c>
      <c r="S168" s="196">
        <v>1.92</v>
      </c>
      <c r="T168" s="197">
        <f>S168*H168</f>
        <v>1.92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135</v>
      </c>
      <c r="AT168" s="198" t="s">
        <v>131</v>
      </c>
      <c r="AU168" s="198" t="s">
        <v>86</v>
      </c>
      <c r="AY168" s="18" t="s">
        <v>129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8" t="s">
        <v>84</v>
      </c>
      <c r="BK168" s="199">
        <f>ROUND(I168*H168,2)</f>
        <v>0</v>
      </c>
      <c r="BL168" s="18" t="s">
        <v>135</v>
      </c>
      <c r="BM168" s="198" t="s">
        <v>205</v>
      </c>
    </row>
    <row r="169" spans="2:51" s="13" customFormat="1" ht="11.25">
      <c r="B169" s="200"/>
      <c r="C169" s="201"/>
      <c r="D169" s="202" t="s">
        <v>146</v>
      </c>
      <c r="E169" s="203" t="s">
        <v>1</v>
      </c>
      <c r="F169" s="204" t="s">
        <v>206</v>
      </c>
      <c r="G169" s="201"/>
      <c r="H169" s="205">
        <v>1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146</v>
      </c>
      <c r="AU169" s="211" t="s">
        <v>86</v>
      </c>
      <c r="AV169" s="13" t="s">
        <v>86</v>
      </c>
      <c r="AW169" s="13" t="s">
        <v>32</v>
      </c>
      <c r="AX169" s="13" t="s">
        <v>84</v>
      </c>
      <c r="AY169" s="211" t="s">
        <v>129</v>
      </c>
    </row>
    <row r="170" spans="1:65" s="2" customFormat="1" ht="24.2" customHeight="1">
      <c r="A170" s="35"/>
      <c r="B170" s="36"/>
      <c r="C170" s="187" t="s">
        <v>207</v>
      </c>
      <c r="D170" s="187" t="s">
        <v>131</v>
      </c>
      <c r="E170" s="188" t="s">
        <v>208</v>
      </c>
      <c r="F170" s="189" t="s">
        <v>209</v>
      </c>
      <c r="G170" s="190" t="s">
        <v>180</v>
      </c>
      <c r="H170" s="191">
        <v>33.125</v>
      </c>
      <c r="I170" s="192"/>
      <c r="J170" s="193">
        <f>ROUND(I170*H170,2)</f>
        <v>0</v>
      </c>
      <c r="K170" s="189" t="s">
        <v>1</v>
      </c>
      <c r="L170" s="40"/>
      <c r="M170" s="194" t="s">
        <v>1</v>
      </c>
      <c r="N170" s="195" t="s">
        <v>41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0.36</v>
      </c>
      <c r="T170" s="197">
        <f>S170*H170</f>
        <v>11.924999999999999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135</v>
      </c>
      <c r="AT170" s="198" t="s">
        <v>131</v>
      </c>
      <c r="AU170" s="198" t="s">
        <v>86</v>
      </c>
      <c r="AY170" s="18" t="s">
        <v>129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84</v>
      </c>
      <c r="BK170" s="199">
        <f>ROUND(I170*H170,2)</f>
        <v>0</v>
      </c>
      <c r="BL170" s="18" t="s">
        <v>135</v>
      </c>
      <c r="BM170" s="198" t="s">
        <v>210</v>
      </c>
    </row>
    <row r="171" spans="2:51" s="13" customFormat="1" ht="11.25">
      <c r="B171" s="200"/>
      <c r="C171" s="201"/>
      <c r="D171" s="202" t="s">
        <v>146</v>
      </c>
      <c r="E171" s="203" t="s">
        <v>1</v>
      </c>
      <c r="F171" s="204" t="s">
        <v>211</v>
      </c>
      <c r="G171" s="201"/>
      <c r="H171" s="205">
        <v>33.125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146</v>
      </c>
      <c r="AU171" s="211" t="s">
        <v>86</v>
      </c>
      <c r="AV171" s="13" t="s">
        <v>86</v>
      </c>
      <c r="AW171" s="13" t="s">
        <v>32</v>
      </c>
      <c r="AX171" s="13" t="s">
        <v>84</v>
      </c>
      <c r="AY171" s="211" t="s">
        <v>129</v>
      </c>
    </row>
    <row r="172" spans="2:63" s="12" customFormat="1" ht="22.9" customHeight="1">
      <c r="B172" s="171"/>
      <c r="C172" s="172"/>
      <c r="D172" s="173" t="s">
        <v>75</v>
      </c>
      <c r="E172" s="185" t="s">
        <v>171</v>
      </c>
      <c r="F172" s="185" t="s">
        <v>212</v>
      </c>
      <c r="G172" s="172"/>
      <c r="H172" s="172"/>
      <c r="I172" s="175"/>
      <c r="J172" s="186">
        <f>BK172</f>
        <v>0</v>
      </c>
      <c r="K172" s="172"/>
      <c r="L172" s="177"/>
      <c r="M172" s="178"/>
      <c r="N172" s="179"/>
      <c r="O172" s="179"/>
      <c r="P172" s="180">
        <f>SUM(P173:P218)</f>
        <v>0</v>
      </c>
      <c r="Q172" s="179"/>
      <c r="R172" s="180">
        <f>SUM(R173:R218)</f>
        <v>1</v>
      </c>
      <c r="S172" s="179"/>
      <c r="T172" s="181">
        <f>SUM(T173:T218)</f>
        <v>1336.0353037999998</v>
      </c>
      <c r="AR172" s="182" t="s">
        <v>84</v>
      </c>
      <c r="AT172" s="183" t="s">
        <v>75</v>
      </c>
      <c r="AU172" s="183" t="s">
        <v>84</v>
      </c>
      <c r="AY172" s="182" t="s">
        <v>129</v>
      </c>
      <c r="BK172" s="184">
        <f>SUM(BK173:BK218)</f>
        <v>0</v>
      </c>
    </row>
    <row r="173" spans="1:65" s="2" customFormat="1" ht="16.5" customHeight="1">
      <c r="A173" s="35"/>
      <c r="B173" s="36"/>
      <c r="C173" s="187" t="s">
        <v>8</v>
      </c>
      <c r="D173" s="187" t="s">
        <v>131</v>
      </c>
      <c r="E173" s="188" t="s">
        <v>213</v>
      </c>
      <c r="F173" s="189" t="s">
        <v>214</v>
      </c>
      <c r="G173" s="190" t="s">
        <v>180</v>
      </c>
      <c r="H173" s="191">
        <v>219.432</v>
      </c>
      <c r="I173" s="192"/>
      <c r="J173" s="193">
        <f>ROUND(I173*H173,2)</f>
        <v>0</v>
      </c>
      <c r="K173" s="189" t="s">
        <v>144</v>
      </c>
      <c r="L173" s="40"/>
      <c r="M173" s="194" t="s">
        <v>1</v>
      </c>
      <c r="N173" s="195" t="s">
        <v>41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2.4</v>
      </c>
      <c r="T173" s="197">
        <f>S173*H173</f>
        <v>526.6368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135</v>
      </c>
      <c r="AT173" s="198" t="s">
        <v>131</v>
      </c>
      <c r="AU173" s="198" t="s">
        <v>86</v>
      </c>
      <c r="AY173" s="18" t="s">
        <v>129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84</v>
      </c>
      <c r="BK173" s="199">
        <f>ROUND(I173*H173,2)</f>
        <v>0</v>
      </c>
      <c r="BL173" s="18" t="s">
        <v>135</v>
      </c>
      <c r="BM173" s="198" t="s">
        <v>215</v>
      </c>
    </row>
    <row r="174" spans="2:51" s="15" customFormat="1" ht="11.25">
      <c r="B174" s="223"/>
      <c r="C174" s="224"/>
      <c r="D174" s="202" t="s">
        <v>146</v>
      </c>
      <c r="E174" s="225" t="s">
        <v>1</v>
      </c>
      <c r="F174" s="226" t="s">
        <v>216</v>
      </c>
      <c r="G174" s="224"/>
      <c r="H174" s="225" t="s">
        <v>1</v>
      </c>
      <c r="I174" s="227"/>
      <c r="J174" s="224"/>
      <c r="K174" s="224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146</v>
      </c>
      <c r="AU174" s="232" t="s">
        <v>86</v>
      </c>
      <c r="AV174" s="15" t="s">
        <v>84</v>
      </c>
      <c r="AW174" s="15" t="s">
        <v>32</v>
      </c>
      <c r="AX174" s="15" t="s">
        <v>76</v>
      </c>
      <c r="AY174" s="232" t="s">
        <v>129</v>
      </c>
    </row>
    <row r="175" spans="2:51" s="13" customFormat="1" ht="11.25">
      <c r="B175" s="200"/>
      <c r="C175" s="201"/>
      <c r="D175" s="202" t="s">
        <v>146</v>
      </c>
      <c r="E175" s="203" t="s">
        <v>1</v>
      </c>
      <c r="F175" s="204" t="s">
        <v>217</v>
      </c>
      <c r="G175" s="201"/>
      <c r="H175" s="205">
        <v>13.06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146</v>
      </c>
      <c r="AU175" s="211" t="s">
        <v>86</v>
      </c>
      <c r="AV175" s="13" t="s">
        <v>86</v>
      </c>
      <c r="AW175" s="13" t="s">
        <v>32</v>
      </c>
      <c r="AX175" s="13" t="s">
        <v>76</v>
      </c>
      <c r="AY175" s="211" t="s">
        <v>129</v>
      </c>
    </row>
    <row r="176" spans="2:51" s="13" customFormat="1" ht="11.25">
      <c r="B176" s="200"/>
      <c r="C176" s="201"/>
      <c r="D176" s="202" t="s">
        <v>146</v>
      </c>
      <c r="E176" s="203" t="s">
        <v>1</v>
      </c>
      <c r="F176" s="204" t="s">
        <v>218</v>
      </c>
      <c r="G176" s="201"/>
      <c r="H176" s="205">
        <v>22.666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146</v>
      </c>
      <c r="AU176" s="211" t="s">
        <v>86</v>
      </c>
      <c r="AV176" s="13" t="s">
        <v>86</v>
      </c>
      <c r="AW176" s="13" t="s">
        <v>32</v>
      </c>
      <c r="AX176" s="13" t="s">
        <v>76</v>
      </c>
      <c r="AY176" s="211" t="s">
        <v>129</v>
      </c>
    </row>
    <row r="177" spans="2:51" s="13" customFormat="1" ht="11.25">
      <c r="B177" s="200"/>
      <c r="C177" s="201"/>
      <c r="D177" s="202" t="s">
        <v>146</v>
      </c>
      <c r="E177" s="203" t="s">
        <v>1</v>
      </c>
      <c r="F177" s="204" t="s">
        <v>219</v>
      </c>
      <c r="G177" s="201"/>
      <c r="H177" s="205">
        <v>11.845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146</v>
      </c>
      <c r="AU177" s="211" t="s">
        <v>86</v>
      </c>
      <c r="AV177" s="13" t="s">
        <v>86</v>
      </c>
      <c r="AW177" s="13" t="s">
        <v>32</v>
      </c>
      <c r="AX177" s="13" t="s">
        <v>76</v>
      </c>
      <c r="AY177" s="211" t="s">
        <v>129</v>
      </c>
    </row>
    <row r="178" spans="2:51" s="16" customFormat="1" ht="11.25">
      <c r="B178" s="233"/>
      <c r="C178" s="234"/>
      <c r="D178" s="202" t="s">
        <v>146</v>
      </c>
      <c r="E178" s="235" t="s">
        <v>1</v>
      </c>
      <c r="F178" s="236" t="s">
        <v>186</v>
      </c>
      <c r="G178" s="234"/>
      <c r="H178" s="237">
        <v>47.571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146</v>
      </c>
      <c r="AU178" s="243" t="s">
        <v>86</v>
      </c>
      <c r="AV178" s="16" t="s">
        <v>140</v>
      </c>
      <c r="AW178" s="16" t="s">
        <v>32</v>
      </c>
      <c r="AX178" s="16" t="s">
        <v>76</v>
      </c>
      <c r="AY178" s="243" t="s">
        <v>129</v>
      </c>
    </row>
    <row r="179" spans="2:51" s="15" customFormat="1" ht="11.25">
      <c r="B179" s="223"/>
      <c r="C179" s="224"/>
      <c r="D179" s="202" t="s">
        <v>146</v>
      </c>
      <c r="E179" s="225" t="s">
        <v>1</v>
      </c>
      <c r="F179" s="226" t="s">
        <v>182</v>
      </c>
      <c r="G179" s="224"/>
      <c r="H179" s="225" t="s">
        <v>1</v>
      </c>
      <c r="I179" s="227"/>
      <c r="J179" s="224"/>
      <c r="K179" s="224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146</v>
      </c>
      <c r="AU179" s="232" t="s">
        <v>86</v>
      </c>
      <c r="AV179" s="15" t="s">
        <v>84</v>
      </c>
      <c r="AW179" s="15" t="s">
        <v>32</v>
      </c>
      <c r="AX179" s="15" t="s">
        <v>76</v>
      </c>
      <c r="AY179" s="232" t="s">
        <v>129</v>
      </c>
    </row>
    <row r="180" spans="2:51" s="13" customFormat="1" ht="11.25">
      <c r="B180" s="200"/>
      <c r="C180" s="201"/>
      <c r="D180" s="202" t="s">
        <v>146</v>
      </c>
      <c r="E180" s="203" t="s">
        <v>1</v>
      </c>
      <c r="F180" s="204" t="s">
        <v>183</v>
      </c>
      <c r="G180" s="201"/>
      <c r="H180" s="205">
        <v>40.146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146</v>
      </c>
      <c r="AU180" s="211" t="s">
        <v>86</v>
      </c>
      <c r="AV180" s="13" t="s">
        <v>86</v>
      </c>
      <c r="AW180" s="13" t="s">
        <v>32</v>
      </c>
      <c r="AX180" s="13" t="s">
        <v>76</v>
      </c>
      <c r="AY180" s="211" t="s">
        <v>129</v>
      </c>
    </row>
    <row r="181" spans="2:51" s="13" customFormat="1" ht="22.5">
      <c r="B181" s="200"/>
      <c r="C181" s="201"/>
      <c r="D181" s="202" t="s">
        <v>146</v>
      </c>
      <c r="E181" s="203" t="s">
        <v>1</v>
      </c>
      <c r="F181" s="204" t="s">
        <v>184</v>
      </c>
      <c r="G181" s="201"/>
      <c r="H181" s="205">
        <v>63.928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146</v>
      </c>
      <c r="AU181" s="211" t="s">
        <v>86</v>
      </c>
      <c r="AV181" s="13" t="s">
        <v>86</v>
      </c>
      <c r="AW181" s="13" t="s">
        <v>32</v>
      </c>
      <c r="AX181" s="13" t="s">
        <v>76</v>
      </c>
      <c r="AY181" s="211" t="s">
        <v>129</v>
      </c>
    </row>
    <row r="182" spans="2:51" s="13" customFormat="1" ht="11.25">
      <c r="B182" s="200"/>
      <c r="C182" s="201"/>
      <c r="D182" s="202" t="s">
        <v>146</v>
      </c>
      <c r="E182" s="203" t="s">
        <v>1</v>
      </c>
      <c r="F182" s="204" t="s">
        <v>185</v>
      </c>
      <c r="G182" s="201"/>
      <c r="H182" s="205">
        <v>25.247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146</v>
      </c>
      <c r="AU182" s="211" t="s">
        <v>86</v>
      </c>
      <c r="AV182" s="13" t="s">
        <v>86</v>
      </c>
      <c r="AW182" s="13" t="s">
        <v>32</v>
      </c>
      <c r="AX182" s="13" t="s">
        <v>76</v>
      </c>
      <c r="AY182" s="211" t="s">
        <v>129</v>
      </c>
    </row>
    <row r="183" spans="2:51" s="16" customFormat="1" ht="11.25">
      <c r="B183" s="233"/>
      <c r="C183" s="234"/>
      <c r="D183" s="202" t="s">
        <v>146</v>
      </c>
      <c r="E183" s="235" t="s">
        <v>1</v>
      </c>
      <c r="F183" s="236" t="s">
        <v>186</v>
      </c>
      <c r="G183" s="234"/>
      <c r="H183" s="237">
        <v>129.321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146</v>
      </c>
      <c r="AU183" s="243" t="s">
        <v>86</v>
      </c>
      <c r="AV183" s="16" t="s">
        <v>140</v>
      </c>
      <c r="AW183" s="16" t="s">
        <v>32</v>
      </c>
      <c r="AX183" s="16" t="s">
        <v>76</v>
      </c>
      <c r="AY183" s="243" t="s">
        <v>129</v>
      </c>
    </row>
    <row r="184" spans="2:51" s="13" customFormat="1" ht="11.25">
      <c r="B184" s="200"/>
      <c r="C184" s="201"/>
      <c r="D184" s="202" t="s">
        <v>146</v>
      </c>
      <c r="E184" s="203" t="s">
        <v>1</v>
      </c>
      <c r="F184" s="204" t="s">
        <v>187</v>
      </c>
      <c r="G184" s="201"/>
      <c r="H184" s="205">
        <v>18.564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146</v>
      </c>
      <c r="AU184" s="211" t="s">
        <v>86</v>
      </c>
      <c r="AV184" s="13" t="s">
        <v>86</v>
      </c>
      <c r="AW184" s="13" t="s">
        <v>32</v>
      </c>
      <c r="AX184" s="13" t="s">
        <v>76</v>
      </c>
      <c r="AY184" s="211" t="s">
        <v>129</v>
      </c>
    </row>
    <row r="185" spans="2:51" s="13" customFormat="1" ht="11.25">
      <c r="B185" s="200"/>
      <c r="C185" s="201"/>
      <c r="D185" s="202" t="s">
        <v>146</v>
      </c>
      <c r="E185" s="203" t="s">
        <v>1</v>
      </c>
      <c r="F185" s="204" t="s">
        <v>188</v>
      </c>
      <c r="G185" s="201"/>
      <c r="H185" s="205">
        <v>15.672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146</v>
      </c>
      <c r="AU185" s="211" t="s">
        <v>86</v>
      </c>
      <c r="AV185" s="13" t="s">
        <v>86</v>
      </c>
      <c r="AW185" s="13" t="s">
        <v>32</v>
      </c>
      <c r="AX185" s="13" t="s">
        <v>76</v>
      </c>
      <c r="AY185" s="211" t="s">
        <v>129</v>
      </c>
    </row>
    <row r="186" spans="2:51" s="13" customFormat="1" ht="11.25">
      <c r="B186" s="200"/>
      <c r="C186" s="201"/>
      <c r="D186" s="202" t="s">
        <v>146</v>
      </c>
      <c r="E186" s="203" t="s">
        <v>1</v>
      </c>
      <c r="F186" s="204" t="s">
        <v>189</v>
      </c>
      <c r="G186" s="201"/>
      <c r="H186" s="205">
        <v>8.304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146</v>
      </c>
      <c r="AU186" s="211" t="s">
        <v>86</v>
      </c>
      <c r="AV186" s="13" t="s">
        <v>86</v>
      </c>
      <c r="AW186" s="13" t="s">
        <v>32</v>
      </c>
      <c r="AX186" s="13" t="s">
        <v>76</v>
      </c>
      <c r="AY186" s="211" t="s">
        <v>129</v>
      </c>
    </row>
    <row r="187" spans="2:51" s="16" customFormat="1" ht="11.25">
      <c r="B187" s="233"/>
      <c r="C187" s="234"/>
      <c r="D187" s="202" t="s">
        <v>146</v>
      </c>
      <c r="E187" s="235" t="s">
        <v>1</v>
      </c>
      <c r="F187" s="236" t="s">
        <v>186</v>
      </c>
      <c r="G187" s="234"/>
      <c r="H187" s="237">
        <v>42.54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146</v>
      </c>
      <c r="AU187" s="243" t="s">
        <v>86</v>
      </c>
      <c r="AV187" s="16" t="s">
        <v>140</v>
      </c>
      <c r="AW187" s="16" t="s">
        <v>32</v>
      </c>
      <c r="AX187" s="16" t="s">
        <v>76</v>
      </c>
      <c r="AY187" s="243" t="s">
        <v>129</v>
      </c>
    </row>
    <row r="188" spans="2:51" s="14" customFormat="1" ht="11.25">
      <c r="B188" s="212"/>
      <c r="C188" s="213"/>
      <c r="D188" s="202" t="s">
        <v>146</v>
      </c>
      <c r="E188" s="214" t="s">
        <v>1</v>
      </c>
      <c r="F188" s="215" t="s">
        <v>161</v>
      </c>
      <c r="G188" s="213"/>
      <c r="H188" s="216">
        <v>219.432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146</v>
      </c>
      <c r="AU188" s="222" t="s">
        <v>86</v>
      </c>
      <c r="AV188" s="14" t="s">
        <v>135</v>
      </c>
      <c r="AW188" s="14" t="s">
        <v>32</v>
      </c>
      <c r="AX188" s="14" t="s">
        <v>84</v>
      </c>
      <c r="AY188" s="222" t="s">
        <v>129</v>
      </c>
    </row>
    <row r="189" spans="1:65" s="2" customFormat="1" ht="24.2" customHeight="1">
      <c r="A189" s="35"/>
      <c r="B189" s="36"/>
      <c r="C189" s="187" t="s">
        <v>220</v>
      </c>
      <c r="D189" s="187" t="s">
        <v>131</v>
      </c>
      <c r="E189" s="188" t="s">
        <v>221</v>
      </c>
      <c r="F189" s="189" t="s">
        <v>222</v>
      </c>
      <c r="G189" s="190" t="s">
        <v>180</v>
      </c>
      <c r="H189" s="191">
        <v>3.12</v>
      </c>
      <c r="I189" s="192"/>
      <c r="J189" s="193">
        <f>ROUND(I189*H189,2)</f>
        <v>0</v>
      </c>
      <c r="K189" s="189" t="s">
        <v>144</v>
      </c>
      <c r="L189" s="40"/>
      <c r="M189" s="194" t="s">
        <v>1</v>
      </c>
      <c r="N189" s="195" t="s">
        <v>41</v>
      </c>
      <c r="O189" s="72"/>
      <c r="P189" s="196">
        <f>O189*H189</f>
        <v>0</v>
      </c>
      <c r="Q189" s="196">
        <v>0</v>
      </c>
      <c r="R189" s="196">
        <f>Q189*H189</f>
        <v>0</v>
      </c>
      <c r="S189" s="196">
        <v>1.8</v>
      </c>
      <c r="T189" s="197">
        <f>S189*H189</f>
        <v>5.6160000000000005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135</v>
      </c>
      <c r="AT189" s="198" t="s">
        <v>131</v>
      </c>
      <c r="AU189" s="198" t="s">
        <v>86</v>
      </c>
      <c r="AY189" s="18" t="s">
        <v>129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84</v>
      </c>
      <c r="BK189" s="199">
        <f>ROUND(I189*H189,2)</f>
        <v>0</v>
      </c>
      <c r="BL189" s="18" t="s">
        <v>135</v>
      </c>
      <c r="BM189" s="198" t="s">
        <v>223</v>
      </c>
    </row>
    <row r="190" spans="2:51" s="13" customFormat="1" ht="11.25">
      <c r="B190" s="200"/>
      <c r="C190" s="201"/>
      <c r="D190" s="202" t="s">
        <v>146</v>
      </c>
      <c r="E190" s="203" t="s">
        <v>1</v>
      </c>
      <c r="F190" s="204" t="s">
        <v>224</v>
      </c>
      <c r="G190" s="201"/>
      <c r="H190" s="205">
        <v>3.12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146</v>
      </c>
      <c r="AU190" s="211" t="s">
        <v>86</v>
      </c>
      <c r="AV190" s="13" t="s">
        <v>86</v>
      </c>
      <c r="AW190" s="13" t="s">
        <v>32</v>
      </c>
      <c r="AX190" s="13" t="s">
        <v>84</v>
      </c>
      <c r="AY190" s="211" t="s">
        <v>129</v>
      </c>
    </row>
    <row r="191" spans="1:65" s="2" customFormat="1" ht="16.5" customHeight="1">
      <c r="A191" s="35"/>
      <c r="B191" s="36"/>
      <c r="C191" s="187" t="s">
        <v>225</v>
      </c>
      <c r="D191" s="187" t="s">
        <v>131</v>
      </c>
      <c r="E191" s="188" t="s">
        <v>226</v>
      </c>
      <c r="F191" s="189" t="s">
        <v>227</v>
      </c>
      <c r="G191" s="190" t="s">
        <v>180</v>
      </c>
      <c r="H191" s="191">
        <v>19.456</v>
      </c>
      <c r="I191" s="192"/>
      <c r="J191" s="193">
        <f>ROUND(I191*H191,2)</f>
        <v>0</v>
      </c>
      <c r="K191" s="189" t="s">
        <v>144</v>
      </c>
      <c r="L191" s="40"/>
      <c r="M191" s="194" t="s">
        <v>1</v>
      </c>
      <c r="N191" s="195" t="s">
        <v>41</v>
      </c>
      <c r="O191" s="72"/>
      <c r="P191" s="196">
        <f>O191*H191</f>
        <v>0</v>
      </c>
      <c r="Q191" s="196">
        <v>0</v>
      </c>
      <c r="R191" s="196">
        <f>Q191*H191</f>
        <v>0</v>
      </c>
      <c r="S191" s="196">
        <v>2.4</v>
      </c>
      <c r="T191" s="197">
        <f>S191*H191</f>
        <v>46.694399999999995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135</v>
      </c>
      <c r="AT191" s="198" t="s">
        <v>131</v>
      </c>
      <c r="AU191" s="198" t="s">
        <v>86</v>
      </c>
      <c r="AY191" s="18" t="s">
        <v>129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84</v>
      </c>
      <c r="BK191" s="199">
        <f>ROUND(I191*H191,2)</f>
        <v>0</v>
      </c>
      <c r="BL191" s="18" t="s">
        <v>135</v>
      </c>
      <c r="BM191" s="198" t="s">
        <v>228</v>
      </c>
    </row>
    <row r="192" spans="2:51" s="13" customFormat="1" ht="11.25">
      <c r="B192" s="200"/>
      <c r="C192" s="201"/>
      <c r="D192" s="202" t="s">
        <v>146</v>
      </c>
      <c r="E192" s="203" t="s">
        <v>1</v>
      </c>
      <c r="F192" s="204" t="s">
        <v>229</v>
      </c>
      <c r="G192" s="201"/>
      <c r="H192" s="205">
        <v>6.064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146</v>
      </c>
      <c r="AU192" s="211" t="s">
        <v>86</v>
      </c>
      <c r="AV192" s="13" t="s">
        <v>86</v>
      </c>
      <c r="AW192" s="13" t="s">
        <v>32</v>
      </c>
      <c r="AX192" s="13" t="s">
        <v>76</v>
      </c>
      <c r="AY192" s="211" t="s">
        <v>129</v>
      </c>
    </row>
    <row r="193" spans="2:51" s="13" customFormat="1" ht="11.25">
      <c r="B193" s="200"/>
      <c r="C193" s="201"/>
      <c r="D193" s="202" t="s">
        <v>146</v>
      </c>
      <c r="E193" s="203" t="s">
        <v>1</v>
      </c>
      <c r="F193" s="204" t="s">
        <v>230</v>
      </c>
      <c r="G193" s="201"/>
      <c r="H193" s="205">
        <v>12.146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146</v>
      </c>
      <c r="AU193" s="211" t="s">
        <v>86</v>
      </c>
      <c r="AV193" s="13" t="s">
        <v>86</v>
      </c>
      <c r="AW193" s="13" t="s">
        <v>32</v>
      </c>
      <c r="AX193" s="13" t="s">
        <v>76</v>
      </c>
      <c r="AY193" s="211" t="s">
        <v>129</v>
      </c>
    </row>
    <row r="194" spans="2:51" s="13" customFormat="1" ht="11.25">
      <c r="B194" s="200"/>
      <c r="C194" s="201"/>
      <c r="D194" s="202" t="s">
        <v>146</v>
      </c>
      <c r="E194" s="203" t="s">
        <v>1</v>
      </c>
      <c r="F194" s="204" t="s">
        <v>231</v>
      </c>
      <c r="G194" s="201"/>
      <c r="H194" s="205">
        <v>1.246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146</v>
      </c>
      <c r="AU194" s="211" t="s">
        <v>86</v>
      </c>
      <c r="AV194" s="13" t="s">
        <v>86</v>
      </c>
      <c r="AW194" s="13" t="s">
        <v>32</v>
      </c>
      <c r="AX194" s="13" t="s">
        <v>76</v>
      </c>
      <c r="AY194" s="211" t="s">
        <v>129</v>
      </c>
    </row>
    <row r="195" spans="2:51" s="14" customFormat="1" ht="11.25">
      <c r="B195" s="212"/>
      <c r="C195" s="213"/>
      <c r="D195" s="202" t="s">
        <v>146</v>
      </c>
      <c r="E195" s="214" t="s">
        <v>1</v>
      </c>
      <c r="F195" s="215" t="s">
        <v>161</v>
      </c>
      <c r="G195" s="213"/>
      <c r="H195" s="216">
        <v>19.456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146</v>
      </c>
      <c r="AU195" s="222" t="s">
        <v>86</v>
      </c>
      <c r="AV195" s="14" t="s">
        <v>135</v>
      </c>
      <c r="AW195" s="14" t="s">
        <v>32</v>
      </c>
      <c r="AX195" s="14" t="s">
        <v>84</v>
      </c>
      <c r="AY195" s="222" t="s">
        <v>129</v>
      </c>
    </row>
    <row r="196" spans="1:65" s="2" customFormat="1" ht="16.5" customHeight="1">
      <c r="A196" s="35"/>
      <c r="B196" s="36"/>
      <c r="C196" s="187" t="s">
        <v>232</v>
      </c>
      <c r="D196" s="187" t="s">
        <v>131</v>
      </c>
      <c r="E196" s="188" t="s">
        <v>233</v>
      </c>
      <c r="F196" s="189" t="s">
        <v>234</v>
      </c>
      <c r="G196" s="190" t="s">
        <v>143</v>
      </c>
      <c r="H196" s="191">
        <v>6.09</v>
      </c>
      <c r="I196" s="192"/>
      <c r="J196" s="193">
        <f>ROUND(I196*H196,2)</f>
        <v>0</v>
      </c>
      <c r="K196" s="189" t="s">
        <v>1</v>
      </c>
      <c r="L196" s="40"/>
      <c r="M196" s="194" t="s">
        <v>1</v>
      </c>
      <c r="N196" s="195" t="s">
        <v>41</v>
      </c>
      <c r="O196" s="72"/>
      <c r="P196" s="196">
        <f>O196*H196</f>
        <v>0</v>
      </c>
      <c r="Q196" s="196">
        <v>0</v>
      </c>
      <c r="R196" s="196">
        <f>Q196*H196</f>
        <v>0</v>
      </c>
      <c r="S196" s="196">
        <v>1.44</v>
      </c>
      <c r="T196" s="197">
        <f>S196*H196</f>
        <v>8.769599999999999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8" t="s">
        <v>135</v>
      </c>
      <c r="AT196" s="198" t="s">
        <v>131</v>
      </c>
      <c r="AU196" s="198" t="s">
        <v>86</v>
      </c>
      <c r="AY196" s="18" t="s">
        <v>129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84</v>
      </c>
      <c r="BK196" s="199">
        <f>ROUND(I196*H196,2)</f>
        <v>0</v>
      </c>
      <c r="BL196" s="18" t="s">
        <v>135</v>
      </c>
      <c r="BM196" s="198" t="s">
        <v>235</v>
      </c>
    </row>
    <row r="197" spans="2:51" s="13" customFormat="1" ht="11.25">
      <c r="B197" s="200"/>
      <c r="C197" s="201"/>
      <c r="D197" s="202" t="s">
        <v>146</v>
      </c>
      <c r="E197" s="203" t="s">
        <v>1</v>
      </c>
      <c r="F197" s="204" t="s">
        <v>236</v>
      </c>
      <c r="G197" s="201"/>
      <c r="H197" s="205">
        <v>6.09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146</v>
      </c>
      <c r="AU197" s="211" t="s">
        <v>86</v>
      </c>
      <c r="AV197" s="13" t="s">
        <v>86</v>
      </c>
      <c r="AW197" s="13" t="s">
        <v>32</v>
      </c>
      <c r="AX197" s="13" t="s">
        <v>84</v>
      </c>
      <c r="AY197" s="211" t="s">
        <v>129</v>
      </c>
    </row>
    <row r="198" spans="1:65" s="2" customFormat="1" ht="33" customHeight="1">
      <c r="A198" s="35"/>
      <c r="B198" s="36"/>
      <c r="C198" s="187" t="s">
        <v>237</v>
      </c>
      <c r="D198" s="187" t="s">
        <v>131</v>
      </c>
      <c r="E198" s="188" t="s">
        <v>238</v>
      </c>
      <c r="F198" s="189" t="s">
        <v>239</v>
      </c>
      <c r="G198" s="190" t="s">
        <v>180</v>
      </c>
      <c r="H198" s="191">
        <v>17.093</v>
      </c>
      <c r="I198" s="192"/>
      <c r="J198" s="193">
        <f>ROUND(I198*H198,2)</f>
        <v>0</v>
      </c>
      <c r="K198" s="189" t="s">
        <v>144</v>
      </c>
      <c r="L198" s="40"/>
      <c r="M198" s="194" t="s">
        <v>1</v>
      </c>
      <c r="N198" s="195" t="s">
        <v>41</v>
      </c>
      <c r="O198" s="72"/>
      <c r="P198" s="196">
        <f>O198*H198</f>
        <v>0</v>
      </c>
      <c r="Q198" s="196">
        <v>0</v>
      </c>
      <c r="R198" s="196">
        <f>Q198*H198</f>
        <v>0</v>
      </c>
      <c r="S198" s="196">
        <v>2.2</v>
      </c>
      <c r="T198" s="197">
        <f>S198*H198</f>
        <v>37.604600000000005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135</v>
      </c>
      <c r="AT198" s="198" t="s">
        <v>131</v>
      </c>
      <c r="AU198" s="198" t="s">
        <v>86</v>
      </c>
      <c r="AY198" s="18" t="s">
        <v>129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84</v>
      </c>
      <c r="BK198" s="199">
        <f>ROUND(I198*H198,2)</f>
        <v>0</v>
      </c>
      <c r="BL198" s="18" t="s">
        <v>135</v>
      </c>
      <c r="BM198" s="198" t="s">
        <v>240</v>
      </c>
    </row>
    <row r="199" spans="2:51" s="13" customFormat="1" ht="11.25">
      <c r="B199" s="200"/>
      <c r="C199" s="201"/>
      <c r="D199" s="202" t="s">
        <v>146</v>
      </c>
      <c r="E199" s="203" t="s">
        <v>1</v>
      </c>
      <c r="F199" s="204" t="s">
        <v>241</v>
      </c>
      <c r="G199" s="201"/>
      <c r="H199" s="205">
        <v>17.093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146</v>
      </c>
      <c r="AU199" s="211" t="s">
        <v>86</v>
      </c>
      <c r="AV199" s="13" t="s">
        <v>86</v>
      </c>
      <c r="AW199" s="13" t="s">
        <v>32</v>
      </c>
      <c r="AX199" s="13" t="s">
        <v>84</v>
      </c>
      <c r="AY199" s="211" t="s">
        <v>129</v>
      </c>
    </row>
    <row r="200" spans="1:65" s="2" customFormat="1" ht="33" customHeight="1">
      <c r="A200" s="35"/>
      <c r="B200" s="36"/>
      <c r="C200" s="187" t="s">
        <v>242</v>
      </c>
      <c r="D200" s="187" t="s">
        <v>131</v>
      </c>
      <c r="E200" s="188" t="s">
        <v>243</v>
      </c>
      <c r="F200" s="189" t="s">
        <v>244</v>
      </c>
      <c r="G200" s="190" t="s">
        <v>180</v>
      </c>
      <c r="H200" s="191">
        <v>17.093</v>
      </c>
      <c r="I200" s="192"/>
      <c r="J200" s="193">
        <f>ROUND(I200*H200,2)</f>
        <v>0</v>
      </c>
      <c r="K200" s="189" t="s">
        <v>144</v>
      </c>
      <c r="L200" s="40"/>
      <c r="M200" s="194" t="s">
        <v>1</v>
      </c>
      <c r="N200" s="195" t="s">
        <v>41</v>
      </c>
      <c r="O200" s="72"/>
      <c r="P200" s="196">
        <f>O200*H200</f>
        <v>0</v>
      </c>
      <c r="Q200" s="196">
        <v>0</v>
      </c>
      <c r="R200" s="196">
        <f>Q200*H200</f>
        <v>0</v>
      </c>
      <c r="S200" s="196">
        <v>0.029</v>
      </c>
      <c r="T200" s="197">
        <f>S200*H200</f>
        <v>0.495697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8" t="s">
        <v>135</v>
      </c>
      <c r="AT200" s="198" t="s">
        <v>131</v>
      </c>
      <c r="AU200" s="198" t="s">
        <v>86</v>
      </c>
      <c r="AY200" s="18" t="s">
        <v>129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8" t="s">
        <v>84</v>
      </c>
      <c r="BK200" s="199">
        <f>ROUND(I200*H200,2)</f>
        <v>0</v>
      </c>
      <c r="BL200" s="18" t="s">
        <v>135</v>
      </c>
      <c r="BM200" s="198" t="s">
        <v>245</v>
      </c>
    </row>
    <row r="201" spans="1:65" s="2" customFormat="1" ht="33" customHeight="1">
      <c r="A201" s="35"/>
      <c r="B201" s="36"/>
      <c r="C201" s="187" t="s">
        <v>7</v>
      </c>
      <c r="D201" s="187" t="s">
        <v>131</v>
      </c>
      <c r="E201" s="188" t="s">
        <v>246</v>
      </c>
      <c r="F201" s="189" t="s">
        <v>247</v>
      </c>
      <c r="G201" s="190" t="s">
        <v>143</v>
      </c>
      <c r="H201" s="191">
        <v>113.954</v>
      </c>
      <c r="I201" s="192"/>
      <c r="J201" s="193">
        <f>ROUND(I201*H201,2)</f>
        <v>0</v>
      </c>
      <c r="K201" s="189" t="s">
        <v>144</v>
      </c>
      <c r="L201" s="40"/>
      <c r="M201" s="194" t="s">
        <v>1</v>
      </c>
      <c r="N201" s="195" t="s">
        <v>41</v>
      </c>
      <c r="O201" s="72"/>
      <c r="P201" s="196">
        <f>O201*H201</f>
        <v>0</v>
      </c>
      <c r="Q201" s="196">
        <v>0</v>
      </c>
      <c r="R201" s="196">
        <f>Q201*H201</f>
        <v>0</v>
      </c>
      <c r="S201" s="196">
        <v>0.19</v>
      </c>
      <c r="T201" s="197">
        <f>S201*H201</f>
        <v>21.65126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135</v>
      </c>
      <c r="AT201" s="198" t="s">
        <v>131</v>
      </c>
      <c r="AU201" s="198" t="s">
        <v>86</v>
      </c>
      <c r="AY201" s="18" t="s">
        <v>129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84</v>
      </c>
      <c r="BK201" s="199">
        <f>ROUND(I201*H201,2)</f>
        <v>0</v>
      </c>
      <c r="BL201" s="18" t="s">
        <v>135</v>
      </c>
      <c r="BM201" s="198" t="s">
        <v>248</v>
      </c>
    </row>
    <row r="202" spans="2:51" s="13" customFormat="1" ht="11.25">
      <c r="B202" s="200"/>
      <c r="C202" s="201"/>
      <c r="D202" s="202" t="s">
        <v>146</v>
      </c>
      <c r="E202" s="203" t="s">
        <v>1</v>
      </c>
      <c r="F202" s="204" t="s">
        <v>249</v>
      </c>
      <c r="G202" s="201"/>
      <c r="H202" s="205">
        <v>113.954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146</v>
      </c>
      <c r="AU202" s="211" t="s">
        <v>86</v>
      </c>
      <c r="AV202" s="13" t="s">
        <v>86</v>
      </c>
      <c r="AW202" s="13" t="s">
        <v>32</v>
      </c>
      <c r="AX202" s="13" t="s">
        <v>84</v>
      </c>
      <c r="AY202" s="211" t="s">
        <v>129</v>
      </c>
    </row>
    <row r="203" spans="1:65" s="2" customFormat="1" ht="24.2" customHeight="1">
      <c r="A203" s="35"/>
      <c r="B203" s="36"/>
      <c r="C203" s="187" t="s">
        <v>250</v>
      </c>
      <c r="D203" s="187" t="s">
        <v>131</v>
      </c>
      <c r="E203" s="188" t="s">
        <v>251</v>
      </c>
      <c r="F203" s="189" t="s">
        <v>252</v>
      </c>
      <c r="G203" s="190" t="s">
        <v>134</v>
      </c>
      <c r="H203" s="191">
        <v>32</v>
      </c>
      <c r="I203" s="192"/>
      <c r="J203" s="193">
        <f>ROUND(I203*H203,2)</f>
        <v>0</v>
      </c>
      <c r="K203" s="189" t="s">
        <v>144</v>
      </c>
      <c r="L203" s="40"/>
      <c r="M203" s="194" t="s">
        <v>1</v>
      </c>
      <c r="N203" s="195" t="s">
        <v>41</v>
      </c>
      <c r="O203" s="72"/>
      <c r="P203" s="196">
        <f>O203*H203</f>
        <v>0</v>
      </c>
      <c r="Q203" s="196">
        <v>0</v>
      </c>
      <c r="R203" s="196">
        <f>Q203*H203</f>
        <v>0</v>
      </c>
      <c r="S203" s="196">
        <v>0.165</v>
      </c>
      <c r="T203" s="197">
        <f>S203*H203</f>
        <v>5.28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8" t="s">
        <v>135</v>
      </c>
      <c r="AT203" s="198" t="s">
        <v>131</v>
      </c>
      <c r="AU203" s="198" t="s">
        <v>86</v>
      </c>
      <c r="AY203" s="18" t="s">
        <v>129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84</v>
      </c>
      <c r="BK203" s="199">
        <f>ROUND(I203*H203,2)</f>
        <v>0</v>
      </c>
      <c r="BL203" s="18" t="s">
        <v>135</v>
      </c>
      <c r="BM203" s="198" t="s">
        <v>253</v>
      </c>
    </row>
    <row r="204" spans="1:65" s="2" customFormat="1" ht="24.2" customHeight="1">
      <c r="A204" s="35"/>
      <c r="B204" s="36"/>
      <c r="C204" s="187" t="s">
        <v>254</v>
      </c>
      <c r="D204" s="187" t="s">
        <v>131</v>
      </c>
      <c r="E204" s="188" t="s">
        <v>255</v>
      </c>
      <c r="F204" s="189" t="s">
        <v>256</v>
      </c>
      <c r="G204" s="190" t="s">
        <v>134</v>
      </c>
      <c r="H204" s="191">
        <v>64</v>
      </c>
      <c r="I204" s="192"/>
      <c r="J204" s="193">
        <f>ROUND(I204*H204,2)</f>
        <v>0</v>
      </c>
      <c r="K204" s="189" t="s">
        <v>1</v>
      </c>
      <c r="L204" s="40"/>
      <c r="M204" s="194" t="s">
        <v>1</v>
      </c>
      <c r="N204" s="195" t="s">
        <v>41</v>
      </c>
      <c r="O204" s="72"/>
      <c r="P204" s="196">
        <f>O204*H204</f>
        <v>0</v>
      </c>
      <c r="Q204" s="196">
        <v>0</v>
      </c>
      <c r="R204" s="196">
        <f>Q204*H204</f>
        <v>0</v>
      </c>
      <c r="S204" s="196">
        <v>0.008</v>
      </c>
      <c r="T204" s="197">
        <f>S204*H204</f>
        <v>0.512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135</v>
      </c>
      <c r="AT204" s="198" t="s">
        <v>131</v>
      </c>
      <c r="AU204" s="198" t="s">
        <v>86</v>
      </c>
      <c r="AY204" s="18" t="s">
        <v>129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84</v>
      </c>
      <c r="BK204" s="199">
        <f>ROUND(I204*H204,2)</f>
        <v>0</v>
      </c>
      <c r="BL204" s="18" t="s">
        <v>135</v>
      </c>
      <c r="BM204" s="198" t="s">
        <v>257</v>
      </c>
    </row>
    <row r="205" spans="1:65" s="2" customFormat="1" ht="24.2" customHeight="1">
      <c r="A205" s="35"/>
      <c r="B205" s="36"/>
      <c r="C205" s="187" t="s">
        <v>258</v>
      </c>
      <c r="D205" s="187" t="s">
        <v>131</v>
      </c>
      <c r="E205" s="188" t="s">
        <v>259</v>
      </c>
      <c r="F205" s="189" t="s">
        <v>260</v>
      </c>
      <c r="G205" s="190" t="s">
        <v>174</v>
      </c>
      <c r="H205" s="191">
        <v>30.91</v>
      </c>
      <c r="I205" s="192"/>
      <c r="J205" s="193">
        <f>ROUND(I205*H205,2)</f>
        <v>0</v>
      </c>
      <c r="K205" s="189" t="s">
        <v>144</v>
      </c>
      <c r="L205" s="40"/>
      <c r="M205" s="194" t="s">
        <v>1</v>
      </c>
      <c r="N205" s="195" t="s">
        <v>41</v>
      </c>
      <c r="O205" s="72"/>
      <c r="P205" s="196">
        <f>O205*H205</f>
        <v>0</v>
      </c>
      <c r="Q205" s="196">
        <v>0</v>
      </c>
      <c r="R205" s="196">
        <f>Q205*H205</f>
        <v>0</v>
      </c>
      <c r="S205" s="196">
        <v>0.00248</v>
      </c>
      <c r="T205" s="197">
        <f>S205*H205</f>
        <v>0.0766568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8" t="s">
        <v>135</v>
      </c>
      <c r="AT205" s="198" t="s">
        <v>131</v>
      </c>
      <c r="AU205" s="198" t="s">
        <v>86</v>
      </c>
      <c r="AY205" s="18" t="s">
        <v>129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84</v>
      </c>
      <c r="BK205" s="199">
        <f>ROUND(I205*H205,2)</f>
        <v>0</v>
      </c>
      <c r="BL205" s="18" t="s">
        <v>135</v>
      </c>
      <c r="BM205" s="198" t="s">
        <v>261</v>
      </c>
    </row>
    <row r="206" spans="2:51" s="13" customFormat="1" ht="11.25">
      <c r="B206" s="200"/>
      <c r="C206" s="201"/>
      <c r="D206" s="202" t="s">
        <v>146</v>
      </c>
      <c r="E206" s="203" t="s">
        <v>1</v>
      </c>
      <c r="F206" s="204" t="s">
        <v>262</v>
      </c>
      <c r="G206" s="201"/>
      <c r="H206" s="205">
        <v>30.91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146</v>
      </c>
      <c r="AU206" s="211" t="s">
        <v>86</v>
      </c>
      <c r="AV206" s="13" t="s">
        <v>86</v>
      </c>
      <c r="AW206" s="13" t="s">
        <v>32</v>
      </c>
      <c r="AX206" s="13" t="s">
        <v>84</v>
      </c>
      <c r="AY206" s="211" t="s">
        <v>129</v>
      </c>
    </row>
    <row r="207" spans="1:65" s="2" customFormat="1" ht="24.2" customHeight="1">
      <c r="A207" s="35"/>
      <c r="B207" s="36"/>
      <c r="C207" s="187" t="s">
        <v>263</v>
      </c>
      <c r="D207" s="187" t="s">
        <v>131</v>
      </c>
      <c r="E207" s="188" t="s">
        <v>264</v>
      </c>
      <c r="F207" s="189" t="s">
        <v>265</v>
      </c>
      <c r="G207" s="190" t="s">
        <v>174</v>
      </c>
      <c r="H207" s="191">
        <v>175</v>
      </c>
      <c r="I207" s="192"/>
      <c r="J207" s="193">
        <f>ROUND(I207*H207,2)</f>
        <v>0</v>
      </c>
      <c r="K207" s="189" t="s">
        <v>1</v>
      </c>
      <c r="L207" s="40"/>
      <c r="M207" s="194" t="s">
        <v>1</v>
      </c>
      <c r="N207" s="195" t="s">
        <v>41</v>
      </c>
      <c r="O207" s="72"/>
      <c r="P207" s="196">
        <f>O207*H207</f>
        <v>0</v>
      </c>
      <c r="Q207" s="196">
        <v>0</v>
      </c>
      <c r="R207" s="196">
        <f>Q207*H207</f>
        <v>0</v>
      </c>
      <c r="S207" s="196">
        <v>0.00348</v>
      </c>
      <c r="T207" s="197">
        <f>S207*H207</f>
        <v>0.609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8" t="s">
        <v>135</v>
      </c>
      <c r="AT207" s="198" t="s">
        <v>131</v>
      </c>
      <c r="AU207" s="198" t="s">
        <v>86</v>
      </c>
      <c r="AY207" s="18" t="s">
        <v>129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84</v>
      </c>
      <c r="BK207" s="199">
        <f>ROUND(I207*H207,2)</f>
        <v>0</v>
      </c>
      <c r="BL207" s="18" t="s">
        <v>135</v>
      </c>
      <c r="BM207" s="198" t="s">
        <v>266</v>
      </c>
    </row>
    <row r="208" spans="2:51" s="13" customFormat="1" ht="11.25">
      <c r="B208" s="200"/>
      <c r="C208" s="201"/>
      <c r="D208" s="202" t="s">
        <v>146</v>
      </c>
      <c r="E208" s="203" t="s">
        <v>1</v>
      </c>
      <c r="F208" s="204" t="s">
        <v>267</v>
      </c>
      <c r="G208" s="201"/>
      <c r="H208" s="205">
        <v>175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146</v>
      </c>
      <c r="AU208" s="211" t="s">
        <v>86</v>
      </c>
      <c r="AV208" s="13" t="s">
        <v>86</v>
      </c>
      <c r="AW208" s="13" t="s">
        <v>32</v>
      </c>
      <c r="AX208" s="13" t="s">
        <v>84</v>
      </c>
      <c r="AY208" s="211" t="s">
        <v>129</v>
      </c>
    </row>
    <row r="209" spans="1:65" s="2" customFormat="1" ht="21.75" customHeight="1">
      <c r="A209" s="35"/>
      <c r="B209" s="36"/>
      <c r="C209" s="187" t="s">
        <v>268</v>
      </c>
      <c r="D209" s="187" t="s">
        <v>131</v>
      </c>
      <c r="E209" s="188" t="s">
        <v>269</v>
      </c>
      <c r="F209" s="189" t="s">
        <v>270</v>
      </c>
      <c r="G209" s="190" t="s">
        <v>134</v>
      </c>
      <c r="H209" s="191">
        <v>4</v>
      </c>
      <c r="I209" s="192"/>
      <c r="J209" s="193">
        <f>ROUND(I209*H209,2)</f>
        <v>0</v>
      </c>
      <c r="K209" s="189" t="s">
        <v>144</v>
      </c>
      <c r="L209" s="40"/>
      <c r="M209" s="194" t="s">
        <v>1</v>
      </c>
      <c r="N209" s="195" t="s">
        <v>41</v>
      </c>
      <c r="O209" s="72"/>
      <c r="P209" s="196">
        <f>O209*H209</f>
        <v>0</v>
      </c>
      <c r="Q209" s="196">
        <v>0</v>
      </c>
      <c r="R209" s="196">
        <f>Q209*H209</f>
        <v>0</v>
      </c>
      <c r="S209" s="196">
        <v>0.21</v>
      </c>
      <c r="T209" s="197">
        <f>S209*H209</f>
        <v>0.84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8" t="s">
        <v>135</v>
      </c>
      <c r="AT209" s="198" t="s">
        <v>131</v>
      </c>
      <c r="AU209" s="198" t="s">
        <v>86</v>
      </c>
      <c r="AY209" s="18" t="s">
        <v>129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8" t="s">
        <v>84</v>
      </c>
      <c r="BK209" s="199">
        <f>ROUND(I209*H209,2)</f>
        <v>0</v>
      </c>
      <c r="BL209" s="18" t="s">
        <v>135</v>
      </c>
      <c r="BM209" s="198" t="s">
        <v>271</v>
      </c>
    </row>
    <row r="210" spans="1:65" s="2" customFormat="1" ht="33" customHeight="1">
      <c r="A210" s="35"/>
      <c r="B210" s="36"/>
      <c r="C210" s="187" t="s">
        <v>272</v>
      </c>
      <c r="D210" s="187" t="s">
        <v>131</v>
      </c>
      <c r="E210" s="188" t="s">
        <v>273</v>
      </c>
      <c r="F210" s="189" t="s">
        <v>274</v>
      </c>
      <c r="G210" s="190" t="s">
        <v>180</v>
      </c>
      <c r="H210" s="191">
        <v>86.696</v>
      </c>
      <c r="I210" s="192"/>
      <c r="J210" s="193">
        <f>ROUND(I210*H210,2)</f>
        <v>0</v>
      </c>
      <c r="K210" s="189" t="s">
        <v>144</v>
      </c>
      <c r="L210" s="40"/>
      <c r="M210" s="194" t="s">
        <v>1</v>
      </c>
      <c r="N210" s="195" t="s">
        <v>41</v>
      </c>
      <c r="O210" s="72"/>
      <c r="P210" s="196">
        <f>O210*H210</f>
        <v>0</v>
      </c>
      <c r="Q210" s="196">
        <v>0</v>
      </c>
      <c r="R210" s="196">
        <f>Q210*H210</f>
        <v>0</v>
      </c>
      <c r="S210" s="196">
        <v>0.24</v>
      </c>
      <c r="T210" s="197">
        <f>S210*H210</f>
        <v>20.807039999999997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8" t="s">
        <v>135</v>
      </c>
      <c r="AT210" s="198" t="s">
        <v>131</v>
      </c>
      <c r="AU210" s="198" t="s">
        <v>86</v>
      </c>
      <c r="AY210" s="18" t="s">
        <v>129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84</v>
      </c>
      <c r="BK210" s="199">
        <f>ROUND(I210*H210,2)</f>
        <v>0</v>
      </c>
      <c r="BL210" s="18" t="s">
        <v>135</v>
      </c>
      <c r="BM210" s="198" t="s">
        <v>275</v>
      </c>
    </row>
    <row r="211" spans="2:51" s="15" customFormat="1" ht="11.25">
      <c r="B211" s="223"/>
      <c r="C211" s="224"/>
      <c r="D211" s="202" t="s">
        <v>146</v>
      </c>
      <c r="E211" s="225" t="s">
        <v>1</v>
      </c>
      <c r="F211" s="226" t="s">
        <v>276</v>
      </c>
      <c r="G211" s="224"/>
      <c r="H211" s="225" t="s">
        <v>1</v>
      </c>
      <c r="I211" s="227"/>
      <c r="J211" s="224"/>
      <c r="K211" s="224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146</v>
      </c>
      <c r="AU211" s="232" t="s">
        <v>86</v>
      </c>
      <c r="AV211" s="15" t="s">
        <v>84</v>
      </c>
      <c r="AW211" s="15" t="s">
        <v>32</v>
      </c>
      <c r="AX211" s="15" t="s">
        <v>76</v>
      </c>
      <c r="AY211" s="232" t="s">
        <v>129</v>
      </c>
    </row>
    <row r="212" spans="2:51" s="13" customFormat="1" ht="11.25">
      <c r="B212" s="200"/>
      <c r="C212" s="201"/>
      <c r="D212" s="202" t="s">
        <v>146</v>
      </c>
      <c r="E212" s="203" t="s">
        <v>1</v>
      </c>
      <c r="F212" s="204" t="s">
        <v>277</v>
      </c>
      <c r="G212" s="201"/>
      <c r="H212" s="205">
        <v>86.696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146</v>
      </c>
      <c r="AU212" s="211" t="s">
        <v>86</v>
      </c>
      <c r="AV212" s="13" t="s">
        <v>86</v>
      </c>
      <c r="AW212" s="13" t="s">
        <v>32</v>
      </c>
      <c r="AX212" s="13" t="s">
        <v>84</v>
      </c>
      <c r="AY212" s="211" t="s">
        <v>129</v>
      </c>
    </row>
    <row r="213" spans="1:65" s="2" customFormat="1" ht="33" customHeight="1">
      <c r="A213" s="35"/>
      <c r="B213" s="36"/>
      <c r="C213" s="187" t="s">
        <v>278</v>
      </c>
      <c r="D213" s="187" t="s">
        <v>131</v>
      </c>
      <c r="E213" s="188" t="s">
        <v>279</v>
      </c>
      <c r="F213" s="189" t="s">
        <v>280</v>
      </c>
      <c r="G213" s="190" t="s">
        <v>180</v>
      </c>
      <c r="H213" s="191">
        <v>1016.065</v>
      </c>
      <c r="I213" s="192"/>
      <c r="J213" s="193">
        <f>ROUND(I213*H213,2)</f>
        <v>0</v>
      </c>
      <c r="K213" s="189" t="s">
        <v>144</v>
      </c>
      <c r="L213" s="40"/>
      <c r="M213" s="194" t="s">
        <v>1</v>
      </c>
      <c r="N213" s="195" t="s">
        <v>41</v>
      </c>
      <c r="O213" s="72"/>
      <c r="P213" s="196">
        <f>O213*H213</f>
        <v>0</v>
      </c>
      <c r="Q213" s="196">
        <v>0</v>
      </c>
      <c r="R213" s="196">
        <f>Q213*H213</f>
        <v>0</v>
      </c>
      <c r="S213" s="196">
        <v>0.65</v>
      </c>
      <c r="T213" s="197">
        <f>S213*H213</f>
        <v>660.4422500000001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8" t="s">
        <v>135</v>
      </c>
      <c r="AT213" s="198" t="s">
        <v>131</v>
      </c>
      <c r="AU213" s="198" t="s">
        <v>86</v>
      </c>
      <c r="AY213" s="18" t="s">
        <v>129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84</v>
      </c>
      <c r="BK213" s="199">
        <f>ROUND(I213*H213,2)</f>
        <v>0</v>
      </c>
      <c r="BL213" s="18" t="s">
        <v>135</v>
      </c>
      <c r="BM213" s="198" t="s">
        <v>281</v>
      </c>
    </row>
    <row r="214" spans="2:51" s="13" customFormat="1" ht="11.25">
      <c r="B214" s="200"/>
      <c r="C214" s="201"/>
      <c r="D214" s="202" t="s">
        <v>146</v>
      </c>
      <c r="E214" s="203" t="s">
        <v>1</v>
      </c>
      <c r="F214" s="204" t="s">
        <v>282</v>
      </c>
      <c r="G214" s="201"/>
      <c r="H214" s="205">
        <v>424.463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146</v>
      </c>
      <c r="AU214" s="211" t="s">
        <v>86</v>
      </c>
      <c r="AV214" s="13" t="s">
        <v>86</v>
      </c>
      <c r="AW214" s="13" t="s">
        <v>32</v>
      </c>
      <c r="AX214" s="13" t="s">
        <v>76</v>
      </c>
      <c r="AY214" s="211" t="s">
        <v>129</v>
      </c>
    </row>
    <row r="215" spans="2:51" s="13" customFormat="1" ht="11.25">
      <c r="B215" s="200"/>
      <c r="C215" s="201"/>
      <c r="D215" s="202" t="s">
        <v>146</v>
      </c>
      <c r="E215" s="203" t="s">
        <v>1</v>
      </c>
      <c r="F215" s="204" t="s">
        <v>283</v>
      </c>
      <c r="G215" s="201"/>
      <c r="H215" s="205">
        <v>407.412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146</v>
      </c>
      <c r="AU215" s="211" t="s">
        <v>86</v>
      </c>
      <c r="AV215" s="13" t="s">
        <v>86</v>
      </c>
      <c r="AW215" s="13" t="s">
        <v>32</v>
      </c>
      <c r="AX215" s="13" t="s">
        <v>76</v>
      </c>
      <c r="AY215" s="211" t="s">
        <v>129</v>
      </c>
    </row>
    <row r="216" spans="2:51" s="13" customFormat="1" ht="11.25">
      <c r="B216" s="200"/>
      <c r="C216" s="201"/>
      <c r="D216" s="202" t="s">
        <v>146</v>
      </c>
      <c r="E216" s="203" t="s">
        <v>1</v>
      </c>
      <c r="F216" s="204" t="s">
        <v>284</v>
      </c>
      <c r="G216" s="201"/>
      <c r="H216" s="205">
        <v>184.19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146</v>
      </c>
      <c r="AU216" s="211" t="s">
        <v>86</v>
      </c>
      <c r="AV216" s="13" t="s">
        <v>86</v>
      </c>
      <c r="AW216" s="13" t="s">
        <v>32</v>
      </c>
      <c r="AX216" s="13" t="s">
        <v>76</v>
      </c>
      <c r="AY216" s="211" t="s">
        <v>129</v>
      </c>
    </row>
    <row r="217" spans="2:51" s="14" customFormat="1" ht="11.25">
      <c r="B217" s="212"/>
      <c r="C217" s="213"/>
      <c r="D217" s="202" t="s">
        <v>146</v>
      </c>
      <c r="E217" s="214" t="s">
        <v>1</v>
      </c>
      <c r="F217" s="215" t="s">
        <v>161</v>
      </c>
      <c r="G217" s="213"/>
      <c r="H217" s="216">
        <v>1016.065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146</v>
      </c>
      <c r="AU217" s="222" t="s">
        <v>86</v>
      </c>
      <c r="AV217" s="14" t="s">
        <v>135</v>
      </c>
      <c r="AW217" s="14" t="s">
        <v>32</v>
      </c>
      <c r="AX217" s="14" t="s">
        <v>84</v>
      </c>
      <c r="AY217" s="222" t="s">
        <v>129</v>
      </c>
    </row>
    <row r="218" spans="1:65" s="2" customFormat="1" ht="21.75" customHeight="1">
      <c r="A218" s="35"/>
      <c r="B218" s="36"/>
      <c r="C218" s="187" t="s">
        <v>285</v>
      </c>
      <c r="D218" s="187" t="s">
        <v>131</v>
      </c>
      <c r="E218" s="188" t="s">
        <v>286</v>
      </c>
      <c r="F218" s="189" t="s">
        <v>287</v>
      </c>
      <c r="G218" s="190" t="s">
        <v>134</v>
      </c>
      <c r="H218" s="191">
        <v>1</v>
      </c>
      <c r="I218" s="192"/>
      <c r="J218" s="193">
        <f>ROUND(I218*H218,2)</f>
        <v>0</v>
      </c>
      <c r="K218" s="189" t="s">
        <v>1</v>
      </c>
      <c r="L218" s="40"/>
      <c r="M218" s="194" t="s">
        <v>1</v>
      </c>
      <c r="N218" s="195" t="s">
        <v>41</v>
      </c>
      <c r="O218" s="72"/>
      <c r="P218" s="196">
        <f>O218*H218</f>
        <v>0</v>
      </c>
      <c r="Q218" s="196">
        <v>1</v>
      </c>
      <c r="R218" s="196">
        <f>Q218*H218</f>
        <v>1</v>
      </c>
      <c r="S218" s="196">
        <v>0</v>
      </c>
      <c r="T218" s="19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8" t="s">
        <v>135</v>
      </c>
      <c r="AT218" s="198" t="s">
        <v>131</v>
      </c>
      <c r="AU218" s="198" t="s">
        <v>86</v>
      </c>
      <c r="AY218" s="18" t="s">
        <v>129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84</v>
      </c>
      <c r="BK218" s="199">
        <f>ROUND(I218*H218,2)</f>
        <v>0</v>
      </c>
      <c r="BL218" s="18" t="s">
        <v>135</v>
      </c>
      <c r="BM218" s="198" t="s">
        <v>288</v>
      </c>
    </row>
    <row r="219" spans="2:63" s="12" customFormat="1" ht="22.9" customHeight="1">
      <c r="B219" s="171"/>
      <c r="C219" s="172"/>
      <c r="D219" s="173" t="s">
        <v>75</v>
      </c>
      <c r="E219" s="185" t="s">
        <v>289</v>
      </c>
      <c r="F219" s="185" t="s">
        <v>290</v>
      </c>
      <c r="G219" s="172"/>
      <c r="H219" s="172"/>
      <c r="I219" s="175"/>
      <c r="J219" s="186">
        <f>BK219</f>
        <v>0</v>
      </c>
      <c r="K219" s="172"/>
      <c r="L219" s="177"/>
      <c r="M219" s="178"/>
      <c r="N219" s="179"/>
      <c r="O219" s="179"/>
      <c r="P219" s="180">
        <f>SUM(P220:P228)</f>
        <v>0</v>
      </c>
      <c r="Q219" s="179"/>
      <c r="R219" s="180">
        <f>SUM(R220:R228)</f>
        <v>0</v>
      </c>
      <c r="S219" s="179"/>
      <c r="T219" s="181">
        <f>SUM(T220:T228)</f>
        <v>0</v>
      </c>
      <c r="AR219" s="182" t="s">
        <v>84</v>
      </c>
      <c r="AT219" s="183" t="s">
        <v>75</v>
      </c>
      <c r="AU219" s="183" t="s">
        <v>84</v>
      </c>
      <c r="AY219" s="182" t="s">
        <v>129</v>
      </c>
      <c r="BK219" s="184">
        <f>SUM(BK220:BK228)</f>
        <v>0</v>
      </c>
    </row>
    <row r="220" spans="1:65" s="2" customFormat="1" ht="16.5" customHeight="1">
      <c r="A220" s="35"/>
      <c r="B220" s="36"/>
      <c r="C220" s="187" t="s">
        <v>291</v>
      </c>
      <c r="D220" s="187" t="s">
        <v>131</v>
      </c>
      <c r="E220" s="188" t="s">
        <v>292</v>
      </c>
      <c r="F220" s="189" t="s">
        <v>293</v>
      </c>
      <c r="G220" s="190" t="s">
        <v>194</v>
      </c>
      <c r="H220" s="191">
        <v>1558.767</v>
      </c>
      <c r="I220" s="192"/>
      <c r="J220" s="193">
        <f>ROUND(I220*H220,2)</f>
        <v>0</v>
      </c>
      <c r="K220" s="189" t="s">
        <v>144</v>
      </c>
      <c r="L220" s="40"/>
      <c r="M220" s="194" t="s">
        <v>1</v>
      </c>
      <c r="N220" s="195" t="s">
        <v>41</v>
      </c>
      <c r="O220" s="72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8" t="s">
        <v>135</v>
      </c>
      <c r="AT220" s="198" t="s">
        <v>131</v>
      </c>
      <c r="AU220" s="198" t="s">
        <v>86</v>
      </c>
      <c r="AY220" s="18" t="s">
        <v>129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84</v>
      </c>
      <c r="BK220" s="199">
        <f>ROUND(I220*H220,2)</f>
        <v>0</v>
      </c>
      <c r="BL220" s="18" t="s">
        <v>135</v>
      </c>
      <c r="BM220" s="198" t="s">
        <v>294</v>
      </c>
    </row>
    <row r="221" spans="1:65" s="2" customFormat="1" ht="24.2" customHeight="1">
      <c r="A221" s="35"/>
      <c r="B221" s="36"/>
      <c r="C221" s="187" t="s">
        <v>295</v>
      </c>
      <c r="D221" s="187" t="s">
        <v>131</v>
      </c>
      <c r="E221" s="188" t="s">
        <v>296</v>
      </c>
      <c r="F221" s="189" t="s">
        <v>297</v>
      </c>
      <c r="G221" s="190" t="s">
        <v>194</v>
      </c>
      <c r="H221" s="191">
        <v>1558.767</v>
      </c>
      <c r="I221" s="192"/>
      <c r="J221" s="193">
        <f>ROUND(I221*H221,2)</f>
        <v>0</v>
      </c>
      <c r="K221" s="189" t="s">
        <v>144</v>
      </c>
      <c r="L221" s="40"/>
      <c r="M221" s="194" t="s">
        <v>1</v>
      </c>
      <c r="N221" s="195" t="s">
        <v>41</v>
      </c>
      <c r="O221" s="72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8" t="s">
        <v>135</v>
      </c>
      <c r="AT221" s="198" t="s">
        <v>131</v>
      </c>
      <c r="AU221" s="198" t="s">
        <v>86</v>
      </c>
      <c r="AY221" s="18" t="s">
        <v>129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8" t="s">
        <v>84</v>
      </c>
      <c r="BK221" s="199">
        <f>ROUND(I221*H221,2)</f>
        <v>0</v>
      </c>
      <c r="BL221" s="18" t="s">
        <v>135</v>
      </c>
      <c r="BM221" s="198" t="s">
        <v>298</v>
      </c>
    </row>
    <row r="222" spans="1:65" s="2" customFormat="1" ht="44.25" customHeight="1">
      <c r="A222" s="35"/>
      <c r="B222" s="36"/>
      <c r="C222" s="187" t="s">
        <v>299</v>
      </c>
      <c r="D222" s="187" t="s">
        <v>131</v>
      </c>
      <c r="E222" s="188" t="s">
        <v>300</v>
      </c>
      <c r="F222" s="189" t="s">
        <v>301</v>
      </c>
      <c r="G222" s="190" t="s">
        <v>194</v>
      </c>
      <c r="H222" s="191">
        <v>31175.34</v>
      </c>
      <c r="I222" s="192"/>
      <c r="J222" s="193">
        <f>ROUND(I222*H222,2)</f>
        <v>0</v>
      </c>
      <c r="K222" s="189" t="s">
        <v>144</v>
      </c>
      <c r="L222" s="40"/>
      <c r="M222" s="194" t="s">
        <v>1</v>
      </c>
      <c r="N222" s="195" t="s">
        <v>41</v>
      </c>
      <c r="O222" s="72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8" t="s">
        <v>135</v>
      </c>
      <c r="AT222" s="198" t="s">
        <v>131</v>
      </c>
      <c r="AU222" s="198" t="s">
        <v>86</v>
      </c>
      <c r="AY222" s="18" t="s">
        <v>129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84</v>
      </c>
      <c r="BK222" s="199">
        <f>ROUND(I222*H222,2)</f>
        <v>0</v>
      </c>
      <c r="BL222" s="18" t="s">
        <v>135</v>
      </c>
      <c r="BM222" s="198" t="s">
        <v>302</v>
      </c>
    </row>
    <row r="223" spans="2:51" s="13" customFormat="1" ht="11.25">
      <c r="B223" s="200"/>
      <c r="C223" s="201"/>
      <c r="D223" s="202" t="s">
        <v>146</v>
      </c>
      <c r="E223" s="201"/>
      <c r="F223" s="204" t="s">
        <v>303</v>
      </c>
      <c r="G223" s="201"/>
      <c r="H223" s="205">
        <v>31175.34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146</v>
      </c>
      <c r="AU223" s="211" t="s">
        <v>86</v>
      </c>
      <c r="AV223" s="13" t="s">
        <v>86</v>
      </c>
      <c r="AW223" s="13" t="s">
        <v>4</v>
      </c>
      <c r="AX223" s="13" t="s">
        <v>84</v>
      </c>
      <c r="AY223" s="211" t="s">
        <v>129</v>
      </c>
    </row>
    <row r="224" spans="1:65" s="2" customFormat="1" ht="49.15" customHeight="1">
      <c r="A224" s="35"/>
      <c r="B224" s="36"/>
      <c r="C224" s="187" t="s">
        <v>304</v>
      </c>
      <c r="D224" s="187" t="s">
        <v>131</v>
      </c>
      <c r="E224" s="188" t="s">
        <v>305</v>
      </c>
      <c r="F224" s="189" t="s">
        <v>306</v>
      </c>
      <c r="G224" s="190" t="s">
        <v>194</v>
      </c>
      <c r="H224" s="191">
        <v>1534.306</v>
      </c>
      <c r="I224" s="192"/>
      <c r="J224" s="193">
        <f>ROUND(I224*H224,2)</f>
        <v>0</v>
      </c>
      <c r="K224" s="189" t="s">
        <v>144</v>
      </c>
      <c r="L224" s="40"/>
      <c r="M224" s="194" t="s">
        <v>1</v>
      </c>
      <c r="N224" s="195" t="s">
        <v>41</v>
      </c>
      <c r="O224" s="72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8" t="s">
        <v>135</v>
      </c>
      <c r="AT224" s="198" t="s">
        <v>131</v>
      </c>
      <c r="AU224" s="198" t="s">
        <v>86</v>
      </c>
      <c r="AY224" s="18" t="s">
        <v>129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84</v>
      </c>
      <c r="BK224" s="199">
        <f>ROUND(I224*H224,2)</f>
        <v>0</v>
      </c>
      <c r="BL224" s="18" t="s">
        <v>135</v>
      </c>
      <c r="BM224" s="198" t="s">
        <v>307</v>
      </c>
    </row>
    <row r="225" spans="2:51" s="13" customFormat="1" ht="11.25">
      <c r="B225" s="200"/>
      <c r="C225" s="201"/>
      <c r="D225" s="202" t="s">
        <v>146</v>
      </c>
      <c r="E225" s="203" t="s">
        <v>1</v>
      </c>
      <c r="F225" s="204" t="s">
        <v>308</v>
      </c>
      <c r="G225" s="201"/>
      <c r="H225" s="205">
        <v>1534.306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146</v>
      </c>
      <c r="AU225" s="211" t="s">
        <v>86</v>
      </c>
      <c r="AV225" s="13" t="s">
        <v>86</v>
      </c>
      <c r="AW225" s="13" t="s">
        <v>32</v>
      </c>
      <c r="AX225" s="13" t="s">
        <v>84</v>
      </c>
      <c r="AY225" s="211" t="s">
        <v>129</v>
      </c>
    </row>
    <row r="226" spans="1:65" s="2" customFormat="1" ht="33" customHeight="1">
      <c r="A226" s="35"/>
      <c r="B226" s="36"/>
      <c r="C226" s="187" t="s">
        <v>309</v>
      </c>
      <c r="D226" s="187" t="s">
        <v>131</v>
      </c>
      <c r="E226" s="188" t="s">
        <v>310</v>
      </c>
      <c r="F226" s="189" t="s">
        <v>311</v>
      </c>
      <c r="G226" s="190" t="s">
        <v>194</v>
      </c>
      <c r="H226" s="191">
        <v>2.038</v>
      </c>
      <c r="I226" s="192"/>
      <c r="J226" s="193">
        <f>ROUND(I226*H226,2)</f>
        <v>0</v>
      </c>
      <c r="K226" s="189" t="s">
        <v>144</v>
      </c>
      <c r="L226" s="40"/>
      <c r="M226" s="194" t="s">
        <v>1</v>
      </c>
      <c r="N226" s="195" t="s">
        <v>41</v>
      </c>
      <c r="O226" s="72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8" t="s">
        <v>135</v>
      </c>
      <c r="AT226" s="198" t="s">
        <v>131</v>
      </c>
      <c r="AU226" s="198" t="s">
        <v>86</v>
      </c>
      <c r="AY226" s="18" t="s">
        <v>129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8" t="s">
        <v>84</v>
      </c>
      <c r="BK226" s="199">
        <f>ROUND(I226*H226,2)</f>
        <v>0</v>
      </c>
      <c r="BL226" s="18" t="s">
        <v>135</v>
      </c>
      <c r="BM226" s="198" t="s">
        <v>312</v>
      </c>
    </row>
    <row r="227" spans="1:65" s="2" customFormat="1" ht="33" customHeight="1">
      <c r="A227" s="35"/>
      <c r="B227" s="36"/>
      <c r="C227" s="187" t="s">
        <v>313</v>
      </c>
      <c r="D227" s="187" t="s">
        <v>131</v>
      </c>
      <c r="E227" s="188" t="s">
        <v>314</v>
      </c>
      <c r="F227" s="189" t="s">
        <v>315</v>
      </c>
      <c r="G227" s="190" t="s">
        <v>194</v>
      </c>
      <c r="H227" s="191">
        <v>20.807</v>
      </c>
      <c r="I227" s="192"/>
      <c r="J227" s="193">
        <f>ROUND(I227*H227,2)</f>
        <v>0</v>
      </c>
      <c r="K227" s="189" t="s">
        <v>144</v>
      </c>
      <c r="L227" s="40"/>
      <c r="M227" s="194" t="s">
        <v>1</v>
      </c>
      <c r="N227" s="195" t="s">
        <v>41</v>
      </c>
      <c r="O227" s="72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8" t="s">
        <v>135</v>
      </c>
      <c r="AT227" s="198" t="s">
        <v>131</v>
      </c>
      <c r="AU227" s="198" t="s">
        <v>86</v>
      </c>
      <c r="AY227" s="18" t="s">
        <v>129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84</v>
      </c>
      <c r="BK227" s="199">
        <f>ROUND(I227*H227,2)</f>
        <v>0</v>
      </c>
      <c r="BL227" s="18" t="s">
        <v>135</v>
      </c>
      <c r="BM227" s="198" t="s">
        <v>316</v>
      </c>
    </row>
    <row r="228" spans="1:65" s="2" customFormat="1" ht="33" customHeight="1">
      <c r="A228" s="35"/>
      <c r="B228" s="36"/>
      <c r="C228" s="187" t="s">
        <v>317</v>
      </c>
      <c r="D228" s="187" t="s">
        <v>131</v>
      </c>
      <c r="E228" s="188" t="s">
        <v>318</v>
      </c>
      <c r="F228" s="189" t="s">
        <v>319</v>
      </c>
      <c r="G228" s="190" t="s">
        <v>194</v>
      </c>
      <c r="H228" s="191">
        <v>2.616</v>
      </c>
      <c r="I228" s="192"/>
      <c r="J228" s="193">
        <f>ROUND(I228*H228,2)</f>
        <v>0</v>
      </c>
      <c r="K228" s="189" t="s">
        <v>144</v>
      </c>
      <c r="L228" s="40"/>
      <c r="M228" s="194" t="s">
        <v>1</v>
      </c>
      <c r="N228" s="195" t="s">
        <v>41</v>
      </c>
      <c r="O228" s="72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8" t="s">
        <v>135</v>
      </c>
      <c r="AT228" s="198" t="s">
        <v>131</v>
      </c>
      <c r="AU228" s="198" t="s">
        <v>86</v>
      </c>
      <c r="AY228" s="18" t="s">
        <v>129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84</v>
      </c>
      <c r="BK228" s="199">
        <f>ROUND(I228*H228,2)</f>
        <v>0</v>
      </c>
      <c r="BL228" s="18" t="s">
        <v>135</v>
      </c>
      <c r="BM228" s="198" t="s">
        <v>320</v>
      </c>
    </row>
    <row r="229" spans="2:63" s="12" customFormat="1" ht="22.9" customHeight="1">
      <c r="B229" s="171"/>
      <c r="C229" s="172"/>
      <c r="D229" s="173" t="s">
        <v>75</v>
      </c>
      <c r="E229" s="185" t="s">
        <v>321</v>
      </c>
      <c r="F229" s="185" t="s">
        <v>322</v>
      </c>
      <c r="G229" s="172"/>
      <c r="H229" s="172"/>
      <c r="I229" s="175"/>
      <c r="J229" s="186">
        <f>BK229</f>
        <v>0</v>
      </c>
      <c r="K229" s="172"/>
      <c r="L229" s="177"/>
      <c r="M229" s="178"/>
      <c r="N229" s="179"/>
      <c r="O229" s="179"/>
      <c r="P229" s="180">
        <f>P230</f>
        <v>0</v>
      </c>
      <c r="Q229" s="179"/>
      <c r="R229" s="180">
        <f>R230</f>
        <v>0</v>
      </c>
      <c r="S229" s="179"/>
      <c r="T229" s="181">
        <f>T230</f>
        <v>0</v>
      </c>
      <c r="AR229" s="182" t="s">
        <v>84</v>
      </c>
      <c r="AT229" s="183" t="s">
        <v>75</v>
      </c>
      <c r="AU229" s="183" t="s">
        <v>84</v>
      </c>
      <c r="AY229" s="182" t="s">
        <v>129</v>
      </c>
      <c r="BK229" s="184">
        <f>BK230</f>
        <v>0</v>
      </c>
    </row>
    <row r="230" spans="1:65" s="2" customFormat="1" ht="16.5" customHeight="1">
      <c r="A230" s="35"/>
      <c r="B230" s="36"/>
      <c r="C230" s="187" t="s">
        <v>323</v>
      </c>
      <c r="D230" s="187" t="s">
        <v>131</v>
      </c>
      <c r="E230" s="188" t="s">
        <v>324</v>
      </c>
      <c r="F230" s="189" t="s">
        <v>325</v>
      </c>
      <c r="G230" s="190" t="s">
        <v>194</v>
      </c>
      <c r="H230" s="191">
        <v>344.722</v>
      </c>
      <c r="I230" s="192"/>
      <c r="J230" s="193">
        <f>ROUND(I230*H230,2)</f>
        <v>0</v>
      </c>
      <c r="K230" s="189" t="s">
        <v>144</v>
      </c>
      <c r="L230" s="40"/>
      <c r="M230" s="194" t="s">
        <v>1</v>
      </c>
      <c r="N230" s="195" t="s">
        <v>41</v>
      </c>
      <c r="O230" s="72"/>
      <c r="P230" s="196">
        <f>O230*H230</f>
        <v>0</v>
      </c>
      <c r="Q230" s="196">
        <v>0</v>
      </c>
      <c r="R230" s="196">
        <f>Q230*H230</f>
        <v>0</v>
      </c>
      <c r="S230" s="196">
        <v>0</v>
      </c>
      <c r="T230" s="19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8" t="s">
        <v>135</v>
      </c>
      <c r="AT230" s="198" t="s">
        <v>131</v>
      </c>
      <c r="AU230" s="198" t="s">
        <v>86</v>
      </c>
      <c r="AY230" s="18" t="s">
        <v>129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8" t="s">
        <v>84</v>
      </c>
      <c r="BK230" s="199">
        <f>ROUND(I230*H230,2)</f>
        <v>0</v>
      </c>
      <c r="BL230" s="18" t="s">
        <v>135</v>
      </c>
      <c r="BM230" s="198" t="s">
        <v>326</v>
      </c>
    </row>
    <row r="231" spans="2:63" s="12" customFormat="1" ht="25.9" customHeight="1">
      <c r="B231" s="171"/>
      <c r="C231" s="172"/>
      <c r="D231" s="173" t="s">
        <v>75</v>
      </c>
      <c r="E231" s="174" t="s">
        <v>327</v>
      </c>
      <c r="F231" s="174" t="s">
        <v>328</v>
      </c>
      <c r="G231" s="172"/>
      <c r="H231" s="172"/>
      <c r="I231" s="175"/>
      <c r="J231" s="176">
        <f>BK231</f>
        <v>0</v>
      </c>
      <c r="K231" s="172"/>
      <c r="L231" s="177"/>
      <c r="M231" s="178"/>
      <c r="N231" s="179"/>
      <c r="O231" s="179"/>
      <c r="P231" s="180">
        <f>P232+P238</f>
        <v>0</v>
      </c>
      <c r="Q231" s="179"/>
      <c r="R231" s="180">
        <f>R232+R238</f>
        <v>0</v>
      </c>
      <c r="S231" s="179"/>
      <c r="T231" s="181">
        <f>T232+T238</f>
        <v>4.654655</v>
      </c>
      <c r="AR231" s="182" t="s">
        <v>86</v>
      </c>
      <c r="AT231" s="183" t="s">
        <v>75</v>
      </c>
      <c r="AU231" s="183" t="s">
        <v>76</v>
      </c>
      <c r="AY231" s="182" t="s">
        <v>129</v>
      </c>
      <c r="BK231" s="184">
        <f>BK232+BK238</f>
        <v>0</v>
      </c>
    </row>
    <row r="232" spans="2:63" s="12" customFormat="1" ht="22.9" customHeight="1">
      <c r="B232" s="171"/>
      <c r="C232" s="172"/>
      <c r="D232" s="173" t="s">
        <v>75</v>
      </c>
      <c r="E232" s="185" t="s">
        <v>329</v>
      </c>
      <c r="F232" s="185" t="s">
        <v>330</v>
      </c>
      <c r="G232" s="172"/>
      <c r="H232" s="172"/>
      <c r="I232" s="175"/>
      <c r="J232" s="186">
        <f>BK232</f>
        <v>0</v>
      </c>
      <c r="K232" s="172"/>
      <c r="L232" s="177"/>
      <c r="M232" s="178"/>
      <c r="N232" s="179"/>
      <c r="O232" s="179"/>
      <c r="P232" s="180">
        <f>SUM(P233:P237)</f>
        <v>0</v>
      </c>
      <c r="Q232" s="179"/>
      <c r="R232" s="180">
        <f>SUM(R233:R237)</f>
        <v>0</v>
      </c>
      <c r="S232" s="179"/>
      <c r="T232" s="181">
        <f>SUM(T233:T237)</f>
        <v>2.616405</v>
      </c>
      <c r="AR232" s="182" t="s">
        <v>86</v>
      </c>
      <c r="AT232" s="183" t="s">
        <v>75</v>
      </c>
      <c r="AU232" s="183" t="s">
        <v>84</v>
      </c>
      <c r="AY232" s="182" t="s">
        <v>129</v>
      </c>
      <c r="BK232" s="184">
        <f>SUM(BK233:BK237)</f>
        <v>0</v>
      </c>
    </row>
    <row r="233" spans="1:65" s="2" customFormat="1" ht="24.2" customHeight="1">
      <c r="A233" s="35"/>
      <c r="B233" s="36"/>
      <c r="C233" s="187" t="s">
        <v>331</v>
      </c>
      <c r="D233" s="187" t="s">
        <v>131</v>
      </c>
      <c r="E233" s="188" t="s">
        <v>332</v>
      </c>
      <c r="F233" s="189" t="s">
        <v>333</v>
      </c>
      <c r="G233" s="190" t="s">
        <v>143</v>
      </c>
      <c r="H233" s="191">
        <v>237.855</v>
      </c>
      <c r="I233" s="192"/>
      <c r="J233" s="193">
        <f>ROUND(I233*H233,2)</f>
        <v>0</v>
      </c>
      <c r="K233" s="189" t="s">
        <v>144</v>
      </c>
      <c r="L233" s="40"/>
      <c r="M233" s="194" t="s">
        <v>1</v>
      </c>
      <c r="N233" s="195" t="s">
        <v>41</v>
      </c>
      <c r="O233" s="72"/>
      <c r="P233" s="196">
        <f>O233*H233</f>
        <v>0</v>
      </c>
      <c r="Q233" s="196">
        <v>0</v>
      </c>
      <c r="R233" s="196">
        <f>Q233*H233</f>
        <v>0</v>
      </c>
      <c r="S233" s="196">
        <v>0.011</v>
      </c>
      <c r="T233" s="197">
        <f>S233*H233</f>
        <v>2.616405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8" t="s">
        <v>220</v>
      </c>
      <c r="AT233" s="198" t="s">
        <v>131</v>
      </c>
      <c r="AU233" s="198" t="s">
        <v>86</v>
      </c>
      <c r="AY233" s="18" t="s">
        <v>129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84</v>
      </c>
      <c r="BK233" s="199">
        <f>ROUND(I233*H233,2)</f>
        <v>0</v>
      </c>
      <c r="BL233" s="18" t="s">
        <v>220</v>
      </c>
      <c r="BM233" s="198" t="s">
        <v>334</v>
      </c>
    </row>
    <row r="234" spans="2:51" s="13" customFormat="1" ht="11.25">
      <c r="B234" s="200"/>
      <c r="C234" s="201"/>
      <c r="D234" s="202" t="s">
        <v>146</v>
      </c>
      <c r="E234" s="203" t="s">
        <v>1</v>
      </c>
      <c r="F234" s="204" t="s">
        <v>335</v>
      </c>
      <c r="G234" s="201"/>
      <c r="H234" s="205">
        <v>65.302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146</v>
      </c>
      <c r="AU234" s="211" t="s">
        <v>86</v>
      </c>
      <c r="AV234" s="13" t="s">
        <v>86</v>
      </c>
      <c r="AW234" s="13" t="s">
        <v>32</v>
      </c>
      <c r="AX234" s="13" t="s">
        <v>76</v>
      </c>
      <c r="AY234" s="211" t="s">
        <v>129</v>
      </c>
    </row>
    <row r="235" spans="2:51" s="13" customFormat="1" ht="11.25">
      <c r="B235" s="200"/>
      <c r="C235" s="201"/>
      <c r="D235" s="202" t="s">
        <v>146</v>
      </c>
      <c r="E235" s="203" t="s">
        <v>1</v>
      </c>
      <c r="F235" s="204" t="s">
        <v>336</v>
      </c>
      <c r="G235" s="201"/>
      <c r="H235" s="205">
        <v>113.328</v>
      </c>
      <c r="I235" s="206"/>
      <c r="J235" s="201"/>
      <c r="K235" s="201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146</v>
      </c>
      <c r="AU235" s="211" t="s">
        <v>86</v>
      </c>
      <c r="AV235" s="13" t="s">
        <v>86</v>
      </c>
      <c r="AW235" s="13" t="s">
        <v>32</v>
      </c>
      <c r="AX235" s="13" t="s">
        <v>76</v>
      </c>
      <c r="AY235" s="211" t="s">
        <v>129</v>
      </c>
    </row>
    <row r="236" spans="2:51" s="13" customFormat="1" ht="11.25">
      <c r="B236" s="200"/>
      <c r="C236" s="201"/>
      <c r="D236" s="202" t="s">
        <v>146</v>
      </c>
      <c r="E236" s="203" t="s">
        <v>1</v>
      </c>
      <c r="F236" s="204" t="s">
        <v>337</v>
      </c>
      <c r="G236" s="201"/>
      <c r="H236" s="205">
        <v>59.225</v>
      </c>
      <c r="I236" s="206"/>
      <c r="J236" s="201"/>
      <c r="K236" s="201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146</v>
      </c>
      <c r="AU236" s="211" t="s">
        <v>86</v>
      </c>
      <c r="AV236" s="13" t="s">
        <v>86</v>
      </c>
      <c r="AW236" s="13" t="s">
        <v>32</v>
      </c>
      <c r="AX236" s="13" t="s">
        <v>76</v>
      </c>
      <c r="AY236" s="211" t="s">
        <v>129</v>
      </c>
    </row>
    <row r="237" spans="2:51" s="14" customFormat="1" ht="11.25">
      <c r="B237" s="212"/>
      <c r="C237" s="213"/>
      <c r="D237" s="202" t="s">
        <v>146</v>
      </c>
      <c r="E237" s="214" t="s">
        <v>1</v>
      </c>
      <c r="F237" s="215" t="s">
        <v>161</v>
      </c>
      <c r="G237" s="213"/>
      <c r="H237" s="216">
        <v>237.855</v>
      </c>
      <c r="I237" s="217"/>
      <c r="J237" s="213"/>
      <c r="K237" s="213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146</v>
      </c>
      <c r="AU237" s="222" t="s">
        <v>86</v>
      </c>
      <c r="AV237" s="14" t="s">
        <v>135</v>
      </c>
      <c r="AW237" s="14" t="s">
        <v>32</v>
      </c>
      <c r="AX237" s="14" t="s">
        <v>84</v>
      </c>
      <c r="AY237" s="222" t="s">
        <v>129</v>
      </c>
    </row>
    <row r="238" spans="2:63" s="12" customFormat="1" ht="22.9" customHeight="1">
      <c r="B238" s="171"/>
      <c r="C238" s="172"/>
      <c r="D238" s="173" t="s">
        <v>75</v>
      </c>
      <c r="E238" s="185" t="s">
        <v>338</v>
      </c>
      <c r="F238" s="185" t="s">
        <v>339</v>
      </c>
      <c r="G238" s="172"/>
      <c r="H238" s="172"/>
      <c r="I238" s="175"/>
      <c r="J238" s="186">
        <f>BK238</f>
        <v>0</v>
      </c>
      <c r="K238" s="172"/>
      <c r="L238" s="177"/>
      <c r="M238" s="178"/>
      <c r="N238" s="179"/>
      <c r="O238" s="179"/>
      <c r="P238" s="180">
        <f>SUM(P239:P242)</f>
        <v>0</v>
      </c>
      <c r="Q238" s="179"/>
      <c r="R238" s="180">
        <f>SUM(R239:R242)</f>
        <v>0</v>
      </c>
      <c r="S238" s="179"/>
      <c r="T238" s="181">
        <f>SUM(T239:T242)</f>
        <v>2.0382500000000006</v>
      </c>
      <c r="AR238" s="182" t="s">
        <v>86</v>
      </c>
      <c r="AT238" s="183" t="s">
        <v>75</v>
      </c>
      <c r="AU238" s="183" t="s">
        <v>84</v>
      </c>
      <c r="AY238" s="182" t="s">
        <v>129</v>
      </c>
      <c r="BK238" s="184">
        <f>SUM(BK239:BK242)</f>
        <v>0</v>
      </c>
    </row>
    <row r="239" spans="1:65" s="2" customFormat="1" ht="24.2" customHeight="1">
      <c r="A239" s="35"/>
      <c r="B239" s="36"/>
      <c r="C239" s="187" t="s">
        <v>340</v>
      </c>
      <c r="D239" s="187" t="s">
        <v>131</v>
      </c>
      <c r="E239" s="188" t="s">
        <v>341</v>
      </c>
      <c r="F239" s="189" t="s">
        <v>342</v>
      </c>
      <c r="G239" s="190" t="s">
        <v>174</v>
      </c>
      <c r="H239" s="191">
        <v>15</v>
      </c>
      <c r="I239" s="192"/>
      <c r="J239" s="193">
        <f>ROUND(I239*H239,2)</f>
        <v>0</v>
      </c>
      <c r="K239" s="189" t="s">
        <v>144</v>
      </c>
      <c r="L239" s="40"/>
      <c r="M239" s="194" t="s">
        <v>1</v>
      </c>
      <c r="N239" s="195" t="s">
        <v>41</v>
      </c>
      <c r="O239" s="72"/>
      <c r="P239" s="196">
        <f>O239*H239</f>
        <v>0</v>
      </c>
      <c r="Q239" s="196">
        <v>0</v>
      </c>
      <c r="R239" s="196">
        <f>Q239*H239</f>
        <v>0</v>
      </c>
      <c r="S239" s="196">
        <v>0.016</v>
      </c>
      <c r="T239" s="197">
        <f>S239*H239</f>
        <v>0.24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8" t="s">
        <v>220</v>
      </c>
      <c r="AT239" s="198" t="s">
        <v>131</v>
      </c>
      <c r="AU239" s="198" t="s">
        <v>86</v>
      </c>
      <c r="AY239" s="18" t="s">
        <v>129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84</v>
      </c>
      <c r="BK239" s="199">
        <f>ROUND(I239*H239,2)</f>
        <v>0</v>
      </c>
      <c r="BL239" s="18" t="s">
        <v>220</v>
      </c>
      <c r="BM239" s="198" t="s">
        <v>343</v>
      </c>
    </row>
    <row r="240" spans="2:51" s="13" customFormat="1" ht="11.25">
      <c r="B240" s="200"/>
      <c r="C240" s="201"/>
      <c r="D240" s="202" t="s">
        <v>146</v>
      </c>
      <c r="E240" s="203" t="s">
        <v>1</v>
      </c>
      <c r="F240" s="204" t="s">
        <v>344</v>
      </c>
      <c r="G240" s="201"/>
      <c r="H240" s="205">
        <v>15</v>
      </c>
      <c r="I240" s="206"/>
      <c r="J240" s="201"/>
      <c r="K240" s="201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146</v>
      </c>
      <c r="AU240" s="211" t="s">
        <v>86</v>
      </c>
      <c r="AV240" s="13" t="s">
        <v>86</v>
      </c>
      <c r="AW240" s="13" t="s">
        <v>32</v>
      </c>
      <c r="AX240" s="13" t="s">
        <v>84</v>
      </c>
      <c r="AY240" s="211" t="s">
        <v>129</v>
      </c>
    </row>
    <row r="241" spans="1:65" s="2" customFormat="1" ht="24.2" customHeight="1">
      <c r="A241" s="35"/>
      <c r="B241" s="36"/>
      <c r="C241" s="187" t="s">
        <v>345</v>
      </c>
      <c r="D241" s="187" t="s">
        <v>131</v>
      </c>
      <c r="E241" s="188" t="s">
        <v>346</v>
      </c>
      <c r="F241" s="189" t="s">
        <v>347</v>
      </c>
      <c r="G241" s="190" t="s">
        <v>174</v>
      </c>
      <c r="H241" s="191">
        <v>71.93</v>
      </c>
      <c r="I241" s="192"/>
      <c r="J241" s="193">
        <f>ROUND(I241*H241,2)</f>
        <v>0</v>
      </c>
      <c r="K241" s="189" t="s">
        <v>144</v>
      </c>
      <c r="L241" s="40"/>
      <c r="M241" s="194" t="s">
        <v>1</v>
      </c>
      <c r="N241" s="195" t="s">
        <v>41</v>
      </c>
      <c r="O241" s="72"/>
      <c r="P241" s="196">
        <f>O241*H241</f>
        <v>0</v>
      </c>
      <c r="Q241" s="196">
        <v>0</v>
      </c>
      <c r="R241" s="196">
        <f>Q241*H241</f>
        <v>0</v>
      </c>
      <c r="S241" s="196">
        <v>0.025</v>
      </c>
      <c r="T241" s="197">
        <f>S241*H241</f>
        <v>1.7982500000000003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8" t="s">
        <v>220</v>
      </c>
      <c r="AT241" s="198" t="s">
        <v>131</v>
      </c>
      <c r="AU241" s="198" t="s">
        <v>86</v>
      </c>
      <c r="AY241" s="18" t="s">
        <v>129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84</v>
      </c>
      <c r="BK241" s="199">
        <f>ROUND(I241*H241,2)</f>
        <v>0</v>
      </c>
      <c r="BL241" s="18" t="s">
        <v>220</v>
      </c>
      <c r="BM241" s="198" t="s">
        <v>348</v>
      </c>
    </row>
    <row r="242" spans="2:51" s="13" customFormat="1" ht="22.5">
      <c r="B242" s="200"/>
      <c r="C242" s="201"/>
      <c r="D242" s="202" t="s">
        <v>146</v>
      </c>
      <c r="E242" s="203" t="s">
        <v>1</v>
      </c>
      <c r="F242" s="204" t="s">
        <v>349</v>
      </c>
      <c r="G242" s="201"/>
      <c r="H242" s="205">
        <v>71.93</v>
      </c>
      <c r="I242" s="206"/>
      <c r="J242" s="201"/>
      <c r="K242" s="201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146</v>
      </c>
      <c r="AU242" s="211" t="s">
        <v>86</v>
      </c>
      <c r="AV242" s="13" t="s">
        <v>86</v>
      </c>
      <c r="AW242" s="13" t="s">
        <v>32</v>
      </c>
      <c r="AX242" s="13" t="s">
        <v>84</v>
      </c>
      <c r="AY242" s="211" t="s">
        <v>129</v>
      </c>
    </row>
    <row r="243" spans="2:63" s="12" customFormat="1" ht="25.9" customHeight="1">
      <c r="B243" s="171"/>
      <c r="C243" s="172"/>
      <c r="D243" s="173" t="s">
        <v>75</v>
      </c>
      <c r="E243" s="174" t="s">
        <v>191</v>
      </c>
      <c r="F243" s="174" t="s">
        <v>350</v>
      </c>
      <c r="G243" s="172"/>
      <c r="H243" s="172"/>
      <c r="I243" s="175"/>
      <c r="J243" s="176">
        <f>BK243</f>
        <v>0</v>
      </c>
      <c r="K243" s="172"/>
      <c r="L243" s="177"/>
      <c r="M243" s="178"/>
      <c r="N243" s="179"/>
      <c r="O243" s="179"/>
      <c r="P243" s="180">
        <f>P244</f>
        <v>0</v>
      </c>
      <c r="Q243" s="179"/>
      <c r="R243" s="180">
        <f>R244</f>
        <v>0</v>
      </c>
      <c r="S243" s="179"/>
      <c r="T243" s="181">
        <f>T244</f>
        <v>0</v>
      </c>
      <c r="AR243" s="182" t="s">
        <v>140</v>
      </c>
      <c r="AT243" s="183" t="s">
        <v>75</v>
      </c>
      <c r="AU243" s="183" t="s">
        <v>76</v>
      </c>
      <c r="AY243" s="182" t="s">
        <v>129</v>
      </c>
      <c r="BK243" s="184">
        <f>BK244</f>
        <v>0</v>
      </c>
    </row>
    <row r="244" spans="2:63" s="12" customFormat="1" ht="22.9" customHeight="1">
      <c r="B244" s="171"/>
      <c r="C244" s="172"/>
      <c r="D244" s="173" t="s">
        <v>75</v>
      </c>
      <c r="E244" s="185" t="s">
        <v>351</v>
      </c>
      <c r="F244" s="185" t="s">
        <v>352</v>
      </c>
      <c r="G244" s="172"/>
      <c r="H244" s="172"/>
      <c r="I244" s="175"/>
      <c r="J244" s="186">
        <f>BK244</f>
        <v>0</v>
      </c>
      <c r="K244" s="172"/>
      <c r="L244" s="177"/>
      <c r="M244" s="178"/>
      <c r="N244" s="179"/>
      <c r="O244" s="179"/>
      <c r="P244" s="180">
        <f>P245</f>
        <v>0</v>
      </c>
      <c r="Q244" s="179"/>
      <c r="R244" s="180">
        <f>R245</f>
        <v>0</v>
      </c>
      <c r="S244" s="179"/>
      <c r="T244" s="181">
        <f>T245</f>
        <v>0</v>
      </c>
      <c r="AR244" s="182" t="s">
        <v>140</v>
      </c>
      <c r="AT244" s="183" t="s">
        <v>75</v>
      </c>
      <c r="AU244" s="183" t="s">
        <v>84</v>
      </c>
      <c r="AY244" s="182" t="s">
        <v>129</v>
      </c>
      <c r="BK244" s="184">
        <f>BK245</f>
        <v>0</v>
      </c>
    </row>
    <row r="245" spans="1:65" s="2" customFormat="1" ht="16.5" customHeight="1">
      <c r="A245" s="35"/>
      <c r="B245" s="36"/>
      <c r="C245" s="187" t="s">
        <v>353</v>
      </c>
      <c r="D245" s="187" t="s">
        <v>131</v>
      </c>
      <c r="E245" s="188" t="s">
        <v>354</v>
      </c>
      <c r="F245" s="189" t="s">
        <v>355</v>
      </c>
      <c r="G245" s="190" t="s">
        <v>356</v>
      </c>
      <c r="H245" s="191">
        <v>1</v>
      </c>
      <c r="I245" s="192"/>
      <c r="J245" s="193">
        <f>ROUND(I245*H245,2)</f>
        <v>0</v>
      </c>
      <c r="K245" s="189" t="s">
        <v>1</v>
      </c>
      <c r="L245" s="40"/>
      <c r="M245" s="194" t="s">
        <v>1</v>
      </c>
      <c r="N245" s="195" t="s">
        <v>41</v>
      </c>
      <c r="O245" s="72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8" t="s">
        <v>357</v>
      </c>
      <c r="AT245" s="198" t="s">
        <v>131</v>
      </c>
      <c r="AU245" s="198" t="s">
        <v>86</v>
      </c>
      <c r="AY245" s="18" t="s">
        <v>129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8" t="s">
        <v>84</v>
      </c>
      <c r="BK245" s="199">
        <f>ROUND(I245*H245,2)</f>
        <v>0</v>
      </c>
      <c r="BL245" s="18" t="s">
        <v>357</v>
      </c>
      <c r="BM245" s="198" t="s">
        <v>358</v>
      </c>
    </row>
    <row r="246" spans="2:63" s="12" customFormat="1" ht="25.9" customHeight="1">
      <c r="B246" s="171"/>
      <c r="C246" s="172"/>
      <c r="D246" s="173" t="s">
        <v>75</v>
      </c>
      <c r="E246" s="174" t="s">
        <v>359</v>
      </c>
      <c r="F246" s="174" t="s">
        <v>360</v>
      </c>
      <c r="G246" s="172"/>
      <c r="H246" s="172"/>
      <c r="I246" s="175"/>
      <c r="J246" s="176">
        <f>BK246</f>
        <v>0</v>
      </c>
      <c r="K246" s="172"/>
      <c r="L246" s="177"/>
      <c r="M246" s="178"/>
      <c r="N246" s="179"/>
      <c r="O246" s="179"/>
      <c r="P246" s="180">
        <f>P247+P252+P255+P259</f>
        <v>0</v>
      </c>
      <c r="Q246" s="179"/>
      <c r="R246" s="180">
        <f>R247+R252+R255+R259</f>
        <v>0</v>
      </c>
      <c r="S246" s="179"/>
      <c r="T246" s="181">
        <f>T247+T252+T255+T259</f>
        <v>0</v>
      </c>
      <c r="AR246" s="182" t="s">
        <v>152</v>
      </c>
      <c r="AT246" s="183" t="s">
        <v>75</v>
      </c>
      <c r="AU246" s="183" t="s">
        <v>76</v>
      </c>
      <c r="AY246" s="182" t="s">
        <v>129</v>
      </c>
      <c r="BK246" s="184">
        <f>BK247+BK252+BK255+BK259</f>
        <v>0</v>
      </c>
    </row>
    <row r="247" spans="2:63" s="12" customFormat="1" ht="22.9" customHeight="1">
      <c r="B247" s="171"/>
      <c r="C247" s="172"/>
      <c r="D247" s="173" t="s">
        <v>75</v>
      </c>
      <c r="E247" s="185" t="s">
        <v>361</v>
      </c>
      <c r="F247" s="185" t="s">
        <v>362</v>
      </c>
      <c r="G247" s="172"/>
      <c r="H247" s="172"/>
      <c r="I247" s="175"/>
      <c r="J247" s="186">
        <f>BK247</f>
        <v>0</v>
      </c>
      <c r="K247" s="172"/>
      <c r="L247" s="177"/>
      <c r="M247" s="178"/>
      <c r="N247" s="179"/>
      <c r="O247" s="179"/>
      <c r="P247" s="180">
        <f>SUM(P248:P251)</f>
        <v>0</v>
      </c>
      <c r="Q247" s="179"/>
      <c r="R247" s="180">
        <f>SUM(R248:R251)</f>
        <v>0</v>
      </c>
      <c r="S247" s="179"/>
      <c r="T247" s="181">
        <f>SUM(T248:T251)</f>
        <v>0</v>
      </c>
      <c r="AR247" s="182" t="s">
        <v>152</v>
      </c>
      <c r="AT247" s="183" t="s">
        <v>75</v>
      </c>
      <c r="AU247" s="183" t="s">
        <v>84</v>
      </c>
      <c r="AY247" s="182" t="s">
        <v>129</v>
      </c>
      <c r="BK247" s="184">
        <f>SUM(BK248:BK251)</f>
        <v>0</v>
      </c>
    </row>
    <row r="248" spans="1:65" s="2" customFormat="1" ht="21.75" customHeight="1">
      <c r="A248" s="35"/>
      <c r="B248" s="36"/>
      <c r="C248" s="187" t="s">
        <v>363</v>
      </c>
      <c r="D248" s="187" t="s">
        <v>131</v>
      </c>
      <c r="E248" s="188" t="s">
        <v>364</v>
      </c>
      <c r="F248" s="189" t="s">
        <v>365</v>
      </c>
      <c r="G248" s="190" t="s">
        <v>366</v>
      </c>
      <c r="H248" s="191">
        <v>1</v>
      </c>
      <c r="I248" s="192"/>
      <c r="J248" s="193">
        <f>ROUND(I248*H248,2)</f>
        <v>0</v>
      </c>
      <c r="K248" s="189" t="s">
        <v>367</v>
      </c>
      <c r="L248" s="40"/>
      <c r="M248" s="194" t="s">
        <v>1</v>
      </c>
      <c r="N248" s="195" t="s">
        <v>41</v>
      </c>
      <c r="O248" s="72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8" t="s">
        <v>368</v>
      </c>
      <c r="AT248" s="198" t="s">
        <v>131</v>
      </c>
      <c r="AU248" s="198" t="s">
        <v>86</v>
      </c>
      <c r="AY248" s="18" t="s">
        <v>129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84</v>
      </c>
      <c r="BK248" s="199">
        <f>ROUND(I248*H248,2)</f>
        <v>0</v>
      </c>
      <c r="BL248" s="18" t="s">
        <v>368</v>
      </c>
      <c r="BM248" s="198" t="s">
        <v>369</v>
      </c>
    </row>
    <row r="249" spans="1:65" s="2" customFormat="1" ht="16.5" customHeight="1">
      <c r="A249" s="35"/>
      <c r="B249" s="36"/>
      <c r="C249" s="187" t="s">
        <v>370</v>
      </c>
      <c r="D249" s="187" t="s">
        <v>131</v>
      </c>
      <c r="E249" s="188" t="s">
        <v>371</v>
      </c>
      <c r="F249" s="189" t="s">
        <v>372</v>
      </c>
      <c r="G249" s="190" t="s">
        <v>366</v>
      </c>
      <c r="H249" s="191">
        <v>1</v>
      </c>
      <c r="I249" s="192"/>
      <c r="J249" s="193">
        <f>ROUND(I249*H249,2)</f>
        <v>0</v>
      </c>
      <c r="K249" s="189" t="s">
        <v>367</v>
      </c>
      <c r="L249" s="40"/>
      <c r="M249" s="194" t="s">
        <v>1</v>
      </c>
      <c r="N249" s="195" t="s">
        <v>41</v>
      </c>
      <c r="O249" s="72"/>
      <c r="P249" s="196">
        <f>O249*H249</f>
        <v>0</v>
      </c>
      <c r="Q249" s="196">
        <v>0</v>
      </c>
      <c r="R249" s="196">
        <f>Q249*H249</f>
        <v>0</v>
      </c>
      <c r="S249" s="196">
        <v>0</v>
      </c>
      <c r="T249" s="19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8" t="s">
        <v>368</v>
      </c>
      <c r="AT249" s="198" t="s">
        <v>131</v>
      </c>
      <c r="AU249" s="198" t="s">
        <v>86</v>
      </c>
      <c r="AY249" s="18" t="s">
        <v>129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8" t="s">
        <v>84</v>
      </c>
      <c r="BK249" s="199">
        <f>ROUND(I249*H249,2)</f>
        <v>0</v>
      </c>
      <c r="BL249" s="18" t="s">
        <v>368</v>
      </c>
      <c r="BM249" s="198" t="s">
        <v>373</v>
      </c>
    </row>
    <row r="250" spans="1:65" s="2" customFormat="1" ht="16.5" customHeight="1">
      <c r="A250" s="35"/>
      <c r="B250" s="36"/>
      <c r="C250" s="187" t="s">
        <v>374</v>
      </c>
      <c r="D250" s="187" t="s">
        <v>131</v>
      </c>
      <c r="E250" s="188" t="s">
        <v>375</v>
      </c>
      <c r="F250" s="189" t="s">
        <v>376</v>
      </c>
      <c r="G250" s="190" t="s">
        <v>366</v>
      </c>
      <c r="H250" s="191">
        <v>1</v>
      </c>
      <c r="I250" s="192"/>
      <c r="J250" s="193">
        <f>ROUND(I250*H250,2)</f>
        <v>0</v>
      </c>
      <c r="K250" s="189" t="s">
        <v>367</v>
      </c>
      <c r="L250" s="40"/>
      <c r="M250" s="194" t="s">
        <v>1</v>
      </c>
      <c r="N250" s="195" t="s">
        <v>41</v>
      </c>
      <c r="O250" s="72"/>
      <c r="P250" s="196">
        <f>O250*H250</f>
        <v>0</v>
      </c>
      <c r="Q250" s="196">
        <v>0</v>
      </c>
      <c r="R250" s="196">
        <f>Q250*H250</f>
        <v>0</v>
      </c>
      <c r="S250" s="196">
        <v>0</v>
      </c>
      <c r="T250" s="19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8" t="s">
        <v>368</v>
      </c>
      <c r="AT250" s="198" t="s">
        <v>131</v>
      </c>
      <c r="AU250" s="198" t="s">
        <v>86</v>
      </c>
      <c r="AY250" s="18" t="s">
        <v>129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8" t="s">
        <v>84</v>
      </c>
      <c r="BK250" s="199">
        <f>ROUND(I250*H250,2)</f>
        <v>0</v>
      </c>
      <c r="BL250" s="18" t="s">
        <v>368</v>
      </c>
      <c r="BM250" s="198" t="s">
        <v>377</v>
      </c>
    </row>
    <row r="251" spans="1:65" s="2" customFormat="1" ht="24.2" customHeight="1">
      <c r="A251" s="35"/>
      <c r="B251" s="36"/>
      <c r="C251" s="187" t="s">
        <v>378</v>
      </c>
      <c r="D251" s="187" t="s">
        <v>131</v>
      </c>
      <c r="E251" s="188" t="s">
        <v>379</v>
      </c>
      <c r="F251" s="189" t="s">
        <v>380</v>
      </c>
      <c r="G251" s="190" t="s">
        <v>366</v>
      </c>
      <c r="H251" s="191">
        <v>1</v>
      </c>
      <c r="I251" s="192"/>
      <c r="J251" s="193">
        <f>ROUND(I251*H251,2)</f>
        <v>0</v>
      </c>
      <c r="K251" s="189" t="s">
        <v>367</v>
      </c>
      <c r="L251" s="40"/>
      <c r="M251" s="194" t="s">
        <v>1</v>
      </c>
      <c r="N251" s="195" t="s">
        <v>41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368</v>
      </c>
      <c r="AT251" s="198" t="s">
        <v>131</v>
      </c>
      <c r="AU251" s="198" t="s">
        <v>86</v>
      </c>
      <c r="AY251" s="18" t="s">
        <v>129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84</v>
      </c>
      <c r="BK251" s="199">
        <f>ROUND(I251*H251,2)</f>
        <v>0</v>
      </c>
      <c r="BL251" s="18" t="s">
        <v>368</v>
      </c>
      <c r="BM251" s="198" t="s">
        <v>381</v>
      </c>
    </row>
    <row r="252" spans="2:63" s="12" customFormat="1" ht="22.9" customHeight="1">
      <c r="B252" s="171"/>
      <c r="C252" s="172"/>
      <c r="D252" s="173" t="s">
        <v>75</v>
      </c>
      <c r="E252" s="185" t="s">
        <v>382</v>
      </c>
      <c r="F252" s="185" t="s">
        <v>383</v>
      </c>
      <c r="G252" s="172"/>
      <c r="H252" s="172"/>
      <c r="I252" s="175"/>
      <c r="J252" s="186">
        <f>BK252</f>
        <v>0</v>
      </c>
      <c r="K252" s="172"/>
      <c r="L252" s="177"/>
      <c r="M252" s="178"/>
      <c r="N252" s="179"/>
      <c r="O252" s="179"/>
      <c r="P252" s="180">
        <f>SUM(P253:P254)</f>
        <v>0</v>
      </c>
      <c r="Q252" s="179"/>
      <c r="R252" s="180">
        <f>SUM(R253:R254)</f>
        <v>0</v>
      </c>
      <c r="S252" s="179"/>
      <c r="T252" s="181">
        <f>SUM(T253:T254)</f>
        <v>0</v>
      </c>
      <c r="AR252" s="182" t="s">
        <v>152</v>
      </c>
      <c r="AT252" s="183" t="s">
        <v>75</v>
      </c>
      <c r="AU252" s="183" t="s">
        <v>84</v>
      </c>
      <c r="AY252" s="182" t="s">
        <v>129</v>
      </c>
      <c r="BK252" s="184">
        <f>SUM(BK253:BK254)</f>
        <v>0</v>
      </c>
    </row>
    <row r="253" spans="1:65" s="2" customFormat="1" ht="49.15" customHeight="1">
      <c r="A253" s="35"/>
      <c r="B253" s="36"/>
      <c r="C253" s="187" t="s">
        <v>384</v>
      </c>
      <c r="D253" s="187" t="s">
        <v>131</v>
      </c>
      <c r="E253" s="188" t="s">
        <v>385</v>
      </c>
      <c r="F253" s="189" t="s">
        <v>386</v>
      </c>
      <c r="G253" s="190" t="s">
        <v>366</v>
      </c>
      <c r="H253" s="191">
        <v>1</v>
      </c>
      <c r="I253" s="192"/>
      <c r="J253" s="193">
        <f>ROUND(I253*H253,2)</f>
        <v>0</v>
      </c>
      <c r="K253" s="189" t="s">
        <v>1</v>
      </c>
      <c r="L253" s="40"/>
      <c r="M253" s="194" t="s">
        <v>1</v>
      </c>
      <c r="N253" s="195" t="s">
        <v>41</v>
      </c>
      <c r="O253" s="72"/>
      <c r="P253" s="196">
        <f>O253*H253</f>
        <v>0</v>
      </c>
      <c r="Q253" s="196">
        <v>0</v>
      </c>
      <c r="R253" s="196">
        <f>Q253*H253</f>
        <v>0</v>
      </c>
      <c r="S253" s="196">
        <v>0</v>
      </c>
      <c r="T253" s="19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8" t="s">
        <v>368</v>
      </c>
      <c r="AT253" s="198" t="s">
        <v>131</v>
      </c>
      <c r="AU253" s="198" t="s">
        <v>86</v>
      </c>
      <c r="AY253" s="18" t="s">
        <v>129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84</v>
      </c>
      <c r="BK253" s="199">
        <f>ROUND(I253*H253,2)</f>
        <v>0</v>
      </c>
      <c r="BL253" s="18" t="s">
        <v>368</v>
      </c>
      <c r="BM253" s="198" t="s">
        <v>387</v>
      </c>
    </row>
    <row r="254" spans="1:65" s="2" customFormat="1" ht="33" customHeight="1">
      <c r="A254" s="35"/>
      <c r="B254" s="36"/>
      <c r="C254" s="187" t="s">
        <v>388</v>
      </c>
      <c r="D254" s="187" t="s">
        <v>131</v>
      </c>
      <c r="E254" s="188" t="s">
        <v>389</v>
      </c>
      <c r="F254" s="189" t="s">
        <v>390</v>
      </c>
      <c r="G254" s="190" t="s">
        <v>366</v>
      </c>
      <c r="H254" s="191">
        <v>1</v>
      </c>
      <c r="I254" s="192"/>
      <c r="J254" s="193">
        <f>ROUND(I254*H254,2)</f>
        <v>0</v>
      </c>
      <c r="K254" s="189" t="s">
        <v>1</v>
      </c>
      <c r="L254" s="40"/>
      <c r="M254" s="194" t="s">
        <v>1</v>
      </c>
      <c r="N254" s="195" t="s">
        <v>41</v>
      </c>
      <c r="O254" s="72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8" t="s">
        <v>368</v>
      </c>
      <c r="AT254" s="198" t="s">
        <v>131</v>
      </c>
      <c r="AU254" s="198" t="s">
        <v>86</v>
      </c>
      <c r="AY254" s="18" t="s">
        <v>129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8" t="s">
        <v>84</v>
      </c>
      <c r="BK254" s="199">
        <f>ROUND(I254*H254,2)</f>
        <v>0</v>
      </c>
      <c r="BL254" s="18" t="s">
        <v>368</v>
      </c>
      <c r="BM254" s="198" t="s">
        <v>391</v>
      </c>
    </row>
    <row r="255" spans="2:63" s="12" customFormat="1" ht="22.9" customHeight="1">
      <c r="B255" s="171"/>
      <c r="C255" s="172"/>
      <c r="D255" s="173" t="s">
        <v>75</v>
      </c>
      <c r="E255" s="185" t="s">
        <v>392</v>
      </c>
      <c r="F255" s="185" t="s">
        <v>393</v>
      </c>
      <c r="G255" s="172"/>
      <c r="H255" s="172"/>
      <c r="I255" s="175"/>
      <c r="J255" s="186">
        <f>BK255</f>
        <v>0</v>
      </c>
      <c r="K255" s="172"/>
      <c r="L255" s="177"/>
      <c r="M255" s="178"/>
      <c r="N255" s="179"/>
      <c r="O255" s="179"/>
      <c r="P255" s="180">
        <f>SUM(P256:P258)</f>
        <v>0</v>
      </c>
      <c r="Q255" s="179"/>
      <c r="R255" s="180">
        <f>SUM(R256:R258)</f>
        <v>0</v>
      </c>
      <c r="S255" s="179"/>
      <c r="T255" s="181">
        <f>SUM(T256:T258)</f>
        <v>0</v>
      </c>
      <c r="AR255" s="182" t="s">
        <v>152</v>
      </c>
      <c r="AT255" s="183" t="s">
        <v>75</v>
      </c>
      <c r="AU255" s="183" t="s">
        <v>84</v>
      </c>
      <c r="AY255" s="182" t="s">
        <v>129</v>
      </c>
      <c r="BK255" s="184">
        <f>SUM(BK256:BK258)</f>
        <v>0</v>
      </c>
    </row>
    <row r="256" spans="1:65" s="2" customFormat="1" ht="24.2" customHeight="1">
      <c r="A256" s="35"/>
      <c r="B256" s="36"/>
      <c r="C256" s="187" t="s">
        <v>394</v>
      </c>
      <c r="D256" s="187" t="s">
        <v>131</v>
      </c>
      <c r="E256" s="188" t="s">
        <v>395</v>
      </c>
      <c r="F256" s="189" t="s">
        <v>396</v>
      </c>
      <c r="G256" s="190" t="s">
        <v>174</v>
      </c>
      <c r="H256" s="191">
        <v>270</v>
      </c>
      <c r="I256" s="192"/>
      <c r="J256" s="193">
        <f>ROUND(I256*H256,2)</f>
        <v>0</v>
      </c>
      <c r="K256" s="189" t="s">
        <v>1</v>
      </c>
      <c r="L256" s="40"/>
      <c r="M256" s="194" t="s">
        <v>1</v>
      </c>
      <c r="N256" s="195" t="s">
        <v>41</v>
      </c>
      <c r="O256" s="72"/>
      <c r="P256" s="196">
        <f>O256*H256</f>
        <v>0</v>
      </c>
      <c r="Q256" s="196">
        <v>0</v>
      </c>
      <c r="R256" s="196">
        <f>Q256*H256</f>
        <v>0</v>
      </c>
      <c r="S256" s="196">
        <v>0</v>
      </c>
      <c r="T256" s="19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8" t="s">
        <v>368</v>
      </c>
      <c r="AT256" s="198" t="s">
        <v>131</v>
      </c>
      <c r="AU256" s="198" t="s">
        <v>86</v>
      </c>
      <c r="AY256" s="18" t="s">
        <v>129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8" t="s">
        <v>84</v>
      </c>
      <c r="BK256" s="199">
        <f>ROUND(I256*H256,2)</f>
        <v>0</v>
      </c>
      <c r="BL256" s="18" t="s">
        <v>368</v>
      </c>
      <c r="BM256" s="198" t="s">
        <v>397</v>
      </c>
    </row>
    <row r="257" spans="1:65" s="2" customFormat="1" ht="37.9" customHeight="1">
      <c r="A257" s="35"/>
      <c r="B257" s="36"/>
      <c r="C257" s="187" t="s">
        <v>398</v>
      </c>
      <c r="D257" s="187" t="s">
        <v>131</v>
      </c>
      <c r="E257" s="188" t="s">
        <v>399</v>
      </c>
      <c r="F257" s="189" t="s">
        <v>400</v>
      </c>
      <c r="G257" s="190" t="s">
        <v>174</v>
      </c>
      <c r="H257" s="191">
        <v>85</v>
      </c>
      <c r="I257" s="192"/>
      <c r="J257" s="193">
        <f>ROUND(I257*H257,2)</f>
        <v>0</v>
      </c>
      <c r="K257" s="189" t="s">
        <v>1</v>
      </c>
      <c r="L257" s="40"/>
      <c r="M257" s="194" t="s">
        <v>1</v>
      </c>
      <c r="N257" s="195" t="s">
        <v>41</v>
      </c>
      <c r="O257" s="72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8" t="s">
        <v>368</v>
      </c>
      <c r="AT257" s="198" t="s">
        <v>131</v>
      </c>
      <c r="AU257" s="198" t="s">
        <v>86</v>
      </c>
      <c r="AY257" s="18" t="s">
        <v>129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8" t="s">
        <v>84</v>
      </c>
      <c r="BK257" s="199">
        <f>ROUND(I257*H257,2)</f>
        <v>0</v>
      </c>
      <c r="BL257" s="18" t="s">
        <v>368</v>
      </c>
      <c r="BM257" s="198" t="s">
        <v>401</v>
      </c>
    </row>
    <row r="258" spans="1:65" s="2" customFormat="1" ht="24.2" customHeight="1">
      <c r="A258" s="35"/>
      <c r="B258" s="36"/>
      <c r="C258" s="187" t="s">
        <v>402</v>
      </c>
      <c r="D258" s="187" t="s">
        <v>131</v>
      </c>
      <c r="E258" s="188" t="s">
        <v>403</v>
      </c>
      <c r="F258" s="189" t="s">
        <v>404</v>
      </c>
      <c r="G258" s="190" t="s">
        <v>356</v>
      </c>
      <c r="H258" s="191">
        <v>2</v>
      </c>
      <c r="I258" s="192"/>
      <c r="J258" s="193">
        <f>ROUND(I258*H258,2)</f>
        <v>0</v>
      </c>
      <c r="K258" s="189" t="s">
        <v>1</v>
      </c>
      <c r="L258" s="40"/>
      <c r="M258" s="194" t="s">
        <v>1</v>
      </c>
      <c r="N258" s="195" t="s">
        <v>41</v>
      </c>
      <c r="O258" s="72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8" t="s">
        <v>368</v>
      </c>
      <c r="AT258" s="198" t="s">
        <v>131</v>
      </c>
      <c r="AU258" s="198" t="s">
        <v>86</v>
      </c>
      <c r="AY258" s="18" t="s">
        <v>129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8" t="s">
        <v>84</v>
      </c>
      <c r="BK258" s="199">
        <f>ROUND(I258*H258,2)</f>
        <v>0</v>
      </c>
      <c r="BL258" s="18" t="s">
        <v>368</v>
      </c>
      <c r="BM258" s="198" t="s">
        <v>405</v>
      </c>
    </row>
    <row r="259" spans="2:63" s="12" customFormat="1" ht="22.9" customHeight="1">
      <c r="B259" s="171"/>
      <c r="C259" s="172"/>
      <c r="D259" s="173" t="s">
        <v>75</v>
      </c>
      <c r="E259" s="185" t="s">
        <v>406</v>
      </c>
      <c r="F259" s="185" t="s">
        <v>407</v>
      </c>
      <c r="G259" s="172"/>
      <c r="H259" s="172"/>
      <c r="I259" s="175"/>
      <c r="J259" s="186">
        <f>BK259</f>
        <v>0</v>
      </c>
      <c r="K259" s="172"/>
      <c r="L259" s="177"/>
      <c r="M259" s="178"/>
      <c r="N259" s="179"/>
      <c r="O259" s="179"/>
      <c r="P259" s="180">
        <f>P260</f>
        <v>0</v>
      </c>
      <c r="Q259" s="179"/>
      <c r="R259" s="180">
        <f>R260</f>
        <v>0</v>
      </c>
      <c r="S259" s="179"/>
      <c r="T259" s="181">
        <f>T260</f>
        <v>0</v>
      </c>
      <c r="AR259" s="182" t="s">
        <v>152</v>
      </c>
      <c r="AT259" s="183" t="s">
        <v>75</v>
      </c>
      <c r="AU259" s="183" t="s">
        <v>84</v>
      </c>
      <c r="AY259" s="182" t="s">
        <v>129</v>
      </c>
      <c r="BK259" s="184">
        <f>BK260</f>
        <v>0</v>
      </c>
    </row>
    <row r="260" spans="1:65" s="2" customFormat="1" ht="16.5" customHeight="1">
      <c r="A260" s="35"/>
      <c r="B260" s="36"/>
      <c r="C260" s="187" t="s">
        <v>408</v>
      </c>
      <c r="D260" s="187" t="s">
        <v>131</v>
      </c>
      <c r="E260" s="188" t="s">
        <v>409</v>
      </c>
      <c r="F260" s="189" t="s">
        <v>410</v>
      </c>
      <c r="G260" s="190" t="s">
        <v>366</v>
      </c>
      <c r="H260" s="191">
        <v>1</v>
      </c>
      <c r="I260" s="192"/>
      <c r="J260" s="193">
        <f>ROUND(I260*H260,2)</f>
        <v>0</v>
      </c>
      <c r="K260" s="189" t="s">
        <v>1</v>
      </c>
      <c r="L260" s="40"/>
      <c r="M260" s="254" t="s">
        <v>1</v>
      </c>
      <c r="N260" s="255" t="s">
        <v>41</v>
      </c>
      <c r="O260" s="256"/>
      <c r="P260" s="257">
        <f>O260*H260</f>
        <v>0</v>
      </c>
      <c r="Q260" s="257">
        <v>0</v>
      </c>
      <c r="R260" s="257">
        <f>Q260*H260</f>
        <v>0</v>
      </c>
      <c r="S260" s="257">
        <v>0</v>
      </c>
      <c r="T260" s="258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8" t="s">
        <v>368</v>
      </c>
      <c r="AT260" s="198" t="s">
        <v>131</v>
      </c>
      <c r="AU260" s="198" t="s">
        <v>86</v>
      </c>
      <c r="AY260" s="18" t="s">
        <v>129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8" t="s">
        <v>84</v>
      </c>
      <c r="BK260" s="199">
        <f>ROUND(I260*H260,2)</f>
        <v>0</v>
      </c>
      <c r="BL260" s="18" t="s">
        <v>368</v>
      </c>
      <c r="BM260" s="198" t="s">
        <v>411</v>
      </c>
    </row>
    <row r="261" spans="1:31" s="2" customFormat="1" ht="6.95" customHeight="1">
      <c r="A261" s="35"/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40"/>
      <c r="M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</row>
  </sheetData>
  <sheetProtection algorithmName="SHA-512" hashValue="2mM6yqezWVX2s3FCa/W64ZOticIywYTKqhmqNrfwXgOrXVLMCsWtBycTFIVbxGXy+DLeDeKmqJljF7Oo32MFsQ==" saltValue="2qMhTh7xqk6XUf9a4NVIkKQe10koVzuH/AxJy494GdvNXuh/wbhGy5+J4g7poQyHsTiQO8j/tn5ERJPG6XdPWA==" spinCount="100000" sheet="1" objects="1" scenarios="1" formatColumns="0" formatRows="0" autoFilter="0"/>
  <autoFilter ref="C131:K260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89</v>
      </c>
    </row>
    <row r="3" spans="2:46" s="1" customFormat="1" ht="6.95" customHeight="1" hidden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 hidden="1">
      <c r="B4" s="21"/>
      <c r="D4" s="111" t="s">
        <v>90</v>
      </c>
      <c r="L4" s="21"/>
      <c r="M4" s="112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13" t="s">
        <v>16</v>
      </c>
      <c r="L6" s="21"/>
    </row>
    <row r="7" spans="2:12" s="1" customFormat="1" ht="16.5" customHeight="1" hidden="1">
      <c r="B7" s="21"/>
      <c r="E7" s="300" t="str">
        <f>'Rekapitulace stavby'!K6</f>
        <v>Správní objekt tenisových kurtů Kyselka, Bílina - demolice objektu</v>
      </c>
      <c r="F7" s="301"/>
      <c r="G7" s="301"/>
      <c r="H7" s="301"/>
      <c r="L7" s="21"/>
    </row>
    <row r="8" spans="1:31" s="2" customFormat="1" ht="12" customHeight="1" hidden="1">
      <c r="A8" s="35"/>
      <c r="B8" s="40"/>
      <c r="C8" s="35"/>
      <c r="D8" s="113" t="s">
        <v>91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02" t="s">
        <v>412</v>
      </c>
      <c r="F9" s="303"/>
      <c r="G9" s="303"/>
      <c r="H9" s="30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10. 6. 2023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04" t="str">
        <f>'Rekapitulace stavby'!E14</f>
        <v>Vyplň údaj</v>
      </c>
      <c r="F18" s="305"/>
      <c r="G18" s="305"/>
      <c r="H18" s="305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27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6"/>
      <c r="B27" s="117"/>
      <c r="C27" s="116"/>
      <c r="D27" s="116"/>
      <c r="E27" s="306" t="s">
        <v>1</v>
      </c>
      <c r="F27" s="306"/>
      <c r="G27" s="306"/>
      <c r="H27" s="30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123" t="s">
        <v>40</v>
      </c>
      <c r="E33" s="113" t="s">
        <v>41</v>
      </c>
      <c r="F33" s="124">
        <f>ROUND((SUM(BE120:BE186)),2)</f>
        <v>0</v>
      </c>
      <c r="G33" s="35"/>
      <c r="H33" s="35"/>
      <c r="I33" s="125">
        <v>0.21</v>
      </c>
      <c r="J33" s="124">
        <f>ROUND(((SUM(BE120:BE186))*I33),2)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13" t="s">
        <v>42</v>
      </c>
      <c r="F34" s="124">
        <f>ROUND((SUM(BF120:BF186)),2)</f>
        <v>0</v>
      </c>
      <c r="G34" s="35"/>
      <c r="H34" s="35"/>
      <c r="I34" s="125">
        <v>0.15</v>
      </c>
      <c r="J34" s="124">
        <f>ROUND(((SUM(BF120:BF186))*I34),2)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ROUND((SUM(BG120:BG186)),2)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ROUND((SUM(BH120:BH186)),2)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ROUND((SUM(BI120:BI186)),2)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 hidden="1">
      <c r="B41" s="21"/>
      <c r="L41" s="21"/>
    </row>
    <row r="42" spans="2:12" s="1" customFormat="1" ht="14.45" customHeight="1" hidden="1">
      <c r="B42" s="21"/>
      <c r="L42" s="21"/>
    </row>
    <row r="43" spans="2:12" s="1" customFormat="1" ht="14.45" customHeight="1" hidden="1">
      <c r="B43" s="21"/>
      <c r="L43" s="21"/>
    </row>
    <row r="44" spans="2:12" s="1" customFormat="1" ht="14.45" customHeight="1" hidden="1">
      <c r="B44" s="21"/>
      <c r="L44" s="21"/>
    </row>
    <row r="45" spans="2:12" s="1" customFormat="1" ht="14.45" customHeight="1" hidden="1">
      <c r="B45" s="21"/>
      <c r="L45" s="21"/>
    </row>
    <row r="46" spans="2:12" s="1" customFormat="1" ht="14.45" customHeight="1" hidden="1">
      <c r="B46" s="21"/>
      <c r="L46" s="21"/>
    </row>
    <row r="47" spans="2:12" s="1" customFormat="1" ht="14.45" customHeight="1" hidden="1">
      <c r="B47" s="21"/>
      <c r="L47" s="21"/>
    </row>
    <row r="48" spans="2:12" s="1" customFormat="1" ht="14.45" customHeight="1" hidden="1">
      <c r="B48" s="21"/>
      <c r="L48" s="21"/>
    </row>
    <row r="49" spans="2:12" s="1" customFormat="1" ht="14.45" customHeight="1" hidden="1">
      <c r="B49" s="21"/>
      <c r="L49" s="21"/>
    </row>
    <row r="50" spans="2:12" s="2" customFormat="1" ht="14.45" customHeight="1" hidden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 hidden="1">
      <c r="B51" s="21"/>
      <c r="L51" s="21"/>
    </row>
    <row r="52" spans="2:12" ht="11.25" hidden="1">
      <c r="B52" s="21"/>
      <c r="L52" s="21"/>
    </row>
    <row r="53" spans="2:12" ht="11.25" hidden="1">
      <c r="B53" s="21"/>
      <c r="L53" s="21"/>
    </row>
    <row r="54" spans="2:12" ht="11.25" hidden="1">
      <c r="B54" s="21"/>
      <c r="L54" s="21"/>
    </row>
    <row r="55" spans="2:12" ht="11.25" hidden="1">
      <c r="B55" s="21"/>
      <c r="L55" s="21"/>
    </row>
    <row r="56" spans="2:12" ht="11.25" hidden="1">
      <c r="B56" s="21"/>
      <c r="L56" s="21"/>
    </row>
    <row r="57" spans="2:12" ht="11.25" hidden="1">
      <c r="B57" s="21"/>
      <c r="L57" s="21"/>
    </row>
    <row r="58" spans="2:12" ht="11.25" hidden="1">
      <c r="B58" s="21"/>
      <c r="L58" s="21"/>
    </row>
    <row r="59" spans="2:12" ht="11.25" hidden="1">
      <c r="B59" s="21"/>
      <c r="L59" s="21"/>
    </row>
    <row r="60" spans="2:12" ht="11.25" hidden="1">
      <c r="B60" s="21"/>
      <c r="L60" s="21"/>
    </row>
    <row r="61" spans="1:31" s="2" customFormat="1" ht="12.75" hidden="1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 hidden="1">
      <c r="B62" s="21"/>
      <c r="L62" s="21"/>
    </row>
    <row r="63" spans="2:12" ht="11.25" hidden="1">
      <c r="B63" s="21"/>
      <c r="L63" s="21"/>
    </row>
    <row r="64" spans="2:12" ht="11.25" hidden="1">
      <c r="B64" s="21"/>
      <c r="L64" s="21"/>
    </row>
    <row r="65" spans="1:31" s="2" customFormat="1" ht="12.75" hidden="1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 hidden="1">
      <c r="B66" s="21"/>
      <c r="L66" s="21"/>
    </row>
    <row r="67" spans="2:12" ht="11.25" hidden="1">
      <c r="B67" s="21"/>
      <c r="L67" s="21"/>
    </row>
    <row r="68" spans="2:12" ht="11.25" hidden="1">
      <c r="B68" s="21"/>
      <c r="L68" s="21"/>
    </row>
    <row r="69" spans="2:12" ht="11.25" hidden="1">
      <c r="B69" s="21"/>
      <c r="L69" s="21"/>
    </row>
    <row r="70" spans="2:12" ht="11.25" hidden="1">
      <c r="B70" s="21"/>
      <c r="L70" s="21"/>
    </row>
    <row r="71" spans="2:12" ht="11.25" hidden="1">
      <c r="B71" s="21"/>
      <c r="L71" s="21"/>
    </row>
    <row r="72" spans="2:12" ht="11.25" hidden="1">
      <c r="B72" s="21"/>
      <c r="L72" s="21"/>
    </row>
    <row r="73" spans="2:12" ht="11.25" hidden="1">
      <c r="B73" s="21"/>
      <c r="L73" s="21"/>
    </row>
    <row r="74" spans="2:12" ht="11.25" hidden="1">
      <c r="B74" s="21"/>
      <c r="L74" s="21"/>
    </row>
    <row r="75" spans="2:12" ht="11.25" hidden="1">
      <c r="B75" s="21"/>
      <c r="L75" s="21"/>
    </row>
    <row r="76" spans="1:31" s="2" customFormat="1" ht="12.75" hidden="1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hidden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1.25" hidden="1"/>
    <row r="79" ht="11.25" hidden="1"/>
    <row r="80" ht="11.25" hidden="1"/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07" t="str">
        <f>E7</f>
        <v>Správní objekt tenisových kurtů Kyselka, Bílina - demolice objektu</v>
      </c>
      <c r="F85" s="308"/>
      <c r="G85" s="308"/>
      <c r="H85" s="30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8" t="str">
        <f>E9</f>
        <v xml:space="preserve">D.2 - Přeložka dešťové kanalizace Bílinské kyselky </v>
      </c>
      <c r="F87" s="309"/>
      <c r="G87" s="309"/>
      <c r="H87" s="30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Kyselka 410, Mostecké Předměstí, Bílina</v>
      </c>
      <c r="G89" s="37"/>
      <c r="H89" s="37"/>
      <c r="I89" s="30" t="s">
        <v>22</v>
      </c>
      <c r="J89" s="67" t="str">
        <f>IF(J12="","",J12)</f>
        <v>10. 6. 2023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Bílina, Břežánská 50/4, Bílina</v>
      </c>
      <c r="G91" s="37"/>
      <c r="H91" s="37"/>
      <c r="I91" s="30" t="s">
        <v>30</v>
      </c>
      <c r="J91" s="33" t="str">
        <f>E21</f>
        <v>Ing. arch. Jan Heller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94</v>
      </c>
      <c r="D94" s="145"/>
      <c r="E94" s="145"/>
      <c r="F94" s="145"/>
      <c r="G94" s="145"/>
      <c r="H94" s="145"/>
      <c r="I94" s="145"/>
      <c r="J94" s="146" t="s">
        <v>95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96</v>
      </c>
      <c r="D96" s="37"/>
      <c r="E96" s="37"/>
      <c r="F96" s="37"/>
      <c r="G96" s="37"/>
      <c r="H96" s="37"/>
      <c r="I96" s="37"/>
      <c r="J96" s="85">
        <f>J120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2:12" s="9" customFormat="1" ht="24.95" customHeight="1">
      <c r="B97" s="148"/>
      <c r="C97" s="149"/>
      <c r="D97" s="150" t="s">
        <v>413</v>
      </c>
      <c r="E97" s="151"/>
      <c r="F97" s="151"/>
      <c r="G97" s="151"/>
      <c r="H97" s="151"/>
      <c r="I97" s="151"/>
      <c r="J97" s="152">
        <f>J121</f>
        <v>0</v>
      </c>
      <c r="K97" s="149"/>
      <c r="L97" s="153"/>
    </row>
    <row r="98" spans="2:12" s="9" customFormat="1" ht="24.95" customHeight="1">
      <c r="B98" s="148"/>
      <c r="C98" s="149"/>
      <c r="D98" s="150" t="s">
        <v>414</v>
      </c>
      <c r="E98" s="151"/>
      <c r="F98" s="151"/>
      <c r="G98" s="151"/>
      <c r="H98" s="151"/>
      <c r="I98" s="151"/>
      <c r="J98" s="152">
        <f>J144</f>
        <v>0</v>
      </c>
      <c r="K98" s="149"/>
      <c r="L98" s="153"/>
    </row>
    <row r="99" spans="2:12" s="9" customFormat="1" ht="24.95" customHeight="1">
      <c r="B99" s="148"/>
      <c r="C99" s="149"/>
      <c r="D99" s="150" t="s">
        <v>415</v>
      </c>
      <c r="E99" s="151"/>
      <c r="F99" s="151"/>
      <c r="G99" s="151"/>
      <c r="H99" s="151"/>
      <c r="I99" s="151"/>
      <c r="J99" s="152">
        <f>J150</f>
        <v>0</v>
      </c>
      <c r="K99" s="149"/>
      <c r="L99" s="153"/>
    </row>
    <row r="100" spans="2:12" s="9" customFormat="1" ht="24.95" customHeight="1">
      <c r="B100" s="148"/>
      <c r="C100" s="149"/>
      <c r="D100" s="150" t="s">
        <v>416</v>
      </c>
      <c r="E100" s="151"/>
      <c r="F100" s="151"/>
      <c r="G100" s="151"/>
      <c r="H100" s="151"/>
      <c r="I100" s="151"/>
      <c r="J100" s="152">
        <f>J185</f>
        <v>0</v>
      </c>
      <c r="K100" s="149"/>
      <c r="L100" s="153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114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07" t="str">
        <f>E7</f>
        <v>Správní objekt tenisových kurtů Kyselka, Bílina - demolice objektu</v>
      </c>
      <c r="F110" s="308"/>
      <c r="G110" s="308"/>
      <c r="H110" s="308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91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278" t="str">
        <f>E9</f>
        <v xml:space="preserve">D.2 - Přeložka dešťové kanalizace Bílinské kyselky </v>
      </c>
      <c r="F112" s="309"/>
      <c r="G112" s="309"/>
      <c r="H112" s="309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20</v>
      </c>
      <c r="D114" s="37"/>
      <c r="E114" s="37"/>
      <c r="F114" s="28" t="str">
        <f>F12</f>
        <v>Kyselka 410, Mostecké Předměstí, Bílina</v>
      </c>
      <c r="G114" s="37"/>
      <c r="H114" s="37"/>
      <c r="I114" s="30" t="s">
        <v>22</v>
      </c>
      <c r="J114" s="67" t="str">
        <f>IF(J12="","",J12)</f>
        <v>10. 6. 2023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24</v>
      </c>
      <c r="D116" s="37"/>
      <c r="E116" s="37"/>
      <c r="F116" s="28" t="str">
        <f>E15</f>
        <v>Město Bílina, Břežánská 50/4, Bílina</v>
      </c>
      <c r="G116" s="37"/>
      <c r="H116" s="37"/>
      <c r="I116" s="30" t="s">
        <v>30</v>
      </c>
      <c r="J116" s="33" t="str">
        <f>E21</f>
        <v>Ing. arch. Jan Heller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28</v>
      </c>
      <c r="D117" s="37"/>
      <c r="E117" s="37"/>
      <c r="F117" s="28" t="str">
        <f>IF(E18="","",E18)</f>
        <v>Vyplň údaj</v>
      </c>
      <c r="G117" s="37"/>
      <c r="H117" s="37"/>
      <c r="I117" s="30" t="s">
        <v>33</v>
      </c>
      <c r="J117" s="33" t="str">
        <f>E24</f>
        <v xml:space="preserve"> 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60"/>
      <c r="B119" s="161"/>
      <c r="C119" s="162" t="s">
        <v>115</v>
      </c>
      <c r="D119" s="163" t="s">
        <v>61</v>
      </c>
      <c r="E119" s="163" t="s">
        <v>57</v>
      </c>
      <c r="F119" s="163" t="s">
        <v>58</v>
      </c>
      <c r="G119" s="163" t="s">
        <v>116</v>
      </c>
      <c r="H119" s="163" t="s">
        <v>117</v>
      </c>
      <c r="I119" s="163" t="s">
        <v>118</v>
      </c>
      <c r="J119" s="163" t="s">
        <v>95</v>
      </c>
      <c r="K119" s="164" t="s">
        <v>119</v>
      </c>
      <c r="L119" s="165"/>
      <c r="M119" s="76" t="s">
        <v>1</v>
      </c>
      <c r="N119" s="77" t="s">
        <v>40</v>
      </c>
      <c r="O119" s="77" t="s">
        <v>120</v>
      </c>
      <c r="P119" s="77" t="s">
        <v>121</v>
      </c>
      <c r="Q119" s="77" t="s">
        <v>122</v>
      </c>
      <c r="R119" s="77" t="s">
        <v>123</v>
      </c>
      <c r="S119" s="77" t="s">
        <v>124</v>
      </c>
      <c r="T119" s="78" t="s">
        <v>125</v>
      </c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</row>
    <row r="120" spans="1:63" s="2" customFormat="1" ht="22.9" customHeight="1">
      <c r="A120" s="35"/>
      <c r="B120" s="36"/>
      <c r="C120" s="83" t="s">
        <v>126</v>
      </c>
      <c r="D120" s="37"/>
      <c r="E120" s="37"/>
      <c r="F120" s="37"/>
      <c r="G120" s="37"/>
      <c r="H120" s="37"/>
      <c r="I120" s="37"/>
      <c r="J120" s="166">
        <f>BK120</f>
        <v>0</v>
      </c>
      <c r="K120" s="37"/>
      <c r="L120" s="40"/>
      <c r="M120" s="79"/>
      <c r="N120" s="167"/>
      <c r="O120" s="80"/>
      <c r="P120" s="168">
        <f>P121+P144+P150+P185</f>
        <v>0</v>
      </c>
      <c r="Q120" s="80"/>
      <c r="R120" s="168">
        <f>R121+R144+R150+R185</f>
        <v>0</v>
      </c>
      <c r="S120" s="80"/>
      <c r="T120" s="169">
        <f>T121+T144+T150+T185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75</v>
      </c>
      <c r="AU120" s="18" t="s">
        <v>97</v>
      </c>
      <c r="BK120" s="170">
        <f>BK121+BK144+BK150+BK185</f>
        <v>0</v>
      </c>
    </row>
    <row r="121" spans="2:63" s="12" customFormat="1" ht="25.9" customHeight="1">
      <c r="B121" s="171"/>
      <c r="C121" s="172"/>
      <c r="D121" s="173" t="s">
        <v>75</v>
      </c>
      <c r="E121" s="174" t="s">
        <v>84</v>
      </c>
      <c r="F121" s="174" t="s">
        <v>130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SUM(P122:P143)</f>
        <v>0</v>
      </c>
      <c r="Q121" s="179"/>
      <c r="R121" s="180">
        <f>SUM(R122:R143)</f>
        <v>0</v>
      </c>
      <c r="S121" s="179"/>
      <c r="T121" s="181">
        <f>SUM(T122:T143)</f>
        <v>0</v>
      </c>
      <c r="AR121" s="182" t="s">
        <v>84</v>
      </c>
      <c r="AT121" s="183" t="s">
        <v>75</v>
      </c>
      <c r="AU121" s="183" t="s">
        <v>76</v>
      </c>
      <c r="AY121" s="182" t="s">
        <v>129</v>
      </c>
      <c r="BK121" s="184">
        <f>SUM(BK122:BK143)</f>
        <v>0</v>
      </c>
    </row>
    <row r="122" spans="1:65" s="2" customFormat="1" ht="33" customHeight="1">
      <c r="A122" s="35"/>
      <c r="B122" s="36"/>
      <c r="C122" s="187" t="s">
        <v>84</v>
      </c>
      <c r="D122" s="187" t="s">
        <v>131</v>
      </c>
      <c r="E122" s="188" t="s">
        <v>417</v>
      </c>
      <c r="F122" s="189" t="s">
        <v>418</v>
      </c>
      <c r="G122" s="190" t="s">
        <v>143</v>
      </c>
      <c r="H122" s="191">
        <v>3</v>
      </c>
      <c r="I122" s="192"/>
      <c r="J122" s="193">
        <f aca="true" t="shared" si="0" ref="J122:J143">ROUND(I122*H122,2)</f>
        <v>0</v>
      </c>
      <c r="K122" s="189" t="s">
        <v>1</v>
      </c>
      <c r="L122" s="40"/>
      <c r="M122" s="194" t="s">
        <v>1</v>
      </c>
      <c r="N122" s="195" t="s">
        <v>41</v>
      </c>
      <c r="O122" s="72"/>
      <c r="P122" s="196">
        <f aca="true" t="shared" si="1" ref="P122:P143">O122*H122</f>
        <v>0</v>
      </c>
      <c r="Q122" s="196">
        <v>0</v>
      </c>
      <c r="R122" s="196">
        <f aca="true" t="shared" si="2" ref="R122:R143">Q122*H122</f>
        <v>0</v>
      </c>
      <c r="S122" s="196">
        <v>0</v>
      </c>
      <c r="T122" s="197">
        <f aca="true" t="shared" si="3" ref="T122:T143"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135</v>
      </c>
      <c r="AT122" s="198" t="s">
        <v>131</v>
      </c>
      <c r="AU122" s="198" t="s">
        <v>84</v>
      </c>
      <c r="AY122" s="18" t="s">
        <v>129</v>
      </c>
      <c r="BE122" s="199">
        <f aca="true" t="shared" si="4" ref="BE122:BE143">IF(N122="základní",J122,0)</f>
        <v>0</v>
      </c>
      <c r="BF122" s="199">
        <f aca="true" t="shared" si="5" ref="BF122:BF143">IF(N122="snížená",J122,0)</f>
        <v>0</v>
      </c>
      <c r="BG122" s="199">
        <f aca="true" t="shared" si="6" ref="BG122:BG143">IF(N122="zákl. přenesená",J122,0)</f>
        <v>0</v>
      </c>
      <c r="BH122" s="199">
        <f aca="true" t="shared" si="7" ref="BH122:BH143">IF(N122="sníž. přenesená",J122,0)</f>
        <v>0</v>
      </c>
      <c r="BI122" s="199">
        <f aca="true" t="shared" si="8" ref="BI122:BI143">IF(N122="nulová",J122,0)</f>
        <v>0</v>
      </c>
      <c r="BJ122" s="18" t="s">
        <v>84</v>
      </c>
      <c r="BK122" s="199">
        <f aca="true" t="shared" si="9" ref="BK122:BK143">ROUND(I122*H122,2)</f>
        <v>0</v>
      </c>
      <c r="BL122" s="18" t="s">
        <v>135</v>
      </c>
      <c r="BM122" s="198" t="s">
        <v>419</v>
      </c>
    </row>
    <row r="123" spans="1:65" s="2" customFormat="1" ht="24.2" customHeight="1">
      <c r="A123" s="35"/>
      <c r="B123" s="36"/>
      <c r="C123" s="187" t="s">
        <v>86</v>
      </c>
      <c r="D123" s="187" t="s">
        <v>131</v>
      </c>
      <c r="E123" s="188" t="s">
        <v>420</v>
      </c>
      <c r="F123" s="189" t="s">
        <v>421</v>
      </c>
      <c r="G123" s="190" t="s">
        <v>143</v>
      </c>
      <c r="H123" s="191">
        <v>3</v>
      </c>
      <c r="I123" s="192"/>
      <c r="J123" s="193">
        <f t="shared" si="0"/>
        <v>0</v>
      </c>
      <c r="K123" s="189" t="s">
        <v>1</v>
      </c>
      <c r="L123" s="40"/>
      <c r="M123" s="194" t="s">
        <v>1</v>
      </c>
      <c r="N123" s="195" t="s">
        <v>41</v>
      </c>
      <c r="O123" s="72"/>
      <c r="P123" s="196">
        <f t="shared" si="1"/>
        <v>0</v>
      </c>
      <c r="Q123" s="196">
        <v>0</v>
      </c>
      <c r="R123" s="196">
        <f t="shared" si="2"/>
        <v>0</v>
      </c>
      <c r="S123" s="196">
        <v>0</v>
      </c>
      <c r="T123" s="197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135</v>
      </c>
      <c r="AT123" s="198" t="s">
        <v>131</v>
      </c>
      <c r="AU123" s="198" t="s">
        <v>84</v>
      </c>
      <c r="AY123" s="18" t="s">
        <v>129</v>
      </c>
      <c r="BE123" s="199">
        <f t="shared" si="4"/>
        <v>0</v>
      </c>
      <c r="BF123" s="199">
        <f t="shared" si="5"/>
        <v>0</v>
      </c>
      <c r="BG123" s="199">
        <f t="shared" si="6"/>
        <v>0</v>
      </c>
      <c r="BH123" s="199">
        <f t="shared" si="7"/>
        <v>0</v>
      </c>
      <c r="BI123" s="199">
        <f t="shared" si="8"/>
        <v>0</v>
      </c>
      <c r="BJ123" s="18" t="s">
        <v>84</v>
      </c>
      <c r="BK123" s="199">
        <f t="shared" si="9"/>
        <v>0</v>
      </c>
      <c r="BL123" s="18" t="s">
        <v>135</v>
      </c>
      <c r="BM123" s="198" t="s">
        <v>422</v>
      </c>
    </row>
    <row r="124" spans="1:65" s="2" customFormat="1" ht="16.5" customHeight="1">
      <c r="A124" s="35"/>
      <c r="B124" s="36"/>
      <c r="C124" s="187" t="s">
        <v>140</v>
      </c>
      <c r="D124" s="187" t="s">
        <v>131</v>
      </c>
      <c r="E124" s="188" t="s">
        <v>423</v>
      </c>
      <c r="F124" s="189" t="s">
        <v>424</v>
      </c>
      <c r="G124" s="190" t="s">
        <v>174</v>
      </c>
      <c r="H124" s="191">
        <v>30</v>
      </c>
      <c r="I124" s="192"/>
      <c r="J124" s="193">
        <f t="shared" si="0"/>
        <v>0</v>
      </c>
      <c r="K124" s="189" t="s">
        <v>1</v>
      </c>
      <c r="L124" s="40"/>
      <c r="M124" s="194" t="s">
        <v>1</v>
      </c>
      <c r="N124" s="195" t="s">
        <v>41</v>
      </c>
      <c r="O124" s="72"/>
      <c r="P124" s="196">
        <f t="shared" si="1"/>
        <v>0</v>
      </c>
      <c r="Q124" s="196">
        <v>0</v>
      </c>
      <c r="R124" s="196">
        <f t="shared" si="2"/>
        <v>0</v>
      </c>
      <c r="S124" s="196">
        <v>0</v>
      </c>
      <c r="T124" s="197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135</v>
      </c>
      <c r="AT124" s="198" t="s">
        <v>131</v>
      </c>
      <c r="AU124" s="198" t="s">
        <v>84</v>
      </c>
      <c r="AY124" s="18" t="s">
        <v>129</v>
      </c>
      <c r="BE124" s="199">
        <f t="shared" si="4"/>
        <v>0</v>
      </c>
      <c r="BF124" s="199">
        <f t="shared" si="5"/>
        <v>0</v>
      </c>
      <c r="BG124" s="199">
        <f t="shared" si="6"/>
        <v>0</v>
      </c>
      <c r="BH124" s="199">
        <f t="shared" si="7"/>
        <v>0</v>
      </c>
      <c r="BI124" s="199">
        <f t="shared" si="8"/>
        <v>0</v>
      </c>
      <c r="BJ124" s="18" t="s">
        <v>84</v>
      </c>
      <c r="BK124" s="199">
        <f t="shared" si="9"/>
        <v>0</v>
      </c>
      <c r="BL124" s="18" t="s">
        <v>135</v>
      </c>
      <c r="BM124" s="198" t="s">
        <v>425</v>
      </c>
    </row>
    <row r="125" spans="1:65" s="2" customFormat="1" ht="24.2" customHeight="1">
      <c r="A125" s="35"/>
      <c r="B125" s="36"/>
      <c r="C125" s="187" t="s">
        <v>135</v>
      </c>
      <c r="D125" s="187" t="s">
        <v>131</v>
      </c>
      <c r="E125" s="188" t="s">
        <v>426</v>
      </c>
      <c r="F125" s="189" t="s">
        <v>427</v>
      </c>
      <c r="G125" s="190" t="s">
        <v>428</v>
      </c>
      <c r="H125" s="191">
        <v>48</v>
      </c>
      <c r="I125" s="192"/>
      <c r="J125" s="193">
        <f t="shared" si="0"/>
        <v>0</v>
      </c>
      <c r="K125" s="189" t="s">
        <v>1</v>
      </c>
      <c r="L125" s="40"/>
      <c r="M125" s="194" t="s">
        <v>1</v>
      </c>
      <c r="N125" s="195" t="s">
        <v>41</v>
      </c>
      <c r="O125" s="72"/>
      <c r="P125" s="196">
        <f t="shared" si="1"/>
        <v>0</v>
      </c>
      <c r="Q125" s="196">
        <v>0</v>
      </c>
      <c r="R125" s="196">
        <f t="shared" si="2"/>
        <v>0</v>
      </c>
      <c r="S125" s="196">
        <v>0</v>
      </c>
      <c r="T125" s="197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135</v>
      </c>
      <c r="AT125" s="198" t="s">
        <v>131</v>
      </c>
      <c r="AU125" s="198" t="s">
        <v>84</v>
      </c>
      <c r="AY125" s="18" t="s">
        <v>129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8" t="s">
        <v>84</v>
      </c>
      <c r="BK125" s="199">
        <f t="shared" si="9"/>
        <v>0</v>
      </c>
      <c r="BL125" s="18" t="s">
        <v>135</v>
      </c>
      <c r="BM125" s="198" t="s">
        <v>429</v>
      </c>
    </row>
    <row r="126" spans="1:65" s="2" customFormat="1" ht="24.2" customHeight="1">
      <c r="A126" s="35"/>
      <c r="B126" s="36"/>
      <c r="C126" s="187" t="s">
        <v>152</v>
      </c>
      <c r="D126" s="187" t="s">
        <v>131</v>
      </c>
      <c r="E126" s="188" t="s">
        <v>430</v>
      </c>
      <c r="F126" s="189" t="s">
        <v>431</v>
      </c>
      <c r="G126" s="190" t="s">
        <v>432</v>
      </c>
      <c r="H126" s="191">
        <v>2</v>
      </c>
      <c r="I126" s="192"/>
      <c r="J126" s="193">
        <f t="shared" si="0"/>
        <v>0</v>
      </c>
      <c r="K126" s="189" t="s">
        <v>1</v>
      </c>
      <c r="L126" s="40"/>
      <c r="M126" s="194" t="s">
        <v>1</v>
      </c>
      <c r="N126" s="195" t="s">
        <v>41</v>
      </c>
      <c r="O126" s="72"/>
      <c r="P126" s="196">
        <f t="shared" si="1"/>
        <v>0</v>
      </c>
      <c r="Q126" s="196">
        <v>0</v>
      </c>
      <c r="R126" s="196">
        <f t="shared" si="2"/>
        <v>0</v>
      </c>
      <c r="S126" s="196">
        <v>0</v>
      </c>
      <c r="T126" s="197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135</v>
      </c>
      <c r="AT126" s="198" t="s">
        <v>131</v>
      </c>
      <c r="AU126" s="198" t="s">
        <v>84</v>
      </c>
      <c r="AY126" s="18" t="s">
        <v>129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8" t="s">
        <v>84</v>
      </c>
      <c r="BK126" s="199">
        <f t="shared" si="9"/>
        <v>0</v>
      </c>
      <c r="BL126" s="18" t="s">
        <v>135</v>
      </c>
      <c r="BM126" s="198" t="s">
        <v>433</v>
      </c>
    </row>
    <row r="127" spans="1:65" s="2" customFormat="1" ht="24.2" customHeight="1">
      <c r="A127" s="35"/>
      <c r="B127" s="36"/>
      <c r="C127" s="187" t="s">
        <v>157</v>
      </c>
      <c r="D127" s="187" t="s">
        <v>131</v>
      </c>
      <c r="E127" s="188" t="s">
        <v>434</v>
      </c>
      <c r="F127" s="189" t="s">
        <v>435</v>
      </c>
      <c r="G127" s="190" t="s">
        <v>174</v>
      </c>
      <c r="H127" s="191">
        <v>3</v>
      </c>
      <c r="I127" s="192"/>
      <c r="J127" s="193">
        <f t="shared" si="0"/>
        <v>0</v>
      </c>
      <c r="K127" s="189" t="s">
        <v>1</v>
      </c>
      <c r="L127" s="40"/>
      <c r="M127" s="194" t="s">
        <v>1</v>
      </c>
      <c r="N127" s="195" t="s">
        <v>41</v>
      </c>
      <c r="O127" s="72"/>
      <c r="P127" s="196">
        <f t="shared" si="1"/>
        <v>0</v>
      </c>
      <c r="Q127" s="196">
        <v>0</v>
      </c>
      <c r="R127" s="196">
        <f t="shared" si="2"/>
        <v>0</v>
      </c>
      <c r="S127" s="196">
        <v>0</v>
      </c>
      <c r="T127" s="19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135</v>
      </c>
      <c r="AT127" s="198" t="s">
        <v>131</v>
      </c>
      <c r="AU127" s="198" t="s">
        <v>84</v>
      </c>
      <c r="AY127" s="18" t="s">
        <v>129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8" t="s">
        <v>84</v>
      </c>
      <c r="BK127" s="199">
        <f t="shared" si="9"/>
        <v>0</v>
      </c>
      <c r="BL127" s="18" t="s">
        <v>135</v>
      </c>
      <c r="BM127" s="198" t="s">
        <v>436</v>
      </c>
    </row>
    <row r="128" spans="1:65" s="2" customFormat="1" ht="24.2" customHeight="1">
      <c r="A128" s="35"/>
      <c r="B128" s="36"/>
      <c r="C128" s="187" t="s">
        <v>162</v>
      </c>
      <c r="D128" s="187" t="s">
        <v>131</v>
      </c>
      <c r="E128" s="188" t="s">
        <v>437</v>
      </c>
      <c r="F128" s="189" t="s">
        <v>438</v>
      </c>
      <c r="G128" s="190" t="s">
        <v>174</v>
      </c>
      <c r="H128" s="191">
        <v>3</v>
      </c>
      <c r="I128" s="192"/>
      <c r="J128" s="193">
        <f t="shared" si="0"/>
        <v>0</v>
      </c>
      <c r="K128" s="189" t="s">
        <v>1</v>
      </c>
      <c r="L128" s="40"/>
      <c r="M128" s="194" t="s">
        <v>1</v>
      </c>
      <c r="N128" s="195" t="s">
        <v>41</v>
      </c>
      <c r="O128" s="72"/>
      <c r="P128" s="196">
        <f t="shared" si="1"/>
        <v>0</v>
      </c>
      <c r="Q128" s="196">
        <v>0</v>
      </c>
      <c r="R128" s="196">
        <f t="shared" si="2"/>
        <v>0</v>
      </c>
      <c r="S128" s="196">
        <v>0</v>
      </c>
      <c r="T128" s="19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135</v>
      </c>
      <c r="AT128" s="198" t="s">
        <v>131</v>
      </c>
      <c r="AU128" s="198" t="s">
        <v>84</v>
      </c>
      <c r="AY128" s="18" t="s">
        <v>129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8" t="s">
        <v>84</v>
      </c>
      <c r="BK128" s="199">
        <f t="shared" si="9"/>
        <v>0</v>
      </c>
      <c r="BL128" s="18" t="s">
        <v>135</v>
      </c>
      <c r="BM128" s="198" t="s">
        <v>439</v>
      </c>
    </row>
    <row r="129" spans="1:65" s="2" customFormat="1" ht="16.5" customHeight="1">
      <c r="A129" s="35"/>
      <c r="B129" s="36"/>
      <c r="C129" s="187" t="s">
        <v>167</v>
      </c>
      <c r="D129" s="187" t="s">
        <v>131</v>
      </c>
      <c r="E129" s="188" t="s">
        <v>440</v>
      </c>
      <c r="F129" s="189" t="s">
        <v>441</v>
      </c>
      <c r="G129" s="190" t="s">
        <v>174</v>
      </c>
      <c r="H129" s="191">
        <v>10</v>
      </c>
      <c r="I129" s="192"/>
      <c r="J129" s="193">
        <f t="shared" si="0"/>
        <v>0</v>
      </c>
      <c r="K129" s="189" t="s">
        <v>1</v>
      </c>
      <c r="L129" s="40"/>
      <c r="M129" s="194" t="s">
        <v>1</v>
      </c>
      <c r="N129" s="195" t="s">
        <v>41</v>
      </c>
      <c r="O129" s="72"/>
      <c r="P129" s="196">
        <f t="shared" si="1"/>
        <v>0</v>
      </c>
      <c r="Q129" s="196">
        <v>0</v>
      </c>
      <c r="R129" s="196">
        <f t="shared" si="2"/>
        <v>0</v>
      </c>
      <c r="S129" s="196">
        <v>0</v>
      </c>
      <c r="T129" s="19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135</v>
      </c>
      <c r="AT129" s="198" t="s">
        <v>131</v>
      </c>
      <c r="AU129" s="198" t="s">
        <v>84</v>
      </c>
      <c r="AY129" s="18" t="s">
        <v>129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8" t="s">
        <v>84</v>
      </c>
      <c r="BK129" s="199">
        <f t="shared" si="9"/>
        <v>0</v>
      </c>
      <c r="BL129" s="18" t="s">
        <v>135</v>
      </c>
      <c r="BM129" s="198" t="s">
        <v>442</v>
      </c>
    </row>
    <row r="130" spans="1:65" s="2" customFormat="1" ht="24.2" customHeight="1">
      <c r="A130" s="35"/>
      <c r="B130" s="36"/>
      <c r="C130" s="187" t="s">
        <v>171</v>
      </c>
      <c r="D130" s="187" t="s">
        <v>131</v>
      </c>
      <c r="E130" s="188" t="s">
        <v>443</v>
      </c>
      <c r="F130" s="189" t="s">
        <v>444</v>
      </c>
      <c r="G130" s="190" t="s">
        <v>174</v>
      </c>
      <c r="H130" s="191">
        <v>2</v>
      </c>
      <c r="I130" s="192"/>
      <c r="J130" s="193">
        <f t="shared" si="0"/>
        <v>0</v>
      </c>
      <c r="K130" s="189" t="s">
        <v>1</v>
      </c>
      <c r="L130" s="40"/>
      <c r="M130" s="194" t="s">
        <v>1</v>
      </c>
      <c r="N130" s="195" t="s">
        <v>41</v>
      </c>
      <c r="O130" s="72"/>
      <c r="P130" s="196">
        <f t="shared" si="1"/>
        <v>0</v>
      </c>
      <c r="Q130" s="196">
        <v>0</v>
      </c>
      <c r="R130" s="196">
        <f t="shared" si="2"/>
        <v>0</v>
      </c>
      <c r="S130" s="196">
        <v>0</v>
      </c>
      <c r="T130" s="19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135</v>
      </c>
      <c r="AT130" s="198" t="s">
        <v>131</v>
      </c>
      <c r="AU130" s="198" t="s">
        <v>84</v>
      </c>
      <c r="AY130" s="18" t="s">
        <v>129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8" t="s">
        <v>84</v>
      </c>
      <c r="BK130" s="199">
        <f t="shared" si="9"/>
        <v>0</v>
      </c>
      <c r="BL130" s="18" t="s">
        <v>135</v>
      </c>
      <c r="BM130" s="198" t="s">
        <v>445</v>
      </c>
    </row>
    <row r="131" spans="1:65" s="2" customFormat="1" ht="24.2" customHeight="1">
      <c r="A131" s="35"/>
      <c r="B131" s="36"/>
      <c r="C131" s="187" t="s">
        <v>177</v>
      </c>
      <c r="D131" s="187" t="s">
        <v>131</v>
      </c>
      <c r="E131" s="188" t="s">
        <v>446</v>
      </c>
      <c r="F131" s="189" t="s">
        <v>447</v>
      </c>
      <c r="G131" s="190" t="s">
        <v>174</v>
      </c>
      <c r="H131" s="191">
        <v>2</v>
      </c>
      <c r="I131" s="192"/>
      <c r="J131" s="193">
        <f t="shared" si="0"/>
        <v>0</v>
      </c>
      <c r="K131" s="189" t="s">
        <v>1</v>
      </c>
      <c r="L131" s="40"/>
      <c r="M131" s="194" t="s">
        <v>1</v>
      </c>
      <c r="N131" s="195" t="s">
        <v>41</v>
      </c>
      <c r="O131" s="72"/>
      <c r="P131" s="196">
        <f t="shared" si="1"/>
        <v>0</v>
      </c>
      <c r="Q131" s="196">
        <v>0</v>
      </c>
      <c r="R131" s="196">
        <f t="shared" si="2"/>
        <v>0</v>
      </c>
      <c r="S131" s="196">
        <v>0</v>
      </c>
      <c r="T131" s="19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135</v>
      </c>
      <c r="AT131" s="198" t="s">
        <v>131</v>
      </c>
      <c r="AU131" s="198" t="s">
        <v>84</v>
      </c>
      <c r="AY131" s="18" t="s">
        <v>129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8" t="s">
        <v>84</v>
      </c>
      <c r="BK131" s="199">
        <f t="shared" si="9"/>
        <v>0</v>
      </c>
      <c r="BL131" s="18" t="s">
        <v>135</v>
      </c>
      <c r="BM131" s="198" t="s">
        <v>448</v>
      </c>
    </row>
    <row r="132" spans="1:65" s="2" customFormat="1" ht="33" customHeight="1">
      <c r="A132" s="35"/>
      <c r="B132" s="36"/>
      <c r="C132" s="187" t="s">
        <v>190</v>
      </c>
      <c r="D132" s="187" t="s">
        <v>131</v>
      </c>
      <c r="E132" s="188" t="s">
        <v>449</v>
      </c>
      <c r="F132" s="189" t="s">
        <v>450</v>
      </c>
      <c r="G132" s="190" t="s">
        <v>180</v>
      </c>
      <c r="H132" s="191">
        <v>69.74</v>
      </c>
      <c r="I132" s="192"/>
      <c r="J132" s="193">
        <f t="shared" si="0"/>
        <v>0</v>
      </c>
      <c r="K132" s="189" t="s">
        <v>1</v>
      </c>
      <c r="L132" s="40"/>
      <c r="M132" s="194" t="s">
        <v>1</v>
      </c>
      <c r="N132" s="195" t="s">
        <v>41</v>
      </c>
      <c r="O132" s="72"/>
      <c r="P132" s="196">
        <f t="shared" si="1"/>
        <v>0</v>
      </c>
      <c r="Q132" s="196">
        <v>0</v>
      </c>
      <c r="R132" s="196">
        <f t="shared" si="2"/>
        <v>0</v>
      </c>
      <c r="S132" s="196">
        <v>0</v>
      </c>
      <c r="T132" s="19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135</v>
      </c>
      <c r="AT132" s="198" t="s">
        <v>131</v>
      </c>
      <c r="AU132" s="198" t="s">
        <v>84</v>
      </c>
      <c r="AY132" s="18" t="s">
        <v>129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8" t="s">
        <v>84</v>
      </c>
      <c r="BK132" s="199">
        <f t="shared" si="9"/>
        <v>0</v>
      </c>
      <c r="BL132" s="18" t="s">
        <v>135</v>
      </c>
      <c r="BM132" s="198" t="s">
        <v>451</v>
      </c>
    </row>
    <row r="133" spans="1:65" s="2" customFormat="1" ht="21.75" customHeight="1">
      <c r="A133" s="35"/>
      <c r="B133" s="36"/>
      <c r="C133" s="187" t="s">
        <v>197</v>
      </c>
      <c r="D133" s="187" t="s">
        <v>131</v>
      </c>
      <c r="E133" s="188" t="s">
        <v>452</v>
      </c>
      <c r="F133" s="189" t="s">
        <v>453</v>
      </c>
      <c r="G133" s="190" t="s">
        <v>143</v>
      </c>
      <c r="H133" s="191">
        <v>136.4</v>
      </c>
      <c r="I133" s="192"/>
      <c r="J133" s="193">
        <f t="shared" si="0"/>
        <v>0</v>
      </c>
      <c r="K133" s="189" t="s">
        <v>1</v>
      </c>
      <c r="L133" s="40"/>
      <c r="M133" s="194" t="s">
        <v>1</v>
      </c>
      <c r="N133" s="195" t="s">
        <v>41</v>
      </c>
      <c r="O133" s="72"/>
      <c r="P133" s="196">
        <f t="shared" si="1"/>
        <v>0</v>
      </c>
      <c r="Q133" s="196">
        <v>0</v>
      </c>
      <c r="R133" s="196">
        <f t="shared" si="2"/>
        <v>0</v>
      </c>
      <c r="S133" s="196">
        <v>0</v>
      </c>
      <c r="T133" s="19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135</v>
      </c>
      <c r="AT133" s="198" t="s">
        <v>131</v>
      </c>
      <c r="AU133" s="198" t="s">
        <v>84</v>
      </c>
      <c r="AY133" s="18" t="s">
        <v>129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8" t="s">
        <v>84</v>
      </c>
      <c r="BK133" s="199">
        <f t="shared" si="9"/>
        <v>0</v>
      </c>
      <c r="BL133" s="18" t="s">
        <v>135</v>
      </c>
      <c r="BM133" s="198" t="s">
        <v>454</v>
      </c>
    </row>
    <row r="134" spans="1:65" s="2" customFormat="1" ht="24.2" customHeight="1">
      <c r="A134" s="35"/>
      <c r="B134" s="36"/>
      <c r="C134" s="187" t="s">
        <v>202</v>
      </c>
      <c r="D134" s="187" t="s">
        <v>131</v>
      </c>
      <c r="E134" s="188" t="s">
        <v>455</v>
      </c>
      <c r="F134" s="189" t="s">
        <v>456</v>
      </c>
      <c r="G134" s="190" t="s">
        <v>143</v>
      </c>
      <c r="H134" s="191">
        <v>136.4</v>
      </c>
      <c r="I134" s="192"/>
      <c r="J134" s="193">
        <f t="shared" si="0"/>
        <v>0</v>
      </c>
      <c r="K134" s="189" t="s">
        <v>1</v>
      </c>
      <c r="L134" s="40"/>
      <c r="M134" s="194" t="s">
        <v>1</v>
      </c>
      <c r="N134" s="195" t="s">
        <v>41</v>
      </c>
      <c r="O134" s="72"/>
      <c r="P134" s="196">
        <f t="shared" si="1"/>
        <v>0</v>
      </c>
      <c r="Q134" s="196">
        <v>0</v>
      </c>
      <c r="R134" s="196">
        <f t="shared" si="2"/>
        <v>0</v>
      </c>
      <c r="S134" s="196">
        <v>0</v>
      </c>
      <c r="T134" s="19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135</v>
      </c>
      <c r="AT134" s="198" t="s">
        <v>131</v>
      </c>
      <c r="AU134" s="198" t="s">
        <v>84</v>
      </c>
      <c r="AY134" s="18" t="s">
        <v>129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8" t="s">
        <v>84</v>
      </c>
      <c r="BK134" s="199">
        <f t="shared" si="9"/>
        <v>0</v>
      </c>
      <c r="BL134" s="18" t="s">
        <v>135</v>
      </c>
      <c r="BM134" s="198" t="s">
        <v>457</v>
      </c>
    </row>
    <row r="135" spans="1:65" s="2" customFormat="1" ht="37.9" customHeight="1">
      <c r="A135" s="35"/>
      <c r="B135" s="36"/>
      <c r="C135" s="187" t="s">
        <v>207</v>
      </c>
      <c r="D135" s="187" t="s">
        <v>131</v>
      </c>
      <c r="E135" s="188" t="s">
        <v>458</v>
      </c>
      <c r="F135" s="189" t="s">
        <v>459</v>
      </c>
      <c r="G135" s="190" t="s">
        <v>180</v>
      </c>
      <c r="H135" s="191">
        <v>31.215</v>
      </c>
      <c r="I135" s="192"/>
      <c r="J135" s="193">
        <f t="shared" si="0"/>
        <v>0</v>
      </c>
      <c r="K135" s="189" t="s">
        <v>1</v>
      </c>
      <c r="L135" s="40"/>
      <c r="M135" s="194" t="s">
        <v>1</v>
      </c>
      <c r="N135" s="195" t="s">
        <v>41</v>
      </c>
      <c r="O135" s="72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135</v>
      </c>
      <c r="AT135" s="198" t="s">
        <v>131</v>
      </c>
      <c r="AU135" s="198" t="s">
        <v>84</v>
      </c>
      <c r="AY135" s="18" t="s">
        <v>129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8" t="s">
        <v>84</v>
      </c>
      <c r="BK135" s="199">
        <f t="shared" si="9"/>
        <v>0</v>
      </c>
      <c r="BL135" s="18" t="s">
        <v>135</v>
      </c>
      <c r="BM135" s="198" t="s">
        <v>460</v>
      </c>
    </row>
    <row r="136" spans="1:65" s="2" customFormat="1" ht="24.2" customHeight="1">
      <c r="A136" s="35"/>
      <c r="B136" s="36"/>
      <c r="C136" s="187" t="s">
        <v>8</v>
      </c>
      <c r="D136" s="187" t="s">
        <v>131</v>
      </c>
      <c r="E136" s="188" t="s">
        <v>461</v>
      </c>
      <c r="F136" s="189" t="s">
        <v>462</v>
      </c>
      <c r="G136" s="190" t="s">
        <v>180</v>
      </c>
      <c r="H136" s="191">
        <v>31.215</v>
      </c>
      <c r="I136" s="192"/>
      <c r="J136" s="193">
        <f t="shared" si="0"/>
        <v>0</v>
      </c>
      <c r="K136" s="189" t="s">
        <v>1</v>
      </c>
      <c r="L136" s="40"/>
      <c r="M136" s="194" t="s">
        <v>1</v>
      </c>
      <c r="N136" s="195" t="s">
        <v>41</v>
      </c>
      <c r="O136" s="72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135</v>
      </c>
      <c r="AT136" s="198" t="s">
        <v>131</v>
      </c>
      <c r="AU136" s="198" t="s">
        <v>84</v>
      </c>
      <c r="AY136" s="18" t="s">
        <v>129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8" t="s">
        <v>84</v>
      </c>
      <c r="BK136" s="199">
        <f t="shared" si="9"/>
        <v>0</v>
      </c>
      <c r="BL136" s="18" t="s">
        <v>135</v>
      </c>
      <c r="BM136" s="198" t="s">
        <v>463</v>
      </c>
    </row>
    <row r="137" spans="1:65" s="2" customFormat="1" ht="24.2" customHeight="1">
      <c r="A137" s="35"/>
      <c r="B137" s="36"/>
      <c r="C137" s="187" t="s">
        <v>220</v>
      </c>
      <c r="D137" s="187" t="s">
        <v>131</v>
      </c>
      <c r="E137" s="188" t="s">
        <v>464</v>
      </c>
      <c r="F137" s="189" t="s">
        <v>465</v>
      </c>
      <c r="G137" s="190" t="s">
        <v>194</v>
      </c>
      <c r="H137" s="191">
        <v>62.43</v>
      </c>
      <c r="I137" s="192"/>
      <c r="J137" s="193">
        <f t="shared" si="0"/>
        <v>0</v>
      </c>
      <c r="K137" s="189" t="s">
        <v>1</v>
      </c>
      <c r="L137" s="40"/>
      <c r="M137" s="194" t="s">
        <v>1</v>
      </c>
      <c r="N137" s="195" t="s">
        <v>41</v>
      </c>
      <c r="O137" s="72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135</v>
      </c>
      <c r="AT137" s="198" t="s">
        <v>131</v>
      </c>
      <c r="AU137" s="198" t="s">
        <v>84</v>
      </c>
      <c r="AY137" s="18" t="s">
        <v>129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8" t="s">
        <v>84</v>
      </c>
      <c r="BK137" s="199">
        <f t="shared" si="9"/>
        <v>0</v>
      </c>
      <c r="BL137" s="18" t="s">
        <v>135</v>
      </c>
      <c r="BM137" s="198" t="s">
        <v>466</v>
      </c>
    </row>
    <row r="138" spans="1:65" s="2" customFormat="1" ht="16.5" customHeight="1">
      <c r="A138" s="35"/>
      <c r="B138" s="36"/>
      <c r="C138" s="187" t="s">
        <v>225</v>
      </c>
      <c r="D138" s="187" t="s">
        <v>131</v>
      </c>
      <c r="E138" s="188" t="s">
        <v>467</v>
      </c>
      <c r="F138" s="189" t="s">
        <v>468</v>
      </c>
      <c r="G138" s="190" t="s">
        <v>180</v>
      </c>
      <c r="H138" s="191">
        <v>31.215</v>
      </c>
      <c r="I138" s="192"/>
      <c r="J138" s="193">
        <f t="shared" si="0"/>
        <v>0</v>
      </c>
      <c r="K138" s="189" t="s">
        <v>1</v>
      </c>
      <c r="L138" s="40"/>
      <c r="M138" s="194" t="s">
        <v>1</v>
      </c>
      <c r="N138" s="195" t="s">
        <v>41</v>
      </c>
      <c r="O138" s="72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135</v>
      </c>
      <c r="AT138" s="198" t="s">
        <v>131</v>
      </c>
      <c r="AU138" s="198" t="s">
        <v>84</v>
      </c>
      <c r="AY138" s="18" t="s">
        <v>129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8" t="s">
        <v>84</v>
      </c>
      <c r="BK138" s="199">
        <f t="shared" si="9"/>
        <v>0</v>
      </c>
      <c r="BL138" s="18" t="s">
        <v>135</v>
      </c>
      <c r="BM138" s="198" t="s">
        <v>469</v>
      </c>
    </row>
    <row r="139" spans="1:65" s="2" customFormat="1" ht="24.2" customHeight="1">
      <c r="A139" s="35"/>
      <c r="B139" s="36"/>
      <c r="C139" s="187" t="s">
        <v>232</v>
      </c>
      <c r="D139" s="187" t="s">
        <v>131</v>
      </c>
      <c r="E139" s="188" t="s">
        <v>178</v>
      </c>
      <c r="F139" s="189" t="s">
        <v>179</v>
      </c>
      <c r="G139" s="190" t="s">
        <v>180</v>
      </c>
      <c r="H139" s="191">
        <v>38.525</v>
      </c>
      <c r="I139" s="192"/>
      <c r="J139" s="193">
        <f t="shared" si="0"/>
        <v>0</v>
      </c>
      <c r="K139" s="189" t="s">
        <v>1</v>
      </c>
      <c r="L139" s="40"/>
      <c r="M139" s="194" t="s">
        <v>1</v>
      </c>
      <c r="N139" s="195" t="s">
        <v>41</v>
      </c>
      <c r="O139" s="72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135</v>
      </c>
      <c r="AT139" s="198" t="s">
        <v>131</v>
      </c>
      <c r="AU139" s="198" t="s">
        <v>84</v>
      </c>
      <c r="AY139" s="18" t="s">
        <v>129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8" t="s">
        <v>84</v>
      </c>
      <c r="BK139" s="199">
        <f t="shared" si="9"/>
        <v>0</v>
      </c>
      <c r="BL139" s="18" t="s">
        <v>135</v>
      </c>
      <c r="BM139" s="198" t="s">
        <v>470</v>
      </c>
    </row>
    <row r="140" spans="1:65" s="2" customFormat="1" ht="16.5" customHeight="1">
      <c r="A140" s="35"/>
      <c r="B140" s="36"/>
      <c r="C140" s="187" t="s">
        <v>237</v>
      </c>
      <c r="D140" s="187" t="s">
        <v>131</v>
      </c>
      <c r="E140" s="188" t="s">
        <v>471</v>
      </c>
      <c r="F140" s="189" t="s">
        <v>472</v>
      </c>
      <c r="G140" s="190" t="s">
        <v>180</v>
      </c>
      <c r="H140" s="191">
        <v>9.51</v>
      </c>
      <c r="I140" s="192"/>
      <c r="J140" s="193">
        <f t="shared" si="0"/>
        <v>0</v>
      </c>
      <c r="K140" s="189" t="s">
        <v>1</v>
      </c>
      <c r="L140" s="40"/>
      <c r="M140" s="194" t="s">
        <v>1</v>
      </c>
      <c r="N140" s="195" t="s">
        <v>41</v>
      </c>
      <c r="O140" s="72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135</v>
      </c>
      <c r="AT140" s="198" t="s">
        <v>131</v>
      </c>
      <c r="AU140" s="198" t="s">
        <v>84</v>
      </c>
      <c r="AY140" s="18" t="s">
        <v>129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8" t="s">
        <v>84</v>
      </c>
      <c r="BK140" s="199">
        <f t="shared" si="9"/>
        <v>0</v>
      </c>
      <c r="BL140" s="18" t="s">
        <v>135</v>
      </c>
      <c r="BM140" s="198" t="s">
        <v>473</v>
      </c>
    </row>
    <row r="141" spans="1:65" s="2" customFormat="1" ht="24.2" customHeight="1">
      <c r="A141" s="35"/>
      <c r="B141" s="36"/>
      <c r="C141" s="187" t="s">
        <v>242</v>
      </c>
      <c r="D141" s="187" t="s">
        <v>131</v>
      </c>
      <c r="E141" s="188" t="s">
        <v>474</v>
      </c>
      <c r="F141" s="189" t="s">
        <v>475</v>
      </c>
      <c r="G141" s="190" t="s">
        <v>143</v>
      </c>
      <c r="H141" s="191">
        <v>3</v>
      </c>
      <c r="I141" s="192"/>
      <c r="J141" s="193">
        <f t="shared" si="0"/>
        <v>0</v>
      </c>
      <c r="K141" s="189" t="s">
        <v>1</v>
      </c>
      <c r="L141" s="40"/>
      <c r="M141" s="194" t="s">
        <v>1</v>
      </c>
      <c r="N141" s="195" t="s">
        <v>41</v>
      </c>
      <c r="O141" s="72"/>
      <c r="P141" s="196">
        <f t="shared" si="1"/>
        <v>0</v>
      </c>
      <c r="Q141" s="196">
        <v>0</v>
      </c>
      <c r="R141" s="196">
        <f t="shared" si="2"/>
        <v>0</v>
      </c>
      <c r="S141" s="196">
        <v>0</v>
      </c>
      <c r="T141" s="197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135</v>
      </c>
      <c r="AT141" s="198" t="s">
        <v>131</v>
      </c>
      <c r="AU141" s="198" t="s">
        <v>84</v>
      </c>
      <c r="AY141" s="18" t="s">
        <v>129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84</v>
      </c>
      <c r="BK141" s="199">
        <f t="shared" si="9"/>
        <v>0</v>
      </c>
      <c r="BL141" s="18" t="s">
        <v>135</v>
      </c>
      <c r="BM141" s="198" t="s">
        <v>476</v>
      </c>
    </row>
    <row r="142" spans="1:65" s="2" customFormat="1" ht="24.2" customHeight="1">
      <c r="A142" s="35"/>
      <c r="B142" s="36"/>
      <c r="C142" s="187" t="s">
        <v>7</v>
      </c>
      <c r="D142" s="187" t="s">
        <v>131</v>
      </c>
      <c r="E142" s="188" t="s">
        <v>477</v>
      </c>
      <c r="F142" s="189" t="s">
        <v>478</v>
      </c>
      <c r="G142" s="190" t="s">
        <v>143</v>
      </c>
      <c r="H142" s="191">
        <v>3</v>
      </c>
      <c r="I142" s="192"/>
      <c r="J142" s="193">
        <f t="shared" si="0"/>
        <v>0</v>
      </c>
      <c r="K142" s="189" t="s">
        <v>1</v>
      </c>
      <c r="L142" s="40"/>
      <c r="M142" s="194" t="s">
        <v>1</v>
      </c>
      <c r="N142" s="195" t="s">
        <v>41</v>
      </c>
      <c r="O142" s="72"/>
      <c r="P142" s="196">
        <f t="shared" si="1"/>
        <v>0</v>
      </c>
      <c r="Q142" s="196">
        <v>0</v>
      </c>
      <c r="R142" s="196">
        <f t="shared" si="2"/>
        <v>0</v>
      </c>
      <c r="S142" s="196">
        <v>0</v>
      </c>
      <c r="T142" s="197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135</v>
      </c>
      <c r="AT142" s="198" t="s">
        <v>131</v>
      </c>
      <c r="AU142" s="198" t="s">
        <v>84</v>
      </c>
      <c r="AY142" s="18" t="s">
        <v>129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84</v>
      </c>
      <c r="BK142" s="199">
        <f t="shared" si="9"/>
        <v>0</v>
      </c>
      <c r="BL142" s="18" t="s">
        <v>135</v>
      </c>
      <c r="BM142" s="198" t="s">
        <v>479</v>
      </c>
    </row>
    <row r="143" spans="1:65" s="2" customFormat="1" ht="16.5" customHeight="1">
      <c r="A143" s="35"/>
      <c r="B143" s="36"/>
      <c r="C143" s="187" t="s">
        <v>250</v>
      </c>
      <c r="D143" s="187" t="s">
        <v>131</v>
      </c>
      <c r="E143" s="188" t="s">
        <v>480</v>
      </c>
      <c r="F143" s="189" t="s">
        <v>481</v>
      </c>
      <c r="G143" s="190" t="s">
        <v>180</v>
      </c>
      <c r="H143" s="191">
        <v>9.51</v>
      </c>
      <c r="I143" s="192"/>
      <c r="J143" s="193">
        <f t="shared" si="0"/>
        <v>0</v>
      </c>
      <c r="K143" s="189" t="s">
        <v>1</v>
      </c>
      <c r="L143" s="40"/>
      <c r="M143" s="194" t="s">
        <v>1</v>
      </c>
      <c r="N143" s="195" t="s">
        <v>41</v>
      </c>
      <c r="O143" s="72"/>
      <c r="P143" s="196">
        <f t="shared" si="1"/>
        <v>0</v>
      </c>
      <c r="Q143" s="196">
        <v>0</v>
      </c>
      <c r="R143" s="196">
        <f t="shared" si="2"/>
        <v>0</v>
      </c>
      <c r="S143" s="196">
        <v>0</v>
      </c>
      <c r="T143" s="197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135</v>
      </c>
      <c r="AT143" s="198" t="s">
        <v>131</v>
      </c>
      <c r="AU143" s="198" t="s">
        <v>84</v>
      </c>
      <c r="AY143" s="18" t="s">
        <v>129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8" t="s">
        <v>84</v>
      </c>
      <c r="BK143" s="199">
        <f t="shared" si="9"/>
        <v>0</v>
      </c>
      <c r="BL143" s="18" t="s">
        <v>135</v>
      </c>
      <c r="BM143" s="198" t="s">
        <v>482</v>
      </c>
    </row>
    <row r="144" spans="2:63" s="12" customFormat="1" ht="25.9" customHeight="1">
      <c r="B144" s="171"/>
      <c r="C144" s="172"/>
      <c r="D144" s="173" t="s">
        <v>75</v>
      </c>
      <c r="E144" s="174" t="s">
        <v>135</v>
      </c>
      <c r="F144" s="174" t="s">
        <v>483</v>
      </c>
      <c r="G144" s="172"/>
      <c r="H144" s="172"/>
      <c r="I144" s="175"/>
      <c r="J144" s="176">
        <f>BK144</f>
        <v>0</v>
      </c>
      <c r="K144" s="172"/>
      <c r="L144" s="177"/>
      <c r="M144" s="178"/>
      <c r="N144" s="179"/>
      <c r="O144" s="179"/>
      <c r="P144" s="180">
        <f>SUM(P145:P149)</f>
        <v>0</v>
      </c>
      <c r="Q144" s="179"/>
      <c r="R144" s="180">
        <f>SUM(R145:R149)</f>
        <v>0</v>
      </c>
      <c r="S144" s="179"/>
      <c r="T144" s="181">
        <f>SUM(T145:T149)</f>
        <v>0</v>
      </c>
      <c r="AR144" s="182" t="s">
        <v>84</v>
      </c>
      <c r="AT144" s="183" t="s">
        <v>75</v>
      </c>
      <c r="AU144" s="183" t="s">
        <v>76</v>
      </c>
      <c r="AY144" s="182" t="s">
        <v>129</v>
      </c>
      <c r="BK144" s="184">
        <f>SUM(BK145:BK149)</f>
        <v>0</v>
      </c>
    </row>
    <row r="145" spans="1:65" s="2" customFormat="1" ht="16.5" customHeight="1">
      <c r="A145" s="35"/>
      <c r="B145" s="36"/>
      <c r="C145" s="187" t="s">
        <v>254</v>
      </c>
      <c r="D145" s="187" t="s">
        <v>131</v>
      </c>
      <c r="E145" s="188" t="s">
        <v>484</v>
      </c>
      <c r="F145" s="189" t="s">
        <v>485</v>
      </c>
      <c r="G145" s="190" t="s">
        <v>180</v>
      </c>
      <c r="H145" s="191">
        <v>3.17</v>
      </c>
      <c r="I145" s="192"/>
      <c r="J145" s="193">
        <f>ROUND(I145*H145,2)</f>
        <v>0</v>
      </c>
      <c r="K145" s="189" t="s">
        <v>1</v>
      </c>
      <c r="L145" s="40"/>
      <c r="M145" s="194" t="s">
        <v>1</v>
      </c>
      <c r="N145" s="195" t="s">
        <v>41</v>
      </c>
      <c r="O145" s="72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135</v>
      </c>
      <c r="AT145" s="198" t="s">
        <v>131</v>
      </c>
      <c r="AU145" s="198" t="s">
        <v>84</v>
      </c>
      <c r="AY145" s="18" t="s">
        <v>129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84</v>
      </c>
      <c r="BK145" s="199">
        <f>ROUND(I145*H145,2)</f>
        <v>0</v>
      </c>
      <c r="BL145" s="18" t="s">
        <v>135</v>
      </c>
      <c r="BM145" s="198" t="s">
        <v>486</v>
      </c>
    </row>
    <row r="146" spans="1:65" s="2" customFormat="1" ht="21.75" customHeight="1">
      <c r="A146" s="35"/>
      <c r="B146" s="36"/>
      <c r="C146" s="187" t="s">
        <v>258</v>
      </c>
      <c r="D146" s="187" t="s">
        <v>131</v>
      </c>
      <c r="E146" s="188" t="s">
        <v>487</v>
      </c>
      <c r="F146" s="189" t="s">
        <v>488</v>
      </c>
      <c r="G146" s="190" t="s">
        <v>134</v>
      </c>
      <c r="H146" s="191">
        <v>2</v>
      </c>
      <c r="I146" s="192"/>
      <c r="J146" s="193">
        <f>ROUND(I146*H146,2)</f>
        <v>0</v>
      </c>
      <c r="K146" s="189" t="s">
        <v>1</v>
      </c>
      <c r="L146" s="40"/>
      <c r="M146" s="194" t="s">
        <v>1</v>
      </c>
      <c r="N146" s="195" t="s">
        <v>41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135</v>
      </c>
      <c r="AT146" s="198" t="s">
        <v>131</v>
      </c>
      <c r="AU146" s="198" t="s">
        <v>84</v>
      </c>
      <c r="AY146" s="18" t="s">
        <v>129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84</v>
      </c>
      <c r="BK146" s="199">
        <f>ROUND(I146*H146,2)</f>
        <v>0</v>
      </c>
      <c r="BL146" s="18" t="s">
        <v>135</v>
      </c>
      <c r="BM146" s="198" t="s">
        <v>489</v>
      </c>
    </row>
    <row r="147" spans="1:65" s="2" customFormat="1" ht="16.5" customHeight="1">
      <c r="A147" s="35"/>
      <c r="B147" s="36"/>
      <c r="C147" s="244" t="s">
        <v>263</v>
      </c>
      <c r="D147" s="244" t="s">
        <v>191</v>
      </c>
      <c r="E147" s="245" t="s">
        <v>490</v>
      </c>
      <c r="F147" s="246" t="s">
        <v>491</v>
      </c>
      <c r="G147" s="247" t="s">
        <v>134</v>
      </c>
      <c r="H147" s="248">
        <v>1</v>
      </c>
      <c r="I147" s="249"/>
      <c r="J147" s="250">
        <f>ROUND(I147*H147,2)</f>
        <v>0</v>
      </c>
      <c r="K147" s="246" t="s">
        <v>1</v>
      </c>
      <c r="L147" s="251"/>
      <c r="M147" s="252" t="s">
        <v>1</v>
      </c>
      <c r="N147" s="253" t="s">
        <v>41</v>
      </c>
      <c r="O147" s="72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167</v>
      </c>
      <c r="AT147" s="198" t="s">
        <v>191</v>
      </c>
      <c r="AU147" s="198" t="s">
        <v>84</v>
      </c>
      <c r="AY147" s="18" t="s">
        <v>129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84</v>
      </c>
      <c r="BK147" s="199">
        <f>ROUND(I147*H147,2)</f>
        <v>0</v>
      </c>
      <c r="BL147" s="18" t="s">
        <v>135</v>
      </c>
      <c r="BM147" s="198" t="s">
        <v>492</v>
      </c>
    </row>
    <row r="148" spans="1:65" s="2" customFormat="1" ht="16.5" customHeight="1">
      <c r="A148" s="35"/>
      <c r="B148" s="36"/>
      <c r="C148" s="244" t="s">
        <v>268</v>
      </c>
      <c r="D148" s="244" t="s">
        <v>191</v>
      </c>
      <c r="E148" s="245" t="s">
        <v>493</v>
      </c>
      <c r="F148" s="246" t="s">
        <v>494</v>
      </c>
      <c r="G148" s="247" t="s">
        <v>134</v>
      </c>
      <c r="H148" s="248">
        <v>1</v>
      </c>
      <c r="I148" s="249"/>
      <c r="J148" s="250">
        <f>ROUND(I148*H148,2)</f>
        <v>0</v>
      </c>
      <c r="K148" s="246" t="s">
        <v>1</v>
      </c>
      <c r="L148" s="251"/>
      <c r="M148" s="252" t="s">
        <v>1</v>
      </c>
      <c r="N148" s="253" t="s">
        <v>41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167</v>
      </c>
      <c r="AT148" s="198" t="s">
        <v>191</v>
      </c>
      <c r="AU148" s="198" t="s">
        <v>84</v>
      </c>
      <c r="AY148" s="18" t="s">
        <v>129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84</v>
      </c>
      <c r="BK148" s="199">
        <f>ROUND(I148*H148,2)</f>
        <v>0</v>
      </c>
      <c r="BL148" s="18" t="s">
        <v>135</v>
      </c>
      <c r="BM148" s="198" t="s">
        <v>495</v>
      </c>
    </row>
    <row r="149" spans="1:65" s="2" customFormat="1" ht="24.2" customHeight="1">
      <c r="A149" s="35"/>
      <c r="B149" s="36"/>
      <c r="C149" s="187" t="s">
        <v>272</v>
      </c>
      <c r="D149" s="187" t="s">
        <v>131</v>
      </c>
      <c r="E149" s="188" t="s">
        <v>496</v>
      </c>
      <c r="F149" s="189" t="s">
        <v>497</v>
      </c>
      <c r="G149" s="190" t="s">
        <v>180</v>
      </c>
      <c r="H149" s="191">
        <v>3.17</v>
      </c>
      <c r="I149" s="192"/>
      <c r="J149" s="193">
        <f>ROUND(I149*H149,2)</f>
        <v>0</v>
      </c>
      <c r="K149" s="189" t="s">
        <v>1</v>
      </c>
      <c r="L149" s="40"/>
      <c r="M149" s="194" t="s">
        <v>1</v>
      </c>
      <c r="N149" s="195" t="s">
        <v>41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135</v>
      </c>
      <c r="AT149" s="198" t="s">
        <v>131</v>
      </c>
      <c r="AU149" s="198" t="s">
        <v>84</v>
      </c>
      <c r="AY149" s="18" t="s">
        <v>129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84</v>
      </c>
      <c r="BK149" s="199">
        <f>ROUND(I149*H149,2)</f>
        <v>0</v>
      </c>
      <c r="BL149" s="18" t="s">
        <v>135</v>
      </c>
      <c r="BM149" s="198" t="s">
        <v>498</v>
      </c>
    </row>
    <row r="150" spans="2:63" s="12" customFormat="1" ht="25.9" customHeight="1">
      <c r="B150" s="171"/>
      <c r="C150" s="172"/>
      <c r="D150" s="173" t="s">
        <v>75</v>
      </c>
      <c r="E150" s="174" t="s">
        <v>167</v>
      </c>
      <c r="F150" s="174" t="s">
        <v>201</v>
      </c>
      <c r="G150" s="172"/>
      <c r="H150" s="172"/>
      <c r="I150" s="175"/>
      <c r="J150" s="176">
        <f>BK150</f>
        <v>0</v>
      </c>
      <c r="K150" s="172"/>
      <c r="L150" s="177"/>
      <c r="M150" s="178"/>
      <c r="N150" s="179"/>
      <c r="O150" s="179"/>
      <c r="P150" s="180">
        <f>SUM(P151:P184)</f>
        <v>0</v>
      </c>
      <c r="Q150" s="179"/>
      <c r="R150" s="180">
        <f>SUM(R151:R184)</f>
        <v>0</v>
      </c>
      <c r="S150" s="179"/>
      <c r="T150" s="181">
        <f>SUM(T151:T184)</f>
        <v>0</v>
      </c>
      <c r="AR150" s="182" t="s">
        <v>84</v>
      </c>
      <c r="AT150" s="183" t="s">
        <v>75</v>
      </c>
      <c r="AU150" s="183" t="s">
        <v>76</v>
      </c>
      <c r="AY150" s="182" t="s">
        <v>129</v>
      </c>
      <c r="BK150" s="184">
        <f>SUM(BK151:BK184)</f>
        <v>0</v>
      </c>
    </row>
    <row r="151" spans="1:65" s="2" customFormat="1" ht="24.2" customHeight="1">
      <c r="A151" s="35"/>
      <c r="B151" s="36"/>
      <c r="C151" s="187" t="s">
        <v>278</v>
      </c>
      <c r="D151" s="187" t="s">
        <v>131</v>
      </c>
      <c r="E151" s="188" t="s">
        <v>499</v>
      </c>
      <c r="F151" s="189" t="s">
        <v>500</v>
      </c>
      <c r="G151" s="190" t="s">
        <v>134</v>
      </c>
      <c r="H151" s="191">
        <v>1</v>
      </c>
      <c r="I151" s="192"/>
      <c r="J151" s="193">
        <f aca="true" t="shared" si="10" ref="J151:J184">ROUND(I151*H151,2)</f>
        <v>0</v>
      </c>
      <c r="K151" s="189" t="s">
        <v>1</v>
      </c>
      <c r="L151" s="40"/>
      <c r="M151" s="194" t="s">
        <v>1</v>
      </c>
      <c r="N151" s="195" t="s">
        <v>41</v>
      </c>
      <c r="O151" s="72"/>
      <c r="P151" s="196">
        <f aca="true" t="shared" si="11" ref="P151:P184">O151*H151</f>
        <v>0</v>
      </c>
      <c r="Q151" s="196">
        <v>0</v>
      </c>
      <c r="R151" s="196">
        <f aca="true" t="shared" si="12" ref="R151:R184">Q151*H151</f>
        <v>0</v>
      </c>
      <c r="S151" s="196">
        <v>0</v>
      </c>
      <c r="T151" s="197">
        <f aca="true" t="shared" si="13" ref="T151:T184"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135</v>
      </c>
      <c r="AT151" s="198" t="s">
        <v>131</v>
      </c>
      <c r="AU151" s="198" t="s">
        <v>84</v>
      </c>
      <c r="AY151" s="18" t="s">
        <v>129</v>
      </c>
      <c r="BE151" s="199">
        <f aca="true" t="shared" si="14" ref="BE151:BE184">IF(N151="základní",J151,0)</f>
        <v>0</v>
      </c>
      <c r="BF151" s="199">
        <f aca="true" t="shared" si="15" ref="BF151:BF184">IF(N151="snížená",J151,0)</f>
        <v>0</v>
      </c>
      <c r="BG151" s="199">
        <f aca="true" t="shared" si="16" ref="BG151:BG184">IF(N151="zákl. přenesená",J151,0)</f>
        <v>0</v>
      </c>
      <c r="BH151" s="199">
        <f aca="true" t="shared" si="17" ref="BH151:BH184">IF(N151="sníž. přenesená",J151,0)</f>
        <v>0</v>
      </c>
      <c r="BI151" s="199">
        <f aca="true" t="shared" si="18" ref="BI151:BI184">IF(N151="nulová",J151,0)</f>
        <v>0</v>
      </c>
      <c r="BJ151" s="18" t="s">
        <v>84</v>
      </c>
      <c r="BK151" s="199">
        <f aca="true" t="shared" si="19" ref="BK151:BK184">ROUND(I151*H151,2)</f>
        <v>0</v>
      </c>
      <c r="BL151" s="18" t="s">
        <v>135</v>
      </c>
      <c r="BM151" s="198" t="s">
        <v>501</v>
      </c>
    </row>
    <row r="152" spans="1:65" s="2" customFormat="1" ht="24.2" customHeight="1">
      <c r="A152" s="35"/>
      <c r="B152" s="36"/>
      <c r="C152" s="187" t="s">
        <v>285</v>
      </c>
      <c r="D152" s="187" t="s">
        <v>131</v>
      </c>
      <c r="E152" s="188" t="s">
        <v>502</v>
      </c>
      <c r="F152" s="189" t="s">
        <v>503</v>
      </c>
      <c r="G152" s="190" t="s">
        <v>504</v>
      </c>
      <c r="H152" s="191">
        <v>1</v>
      </c>
      <c r="I152" s="192"/>
      <c r="J152" s="193">
        <f t="shared" si="10"/>
        <v>0</v>
      </c>
      <c r="K152" s="189" t="s">
        <v>1</v>
      </c>
      <c r="L152" s="40"/>
      <c r="M152" s="194" t="s">
        <v>1</v>
      </c>
      <c r="N152" s="195" t="s">
        <v>41</v>
      </c>
      <c r="O152" s="72"/>
      <c r="P152" s="196">
        <f t="shared" si="11"/>
        <v>0</v>
      </c>
      <c r="Q152" s="196">
        <v>0</v>
      </c>
      <c r="R152" s="196">
        <f t="shared" si="12"/>
        <v>0</v>
      </c>
      <c r="S152" s="196">
        <v>0</v>
      </c>
      <c r="T152" s="197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135</v>
      </c>
      <c r="AT152" s="198" t="s">
        <v>131</v>
      </c>
      <c r="AU152" s="198" t="s">
        <v>84</v>
      </c>
      <c r="AY152" s="18" t="s">
        <v>129</v>
      </c>
      <c r="BE152" s="199">
        <f t="shared" si="14"/>
        <v>0</v>
      </c>
      <c r="BF152" s="199">
        <f t="shared" si="15"/>
        <v>0</v>
      </c>
      <c r="BG152" s="199">
        <f t="shared" si="16"/>
        <v>0</v>
      </c>
      <c r="BH152" s="199">
        <f t="shared" si="17"/>
        <v>0</v>
      </c>
      <c r="BI152" s="199">
        <f t="shared" si="18"/>
        <v>0</v>
      </c>
      <c r="BJ152" s="18" t="s">
        <v>84</v>
      </c>
      <c r="BK152" s="199">
        <f t="shared" si="19"/>
        <v>0</v>
      </c>
      <c r="BL152" s="18" t="s">
        <v>135</v>
      </c>
      <c r="BM152" s="198" t="s">
        <v>505</v>
      </c>
    </row>
    <row r="153" spans="1:65" s="2" customFormat="1" ht="33" customHeight="1">
      <c r="A153" s="35"/>
      <c r="B153" s="36"/>
      <c r="C153" s="187" t="s">
        <v>291</v>
      </c>
      <c r="D153" s="187" t="s">
        <v>131</v>
      </c>
      <c r="E153" s="188" t="s">
        <v>506</v>
      </c>
      <c r="F153" s="189" t="s">
        <v>507</v>
      </c>
      <c r="G153" s="190" t="s">
        <v>174</v>
      </c>
      <c r="H153" s="191">
        <v>3</v>
      </c>
      <c r="I153" s="192"/>
      <c r="J153" s="193">
        <f t="shared" si="10"/>
        <v>0</v>
      </c>
      <c r="K153" s="189" t="s">
        <v>1</v>
      </c>
      <c r="L153" s="40"/>
      <c r="M153" s="194" t="s">
        <v>1</v>
      </c>
      <c r="N153" s="195" t="s">
        <v>41</v>
      </c>
      <c r="O153" s="72"/>
      <c r="P153" s="196">
        <f t="shared" si="11"/>
        <v>0</v>
      </c>
      <c r="Q153" s="196">
        <v>0</v>
      </c>
      <c r="R153" s="196">
        <f t="shared" si="12"/>
        <v>0</v>
      </c>
      <c r="S153" s="196">
        <v>0</v>
      </c>
      <c r="T153" s="197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135</v>
      </c>
      <c r="AT153" s="198" t="s">
        <v>131</v>
      </c>
      <c r="AU153" s="198" t="s">
        <v>84</v>
      </c>
      <c r="AY153" s="18" t="s">
        <v>129</v>
      </c>
      <c r="BE153" s="199">
        <f t="shared" si="14"/>
        <v>0</v>
      </c>
      <c r="BF153" s="199">
        <f t="shared" si="15"/>
        <v>0</v>
      </c>
      <c r="BG153" s="199">
        <f t="shared" si="16"/>
        <v>0</v>
      </c>
      <c r="BH153" s="199">
        <f t="shared" si="17"/>
        <v>0</v>
      </c>
      <c r="BI153" s="199">
        <f t="shared" si="18"/>
        <v>0</v>
      </c>
      <c r="BJ153" s="18" t="s">
        <v>84</v>
      </c>
      <c r="BK153" s="199">
        <f t="shared" si="19"/>
        <v>0</v>
      </c>
      <c r="BL153" s="18" t="s">
        <v>135</v>
      </c>
      <c r="BM153" s="198" t="s">
        <v>508</v>
      </c>
    </row>
    <row r="154" spans="1:65" s="2" customFormat="1" ht="16.5" customHeight="1">
      <c r="A154" s="35"/>
      <c r="B154" s="36"/>
      <c r="C154" s="244" t="s">
        <v>295</v>
      </c>
      <c r="D154" s="244" t="s">
        <v>191</v>
      </c>
      <c r="E154" s="245" t="s">
        <v>509</v>
      </c>
      <c r="F154" s="246" t="s">
        <v>510</v>
      </c>
      <c r="G154" s="247" t="s">
        <v>134</v>
      </c>
      <c r="H154" s="248">
        <v>3</v>
      </c>
      <c r="I154" s="249"/>
      <c r="J154" s="250">
        <f t="shared" si="10"/>
        <v>0</v>
      </c>
      <c r="K154" s="246" t="s">
        <v>1</v>
      </c>
      <c r="L154" s="251"/>
      <c r="M154" s="252" t="s">
        <v>1</v>
      </c>
      <c r="N154" s="253" t="s">
        <v>41</v>
      </c>
      <c r="O154" s="72"/>
      <c r="P154" s="196">
        <f t="shared" si="11"/>
        <v>0</v>
      </c>
      <c r="Q154" s="196">
        <v>0</v>
      </c>
      <c r="R154" s="196">
        <f t="shared" si="12"/>
        <v>0</v>
      </c>
      <c r="S154" s="196">
        <v>0</v>
      </c>
      <c r="T154" s="197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167</v>
      </c>
      <c r="AT154" s="198" t="s">
        <v>191</v>
      </c>
      <c r="AU154" s="198" t="s">
        <v>84</v>
      </c>
      <c r="AY154" s="18" t="s">
        <v>129</v>
      </c>
      <c r="BE154" s="199">
        <f t="shared" si="14"/>
        <v>0</v>
      </c>
      <c r="BF154" s="199">
        <f t="shared" si="15"/>
        <v>0</v>
      </c>
      <c r="BG154" s="199">
        <f t="shared" si="16"/>
        <v>0</v>
      </c>
      <c r="BH154" s="199">
        <f t="shared" si="17"/>
        <v>0</v>
      </c>
      <c r="BI154" s="199">
        <f t="shared" si="18"/>
        <v>0</v>
      </c>
      <c r="BJ154" s="18" t="s">
        <v>84</v>
      </c>
      <c r="BK154" s="199">
        <f t="shared" si="19"/>
        <v>0</v>
      </c>
      <c r="BL154" s="18" t="s">
        <v>135</v>
      </c>
      <c r="BM154" s="198" t="s">
        <v>511</v>
      </c>
    </row>
    <row r="155" spans="1:65" s="2" customFormat="1" ht="33" customHeight="1">
      <c r="A155" s="35"/>
      <c r="B155" s="36"/>
      <c r="C155" s="187" t="s">
        <v>299</v>
      </c>
      <c r="D155" s="187" t="s">
        <v>131</v>
      </c>
      <c r="E155" s="188" t="s">
        <v>512</v>
      </c>
      <c r="F155" s="189" t="s">
        <v>513</v>
      </c>
      <c r="G155" s="190" t="s">
        <v>174</v>
      </c>
      <c r="H155" s="191">
        <v>20</v>
      </c>
      <c r="I155" s="192"/>
      <c r="J155" s="193">
        <f t="shared" si="10"/>
        <v>0</v>
      </c>
      <c r="K155" s="189" t="s">
        <v>1</v>
      </c>
      <c r="L155" s="40"/>
      <c r="M155" s="194" t="s">
        <v>1</v>
      </c>
      <c r="N155" s="195" t="s">
        <v>41</v>
      </c>
      <c r="O155" s="72"/>
      <c r="P155" s="196">
        <f t="shared" si="11"/>
        <v>0</v>
      </c>
      <c r="Q155" s="196">
        <v>0</v>
      </c>
      <c r="R155" s="196">
        <f t="shared" si="12"/>
        <v>0</v>
      </c>
      <c r="S155" s="196">
        <v>0</v>
      </c>
      <c r="T155" s="197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135</v>
      </c>
      <c r="AT155" s="198" t="s">
        <v>131</v>
      </c>
      <c r="AU155" s="198" t="s">
        <v>84</v>
      </c>
      <c r="AY155" s="18" t="s">
        <v>129</v>
      </c>
      <c r="BE155" s="199">
        <f t="shared" si="14"/>
        <v>0</v>
      </c>
      <c r="BF155" s="199">
        <f t="shared" si="15"/>
        <v>0</v>
      </c>
      <c r="BG155" s="199">
        <f t="shared" si="16"/>
        <v>0</v>
      </c>
      <c r="BH155" s="199">
        <f t="shared" si="17"/>
        <v>0</v>
      </c>
      <c r="BI155" s="199">
        <f t="shared" si="18"/>
        <v>0</v>
      </c>
      <c r="BJ155" s="18" t="s">
        <v>84</v>
      </c>
      <c r="BK155" s="199">
        <f t="shared" si="19"/>
        <v>0</v>
      </c>
      <c r="BL155" s="18" t="s">
        <v>135</v>
      </c>
      <c r="BM155" s="198" t="s">
        <v>514</v>
      </c>
    </row>
    <row r="156" spans="1:65" s="2" customFormat="1" ht="16.5" customHeight="1">
      <c r="A156" s="35"/>
      <c r="B156" s="36"/>
      <c r="C156" s="244" t="s">
        <v>304</v>
      </c>
      <c r="D156" s="244" t="s">
        <v>191</v>
      </c>
      <c r="E156" s="245" t="s">
        <v>515</v>
      </c>
      <c r="F156" s="246" t="s">
        <v>516</v>
      </c>
      <c r="G156" s="247" t="s">
        <v>134</v>
      </c>
      <c r="H156" s="248">
        <v>9</v>
      </c>
      <c r="I156" s="249"/>
      <c r="J156" s="250">
        <f t="shared" si="10"/>
        <v>0</v>
      </c>
      <c r="K156" s="246" t="s">
        <v>1</v>
      </c>
      <c r="L156" s="251"/>
      <c r="M156" s="252" t="s">
        <v>1</v>
      </c>
      <c r="N156" s="253" t="s">
        <v>41</v>
      </c>
      <c r="O156" s="72"/>
      <c r="P156" s="196">
        <f t="shared" si="11"/>
        <v>0</v>
      </c>
      <c r="Q156" s="196">
        <v>0</v>
      </c>
      <c r="R156" s="196">
        <f t="shared" si="12"/>
        <v>0</v>
      </c>
      <c r="S156" s="196">
        <v>0</v>
      </c>
      <c r="T156" s="197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8" t="s">
        <v>167</v>
      </c>
      <c r="AT156" s="198" t="s">
        <v>191</v>
      </c>
      <c r="AU156" s="198" t="s">
        <v>84</v>
      </c>
      <c r="AY156" s="18" t="s">
        <v>129</v>
      </c>
      <c r="BE156" s="199">
        <f t="shared" si="14"/>
        <v>0</v>
      </c>
      <c r="BF156" s="199">
        <f t="shared" si="15"/>
        <v>0</v>
      </c>
      <c r="BG156" s="199">
        <f t="shared" si="16"/>
        <v>0</v>
      </c>
      <c r="BH156" s="199">
        <f t="shared" si="17"/>
        <v>0</v>
      </c>
      <c r="BI156" s="199">
        <f t="shared" si="18"/>
        <v>0</v>
      </c>
      <c r="BJ156" s="18" t="s">
        <v>84</v>
      </c>
      <c r="BK156" s="199">
        <f t="shared" si="19"/>
        <v>0</v>
      </c>
      <c r="BL156" s="18" t="s">
        <v>135</v>
      </c>
      <c r="BM156" s="198" t="s">
        <v>517</v>
      </c>
    </row>
    <row r="157" spans="1:65" s="2" customFormat="1" ht="33" customHeight="1">
      <c r="A157" s="35"/>
      <c r="B157" s="36"/>
      <c r="C157" s="187" t="s">
        <v>309</v>
      </c>
      <c r="D157" s="187" t="s">
        <v>131</v>
      </c>
      <c r="E157" s="188" t="s">
        <v>518</v>
      </c>
      <c r="F157" s="189" t="s">
        <v>519</v>
      </c>
      <c r="G157" s="190" t="s">
        <v>174</v>
      </c>
      <c r="H157" s="191">
        <v>11</v>
      </c>
      <c r="I157" s="192"/>
      <c r="J157" s="193">
        <f t="shared" si="10"/>
        <v>0</v>
      </c>
      <c r="K157" s="189" t="s">
        <v>1</v>
      </c>
      <c r="L157" s="40"/>
      <c r="M157" s="194" t="s">
        <v>1</v>
      </c>
      <c r="N157" s="195" t="s">
        <v>41</v>
      </c>
      <c r="O157" s="72"/>
      <c r="P157" s="196">
        <f t="shared" si="11"/>
        <v>0</v>
      </c>
      <c r="Q157" s="196">
        <v>0</v>
      </c>
      <c r="R157" s="196">
        <f t="shared" si="12"/>
        <v>0</v>
      </c>
      <c r="S157" s="196">
        <v>0</v>
      </c>
      <c r="T157" s="197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135</v>
      </c>
      <c r="AT157" s="198" t="s">
        <v>131</v>
      </c>
      <c r="AU157" s="198" t="s">
        <v>84</v>
      </c>
      <c r="AY157" s="18" t="s">
        <v>129</v>
      </c>
      <c r="BE157" s="199">
        <f t="shared" si="14"/>
        <v>0</v>
      </c>
      <c r="BF157" s="199">
        <f t="shared" si="15"/>
        <v>0</v>
      </c>
      <c r="BG157" s="199">
        <f t="shared" si="16"/>
        <v>0</v>
      </c>
      <c r="BH157" s="199">
        <f t="shared" si="17"/>
        <v>0</v>
      </c>
      <c r="BI157" s="199">
        <f t="shared" si="18"/>
        <v>0</v>
      </c>
      <c r="BJ157" s="18" t="s">
        <v>84</v>
      </c>
      <c r="BK157" s="199">
        <f t="shared" si="19"/>
        <v>0</v>
      </c>
      <c r="BL157" s="18" t="s">
        <v>135</v>
      </c>
      <c r="BM157" s="198" t="s">
        <v>520</v>
      </c>
    </row>
    <row r="158" spans="1:65" s="2" customFormat="1" ht="16.5" customHeight="1">
      <c r="A158" s="35"/>
      <c r="B158" s="36"/>
      <c r="C158" s="244" t="s">
        <v>313</v>
      </c>
      <c r="D158" s="244" t="s">
        <v>191</v>
      </c>
      <c r="E158" s="245" t="s">
        <v>521</v>
      </c>
      <c r="F158" s="246" t="s">
        <v>522</v>
      </c>
      <c r="G158" s="247" t="s">
        <v>134</v>
      </c>
      <c r="H158" s="248">
        <v>5</v>
      </c>
      <c r="I158" s="249"/>
      <c r="J158" s="250">
        <f t="shared" si="10"/>
        <v>0</v>
      </c>
      <c r="K158" s="246" t="s">
        <v>1</v>
      </c>
      <c r="L158" s="251"/>
      <c r="M158" s="252" t="s">
        <v>1</v>
      </c>
      <c r="N158" s="253" t="s">
        <v>41</v>
      </c>
      <c r="O158" s="72"/>
      <c r="P158" s="196">
        <f t="shared" si="11"/>
        <v>0</v>
      </c>
      <c r="Q158" s="196">
        <v>0</v>
      </c>
      <c r="R158" s="196">
        <f t="shared" si="12"/>
        <v>0</v>
      </c>
      <c r="S158" s="196">
        <v>0</v>
      </c>
      <c r="T158" s="197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167</v>
      </c>
      <c r="AT158" s="198" t="s">
        <v>191</v>
      </c>
      <c r="AU158" s="198" t="s">
        <v>84</v>
      </c>
      <c r="AY158" s="18" t="s">
        <v>129</v>
      </c>
      <c r="BE158" s="199">
        <f t="shared" si="14"/>
        <v>0</v>
      </c>
      <c r="BF158" s="199">
        <f t="shared" si="15"/>
        <v>0</v>
      </c>
      <c r="BG158" s="199">
        <f t="shared" si="16"/>
        <v>0</v>
      </c>
      <c r="BH158" s="199">
        <f t="shared" si="17"/>
        <v>0</v>
      </c>
      <c r="BI158" s="199">
        <f t="shared" si="18"/>
        <v>0</v>
      </c>
      <c r="BJ158" s="18" t="s">
        <v>84</v>
      </c>
      <c r="BK158" s="199">
        <f t="shared" si="19"/>
        <v>0</v>
      </c>
      <c r="BL158" s="18" t="s">
        <v>135</v>
      </c>
      <c r="BM158" s="198" t="s">
        <v>523</v>
      </c>
    </row>
    <row r="159" spans="1:65" s="2" customFormat="1" ht="24.2" customHeight="1">
      <c r="A159" s="35"/>
      <c r="B159" s="36"/>
      <c r="C159" s="187" t="s">
        <v>317</v>
      </c>
      <c r="D159" s="187" t="s">
        <v>131</v>
      </c>
      <c r="E159" s="188" t="s">
        <v>524</v>
      </c>
      <c r="F159" s="189" t="s">
        <v>525</v>
      </c>
      <c r="G159" s="190" t="s">
        <v>134</v>
      </c>
      <c r="H159" s="191">
        <v>1</v>
      </c>
      <c r="I159" s="192"/>
      <c r="J159" s="193">
        <f t="shared" si="10"/>
        <v>0</v>
      </c>
      <c r="K159" s="189" t="s">
        <v>1</v>
      </c>
      <c r="L159" s="40"/>
      <c r="M159" s="194" t="s">
        <v>1</v>
      </c>
      <c r="N159" s="195" t="s">
        <v>41</v>
      </c>
      <c r="O159" s="72"/>
      <c r="P159" s="196">
        <f t="shared" si="11"/>
        <v>0</v>
      </c>
      <c r="Q159" s="196">
        <v>0</v>
      </c>
      <c r="R159" s="196">
        <f t="shared" si="12"/>
        <v>0</v>
      </c>
      <c r="S159" s="196">
        <v>0</v>
      </c>
      <c r="T159" s="197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135</v>
      </c>
      <c r="AT159" s="198" t="s">
        <v>131</v>
      </c>
      <c r="AU159" s="198" t="s">
        <v>84</v>
      </c>
      <c r="AY159" s="18" t="s">
        <v>129</v>
      </c>
      <c r="BE159" s="199">
        <f t="shared" si="14"/>
        <v>0</v>
      </c>
      <c r="BF159" s="199">
        <f t="shared" si="15"/>
        <v>0</v>
      </c>
      <c r="BG159" s="199">
        <f t="shared" si="16"/>
        <v>0</v>
      </c>
      <c r="BH159" s="199">
        <f t="shared" si="17"/>
        <v>0</v>
      </c>
      <c r="BI159" s="199">
        <f t="shared" si="18"/>
        <v>0</v>
      </c>
      <c r="BJ159" s="18" t="s">
        <v>84</v>
      </c>
      <c r="BK159" s="199">
        <f t="shared" si="19"/>
        <v>0</v>
      </c>
      <c r="BL159" s="18" t="s">
        <v>135</v>
      </c>
      <c r="BM159" s="198" t="s">
        <v>526</v>
      </c>
    </row>
    <row r="160" spans="1:65" s="2" customFormat="1" ht="16.5" customHeight="1">
      <c r="A160" s="35"/>
      <c r="B160" s="36"/>
      <c r="C160" s="244" t="s">
        <v>323</v>
      </c>
      <c r="D160" s="244" t="s">
        <v>191</v>
      </c>
      <c r="E160" s="245" t="s">
        <v>527</v>
      </c>
      <c r="F160" s="246" t="s">
        <v>528</v>
      </c>
      <c r="G160" s="247" t="s">
        <v>134</v>
      </c>
      <c r="H160" s="248">
        <v>1</v>
      </c>
      <c r="I160" s="249"/>
      <c r="J160" s="250">
        <f t="shared" si="10"/>
        <v>0</v>
      </c>
      <c r="K160" s="246" t="s">
        <v>1</v>
      </c>
      <c r="L160" s="251"/>
      <c r="M160" s="252" t="s">
        <v>1</v>
      </c>
      <c r="N160" s="253" t="s">
        <v>41</v>
      </c>
      <c r="O160" s="72"/>
      <c r="P160" s="196">
        <f t="shared" si="11"/>
        <v>0</v>
      </c>
      <c r="Q160" s="196">
        <v>0</v>
      </c>
      <c r="R160" s="196">
        <f t="shared" si="12"/>
        <v>0</v>
      </c>
      <c r="S160" s="196">
        <v>0</v>
      </c>
      <c r="T160" s="197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167</v>
      </c>
      <c r="AT160" s="198" t="s">
        <v>191</v>
      </c>
      <c r="AU160" s="198" t="s">
        <v>84</v>
      </c>
      <c r="AY160" s="18" t="s">
        <v>129</v>
      </c>
      <c r="BE160" s="199">
        <f t="shared" si="14"/>
        <v>0</v>
      </c>
      <c r="BF160" s="199">
        <f t="shared" si="15"/>
        <v>0</v>
      </c>
      <c r="BG160" s="199">
        <f t="shared" si="16"/>
        <v>0</v>
      </c>
      <c r="BH160" s="199">
        <f t="shared" si="17"/>
        <v>0</v>
      </c>
      <c r="BI160" s="199">
        <f t="shared" si="18"/>
        <v>0</v>
      </c>
      <c r="BJ160" s="18" t="s">
        <v>84</v>
      </c>
      <c r="BK160" s="199">
        <f t="shared" si="19"/>
        <v>0</v>
      </c>
      <c r="BL160" s="18" t="s">
        <v>135</v>
      </c>
      <c r="BM160" s="198" t="s">
        <v>529</v>
      </c>
    </row>
    <row r="161" spans="1:65" s="2" customFormat="1" ht="24.2" customHeight="1">
      <c r="A161" s="35"/>
      <c r="B161" s="36"/>
      <c r="C161" s="187" t="s">
        <v>331</v>
      </c>
      <c r="D161" s="187" t="s">
        <v>131</v>
      </c>
      <c r="E161" s="188" t="s">
        <v>530</v>
      </c>
      <c r="F161" s="189" t="s">
        <v>531</v>
      </c>
      <c r="G161" s="190" t="s">
        <v>180</v>
      </c>
      <c r="H161" s="191">
        <v>2</v>
      </c>
      <c r="I161" s="192"/>
      <c r="J161" s="193">
        <f t="shared" si="10"/>
        <v>0</v>
      </c>
      <c r="K161" s="189" t="s">
        <v>1</v>
      </c>
      <c r="L161" s="40"/>
      <c r="M161" s="194" t="s">
        <v>1</v>
      </c>
      <c r="N161" s="195" t="s">
        <v>41</v>
      </c>
      <c r="O161" s="72"/>
      <c r="P161" s="196">
        <f t="shared" si="11"/>
        <v>0</v>
      </c>
      <c r="Q161" s="196">
        <v>0</v>
      </c>
      <c r="R161" s="196">
        <f t="shared" si="12"/>
        <v>0</v>
      </c>
      <c r="S161" s="196">
        <v>0</v>
      </c>
      <c r="T161" s="197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135</v>
      </c>
      <c r="AT161" s="198" t="s">
        <v>131</v>
      </c>
      <c r="AU161" s="198" t="s">
        <v>84</v>
      </c>
      <c r="AY161" s="18" t="s">
        <v>129</v>
      </c>
      <c r="BE161" s="199">
        <f t="shared" si="14"/>
        <v>0</v>
      </c>
      <c r="BF161" s="199">
        <f t="shared" si="15"/>
        <v>0</v>
      </c>
      <c r="BG161" s="199">
        <f t="shared" si="16"/>
        <v>0</v>
      </c>
      <c r="BH161" s="199">
        <f t="shared" si="17"/>
        <v>0</v>
      </c>
      <c r="BI161" s="199">
        <f t="shared" si="18"/>
        <v>0</v>
      </c>
      <c r="BJ161" s="18" t="s">
        <v>84</v>
      </c>
      <c r="BK161" s="199">
        <f t="shared" si="19"/>
        <v>0</v>
      </c>
      <c r="BL161" s="18" t="s">
        <v>135</v>
      </c>
      <c r="BM161" s="198" t="s">
        <v>532</v>
      </c>
    </row>
    <row r="162" spans="1:65" s="2" customFormat="1" ht="24.2" customHeight="1">
      <c r="A162" s="35"/>
      <c r="B162" s="36"/>
      <c r="C162" s="187" t="s">
        <v>340</v>
      </c>
      <c r="D162" s="187" t="s">
        <v>131</v>
      </c>
      <c r="E162" s="188" t="s">
        <v>533</v>
      </c>
      <c r="F162" s="189" t="s">
        <v>534</v>
      </c>
      <c r="G162" s="190" t="s">
        <v>134</v>
      </c>
      <c r="H162" s="191">
        <v>2</v>
      </c>
      <c r="I162" s="192"/>
      <c r="J162" s="193">
        <f t="shared" si="10"/>
        <v>0</v>
      </c>
      <c r="K162" s="189" t="s">
        <v>1</v>
      </c>
      <c r="L162" s="40"/>
      <c r="M162" s="194" t="s">
        <v>1</v>
      </c>
      <c r="N162" s="195" t="s">
        <v>41</v>
      </c>
      <c r="O162" s="72"/>
      <c r="P162" s="196">
        <f t="shared" si="11"/>
        <v>0</v>
      </c>
      <c r="Q162" s="196">
        <v>0</v>
      </c>
      <c r="R162" s="196">
        <f t="shared" si="12"/>
        <v>0</v>
      </c>
      <c r="S162" s="196">
        <v>0</v>
      </c>
      <c r="T162" s="197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135</v>
      </c>
      <c r="AT162" s="198" t="s">
        <v>131</v>
      </c>
      <c r="AU162" s="198" t="s">
        <v>84</v>
      </c>
      <c r="AY162" s="18" t="s">
        <v>129</v>
      </c>
      <c r="BE162" s="199">
        <f t="shared" si="14"/>
        <v>0</v>
      </c>
      <c r="BF162" s="199">
        <f t="shared" si="15"/>
        <v>0</v>
      </c>
      <c r="BG162" s="199">
        <f t="shared" si="16"/>
        <v>0</v>
      </c>
      <c r="BH162" s="199">
        <f t="shared" si="17"/>
        <v>0</v>
      </c>
      <c r="BI162" s="199">
        <f t="shared" si="18"/>
        <v>0</v>
      </c>
      <c r="BJ162" s="18" t="s">
        <v>84</v>
      </c>
      <c r="BK162" s="199">
        <f t="shared" si="19"/>
        <v>0</v>
      </c>
      <c r="BL162" s="18" t="s">
        <v>135</v>
      </c>
      <c r="BM162" s="198" t="s">
        <v>535</v>
      </c>
    </row>
    <row r="163" spans="1:65" s="2" customFormat="1" ht="16.5" customHeight="1">
      <c r="A163" s="35"/>
      <c r="B163" s="36"/>
      <c r="C163" s="244" t="s">
        <v>345</v>
      </c>
      <c r="D163" s="244" t="s">
        <v>191</v>
      </c>
      <c r="E163" s="245" t="s">
        <v>536</v>
      </c>
      <c r="F163" s="246" t="s">
        <v>537</v>
      </c>
      <c r="G163" s="247" t="s">
        <v>134</v>
      </c>
      <c r="H163" s="248">
        <v>2</v>
      </c>
      <c r="I163" s="249"/>
      <c r="J163" s="250">
        <f t="shared" si="10"/>
        <v>0</v>
      </c>
      <c r="K163" s="246" t="s">
        <v>1</v>
      </c>
      <c r="L163" s="251"/>
      <c r="M163" s="252" t="s">
        <v>1</v>
      </c>
      <c r="N163" s="253" t="s">
        <v>41</v>
      </c>
      <c r="O163" s="72"/>
      <c r="P163" s="196">
        <f t="shared" si="11"/>
        <v>0</v>
      </c>
      <c r="Q163" s="196">
        <v>0</v>
      </c>
      <c r="R163" s="196">
        <f t="shared" si="12"/>
        <v>0</v>
      </c>
      <c r="S163" s="196">
        <v>0</v>
      </c>
      <c r="T163" s="197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167</v>
      </c>
      <c r="AT163" s="198" t="s">
        <v>191</v>
      </c>
      <c r="AU163" s="198" t="s">
        <v>84</v>
      </c>
      <c r="AY163" s="18" t="s">
        <v>129</v>
      </c>
      <c r="BE163" s="199">
        <f t="shared" si="14"/>
        <v>0</v>
      </c>
      <c r="BF163" s="199">
        <f t="shared" si="15"/>
        <v>0</v>
      </c>
      <c r="BG163" s="199">
        <f t="shared" si="16"/>
        <v>0</v>
      </c>
      <c r="BH163" s="199">
        <f t="shared" si="17"/>
        <v>0</v>
      </c>
      <c r="BI163" s="199">
        <f t="shared" si="18"/>
        <v>0</v>
      </c>
      <c r="BJ163" s="18" t="s">
        <v>84</v>
      </c>
      <c r="BK163" s="199">
        <f t="shared" si="19"/>
        <v>0</v>
      </c>
      <c r="BL163" s="18" t="s">
        <v>135</v>
      </c>
      <c r="BM163" s="198" t="s">
        <v>538</v>
      </c>
    </row>
    <row r="164" spans="1:65" s="2" customFormat="1" ht="24.2" customHeight="1">
      <c r="A164" s="35"/>
      <c r="B164" s="36"/>
      <c r="C164" s="187" t="s">
        <v>353</v>
      </c>
      <c r="D164" s="187" t="s">
        <v>131</v>
      </c>
      <c r="E164" s="188" t="s">
        <v>539</v>
      </c>
      <c r="F164" s="189" t="s">
        <v>540</v>
      </c>
      <c r="G164" s="190" t="s">
        <v>134</v>
      </c>
      <c r="H164" s="191">
        <v>2</v>
      </c>
      <c r="I164" s="192"/>
      <c r="J164" s="193">
        <f t="shared" si="10"/>
        <v>0</v>
      </c>
      <c r="K164" s="189" t="s">
        <v>1</v>
      </c>
      <c r="L164" s="40"/>
      <c r="M164" s="194" t="s">
        <v>1</v>
      </c>
      <c r="N164" s="195" t="s">
        <v>41</v>
      </c>
      <c r="O164" s="72"/>
      <c r="P164" s="196">
        <f t="shared" si="11"/>
        <v>0</v>
      </c>
      <c r="Q164" s="196">
        <v>0</v>
      </c>
      <c r="R164" s="196">
        <f t="shared" si="12"/>
        <v>0</v>
      </c>
      <c r="S164" s="196">
        <v>0</v>
      </c>
      <c r="T164" s="197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135</v>
      </c>
      <c r="AT164" s="198" t="s">
        <v>131</v>
      </c>
      <c r="AU164" s="198" t="s">
        <v>84</v>
      </c>
      <c r="AY164" s="18" t="s">
        <v>129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8" t="s">
        <v>84</v>
      </c>
      <c r="BK164" s="199">
        <f t="shared" si="19"/>
        <v>0</v>
      </c>
      <c r="BL164" s="18" t="s">
        <v>135</v>
      </c>
      <c r="BM164" s="198" t="s">
        <v>541</v>
      </c>
    </row>
    <row r="165" spans="1:65" s="2" customFormat="1" ht="16.5" customHeight="1">
      <c r="A165" s="35"/>
      <c r="B165" s="36"/>
      <c r="C165" s="244" t="s">
        <v>363</v>
      </c>
      <c r="D165" s="244" t="s">
        <v>191</v>
      </c>
      <c r="E165" s="245" t="s">
        <v>542</v>
      </c>
      <c r="F165" s="246" t="s">
        <v>543</v>
      </c>
      <c r="G165" s="247" t="s">
        <v>134</v>
      </c>
      <c r="H165" s="248">
        <v>2</v>
      </c>
      <c r="I165" s="249"/>
      <c r="J165" s="250">
        <f t="shared" si="10"/>
        <v>0</v>
      </c>
      <c r="K165" s="246" t="s">
        <v>1</v>
      </c>
      <c r="L165" s="251"/>
      <c r="M165" s="252" t="s">
        <v>1</v>
      </c>
      <c r="N165" s="253" t="s">
        <v>41</v>
      </c>
      <c r="O165" s="72"/>
      <c r="P165" s="196">
        <f t="shared" si="11"/>
        <v>0</v>
      </c>
      <c r="Q165" s="196">
        <v>0</v>
      </c>
      <c r="R165" s="196">
        <f t="shared" si="12"/>
        <v>0</v>
      </c>
      <c r="S165" s="196">
        <v>0</v>
      </c>
      <c r="T165" s="197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167</v>
      </c>
      <c r="AT165" s="198" t="s">
        <v>191</v>
      </c>
      <c r="AU165" s="198" t="s">
        <v>84</v>
      </c>
      <c r="AY165" s="18" t="s">
        <v>129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8" t="s">
        <v>84</v>
      </c>
      <c r="BK165" s="199">
        <f t="shared" si="19"/>
        <v>0</v>
      </c>
      <c r="BL165" s="18" t="s">
        <v>135</v>
      </c>
      <c r="BM165" s="198" t="s">
        <v>544</v>
      </c>
    </row>
    <row r="166" spans="1:65" s="2" customFormat="1" ht="24.2" customHeight="1">
      <c r="A166" s="35"/>
      <c r="B166" s="36"/>
      <c r="C166" s="187" t="s">
        <v>370</v>
      </c>
      <c r="D166" s="187" t="s">
        <v>131</v>
      </c>
      <c r="E166" s="188" t="s">
        <v>545</v>
      </c>
      <c r="F166" s="189" t="s">
        <v>546</v>
      </c>
      <c r="G166" s="190" t="s">
        <v>134</v>
      </c>
      <c r="H166" s="191">
        <v>2</v>
      </c>
      <c r="I166" s="192"/>
      <c r="J166" s="193">
        <f t="shared" si="10"/>
        <v>0</v>
      </c>
      <c r="K166" s="189" t="s">
        <v>1</v>
      </c>
      <c r="L166" s="40"/>
      <c r="M166" s="194" t="s">
        <v>1</v>
      </c>
      <c r="N166" s="195" t="s">
        <v>41</v>
      </c>
      <c r="O166" s="72"/>
      <c r="P166" s="196">
        <f t="shared" si="11"/>
        <v>0</v>
      </c>
      <c r="Q166" s="196">
        <v>0</v>
      </c>
      <c r="R166" s="196">
        <f t="shared" si="12"/>
        <v>0</v>
      </c>
      <c r="S166" s="196">
        <v>0</v>
      </c>
      <c r="T166" s="197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135</v>
      </c>
      <c r="AT166" s="198" t="s">
        <v>131</v>
      </c>
      <c r="AU166" s="198" t="s">
        <v>84</v>
      </c>
      <c r="AY166" s="18" t="s">
        <v>129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8" t="s">
        <v>84</v>
      </c>
      <c r="BK166" s="199">
        <f t="shared" si="19"/>
        <v>0</v>
      </c>
      <c r="BL166" s="18" t="s">
        <v>135</v>
      </c>
      <c r="BM166" s="198" t="s">
        <v>547</v>
      </c>
    </row>
    <row r="167" spans="1:65" s="2" customFormat="1" ht="16.5" customHeight="1">
      <c r="A167" s="35"/>
      <c r="B167" s="36"/>
      <c r="C167" s="244" t="s">
        <v>374</v>
      </c>
      <c r="D167" s="244" t="s">
        <v>191</v>
      </c>
      <c r="E167" s="245" t="s">
        <v>548</v>
      </c>
      <c r="F167" s="246" t="s">
        <v>549</v>
      </c>
      <c r="G167" s="247" t="s">
        <v>134</v>
      </c>
      <c r="H167" s="248">
        <v>2</v>
      </c>
      <c r="I167" s="249"/>
      <c r="J167" s="250">
        <f t="shared" si="10"/>
        <v>0</v>
      </c>
      <c r="K167" s="246" t="s">
        <v>1</v>
      </c>
      <c r="L167" s="251"/>
      <c r="M167" s="252" t="s">
        <v>1</v>
      </c>
      <c r="N167" s="253" t="s">
        <v>41</v>
      </c>
      <c r="O167" s="72"/>
      <c r="P167" s="196">
        <f t="shared" si="11"/>
        <v>0</v>
      </c>
      <c r="Q167" s="196">
        <v>0</v>
      </c>
      <c r="R167" s="196">
        <f t="shared" si="12"/>
        <v>0</v>
      </c>
      <c r="S167" s="196">
        <v>0</v>
      </c>
      <c r="T167" s="197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167</v>
      </c>
      <c r="AT167" s="198" t="s">
        <v>191</v>
      </c>
      <c r="AU167" s="198" t="s">
        <v>84</v>
      </c>
      <c r="AY167" s="18" t="s">
        <v>129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8" t="s">
        <v>84</v>
      </c>
      <c r="BK167" s="199">
        <f t="shared" si="19"/>
        <v>0</v>
      </c>
      <c r="BL167" s="18" t="s">
        <v>135</v>
      </c>
      <c r="BM167" s="198" t="s">
        <v>550</v>
      </c>
    </row>
    <row r="168" spans="1:65" s="2" customFormat="1" ht="16.5" customHeight="1">
      <c r="A168" s="35"/>
      <c r="B168" s="36"/>
      <c r="C168" s="244" t="s">
        <v>378</v>
      </c>
      <c r="D168" s="244" t="s">
        <v>191</v>
      </c>
      <c r="E168" s="245" t="s">
        <v>551</v>
      </c>
      <c r="F168" s="246" t="s">
        <v>552</v>
      </c>
      <c r="G168" s="247" t="s">
        <v>134</v>
      </c>
      <c r="H168" s="248">
        <v>4</v>
      </c>
      <c r="I168" s="249"/>
      <c r="J168" s="250">
        <f t="shared" si="10"/>
        <v>0</v>
      </c>
      <c r="K168" s="246" t="s">
        <v>1</v>
      </c>
      <c r="L168" s="251"/>
      <c r="M168" s="252" t="s">
        <v>1</v>
      </c>
      <c r="N168" s="253" t="s">
        <v>41</v>
      </c>
      <c r="O168" s="72"/>
      <c r="P168" s="196">
        <f t="shared" si="11"/>
        <v>0</v>
      </c>
      <c r="Q168" s="196">
        <v>0</v>
      </c>
      <c r="R168" s="196">
        <f t="shared" si="12"/>
        <v>0</v>
      </c>
      <c r="S168" s="196">
        <v>0</v>
      </c>
      <c r="T168" s="197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167</v>
      </c>
      <c r="AT168" s="198" t="s">
        <v>191</v>
      </c>
      <c r="AU168" s="198" t="s">
        <v>84</v>
      </c>
      <c r="AY168" s="18" t="s">
        <v>129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8" t="s">
        <v>84</v>
      </c>
      <c r="BK168" s="199">
        <f t="shared" si="19"/>
        <v>0</v>
      </c>
      <c r="BL168" s="18" t="s">
        <v>135</v>
      </c>
      <c r="BM168" s="198" t="s">
        <v>553</v>
      </c>
    </row>
    <row r="169" spans="1:65" s="2" customFormat="1" ht="24.2" customHeight="1">
      <c r="A169" s="35"/>
      <c r="B169" s="36"/>
      <c r="C169" s="187" t="s">
        <v>384</v>
      </c>
      <c r="D169" s="187" t="s">
        <v>131</v>
      </c>
      <c r="E169" s="188" t="s">
        <v>554</v>
      </c>
      <c r="F169" s="189" t="s">
        <v>555</v>
      </c>
      <c r="G169" s="190" t="s">
        <v>134</v>
      </c>
      <c r="H169" s="191">
        <v>1</v>
      </c>
      <c r="I169" s="192"/>
      <c r="J169" s="193">
        <f t="shared" si="10"/>
        <v>0</v>
      </c>
      <c r="K169" s="189" t="s">
        <v>1</v>
      </c>
      <c r="L169" s="40"/>
      <c r="M169" s="194" t="s">
        <v>1</v>
      </c>
      <c r="N169" s="195" t="s">
        <v>41</v>
      </c>
      <c r="O169" s="72"/>
      <c r="P169" s="196">
        <f t="shared" si="11"/>
        <v>0</v>
      </c>
      <c r="Q169" s="196">
        <v>0</v>
      </c>
      <c r="R169" s="196">
        <f t="shared" si="12"/>
        <v>0</v>
      </c>
      <c r="S169" s="196">
        <v>0</v>
      </c>
      <c r="T169" s="197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135</v>
      </c>
      <c r="AT169" s="198" t="s">
        <v>131</v>
      </c>
      <c r="AU169" s="198" t="s">
        <v>84</v>
      </c>
      <c r="AY169" s="18" t="s">
        <v>129</v>
      </c>
      <c r="BE169" s="199">
        <f t="shared" si="14"/>
        <v>0</v>
      </c>
      <c r="BF169" s="199">
        <f t="shared" si="15"/>
        <v>0</v>
      </c>
      <c r="BG169" s="199">
        <f t="shared" si="16"/>
        <v>0</v>
      </c>
      <c r="BH169" s="199">
        <f t="shared" si="17"/>
        <v>0</v>
      </c>
      <c r="BI169" s="199">
        <f t="shared" si="18"/>
        <v>0</v>
      </c>
      <c r="BJ169" s="18" t="s">
        <v>84</v>
      </c>
      <c r="BK169" s="199">
        <f t="shared" si="19"/>
        <v>0</v>
      </c>
      <c r="BL169" s="18" t="s">
        <v>135</v>
      </c>
      <c r="BM169" s="198" t="s">
        <v>556</v>
      </c>
    </row>
    <row r="170" spans="1:65" s="2" customFormat="1" ht="16.5" customHeight="1">
      <c r="A170" s="35"/>
      <c r="B170" s="36"/>
      <c r="C170" s="244" t="s">
        <v>388</v>
      </c>
      <c r="D170" s="244" t="s">
        <v>191</v>
      </c>
      <c r="E170" s="245" t="s">
        <v>557</v>
      </c>
      <c r="F170" s="246" t="s">
        <v>558</v>
      </c>
      <c r="G170" s="247" t="s">
        <v>134</v>
      </c>
      <c r="H170" s="248">
        <v>1</v>
      </c>
      <c r="I170" s="249"/>
      <c r="J170" s="250">
        <f t="shared" si="10"/>
        <v>0</v>
      </c>
      <c r="K170" s="246" t="s">
        <v>1</v>
      </c>
      <c r="L170" s="251"/>
      <c r="M170" s="252" t="s">
        <v>1</v>
      </c>
      <c r="N170" s="253" t="s">
        <v>41</v>
      </c>
      <c r="O170" s="72"/>
      <c r="P170" s="196">
        <f t="shared" si="11"/>
        <v>0</v>
      </c>
      <c r="Q170" s="196">
        <v>0</v>
      </c>
      <c r="R170" s="196">
        <f t="shared" si="12"/>
        <v>0</v>
      </c>
      <c r="S170" s="196">
        <v>0</v>
      </c>
      <c r="T170" s="197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167</v>
      </c>
      <c r="AT170" s="198" t="s">
        <v>191</v>
      </c>
      <c r="AU170" s="198" t="s">
        <v>84</v>
      </c>
      <c r="AY170" s="18" t="s">
        <v>129</v>
      </c>
      <c r="BE170" s="199">
        <f t="shared" si="14"/>
        <v>0</v>
      </c>
      <c r="BF170" s="199">
        <f t="shared" si="15"/>
        <v>0</v>
      </c>
      <c r="BG170" s="199">
        <f t="shared" si="16"/>
        <v>0</v>
      </c>
      <c r="BH170" s="199">
        <f t="shared" si="17"/>
        <v>0</v>
      </c>
      <c r="BI170" s="199">
        <f t="shared" si="18"/>
        <v>0</v>
      </c>
      <c r="BJ170" s="18" t="s">
        <v>84</v>
      </c>
      <c r="BK170" s="199">
        <f t="shared" si="19"/>
        <v>0</v>
      </c>
      <c r="BL170" s="18" t="s">
        <v>135</v>
      </c>
      <c r="BM170" s="198" t="s">
        <v>559</v>
      </c>
    </row>
    <row r="171" spans="1:65" s="2" customFormat="1" ht="16.5" customHeight="1">
      <c r="A171" s="35"/>
      <c r="B171" s="36"/>
      <c r="C171" s="244" t="s">
        <v>394</v>
      </c>
      <c r="D171" s="244" t="s">
        <v>191</v>
      </c>
      <c r="E171" s="245" t="s">
        <v>560</v>
      </c>
      <c r="F171" s="246" t="s">
        <v>561</v>
      </c>
      <c r="G171" s="247" t="s">
        <v>134</v>
      </c>
      <c r="H171" s="248">
        <v>1</v>
      </c>
      <c r="I171" s="249"/>
      <c r="J171" s="250">
        <f t="shared" si="10"/>
        <v>0</v>
      </c>
      <c r="K171" s="246" t="s">
        <v>1</v>
      </c>
      <c r="L171" s="251"/>
      <c r="M171" s="252" t="s">
        <v>1</v>
      </c>
      <c r="N171" s="253" t="s">
        <v>41</v>
      </c>
      <c r="O171" s="72"/>
      <c r="P171" s="196">
        <f t="shared" si="11"/>
        <v>0</v>
      </c>
      <c r="Q171" s="196">
        <v>0</v>
      </c>
      <c r="R171" s="196">
        <f t="shared" si="12"/>
        <v>0</v>
      </c>
      <c r="S171" s="196">
        <v>0</v>
      </c>
      <c r="T171" s="197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8" t="s">
        <v>167</v>
      </c>
      <c r="AT171" s="198" t="s">
        <v>191</v>
      </c>
      <c r="AU171" s="198" t="s">
        <v>84</v>
      </c>
      <c r="AY171" s="18" t="s">
        <v>129</v>
      </c>
      <c r="BE171" s="199">
        <f t="shared" si="14"/>
        <v>0</v>
      </c>
      <c r="BF171" s="199">
        <f t="shared" si="15"/>
        <v>0</v>
      </c>
      <c r="BG171" s="199">
        <f t="shared" si="16"/>
        <v>0</v>
      </c>
      <c r="BH171" s="199">
        <f t="shared" si="17"/>
        <v>0</v>
      </c>
      <c r="BI171" s="199">
        <f t="shared" si="18"/>
        <v>0</v>
      </c>
      <c r="BJ171" s="18" t="s">
        <v>84</v>
      </c>
      <c r="BK171" s="199">
        <f t="shared" si="19"/>
        <v>0</v>
      </c>
      <c r="BL171" s="18" t="s">
        <v>135</v>
      </c>
      <c r="BM171" s="198" t="s">
        <v>562</v>
      </c>
    </row>
    <row r="172" spans="1:65" s="2" customFormat="1" ht="24.2" customHeight="1">
      <c r="A172" s="35"/>
      <c r="B172" s="36"/>
      <c r="C172" s="187" t="s">
        <v>398</v>
      </c>
      <c r="D172" s="187" t="s">
        <v>131</v>
      </c>
      <c r="E172" s="188" t="s">
        <v>563</v>
      </c>
      <c r="F172" s="189" t="s">
        <v>564</v>
      </c>
      <c r="G172" s="190" t="s">
        <v>134</v>
      </c>
      <c r="H172" s="191">
        <v>1</v>
      </c>
      <c r="I172" s="192"/>
      <c r="J172" s="193">
        <f t="shared" si="10"/>
        <v>0</v>
      </c>
      <c r="K172" s="189" t="s">
        <v>1</v>
      </c>
      <c r="L172" s="40"/>
      <c r="M172" s="194" t="s">
        <v>1</v>
      </c>
      <c r="N172" s="195" t="s">
        <v>41</v>
      </c>
      <c r="O172" s="72"/>
      <c r="P172" s="196">
        <f t="shared" si="11"/>
        <v>0</v>
      </c>
      <c r="Q172" s="196">
        <v>0</v>
      </c>
      <c r="R172" s="196">
        <f t="shared" si="12"/>
        <v>0</v>
      </c>
      <c r="S172" s="196">
        <v>0</v>
      </c>
      <c r="T172" s="197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135</v>
      </c>
      <c r="AT172" s="198" t="s">
        <v>131</v>
      </c>
      <c r="AU172" s="198" t="s">
        <v>84</v>
      </c>
      <c r="AY172" s="18" t="s">
        <v>129</v>
      </c>
      <c r="BE172" s="199">
        <f t="shared" si="14"/>
        <v>0</v>
      </c>
      <c r="BF172" s="199">
        <f t="shared" si="15"/>
        <v>0</v>
      </c>
      <c r="BG172" s="199">
        <f t="shared" si="16"/>
        <v>0</v>
      </c>
      <c r="BH172" s="199">
        <f t="shared" si="17"/>
        <v>0</v>
      </c>
      <c r="BI172" s="199">
        <f t="shared" si="18"/>
        <v>0</v>
      </c>
      <c r="BJ172" s="18" t="s">
        <v>84</v>
      </c>
      <c r="BK172" s="199">
        <f t="shared" si="19"/>
        <v>0</v>
      </c>
      <c r="BL172" s="18" t="s">
        <v>135</v>
      </c>
      <c r="BM172" s="198" t="s">
        <v>565</v>
      </c>
    </row>
    <row r="173" spans="1:65" s="2" customFormat="1" ht="16.5" customHeight="1">
      <c r="A173" s="35"/>
      <c r="B173" s="36"/>
      <c r="C173" s="244" t="s">
        <v>402</v>
      </c>
      <c r="D173" s="244" t="s">
        <v>191</v>
      </c>
      <c r="E173" s="245" t="s">
        <v>566</v>
      </c>
      <c r="F173" s="246" t="s">
        <v>567</v>
      </c>
      <c r="G173" s="247" t="s">
        <v>134</v>
      </c>
      <c r="H173" s="248">
        <v>1</v>
      </c>
      <c r="I173" s="249"/>
      <c r="J173" s="250">
        <f t="shared" si="10"/>
        <v>0</v>
      </c>
      <c r="K173" s="246" t="s">
        <v>1</v>
      </c>
      <c r="L173" s="251"/>
      <c r="M173" s="252" t="s">
        <v>1</v>
      </c>
      <c r="N173" s="253" t="s">
        <v>41</v>
      </c>
      <c r="O173" s="72"/>
      <c r="P173" s="196">
        <f t="shared" si="11"/>
        <v>0</v>
      </c>
      <c r="Q173" s="196">
        <v>0</v>
      </c>
      <c r="R173" s="196">
        <f t="shared" si="12"/>
        <v>0</v>
      </c>
      <c r="S173" s="196">
        <v>0</v>
      </c>
      <c r="T173" s="197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167</v>
      </c>
      <c r="AT173" s="198" t="s">
        <v>191</v>
      </c>
      <c r="AU173" s="198" t="s">
        <v>84</v>
      </c>
      <c r="AY173" s="18" t="s">
        <v>129</v>
      </c>
      <c r="BE173" s="199">
        <f t="shared" si="14"/>
        <v>0</v>
      </c>
      <c r="BF173" s="199">
        <f t="shared" si="15"/>
        <v>0</v>
      </c>
      <c r="BG173" s="199">
        <f t="shared" si="16"/>
        <v>0</v>
      </c>
      <c r="BH173" s="199">
        <f t="shared" si="17"/>
        <v>0</v>
      </c>
      <c r="BI173" s="199">
        <f t="shared" si="18"/>
        <v>0</v>
      </c>
      <c r="BJ173" s="18" t="s">
        <v>84</v>
      </c>
      <c r="BK173" s="199">
        <f t="shared" si="19"/>
        <v>0</v>
      </c>
      <c r="BL173" s="18" t="s">
        <v>135</v>
      </c>
      <c r="BM173" s="198" t="s">
        <v>568</v>
      </c>
    </row>
    <row r="174" spans="1:65" s="2" customFormat="1" ht="24.2" customHeight="1">
      <c r="A174" s="35"/>
      <c r="B174" s="36"/>
      <c r="C174" s="187" t="s">
        <v>408</v>
      </c>
      <c r="D174" s="187" t="s">
        <v>131</v>
      </c>
      <c r="E174" s="188" t="s">
        <v>569</v>
      </c>
      <c r="F174" s="189" t="s">
        <v>570</v>
      </c>
      <c r="G174" s="190" t="s">
        <v>134</v>
      </c>
      <c r="H174" s="191">
        <v>1</v>
      </c>
      <c r="I174" s="192"/>
      <c r="J174" s="193">
        <f t="shared" si="10"/>
        <v>0</v>
      </c>
      <c r="K174" s="189" t="s">
        <v>1</v>
      </c>
      <c r="L174" s="40"/>
      <c r="M174" s="194" t="s">
        <v>1</v>
      </c>
      <c r="N174" s="195" t="s">
        <v>41</v>
      </c>
      <c r="O174" s="72"/>
      <c r="P174" s="196">
        <f t="shared" si="11"/>
        <v>0</v>
      </c>
      <c r="Q174" s="196">
        <v>0</v>
      </c>
      <c r="R174" s="196">
        <f t="shared" si="12"/>
        <v>0</v>
      </c>
      <c r="S174" s="196">
        <v>0</v>
      </c>
      <c r="T174" s="197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135</v>
      </c>
      <c r="AT174" s="198" t="s">
        <v>131</v>
      </c>
      <c r="AU174" s="198" t="s">
        <v>84</v>
      </c>
      <c r="AY174" s="18" t="s">
        <v>129</v>
      </c>
      <c r="BE174" s="199">
        <f t="shared" si="14"/>
        <v>0</v>
      </c>
      <c r="BF174" s="199">
        <f t="shared" si="15"/>
        <v>0</v>
      </c>
      <c r="BG174" s="199">
        <f t="shared" si="16"/>
        <v>0</v>
      </c>
      <c r="BH174" s="199">
        <f t="shared" si="17"/>
        <v>0</v>
      </c>
      <c r="BI174" s="199">
        <f t="shared" si="18"/>
        <v>0</v>
      </c>
      <c r="BJ174" s="18" t="s">
        <v>84</v>
      </c>
      <c r="BK174" s="199">
        <f t="shared" si="19"/>
        <v>0</v>
      </c>
      <c r="BL174" s="18" t="s">
        <v>135</v>
      </c>
      <c r="BM174" s="198" t="s">
        <v>571</v>
      </c>
    </row>
    <row r="175" spans="1:65" s="2" customFormat="1" ht="16.5" customHeight="1">
      <c r="A175" s="35"/>
      <c r="B175" s="36"/>
      <c r="C175" s="244" t="s">
        <v>572</v>
      </c>
      <c r="D175" s="244" t="s">
        <v>191</v>
      </c>
      <c r="E175" s="245" t="s">
        <v>573</v>
      </c>
      <c r="F175" s="246" t="s">
        <v>574</v>
      </c>
      <c r="G175" s="247" t="s">
        <v>134</v>
      </c>
      <c r="H175" s="248">
        <v>1</v>
      </c>
      <c r="I175" s="249"/>
      <c r="J175" s="250">
        <f t="shared" si="10"/>
        <v>0</v>
      </c>
      <c r="K175" s="246" t="s">
        <v>1</v>
      </c>
      <c r="L175" s="251"/>
      <c r="M175" s="252" t="s">
        <v>1</v>
      </c>
      <c r="N175" s="253" t="s">
        <v>41</v>
      </c>
      <c r="O175" s="72"/>
      <c r="P175" s="196">
        <f t="shared" si="11"/>
        <v>0</v>
      </c>
      <c r="Q175" s="196">
        <v>0</v>
      </c>
      <c r="R175" s="196">
        <f t="shared" si="12"/>
        <v>0</v>
      </c>
      <c r="S175" s="196">
        <v>0</v>
      </c>
      <c r="T175" s="197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167</v>
      </c>
      <c r="AT175" s="198" t="s">
        <v>191</v>
      </c>
      <c r="AU175" s="198" t="s">
        <v>84</v>
      </c>
      <c r="AY175" s="18" t="s">
        <v>129</v>
      </c>
      <c r="BE175" s="199">
        <f t="shared" si="14"/>
        <v>0</v>
      </c>
      <c r="BF175" s="199">
        <f t="shared" si="15"/>
        <v>0</v>
      </c>
      <c r="BG175" s="199">
        <f t="shared" si="16"/>
        <v>0</v>
      </c>
      <c r="BH175" s="199">
        <f t="shared" si="17"/>
        <v>0</v>
      </c>
      <c r="BI175" s="199">
        <f t="shared" si="18"/>
        <v>0</v>
      </c>
      <c r="BJ175" s="18" t="s">
        <v>84</v>
      </c>
      <c r="BK175" s="199">
        <f t="shared" si="19"/>
        <v>0</v>
      </c>
      <c r="BL175" s="18" t="s">
        <v>135</v>
      </c>
      <c r="BM175" s="198" t="s">
        <v>575</v>
      </c>
    </row>
    <row r="176" spans="1:65" s="2" customFormat="1" ht="24.2" customHeight="1">
      <c r="A176" s="35"/>
      <c r="B176" s="36"/>
      <c r="C176" s="187" t="s">
        <v>576</v>
      </c>
      <c r="D176" s="187" t="s">
        <v>131</v>
      </c>
      <c r="E176" s="188" t="s">
        <v>577</v>
      </c>
      <c r="F176" s="189" t="s">
        <v>578</v>
      </c>
      <c r="G176" s="190" t="s">
        <v>134</v>
      </c>
      <c r="H176" s="191">
        <v>2</v>
      </c>
      <c r="I176" s="192"/>
      <c r="J176" s="193">
        <f t="shared" si="10"/>
        <v>0</v>
      </c>
      <c r="K176" s="189" t="s">
        <v>1</v>
      </c>
      <c r="L176" s="40"/>
      <c r="M176" s="194" t="s">
        <v>1</v>
      </c>
      <c r="N176" s="195" t="s">
        <v>41</v>
      </c>
      <c r="O176" s="72"/>
      <c r="P176" s="196">
        <f t="shared" si="11"/>
        <v>0</v>
      </c>
      <c r="Q176" s="196">
        <v>0</v>
      </c>
      <c r="R176" s="196">
        <f t="shared" si="12"/>
        <v>0</v>
      </c>
      <c r="S176" s="196">
        <v>0</v>
      </c>
      <c r="T176" s="197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135</v>
      </c>
      <c r="AT176" s="198" t="s">
        <v>131</v>
      </c>
      <c r="AU176" s="198" t="s">
        <v>84</v>
      </c>
      <c r="AY176" s="18" t="s">
        <v>129</v>
      </c>
      <c r="BE176" s="199">
        <f t="shared" si="14"/>
        <v>0</v>
      </c>
      <c r="BF176" s="199">
        <f t="shared" si="15"/>
        <v>0</v>
      </c>
      <c r="BG176" s="199">
        <f t="shared" si="16"/>
        <v>0</v>
      </c>
      <c r="BH176" s="199">
        <f t="shared" si="17"/>
        <v>0</v>
      </c>
      <c r="BI176" s="199">
        <f t="shared" si="18"/>
        <v>0</v>
      </c>
      <c r="BJ176" s="18" t="s">
        <v>84</v>
      </c>
      <c r="BK176" s="199">
        <f t="shared" si="19"/>
        <v>0</v>
      </c>
      <c r="BL176" s="18" t="s">
        <v>135</v>
      </c>
      <c r="BM176" s="198" t="s">
        <v>579</v>
      </c>
    </row>
    <row r="177" spans="1:65" s="2" customFormat="1" ht="24.2" customHeight="1">
      <c r="A177" s="35"/>
      <c r="B177" s="36"/>
      <c r="C177" s="244" t="s">
        <v>580</v>
      </c>
      <c r="D177" s="244" t="s">
        <v>191</v>
      </c>
      <c r="E177" s="245" t="s">
        <v>581</v>
      </c>
      <c r="F177" s="246" t="s">
        <v>582</v>
      </c>
      <c r="G177" s="247" t="s">
        <v>134</v>
      </c>
      <c r="H177" s="248">
        <v>2</v>
      </c>
      <c r="I177" s="249"/>
      <c r="J177" s="250">
        <f t="shared" si="10"/>
        <v>0</v>
      </c>
      <c r="K177" s="246" t="s">
        <v>1</v>
      </c>
      <c r="L177" s="251"/>
      <c r="M177" s="252" t="s">
        <v>1</v>
      </c>
      <c r="N177" s="253" t="s">
        <v>41</v>
      </c>
      <c r="O177" s="72"/>
      <c r="P177" s="196">
        <f t="shared" si="11"/>
        <v>0</v>
      </c>
      <c r="Q177" s="196">
        <v>0</v>
      </c>
      <c r="R177" s="196">
        <f t="shared" si="12"/>
        <v>0</v>
      </c>
      <c r="S177" s="196">
        <v>0</v>
      </c>
      <c r="T177" s="197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167</v>
      </c>
      <c r="AT177" s="198" t="s">
        <v>191</v>
      </c>
      <c r="AU177" s="198" t="s">
        <v>84</v>
      </c>
      <c r="AY177" s="18" t="s">
        <v>129</v>
      </c>
      <c r="BE177" s="199">
        <f t="shared" si="14"/>
        <v>0</v>
      </c>
      <c r="BF177" s="199">
        <f t="shared" si="15"/>
        <v>0</v>
      </c>
      <c r="BG177" s="199">
        <f t="shared" si="16"/>
        <v>0</v>
      </c>
      <c r="BH177" s="199">
        <f t="shared" si="17"/>
        <v>0</v>
      </c>
      <c r="BI177" s="199">
        <f t="shared" si="18"/>
        <v>0</v>
      </c>
      <c r="BJ177" s="18" t="s">
        <v>84</v>
      </c>
      <c r="BK177" s="199">
        <f t="shared" si="19"/>
        <v>0</v>
      </c>
      <c r="BL177" s="18" t="s">
        <v>135</v>
      </c>
      <c r="BM177" s="198" t="s">
        <v>583</v>
      </c>
    </row>
    <row r="178" spans="1:65" s="2" customFormat="1" ht="24.2" customHeight="1">
      <c r="A178" s="35"/>
      <c r="B178" s="36"/>
      <c r="C178" s="187" t="s">
        <v>584</v>
      </c>
      <c r="D178" s="187" t="s">
        <v>131</v>
      </c>
      <c r="E178" s="188" t="s">
        <v>585</v>
      </c>
      <c r="F178" s="189" t="s">
        <v>586</v>
      </c>
      <c r="G178" s="190" t="s">
        <v>134</v>
      </c>
      <c r="H178" s="191">
        <v>1</v>
      </c>
      <c r="I178" s="192"/>
      <c r="J178" s="193">
        <f t="shared" si="10"/>
        <v>0</v>
      </c>
      <c r="K178" s="189" t="s">
        <v>1</v>
      </c>
      <c r="L178" s="40"/>
      <c r="M178" s="194" t="s">
        <v>1</v>
      </c>
      <c r="N178" s="195" t="s">
        <v>41</v>
      </c>
      <c r="O178" s="72"/>
      <c r="P178" s="196">
        <f t="shared" si="11"/>
        <v>0</v>
      </c>
      <c r="Q178" s="196">
        <v>0</v>
      </c>
      <c r="R178" s="196">
        <f t="shared" si="12"/>
        <v>0</v>
      </c>
      <c r="S178" s="196">
        <v>0</v>
      </c>
      <c r="T178" s="197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135</v>
      </c>
      <c r="AT178" s="198" t="s">
        <v>131</v>
      </c>
      <c r="AU178" s="198" t="s">
        <v>84</v>
      </c>
      <c r="AY178" s="18" t="s">
        <v>129</v>
      </c>
      <c r="BE178" s="199">
        <f t="shared" si="14"/>
        <v>0</v>
      </c>
      <c r="BF178" s="199">
        <f t="shared" si="15"/>
        <v>0</v>
      </c>
      <c r="BG178" s="199">
        <f t="shared" si="16"/>
        <v>0</v>
      </c>
      <c r="BH178" s="199">
        <f t="shared" si="17"/>
        <v>0</v>
      </c>
      <c r="BI178" s="199">
        <f t="shared" si="18"/>
        <v>0</v>
      </c>
      <c r="BJ178" s="18" t="s">
        <v>84</v>
      </c>
      <c r="BK178" s="199">
        <f t="shared" si="19"/>
        <v>0</v>
      </c>
      <c r="BL178" s="18" t="s">
        <v>135</v>
      </c>
      <c r="BM178" s="198" t="s">
        <v>587</v>
      </c>
    </row>
    <row r="179" spans="1:65" s="2" customFormat="1" ht="16.5" customHeight="1">
      <c r="A179" s="35"/>
      <c r="B179" s="36"/>
      <c r="C179" s="244" t="s">
        <v>588</v>
      </c>
      <c r="D179" s="244" t="s">
        <v>191</v>
      </c>
      <c r="E179" s="245" t="s">
        <v>589</v>
      </c>
      <c r="F179" s="246" t="s">
        <v>590</v>
      </c>
      <c r="G179" s="247" t="s">
        <v>134</v>
      </c>
      <c r="H179" s="248">
        <v>1</v>
      </c>
      <c r="I179" s="249"/>
      <c r="J179" s="250">
        <f t="shared" si="10"/>
        <v>0</v>
      </c>
      <c r="K179" s="246" t="s">
        <v>1</v>
      </c>
      <c r="L179" s="251"/>
      <c r="M179" s="252" t="s">
        <v>1</v>
      </c>
      <c r="N179" s="253" t="s">
        <v>41</v>
      </c>
      <c r="O179" s="72"/>
      <c r="P179" s="196">
        <f t="shared" si="11"/>
        <v>0</v>
      </c>
      <c r="Q179" s="196">
        <v>0</v>
      </c>
      <c r="R179" s="196">
        <f t="shared" si="12"/>
        <v>0</v>
      </c>
      <c r="S179" s="196">
        <v>0</v>
      </c>
      <c r="T179" s="197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167</v>
      </c>
      <c r="AT179" s="198" t="s">
        <v>191</v>
      </c>
      <c r="AU179" s="198" t="s">
        <v>84</v>
      </c>
      <c r="AY179" s="18" t="s">
        <v>129</v>
      </c>
      <c r="BE179" s="199">
        <f t="shared" si="14"/>
        <v>0</v>
      </c>
      <c r="BF179" s="199">
        <f t="shared" si="15"/>
        <v>0</v>
      </c>
      <c r="BG179" s="199">
        <f t="shared" si="16"/>
        <v>0</v>
      </c>
      <c r="BH179" s="199">
        <f t="shared" si="17"/>
        <v>0</v>
      </c>
      <c r="BI179" s="199">
        <f t="shared" si="18"/>
        <v>0</v>
      </c>
      <c r="BJ179" s="18" t="s">
        <v>84</v>
      </c>
      <c r="BK179" s="199">
        <f t="shared" si="19"/>
        <v>0</v>
      </c>
      <c r="BL179" s="18" t="s">
        <v>135</v>
      </c>
      <c r="BM179" s="198" t="s">
        <v>591</v>
      </c>
    </row>
    <row r="180" spans="1:65" s="2" customFormat="1" ht="16.5" customHeight="1">
      <c r="A180" s="35"/>
      <c r="B180" s="36"/>
      <c r="C180" s="244" t="s">
        <v>592</v>
      </c>
      <c r="D180" s="244" t="s">
        <v>191</v>
      </c>
      <c r="E180" s="245" t="s">
        <v>593</v>
      </c>
      <c r="F180" s="246" t="s">
        <v>594</v>
      </c>
      <c r="G180" s="247" t="s">
        <v>134</v>
      </c>
      <c r="H180" s="248">
        <v>1</v>
      </c>
      <c r="I180" s="249"/>
      <c r="J180" s="250">
        <f t="shared" si="10"/>
        <v>0</v>
      </c>
      <c r="K180" s="246" t="s">
        <v>1</v>
      </c>
      <c r="L180" s="251"/>
      <c r="M180" s="252" t="s">
        <v>1</v>
      </c>
      <c r="N180" s="253" t="s">
        <v>41</v>
      </c>
      <c r="O180" s="72"/>
      <c r="P180" s="196">
        <f t="shared" si="11"/>
        <v>0</v>
      </c>
      <c r="Q180" s="196">
        <v>0</v>
      </c>
      <c r="R180" s="196">
        <f t="shared" si="12"/>
        <v>0</v>
      </c>
      <c r="S180" s="196">
        <v>0</v>
      </c>
      <c r="T180" s="197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167</v>
      </c>
      <c r="AT180" s="198" t="s">
        <v>191</v>
      </c>
      <c r="AU180" s="198" t="s">
        <v>84</v>
      </c>
      <c r="AY180" s="18" t="s">
        <v>129</v>
      </c>
      <c r="BE180" s="199">
        <f t="shared" si="14"/>
        <v>0</v>
      </c>
      <c r="BF180" s="199">
        <f t="shared" si="15"/>
        <v>0</v>
      </c>
      <c r="BG180" s="199">
        <f t="shared" si="16"/>
        <v>0</v>
      </c>
      <c r="BH180" s="199">
        <f t="shared" si="17"/>
        <v>0</v>
      </c>
      <c r="BI180" s="199">
        <f t="shared" si="18"/>
        <v>0</v>
      </c>
      <c r="BJ180" s="18" t="s">
        <v>84</v>
      </c>
      <c r="BK180" s="199">
        <f t="shared" si="19"/>
        <v>0</v>
      </c>
      <c r="BL180" s="18" t="s">
        <v>135</v>
      </c>
      <c r="BM180" s="198" t="s">
        <v>595</v>
      </c>
    </row>
    <row r="181" spans="1:65" s="2" customFormat="1" ht="24.2" customHeight="1">
      <c r="A181" s="35"/>
      <c r="B181" s="36"/>
      <c r="C181" s="187" t="s">
        <v>596</v>
      </c>
      <c r="D181" s="187" t="s">
        <v>131</v>
      </c>
      <c r="E181" s="188" t="s">
        <v>597</v>
      </c>
      <c r="F181" s="189" t="s">
        <v>598</v>
      </c>
      <c r="G181" s="190" t="s">
        <v>180</v>
      </c>
      <c r="H181" s="191">
        <v>12.369</v>
      </c>
      <c r="I181" s="192"/>
      <c r="J181" s="193">
        <f t="shared" si="10"/>
        <v>0</v>
      </c>
      <c r="K181" s="189" t="s">
        <v>1</v>
      </c>
      <c r="L181" s="40"/>
      <c r="M181" s="194" t="s">
        <v>1</v>
      </c>
      <c r="N181" s="195" t="s">
        <v>41</v>
      </c>
      <c r="O181" s="72"/>
      <c r="P181" s="196">
        <f t="shared" si="11"/>
        <v>0</v>
      </c>
      <c r="Q181" s="196">
        <v>0</v>
      </c>
      <c r="R181" s="196">
        <f t="shared" si="12"/>
        <v>0</v>
      </c>
      <c r="S181" s="196">
        <v>0</v>
      </c>
      <c r="T181" s="197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135</v>
      </c>
      <c r="AT181" s="198" t="s">
        <v>131</v>
      </c>
      <c r="AU181" s="198" t="s">
        <v>84</v>
      </c>
      <c r="AY181" s="18" t="s">
        <v>129</v>
      </c>
      <c r="BE181" s="199">
        <f t="shared" si="14"/>
        <v>0</v>
      </c>
      <c r="BF181" s="199">
        <f t="shared" si="15"/>
        <v>0</v>
      </c>
      <c r="BG181" s="199">
        <f t="shared" si="16"/>
        <v>0</v>
      </c>
      <c r="BH181" s="199">
        <f t="shared" si="17"/>
        <v>0</v>
      </c>
      <c r="BI181" s="199">
        <f t="shared" si="18"/>
        <v>0</v>
      </c>
      <c r="BJ181" s="18" t="s">
        <v>84</v>
      </c>
      <c r="BK181" s="199">
        <f t="shared" si="19"/>
        <v>0</v>
      </c>
      <c r="BL181" s="18" t="s">
        <v>135</v>
      </c>
      <c r="BM181" s="198" t="s">
        <v>599</v>
      </c>
    </row>
    <row r="182" spans="1:65" s="2" customFormat="1" ht="16.5" customHeight="1">
      <c r="A182" s="35"/>
      <c r="B182" s="36"/>
      <c r="C182" s="187" t="s">
        <v>600</v>
      </c>
      <c r="D182" s="187" t="s">
        <v>131</v>
      </c>
      <c r="E182" s="188" t="s">
        <v>601</v>
      </c>
      <c r="F182" s="189" t="s">
        <v>602</v>
      </c>
      <c r="G182" s="190" t="s">
        <v>356</v>
      </c>
      <c r="H182" s="191">
        <v>1</v>
      </c>
      <c r="I182" s="192"/>
      <c r="J182" s="193">
        <f t="shared" si="10"/>
        <v>0</v>
      </c>
      <c r="K182" s="189" t="s">
        <v>1</v>
      </c>
      <c r="L182" s="40"/>
      <c r="M182" s="194" t="s">
        <v>1</v>
      </c>
      <c r="N182" s="195" t="s">
        <v>41</v>
      </c>
      <c r="O182" s="72"/>
      <c r="P182" s="196">
        <f t="shared" si="11"/>
        <v>0</v>
      </c>
      <c r="Q182" s="196">
        <v>0</v>
      </c>
      <c r="R182" s="196">
        <f t="shared" si="12"/>
        <v>0</v>
      </c>
      <c r="S182" s="196">
        <v>0</v>
      </c>
      <c r="T182" s="197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135</v>
      </c>
      <c r="AT182" s="198" t="s">
        <v>131</v>
      </c>
      <c r="AU182" s="198" t="s">
        <v>84</v>
      </c>
      <c r="AY182" s="18" t="s">
        <v>129</v>
      </c>
      <c r="BE182" s="199">
        <f t="shared" si="14"/>
        <v>0</v>
      </c>
      <c r="BF182" s="199">
        <f t="shared" si="15"/>
        <v>0</v>
      </c>
      <c r="BG182" s="199">
        <f t="shared" si="16"/>
        <v>0</v>
      </c>
      <c r="BH182" s="199">
        <f t="shared" si="17"/>
        <v>0</v>
      </c>
      <c r="BI182" s="199">
        <f t="shared" si="18"/>
        <v>0</v>
      </c>
      <c r="BJ182" s="18" t="s">
        <v>84</v>
      </c>
      <c r="BK182" s="199">
        <f t="shared" si="19"/>
        <v>0</v>
      </c>
      <c r="BL182" s="18" t="s">
        <v>135</v>
      </c>
      <c r="BM182" s="198" t="s">
        <v>603</v>
      </c>
    </row>
    <row r="183" spans="1:65" s="2" customFormat="1" ht="16.5" customHeight="1">
      <c r="A183" s="35"/>
      <c r="B183" s="36"/>
      <c r="C183" s="187" t="s">
        <v>604</v>
      </c>
      <c r="D183" s="187" t="s">
        <v>131</v>
      </c>
      <c r="E183" s="188" t="s">
        <v>605</v>
      </c>
      <c r="F183" s="189" t="s">
        <v>606</v>
      </c>
      <c r="G183" s="190" t="s">
        <v>356</v>
      </c>
      <c r="H183" s="191">
        <v>1</v>
      </c>
      <c r="I183" s="192"/>
      <c r="J183" s="193">
        <f t="shared" si="10"/>
        <v>0</v>
      </c>
      <c r="K183" s="189" t="s">
        <v>1</v>
      </c>
      <c r="L183" s="40"/>
      <c r="M183" s="194" t="s">
        <v>1</v>
      </c>
      <c r="N183" s="195" t="s">
        <v>41</v>
      </c>
      <c r="O183" s="72"/>
      <c r="P183" s="196">
        <f t="shared" si="11"/>
        <v>0</v>
      </c>
      <c r="Q183" s="196">
        <v>0</v>
      </c>
      <c r="R183" s="196">
        <f t="shared" si="12"/>
        <v>0</v>
      </c>
      <c r="S183" s="196">
        <v>0</v>
      </c>
      <c r="T183" s="197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135</v>
      </c>
      <c r="AT183" s="198" t="s">
        <v>131</v>
      </c>
      <c r="AU183" s="198" t="s">
        <v>84</v>
      </c>
      <c r="AY183" s="18" t="s">
        <v>129</v>
      </c>
      <c r="BE183" s="199">
        <f t="shared" si="14"/>
        <v>0</v>
      </c>
      <c r="BF183" s="199">
        <f t="shared" si="15"/>
        <v>0</v>
      </c>
      <c r="BG183" s="199">
        <f t="shared" si="16"/>
        <v>0</v>
      </c>
      <c r="BH183" s="199">
        <f t="shared" si="17"/>
        <v>0</v>
      </c>
      <c r="BI183" s="199">
        <f t="shared" si="18"/>
        <v>0</v>
      </c>
      <c r="BJ183" s="18" t="s">
        <v>84</v>
      </c>
      <c r="BK183" s="199">
        <f t="shared" si="19"/>
        <v>0</v>
      </c>
      <c r="BL183" s="18" t="s">
        <v>135</v>
      </c>
      <c r="BM183" s="198" t="s">
        <v>607</v>
      </c>
    </row>
    <row r="184" spans="1:65" s="2" customFormat="1" ht="24.2" customHeight="1">
      <c r="A184" s="35"/>
      <c r="B184" s="36"/>
      <c r="C184" s="187" t="s">
        <v>608</v>
      </c>
      <c r="D184" s="187" t="s">
        <v>131</v>
      </c>
      <c r="E184" s="188" t="s">
        <v>609</v>
      </c>
      <c r="F184" s="189" t="s">
        <v>610</v>
      </c>
      <c r="G184" s="190" t="s">
        <v>134</v>
      </c>
      <c r="H184" s="191">
        <v>1</v>
      </c>
      <c r="I184" s="192"/>
      <c r="J184" s="193">
        <f t="shared" si="10"/>
        <v>0</v>
      </c>
      <c r="K184" s="189" t="s">
        <v>1</v>
      </c>
      <c r="L184" s="40"/>
      <c r="M184" s="194" t="s">
        <v>1</v>
      </c>
      <c r="N184" s="195" t="s">
        <v>41</v>
      </c>
      <c r="O184" s="72"/>
      <c r="P184" s="196">
        <f t="shared" si="11"/>
        <v>0</v>
      </c>
      <c r="Q184" s="196">
        <v>0</v>
      </c>
      <c r="R184" s="196">
        <f t="shared" si="12"/>
        <v>0</v>
      </c>
      <c r="S184" s="196">
        <v>0</v>
      </c>
      <c r="T184" s="197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135</v>
      </c>
      <c r="AT184" s="198" t="s">
        <v>131</v>
      </c>
      <c r="AU184" s="198" t="s">
        <v>84</v>
      </c>
      <c r="AY184" s="18" t="s">
        <v>129</v>
      </c>
      <c r="BE184" s="199">
        <f t="shared" si="14"/>
        <v>0</v>
      </c>
      <c r="BF184" s="199">
        <f t="shared" si="15"/>
        <v>0</v>
      </c>
      <c r="BG184" s="199">
        <f t="shared" si="16"/>
        <v>0</v>
      </c>
      <c r="BH184" s="199">
        <f t="shared" si="17"/>
        <v>0</v>
      </c>
      <c r="BI184" s="199">
        <f t="shared" si="18"/>
        <v>0</v>
      </c>
      <c r="BJ184" s="18" t="s">
        <v>84</v>
      </c>
      <c r="BK184" s="199">
        <f t="shared" si="19"/>
        <v>0</v>
      </c>
      <c r="BL184" s="18" t="s">
        <v>135</v>
      </c>
      <c r="BM184" s="198" t="s">
        <v>611</v>
      </c>
    </row>
    <row r="185" spans="2:63" s="12" customFormat="1" ht="25.9" customHeight="1">
      <c r="B185" s="171"/>
      <c r="C185" s="172"/>
      <c r="D185" s="173" t="s">
        <v>75</v>
      </c>
      <c r="E185" s="174" t="s">
        <v>612</v>
      </c>
      <c r="F185" s="174" t="s">
        <v>613</v>
      </c>
      <c r="G185" s="172"/>
      <c r="H185" s="172"/>
      <c r="I185" s="175"/>
      <c r="J185" s="176">
        <f>BK185</f>
        <v>0</v>
      </c>
      <c r="K185" s="172"/>
      <c r="L185" s="177"/>
      <c r="M185" s="178"/>
      <c r="N185" s="179"/>
      <c r="O185" s="179"/>
      <c r="P185" s="180">
        <f>P186</f>
        <v>0</v>
      </c>
      <c r="Q185" s="179"/>
      <c r="R185" s="180">
        <f>R186</f>
        <v>0</v>
      </c>
      <c r="S185" s="179"/>
      <c r="T185" s="181">
        <f>T186</f>
        <v>0</v>
      </c>
      <c r="AR185" s="182" t="s">
        <v>84</v>
      </c>
      <c r="AT185" s="183" t="s">
        <v>75</v>
      </c>
      <c r="AU185" s="183" t="s">
        <v>76</v>
      </c>
      <c r="AY185" s="182" t="s">
        <v>129</v>
      </c>
      <c r="BK185" s="184">
        <f>BK186</f>
        <v>0</v>
      </c>
    </row>
    <row r="186" spans="1:65" s="2" customFormat="1" ht="24.2" customHeight="1">
      <c r="A186" s="35"/>
      <c r="B186" s="36"/>
      <c r="C186" s="187" t="s">
        <v>614</v>
      </c>
      <c r="D186" s="187" t="s">
        <v>131</v>
      </c>
      <c r="E186" s="188" t="s">
        <v>615</v>
      </c>
      <c r="F186" s="189" t="s">
        <v>616</v>
      </c>
      <c r="G186" s="190" t="s">
        <v>194</v>
      </c>
      <c r="H186" s="191">
        <v>28.912</v>
      </c>
      <c r="I186" s="192"/>
      <c r="J186" s="193">
        <f>ROUND(I186*H186,2)</f>
        <v>0</v>
      </c>
      <c r="K186" s="189" t="s">
        <v>1</v>
      </c>
      <c r="L186" s="40"/>
      <c r="M186" s="254" t="s">
        <v>1</v>
      </c>
      <c r="N186" s="255" t="s">
        <v>41</v>
      </c>
      <c r="O186" s="256"/>
      <c r="P186" s="257">
        <f>O186*H186</f>
        <v>0</v>
      </c>
      <c r="Q186" s="257">
        <v>0</v>
      </c>
      <c r="R186" s="257">
        <f>Q186*H186</f>
        <v>0</v>
      </c>
      <c r="S186" s="257">
        <v>0</v>
      </c>
      <c r="T186" s="258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135</v>
      </c>
      <c r="AT186" s="198" t="s">
        <v>131</v>
      </c>
      <c r="AU186" s="198" t="s">
        <v>84</v>
      </c>
      <c r="AY186" s="18" t="s">
        <v>129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84</v>
      </c>
      <c r="BK186" s="199">
        <f>ROUND(I186*H186,2)</f>
        <v>0</v>
      </c>
      <c r="BL186" s="18" t="s">
        <v>135</v>
      </c>
      <c r="BM186" s="198" t="s">
        <v>617</v>
      </c>
    </row>
    <row r="187" spans="1:31" s="2" customFormat="1" ht="6.95" customHeight="1">
      <c r="A187" s="35"/>
      <c r="B187" s="55"/>
      <c r="C187" s="56"/>
      <c r="D187" s="56"/>
      <c r="E187" s="56"/>
      <c r="F187" s="56"/>
      <c r="G187" s="56"/>
      <c r="H187" s="56"/>
      <c r="I187" s="56"/>
      <c r="J187" s="56"/>
      <c r="K187" s="56"/>
      <c r="L187" s="40"/>
      <c r="M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</row>
  </sheetData>
  <sheetProtection algorithmName="SHA-512" hashValue="ozibnBTJER59bAHRlLQ0adPkO8UfMsIL7G36Z/PQK2KM/gMIbBUpupHL+qvqg0E+SekOAOdWr6Y2KvQ9bTXGhw==" saltValue="LuHQmcPGdgNNZp6yZrlxlnIqsq4FeUmurdguZ6StXqxYrokL52dmu6HDypNv63ir0gNLgsNYPKWdcUHjBluYuQ==" spinCount="100000" sheet="1" objects="1" scenarios="1" formatColumns="0" formatRows="0" autoFilter="0"/>
  <autoFilter ref="C119:K18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Ivana Merhoutová</cp:lastModifiedBy>
  <dcterms:created xsi:type="dcterms:W3CDTF">2023-06-09T09:37:52Z</dcterms:created>
  <dcterms:modified xsi:type="dcterms:W3CDTF">2023-06-11T22:32:24Z</dcterms:modified>
  <cp:category/>
  <cp:version/>
  <cp:contentType/>
  <cp:contentStatus/>
</cp:coreProperties>
</file>