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4-2024 - Sanace základu ..." sheetId="2" r:id="rId2"/>
  </sheets>
  <definedNames>
    <definedName name="_xlnm.Print_Area" localSheetId="0">'Rekapitulace stavby'!$D$4:$AO$76,'Rekapitulace stavby'!$C$82:$AQ$96</definedName>
    <definedName name="_xlnm._FilterDatabase" localSheetId="1" hidden="1">'04-2024 - Sanace základu ...'!$C$124:$K$218</definedName>
    <definedName name="_xlnm.Print_Area" localSheetId="1">'04-2024 - Sanace základu ...'!$C$82:$J$108,'04-2024 - Sanace základu ...'!$C$114:$K$218</definedName>
    <definedName name="_xlnm.Print_Titles" localSheetId="0">'Rekapitulace stavby'!$92:$92</definedName>
    <definedName name="_xlnm.Print_Titles" localSheetId="1">'04-2024 - Sanace základu ...'!$124:$124</definedName>
  </definedNames>
  <calcPr fullCalcOnLoad="1"/>
</workbook>
</file>

<file path=xl/sharedStrings.xml><?xml version="1.0" encoding="utf-8"?>
<sst xmlns="http://schemas.openxmlformats.org/spreadsheetml/2006/main" count="1368" uniqueCount="381">
  <si>
    <t>Export Komplet</t>
  </si>
  <si>
    <t/>
  </si>
  <si>
    <t>2.0</t>
  </si>
  <si>
    <t>ZAMOK</t>
  </si>
  <si>
    <t>False</t>
  </si>
  <si>
    <t>{8689e9dd-fd32-473f-be10-82ff8259faa0}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</si>
  <si>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</si>
  <si>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</si>
  <si>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</si>
  <si>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</si>
  <si>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</si>
  <si>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</si>
  <si>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</si>
  <si>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</si>
  <si>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04-2024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</si>
  <si>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</si>
  <si>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</si>
  <si>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Sanace základu - knihovna</t>
  </si>
  <si>
    <t>KSO:</t>
  </si>
  <si>
    <t>CC-CZ:</t>
  </si>
  <si>
    <t>Místo:</t>
  </si>
  <si>
    <t>sídliště Za Chlumem</t>
  </si>
  <si>
    <t>Datum:</t>
  </si>
  <si>
    <t>18. 2. 2024</t>
  </si>
  <si>
    <t>Zadavatel:</t>
  </si>
  <si>
    <t>IČ:</t>
  </si>
  <si>
    <t>00266230</t>
  </si>
  <si>
    <t>Město Bílina</t>
  </si>
  <si>
    <t>DIČ:</t>
  </si>
  <si>
    <t>CZ00266230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</si>
  <si>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</si>
  <si>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</si>
  <si>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</si>
  <si>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</si>
  <si>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</si>
  <si>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</si>
  <si>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</si>
  <si>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</si>
  <si>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</si>
  <si>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</si>
  <si>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</si>
  <si>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</si>
  <si>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</si>
  <si>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</si>
  <si>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</si>
  <si>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</si>
  <si>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</si>
  <si>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</si>
  <si>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</si>
  <si>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</si>
  <si>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</si>
  <si>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</si>
  <si>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</si>
  <si>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</si>
  <si>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</si>
  <si>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</si>
  <si>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</si>
  <si>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</si>
  <si>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</si>
  <si>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</si>
  <si>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</si>
  <si>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</si>
  <si>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</si>
  <si>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</si>
  <si>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</si>
  <si>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</si>
  <si>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</si>
  <si>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</si>
  <si>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</si>
  <si>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</si>
  <si>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</si>
  <si>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</si>
  <si>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</si>
  <si>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</si>
  <si>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</si>
  <si>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</si>
  <si>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</si>
  <si>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</si>
  <si>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</si>
  <si>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</si>
  <si>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</si>
  <si>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</si>
  <si>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</si>
  <si>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</si>
  <si>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</si>
  <si>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</si>
  <si>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</si>
  <si>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</si>
  <si>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</si>
  <si>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</si>
  <si>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</si>
  <si>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</si>
  <si>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</si>
  <si>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</si>
  <si>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</si>
  <si>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</si>
  <si>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</si>
  <si>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</si>
  <si>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</si>
  <si>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</si>
  <si>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</si>
  <si>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</si>
  <si>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</si>
  <si>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</si>
  <si>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</si>
  <si>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</si>
  <si>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</si>
  <si>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</si>
  <si>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</si>
  <si>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</si>
  <si>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</si>
  <si>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</si>
  <si>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</si>
  <si>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</si>
  <si>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</si>
  <si>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</si>
  <si>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</si>
  <si>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</si>
  <si>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</si>
  <si>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</si>
  <si>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</si>
  <si>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</si>
  <si>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119001405</t>
  </si>
  <si>
    <t>Dočasné zajištění potrubí z PE DN do 200 mm-dešťová kanalizace</t>
  </si>
  <si>
    <t>m</t>
  </si>
  <si>
    <t>CS ÚRS 2024 01</t>
  </si>
  <si>
    <t>4</t>
  </si>
  <si>
    <t>-1039557305</t>
  </si>
  <si>
    <t>VV</t>
  </si>
  <si>
    <t>5*1,5</t>
  </si>
  <si>
    <t>132212132</t>
  </si>
  <si>
    <t>Hloubení nezapažených rýh šířky do 800 mm v nesoudržných horninách třídy těžitelnosti I skupiny 3 ručně</t>
  </si>
  <si>
    <t>m3</t>
  </si>
  <si>
    <t>-432820787</t>
  </si>
  <si>
    <t>(25+48)*0,6*1</t>
  </si>
  <si>
    <t>3</t>
  </si>
  <si>
    <t>139001101</t>
  </si>
  <si>
    <t>Příplatek za ztížení vykopávky v blízkosti podzemního vedení-svody hromosvodu</t>
  </si>
  <si>
    <t>-251236427</t>
  </si>
  <si>
    <t>162211311</t>
  </si>
  <si>
    <t>Vodorovné přemístění výkopku z horniny třídy těžitelnosti I skupiny 1 až 3 stavebním kolečkem do 10 m</t>
  </si>
  <si>
    <t>-1443228596</t>
  </si>
  <si>
    <t>5</t>
  </si>
  <si>
    <t>162751117</t>
  </si>
  <si>
    <t>Vodorovné přemístění přes 9 000 do 10000 m výkopku/sypaniny z horniny třídy těžitelnosti I skupiny 1 až 3</t>
  </si>
  <si>
    <t>-1010169824</t>
  </si>
  <si>
    <t>6</t>
  </si>
  <si>
    <t>167111101</t>
  </si>
  <si>
    <t>Nakládání výkopku z hornin třídy těžitelnosti I skupiny 1 až 3 ručně</t>
  </si>
  <si>
    <t>782242610</t>
  </si>
  <si>
    <t>7</t>
  </si>
  <si>
    <t>171201221</t>
  </si>
  <si>
    <t>Poplatek za uložení na skládce (skládkovné) zeminy a kamení kód odpadu 17 05 04</t>
  </si>
  <si>
    <t>t</t>
  </si>
  <si>
    <t>1031822811</t>
  </si>
  <si>
    <t>8</t>
  </si>
  <si>
    <t>171251101</t>
  </si>
  <si>
    <t>Uložení sypaniny do násypů nezhutněných strojně</t>
  </si>
  <si>
    <t>-88777653</t>
  </si>
  <si>
    <t>9</t>
  </si>
  <si>
    <t>174151102</t>
  </si>
  <si>
    <t>Zásyp v prostoru s omezeným pohybem stroje sypaninou se zhutněním</t>
  </si>
  <si>
    <t>-1775684611</t>
  </si>
  <si>
    <t>10</t>
  </si>
  <si>
    <t>181311103</t>
  </si>
  <si>
    <t>Rozprostření ornice tl vrstvy do 200 mm v rovině nebo ve svahu do 1:5 ručně</t>
  </si>
  <si>
    <t>m2</t>
  </si>
  <si>
    <t>1692336067</t>
  </si>
  <si>
    <t>48*2"zpětná úprava přilehlého terénu</t>
  </si>
  <si>
    <t>11</t>
  </si>
  <si>
    <t>181411131</t>
  </si>
  <si>
    <t>Založení parkového trávníku výsevem pl do 1000 m2 v rovině a ve svahu do 1:5</t>
  </si>
  <si>
    <t>-1073490542</t>
  </si>
  <si>
    <t>M</t>
  </si>
  <si>
    <t>00572410</t>
  </si>
  <si>
    <t>osivo směs travní parková</t>
  </si>
  <si>
    <t>kg</t>
  </si>
  <si>
    <t>1707635077</t>
  </si>
  <si>
    <t>96*0,02 'Přepočtené koeficientem množství</t>
  </si>
  <si>
    <t>Zakládání</t>
  </si>
  <si>
    <t>13</t>
  </si>
  <si>
    <t>211971121</t>
  </si>
  <si>
    <t>Zřízení opláštění žeber nebo trativodů geotextilií v rýze nebo zářezu sklonu přes 1:2 š do 2,5 m</t>
  </si>
  <si>
    <t>814111827</t>
  </si>
  <si>
    <t>(25+48)*2</t>
  </si>
  <si>
    <t>14</t>
  </si>
  <si>
    <t>69311081</t>
  </si>
  <si>
    <t>geotextilie netkaná separační, ochranná, filtrační, drenážní PES 300g/m2</t>
  </si>
  <si>
    <t>1905333148</t>
  </si>
  <si>
    <t>146,00"opláštění trativodu</t>
  </si>
  <si>
    <t>146*1,1845 'Přepočtené koeficientem množství</t>
  </si>
  <si>
    <t>15</t>
  </si>
  <si>
    <t>212750101</t>
  </si>
  <si>
    <t>Trativod z drenážních trubek PVC-U SN 4 perforace 360° včetně lože otevřený výkop DN 100 pro budovy plocha pro vtékání vody min. 80 cm2/m</t>
  </si>
  <si>
    <t>-870953085</t>
  </si>
  <si>
    <t>25+48</t>
  </si>
  <si>
    <t>16</t>
  </si>
  <si>
    <t>213141111</t>
  </si>
  <si>
    <t>Zřízení vrstvy z geotextilie v rovině nebo ve sklonu do 1:5 š do 3 m</t>
  </si>
  <si>
    <t>-845954251</t>
  </si>
  <si>
    <t>25*0,7</t>
  </si>
  <si>
    <t>48*0,7</t>
  </si>
  <si>
    <t>Součet</t>
  </si>
  <si>
    <t>17</t>
  </si>
  <si>
    <t>-1138707137</t>
  </si>
  <si>
    <t>51,1"separační vrstva pod kačírek</t>
  </si>
  <si>
    <t>51,1*1,1845 'Přepočtené koeficientem množství</t>
  </si>
  <si>
    <t>Úpravy povrchů, podlahy a osazování výplní</t>
  </si>
  <si>
    <t>18</t>
  </si>
  <si>
    <t>619996145</t>
  </si>
  <si>
    <t>Ochrana samostatných konstrukcí a prvků obalením geotextilií-stáv. fasáda</t>
  </si>
  <si>
    <t>-836857435</t>
  </si>
  <si>
    <t>25+48*2"ochrana fasády nad výkopem</t>
  </si>
  <si>
    <t>19</t>
  </si>
  <si>
    <t>637121113</t>
  </si>
  <si>
    <t>Okapový chodník z kačírku tl 200 mm s udusáním</t>
  </si>
  <si>
    <t>733279789</t>
  </si>
  <si>
    <t>25*0,67"podél parkoviště</t>
  </si>
  <si>
    <t>48*0,6"park</t>
  </si>
  <si>
    <t>20</t>
  </si>
  <si>
    <t>637311131</t>
  </si>
  <si>
    <t xml:space="preserve">Okapový chodník z betonových záhonových obrubníků lože beton </t>
  </si>
  <si>
    <t>-2051480431</t>
  </si>
  <si>
    <t>48"v parku</t>
  </si>
  <si>
    <t>Trubní vedení</t>
  </si>
  <si>
    <t>877260341</t>
  </si>
  <si>
    <t>Montáž lapačů střešních splavenin na kanalizačním potrubí z PP nebo tvrdého PVC trub hladkých plnostěnných DN 100</t>
  </si>
  <si>
    <t>kus</t>
  </si>
  <si>
    <t>257892931</t>
  </si>
  <si>
    <t>22</t>
  </si>
  <si>
    <t>28341110</t>
  </si>
  <si>
    <t>lapače střešních splavenin okapová vpusť s klapkou+inspekční poklop z PP</t>
  </si>
  <si>
    <t>1434241541</t>
  </si>
  <si>
    <t>23</t>
  </si>
  <si>
    <t>894812111</t>
  </si>
  <si>
    <t>Revizní a čistící šachta z PP šachtové dno DN 315/150 přímý tok</t>
  </si>
  <si>
    <t>-1275923907</t>
  </si>
  <si>
    <t>24</t>
  </si>
  <si>
    <t>894812131</t>
  </si>
  <si>
    <t>Revizní a čistící šachta z PP DN 315 šachtová roura korugovaná bez hrdla světlé hloubky 1250 mm</t>
  </si>
  <si>
    <t>-1462207733</t>
  </si>
  <si>
    <t>25</t>
  </si>
  <si>
    <t>894812149</t>
  </si>
  <si>
    <t>Příplatek k rourám revizní a čistící šachty z PP DN 315 za uříznutí šachtové roury</t>
  </si>
  <si>
    <t>-1285390813</t>
  </si>
  <si>
    <t>26</t>
  </si>
  <si>
    <t>894812155</t>
  </si>
  <si>
    <t>Revizní a čistící šachta z PP DN 315 poklop pro šachtu plastový pachotěsný s madlem</t>
  </si>
  <si>
    <t>-1588669918</t>
  </si>
  <si>
    <t>Ostatní konstrukce a práce, bourání</t>
  </si>
  <si>
    <t>27</t>
  </si>
  <si>
    <t>965042141</t>
  </si>
  <si>
    <t>Bourání podkladů pod dlažby nebo mazanin betonových nebo z litého asfaltu pl přes 4 m2</t>
  </si>
  <si>
    <t>-1155408018</t>
  </si>
  <si>
    <t>48*0,5*0,12</t>
  </si>
  <si>
    <t>28</t>
  </si>
  <si>
    <t>965082923</t>
  </si>
  <si>
    <t>Odstranění násypů pod podlahami tl do 100 mm pl přes 2 m2</t>
  </si>
  <si>
    <t>-163586017</t>
  </si>
  <si>
    <t>48*0,5*0,1</t>
  </si>
  <si>
    <t>29</t>
  </si>
  <si>
    <t>971052331</t>
  </si>
  <si>
    <t>Vybourání nebo prorážení otvorů v ŽB příčkách a zdech pl do 0,09 m2 tl do 150 mm</t>
  </si>
  <si>
    <t>569244874</t>
  </si>
  <si>
    <t>2"průraz do stávající kanalizační šachtice-připojení drenáže</t>
  </si>
  <si>
    <t>30</t>
  </si>
  <si>
    <t>985131311</t>
  </si>
  <si>
    <t>Ruční dočištění ploch stěn, rubu kleneb a podlah ocelových kartáči</t>
  </si>
  <si>
    <t>-2012739350</t>
  </si>
  <si>
    <t>65,70"očištění odkopaného základu</t>
  </si>
  <si>
    <t>31</t>
  </si>
  <si>
    <t>985139111</t>
  </si>
  <si>
    <t>Příplatek k očištění ploch za práci ve stísněném prostoru</t>
  </si>
  <si>
    <t>-1656029572</t>
  </si>
  <si>
    <t>997</t>
  </si>
  <si>
    <t>Přesun sutě</t>
  </si>
  <si>
    <t>32</t>
  </si>
  <si>
    <t>997013211</t>
  </si>
  <si>
    <t>Vnitrostaveništní doprava suti a vybouraných hmot pro budovy v do 6 m ručně</t>
  </si>
  <si>
    <t>169198067</t>
  </si>
  <si>
    <t>33</t>
  </si>
  <si>
    <t>997013501</t>
  </si>
  <si>
    <t>Odvoz suti a vybouraných hmot na skládku nebo meziskládku do 1 km se složením</t>
  </si>
  <si>
    <t>-388711069</t>
  </si>
  <si>
    <t>34</t>
  </si>
  <si>
    <t>997013509</t>
  </si>
  <si>
    <t>Příplatek k odvozu suti a vybouraných hmot na skládku ZKD 1 km přes 1 km</t>
  </si>
  <si>
    <t>-659540813</t>
  </si>
  <si>
    <t>10,051*15</t>
  </si>
  <si>
    <t>35</t>
  </si>
  <si>
    <t>997013813</t>
  </si>
  <si>
    <t>Poplatek za uložení na skládce (skládkovné) stavebního odpadu z plastických hmot kód odpadu 17 02 03</t>
  </si>
  <si>
    <t>1797208969</t>
  </si>
  <si>
    <t>0,113+0,106</t>
  </si>
  <si>
    <t>36</t>
  </si>
  <si>
    <t>997013861</t>
  </si>
  <si>
    <t>Poplatek za uložení stavebního odpadu na recyklační skládce (skládkovné) z prostého betonu kód odpadu 17 01 01</t>
  </si>
  <si>
    <t>1901893898</t>
  </si>
  <si>
    <t>998</t>
  </si>
  <si>
    <t>Přesun hmot</t>
  </si>
  <si>
    <t>37</t>
  </si>
  <si>
    <t>998011001</t>
  </si>
  <si>
    <t>Přesun hmot pro budovy zděné v do 6 m</t>
  </si>
  <si>
    <t>1514479287</t>
  </si>
  <si>
    <t>38</t>
  </si>
  <si>
    <t>998276101</t>
  </si>
  <si>
    <t>Přesun hmot pro trubní vedení z trub z plastických hmot otevřený výkop</t>
  </si>
  <si>
    <t>1166482674</t>
  </si>
  <si>
    <t>39</t>
  </si>
  <si>
    <t>998276124</t>
  </si>
  <si>
    <t>Příplatek k přesunu hmot pro trubní vedení z trub z plastických hmot za zvětšený přesun do 500 m</t>
  </si>
  <si>
    <t>-2075452766</t>
  </si>
  <si>
    <t>PSV</t>
  </si>
  <si>
    <t>Práce a dodávky PSV</t>
  </si>
  <si>
    <t>711</t>
  </si>
  <si>
    <t>Izolace proti vodě, vlhkosti a plynům</t>
  </si>
  <si>
    <t>40</t>
  </si>
  <si>
    <t>711131821</t>
  </si>
  <si>
    <t>Odstranění izolace proti zemní vlhkosti svislé</t>
  </si>
  <si>
    <t>814008737</t>
  </si>
  <si>
    <t>25*1" odstranění nefunkční nopové iz. podél parkoviště</t>
  </si>
  <si>
    <t>41</t>
  </si>
  <si>
    <t>711161273</t>
  </si>
  <si>
    <t>Provedení izolace proti zemní vlhkosti svislé z nopové fólie</t>
  </si>
  <si>
    <t>1409896425</t>
  </si>
  <si>
    <t>(25+48)*1</t>
  </si>
  <si>
    <t>42</t>
  </si>
  <si>
    <t>28323005</t>
  </si>
  <si>
    <t>fólie profilovaná (nopová) drenážní HDPE s výškou nopů 8mm</t>
  </si>
  <si>
    <t>-2048676656</t>
  </si>
  <si>
    <t>73*1,1 'Přepočtené koeficientem množství</t>
  </si>
  <si>
    <t>43</t>
  </si>
  <si>
    <t>711491176</t>
  </si>
  <si>
    <t>Připevnění doplňků izolace proti vodě ukončovací lištou</t>
  </si>
  <si>
    <t>1027702538</t>
  </si>
  <si>
    <t>44</t>
  </si>
  <si>
    <t>28323009</t>
  </si>
  <si>
    <t>lišta ukončovací pro drenážní fólie profilované tl 8mm</t>
  </si>
  <si>
    <t>634897872</t>
  </si>
  <si>
    <t>45</t>
  </si>
  <si>
    <t>998711311</t>
  </si>
  <si>
    <t>Přesun hmot procentní pro izolace proti vodě, vlhkosti a plynům ruční v objektech v do 6 m</t>
  </si>
  <si>
    <t>%</t>
  </si>
  <si>
    <t>54112129</t>
  </si>
  <si>
    <t>721</t>
  </si>
  <si>
    <t>Zdravotechnika - vnitřní kanalizace</t>
  </si>
  <si>
    <t>46</t>
  </si>
  <si>
    <t>721171915</t>
  </si>
  <si>
    <t>Potrubí z PP propojení potrubí DN 110</t>
  </si>
  <si>
    <t>-1836344019</t>
  </si>
  <si>
    <t>47</t>
  </si>
  <si>
    <t>721242803</t>
  </si>
  <si>
    <t>Demontáž lapače střešních splavenin DN 110</t>
  </si>
  <si>
    <t>534446406</t>
  </si>
  <si>
    <t>48</t>
  </si>
  <si>
    <t>721263109</t>
  </si>
  <si>
    <t>Klapka zpětná polypropylen PVC  DN 110</t>
  </si>
  <si>
    <t>-506344332</t>
  </si>
  <si>
    <t>49</t>
  </si>
  <si>
    <t>721910942</t>
  </si>
  <si>
    <t>Pročištění lapačů střešních splavenin</t>
  </si>
  <si>
    <t>459757209</t>
  </si>
  <si>
    <t>50</t>
  </si>
  <si>
    <t>998721311</t>
  </si>
  <si>
    <t>Přesun hmot procentní pro vnitřní kanalizaci ruční v objektech v do 6 m</t>
  </si>
  <si>
    <t>-115702712</t>
  </si>
  <si>
    <t>VRN</t>
  </si>
  <si>
    <t>Vedlejší rozpočtové náklady</t>
  </si>
  <si>
    <t>VRN3</t>
  </si>
  <si>
    <t>Zařízení staveniště</t>
  </si>
  <si>
    <t>51</t>
  </si>
  <si>
    <t>034002000</t>
  </si>
  <si>
    <t>Zabezpečení staveniště - oplocení výkopu</t>
  </si>
  <si>
    <t>soub</t>
  </si>
  <si>
    <t>1024</t>
  </si>
  <si>
    <t>94587996</t>
  </si>
  <si>
    <t>52</t>
  </si>
  <si>
    <t>034303000</t>
  </si>
  <si>
    <t>Dopravní značení na staveništi</t>
  </si>
  <si>
    <t>kpl</t>
  </si>
  <si>
    <t>1008672910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</si>
</sst>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6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26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29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31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31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34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35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37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38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39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40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41</v>
      </c>
      <c r="E29" s="46"/>
      <c r="F29" s="31" t="s">
        <v>42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43</v>
      </c>
      <c r="G30" s="46"/>
      <c r="H30" s="46"/>
      <c r="I30" s="46"/>
      <c r="J30" s="46"/>
      <c r="K30" s="46"/>
      <c r="L30" s="47">
        <v>0.12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44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45</v>
      </c>
      <c r="G32" s="46"/>
      <c r="H32" s="46"/>
      <c r="I32" s="46"/>
      <c r="J32" s="46"/>
      <c r="K32" s="46"/>
      <c r="L32" s="47">
        <v>0.12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46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47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48</v>
      </c>
      <c r="U35" s="53"/>
      <c r="V35" s="53"/>
      <c r="W35" s="53"/>
      <c r="X35" s="55" t="s">
        <v>49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50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51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52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53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52</v>
      </c>
      <c r="AI60" s="41"/>
      <c r="AJ60" s="41"/>
      <c r="AK60" s="41"/>
      <c r="AL60" s="41"/>
      <c r="AM60" s="63" t="s">
        <v>53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54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55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52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53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52</v>
      </c>
      <c r="AI75" s="41"/>
      <c r="AJ75" s="41"/>
      <c r="AK75" s="41"/>
      <c r="AL75" s="41"/>
      <c r="AM75" s="63" t="s">
        <v>53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56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04-2024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Sanace základu - knihovna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sídliště Za Chlumem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18. 2. 2024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Město Bílina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32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57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30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35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58</v>
      </c>
      <c r="D92" s="93"/>
      <c r="E92" s="93"/>
      <c r="F92" s="93"/>
      <c r="G92" s="93"/>
      <c r="H92" s="94"/>
      <c r="I92" s="95" t="s">
        <v>59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60</v>
      </c>
      <c r="AH92" s="93"/>
      <c r="AI92" s="93"/>
      <c r="AJ92" s="93"/>
      <c r="AK92" s="93"/>
      <c r="AL92" s="93"/>
      <c r="AM92" s="93"/>
      <c r="AN92" s="95" t="s">
        <v>61</v>
      </c>
      <c r="AO92" s="93"/>
      <c r="AP92" s="97"/>
      <c r="AQ92" s="98" t="s">
        <v>62</v>
      </c>
      <c r="AR92" s="43"/>
      <c r="AS92" s="99" t="s">
        <v>63</v>
      </c>
      <c r="AT92" s="100" t="s">
        <v>64</v>
      </c>
      <c r="AU92" s="100" t="s">
        <v>65</v>
      </c>
      <c r="AV92" s="100" t="s">
        <v>66</v>
      </c>
      <c r="AW92" s="100" t="s">
        <v>67</v>
      </c>
      <c r="AX92" s="100" t="s">
        <v>68</v>
      </c>
      <c r="AY92" s="100" t="s">
        <v>69</v>
      </c>
      <c r="AZ92" s="100" t="s">
        <v>70</v>
      </c>
      <c r="BA92" s="100" t="s">
        <v>71</v>
      </c>
      <c r="BB92" s="100" t="s">
        <v>72</v>
      </c>
      <c r="BC92" s="100" t="s">
        <v>73</v>
      </c>
      <c r="BD92" s="101" t="s">
        <v>74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75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ROUND(SUM(AV94:AW94),2)</f>
        <v>0</v>
      </c>
      <c r="AU94" s="114">
        <f>ROUND(AU95,5)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ROUND(AZ95,2)</f>
        <v>0</v>
      </c>
      <c r="BA94" s="113">
        <f>ROUND(BA95,2)</f>
        <v>0</v>
      </c>
      <c r="BB94" s="113">
        <f>ROUND(BB95,2)</f>
        <v>0</v>
      </c>
      <c r="BC94" s="113">
        <f>ROUND(BC95,2)</f>
        <v>0</v>
      </c>
      <c r="BD94" s="115">
        <f>ROUND(BD95,2)</f>
        <v>0</v>
      </c>
      <c r="BE94" s="6"/>
      <c r="BS94" s="116" t="s">
        <v>76</v>
      </c>
      <c r="BT94" s="116" t="s">
        <v>77</v>
      </c>
      <c r="BV94" s="116" t="s">
        <v>78</v>
      </c>
      <c r="BW94" s="116" t="s">
        <v>5</v>
      </c>
      <c r="BX94" s="116" t="s">
        <v>79</v>
      </c>
      <c r="CL94" s="116" t="s">
        <v>1</v>
      </c>
    </row>
    <row r="95" spans="1:90" s="7" customFormat="1" ht="16.5" customHeight="1">
      <c r="A95" s="117" t="s">
        <v>80</v>
      </c>
      <c r="B95" s="118"/>
      <c r="C95" s="119"/>
      <c r="D95" s="120" t="s">
        <v>14</v>
      </c>
      <c r="E95" s="120"/>
      <c r="F95" s="120"/>
      <c r="G95" s="120"/>
      <c r="H95" s="120"/>
      <c r="I95" s="121"/>
      <c r="J95" s="120" t="s">
        <v>17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'04-2024 - Sanace základu ...'!J28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81</v>
      </c>
      <c r="AR95" s="124"/>
      <c r="AS95" s="125">
        <v>0</v>
      </c>
      <c r="AT95" s="126">
        <f>ROUND(SUM(AV95:AW95),2)</f>
        <v>0</v>
      </c>
      <c r="AU95" s="127">
        <f>'04-2024 - Sanace základu ...'!P125</f>
        <v>0</v>
      </c>
      <c r="AV95" s="126">
        <f>'04-2024 - Sanace základu ...'!J31</f>
        <v>0</v>
      </c>
      <c r="AW95" s="126">
        <f>'04-2024 - Sanace základu ...'!J32</f>
        <v>0</v>
      </c>
      <c r="AX95" s="126">
        <f>'04-2024 - Sanace základu ...'!J33</f>
        <v>0</v>
      </c>
      <c r="AY95" s="126">
        <f>'04-2024 - Sanace základu ...'!J34</f>
        <v>0</v>
      </c>
      <c r="AZ95" s="126">
        <f>'04-2024 - Sanace základu ...'!F31</f>
        <v>0</v>
      </c>
      <c r="BA95" s="126">
        <f>'04-2024 - Sanace základu ...'!F32</f>
        <v>0</v>
      </c>
      <c r="BB95" s="126">
        <f>'04-2024 - Sanace základu ...'!F33</f>
        <v>0</v>
      </c>
      <c r="BC95" s="126">
        <f>'04-2024 - Sanace základu ...'!F34</f>
        <v>0</v>
      </c>
      <c r="BD95" s="128">
        <f>'04-2024 - Sanace základu ...'!F35</f>
        <v>0</v>
      </c>
      <c r="BE95" s="7"/>
      <c r="BT95" s="129" t="s">
        <v>82</v>
      </c>
      <c r="BU95" s="129" t="s">
        <v>83</v>
      </c>
      <c r="BV95" s="129" t="s">
        <v>78</v>
      </c>
      <c r="BW95" s="129" t="s">
        <v>5</v>
      </c>
      <c r="BX95" s="129" t="s">
        <v>79</v>
      </c>
      <c r="CL95" s="129" t="s">
        <v>1</v>
      </c>
    </row>
    <row r="96" spans="1:57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s="2" customFormat="1" ht="6.95" customHeight="1">
      <c r="A97" s="37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4-2024 - Sanace základu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</row>
    <row r="3" spans="2:46" s="1" customFormat="1" ht="6.95" customHeight="1" hidden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9"/>
      <c r="AT3" s="16" t="s">
        <v>84</v>
      </c>
    </row>
    <row r="4" spans="2:46" s="1" customFormat="1" ht="24.95" customHeight="1" hidden="1">
      <c r="B4" s="19"/>
      <c r="D4" s="132" t="s">
        <v>85</v>
      </c>
      <c r="L4" s="19"/>
      <c r="M4" s="133" t="s">
        <v>10</v>
      </c>
      <c r="AT4" s="16" t="s">
        <v>4</v>
      </c>
    </row>
    <row r="5" spans="2:12" s="1" customFormat="1" ht="6.95" customHeight="1" hidden="1">
      <c r="B5" s="19"/>
      <c r="L5" s="19"/>
    </row>
    <row r="6" spans="1:31" s="2" customFormat="1" ht="12" customHeight="1" hidden="1">
      <c r="A6" s="37"/>
      <c r="B6" s="43"/>
      <c r="C6" s="37"/>
      <c r="D6" s="134" t="s">
        <v>16</v>
      </c>
      <c r="E6" s="37"/>
      <c r="F6" s="37"/>
      <c r="G6" s="37"/>
      <c r="H6" s="37"/>
      <c r="I6" s="37"/>
      <c r="J6" s="37"/>
      <c r="K6" s="37"/>
      <c r="L6" s="62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2" customFormat="1" ht="16.5" customHeight="1" hidden="1">
      <c r="A7" s="37"/>
      <c r="B7" s="43"/>
      <c r="C7" s="37"/>
      <c r="D7" s="37"/>
      <c r="E7" s="135" t="s">
        <v>17</v>
      </c>
      <c r="F7" s="37"/>
      <c r="G7" s="37"/>
      <c r="H7" s="37"/>
      <c r="I7" s="37"/>
      <c r="J7" s="37"/>
      <c r="K7" s="37"/>
      <c r="L7" s="62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s="2" customFormat="1" ht="12" hidden="1">
      <c r="A8" s="37"/>
      <c r="B8" s="43"/>
      <c r="C8" s="37"/>
      <c r="D8" s="37"/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2" customHeight="1" hidden="1">
      <c r="A9" s="37"/>
      <c r="B9" s="43"/>
      <c r="C9" s="37"/>
      <c r="D9" s="134" t="s">
        <v>18</v>
      </c>
      <c r="E9" s="37"/>
      <c r="F9" s="136" t="s">
        <v>1</v>
      </c>
      <c r="G9" s="37"/>
      <c r="H9" s="37"/>
      <c r="I9" s="134" t="s">
        <v>19</v>
      </c>
      <c r="J9" s="136" t="s">
        <v>1</v>
      </c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 hidden="1">
      <c r="A10" s="37"/>
      <c r="B10" s="43"/>
      <c r="C10" s="37"/>
      <c r="D10" s="134" t="s">
        <v>20</v>
      </c>
      <c r="E10" s="37"/>
      <c r="F10" s="136" t="s">
        <v>21</v>
      </c>
      <c r="G10" s="37"/>
      <c r="H10" s="37"/>
      <c r="I10" s="134" t="s">
        <v>22</v>
      </c>
      <c r="J10" s="137" t="str">
        <f>'Rekapitulace stavby'!AN8</f>
        <v>18. 2. 2024</v>
      </c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0.8" customHeight="1" hidden="1">
      <c r="A11" s="37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 hidden="1">
      <c r="A12" s="37"/>
      <c r="B12" s="43"/>
      <c r="C12" s="37"/>
      <c r="D12" s="134" t="s">
        <v>24</v>
      </c>
      <c r="E12" s="37"/>
      <c r="F12" s="37"/>
      <c r="G12" s="37"/>
      <c r="H12" s="37"/>
      <c r="I12" s="134" t="s">
        <v>25</v>
      </c>
      <c r="J12" s="136" t="s">
        <v>26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8" customHeight="1" hidden="1">
      <c r="A13" s="37"/>
      <c r="B13" s="43"/>
      <c r="C13" s="37"/>
      <c r="D13" s="37"/>
      <c r="E13" s="136" t="s">
        <v>27</v>
      </c>
      <c r="F13" s="37"/>
      <c r="G13" s="37"/>
      <c r="H13" s="37"/>
      <c r="I13" s="134" t="s">
        <v>28</v>
      </c>
      <c r="J13" s="136" t="s">
        <v>29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6.95" customHeight="1" hidden="1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 hidden="1">
      <c r="A15" s="37"/>
      <c r="B15" s="43"/>
      <c r="C15" s="37"/>
      <c r="D15" s="134" t="s">
        <v>30</v>
      </c>
      <c r="E15" s="37"/>
      <c r="F15" s="37"/>
      <c r="G15" s="37"/>
      <c r="H15" s="37"/>
      <c r="I15" s="134" t="s">
        <v>25</v>
      </c>
      <c r="J15" s="32" t="str">
        <f>'Rekapitulace stavby'!AN13</f>
        <v>Vyplň údaj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8" customHeight="1" hidden="1">
      <c r="A16" s="37"/>
      <c r="B16" s="43"/>
      <c r="C16" s="37"/>
      <c r="D16" s="37"/>
      <c r="E16" s="32" t="str">
        <f>'Rekapitulace stavby'!E14</f>
        <v>Vyplň údaj</v>
      </c>
      <c r="F16" s="136"/>
      <c r="G16" s="136"/>
      <c r="H16" s="136"/>
      <c r="I16" s="134" t="s">
        <v>28</v>
      </c>
      <c r="J16" s="32" t="str">
        <f>'Rekapitulace stavby'!AN14</f>
        <v>Vyplň údaj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6.95" customHeight="1" hidden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 hidden="1">
      <c r="A18" s="37"/>
      <c r="B18" s="43"/>
      <c r="C18" s="37"/>
      <c r="D18" s="134" t="s">
        <v>32</v>
      </c>
      <c r="E18" s="37"/>
      <c r="F18" s="37"/>
      <c r="G18" s="37"/>
      <c r="H18" s="37"/>
      <c r="I18" s="134" t="s">
        <v>25</v>
      </c>
      <c r="J18" s="136" t="str">
        <f>IF('Rekapitulace stavby'!AN16="","",'Rekapitulace stavby'!AN16)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 hidden="1">
      <c r="A19" s="37"/>
      <c r="B19" s="43"/>
      <c r="C19" s="37"/>
      <c r="D19" s="37"/>
      <c r="E19" s="136" t="str">
        <f>IF('Rekapitulace stavby'!E17="","",'Rekapitulace stavby'!E17)</f>
        <v xml:space="preserve"> </v>
      </c>
      <c r="F19" s="37"/>
      <c r="G19" s="37"/>
      <c r="H19" s="37"/>
      <c r="I19" s="134" t="s">
        <v>28</v>
      </c>
      <c r="J19" s="136" t="str">
        <f>IF('Rekapitulace stavby'!AN17="","",'Rekapitulace stavby'!AN17)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 hidden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 hidden="1">
      <c r="A21" s="37"/>
      <c r="B21" s="43"/>
      <c r="C21" s="37"/>
      <c r="D21" s="134" t="s">
        <v>35</v>
      </c>
      <c r="E21" s="37"/>
      <c r="F21" s="37"/>
      <c r="G21" s="37"/>
      <c r="H21" s="37"/>
      <c r="I21" s="134" t="s">
        <v>25</v>
      </c>
      <c r="J21" s="136" t="str">
        <f>IF('Rekapitulace stavby'!AN19="","",'Rekapitulace stavby'!AN19)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 hidden="1">
      <c r="A22" s="37"/>
      <c r="B22" s="43"/>
      <c r="C22" s="37"/>
      <c r="D22" s="37"/>
      <c r="E22" s="136" t="str">
        <f>IF('Rekapitulace stavby'!E20="","",'Rekapitulace stavby'!E20)</f>
        <v xml:space="preserve"> </v>
      </c>
      <c r="F22" s="37"/>
      <c r="G22" s="37"/>
      <c r="H22" s="37"/>
      <c r="I22" s="134" t="s">
        <v>28</v>
      </c>
      <c r="J22" s="136" t="str">
        <f>IF('Rekapitulace stavby'!AN20="","",'Rekapitulace stavby'!AN20)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 hidden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 hidden="1">
      <c r="A24" s="37"/>
      <c r="B24" s="43"/>
      <c r="C24" s="37"/>
      <c r="D24" s="134" t="s">
        <v>36</v>
      </c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8" customFormat="1" ht="16.5" customHeight="1" hidden="1">
      <c r="A25" s="138"/>
      <c r="B25" s="139"/>
      <c r="C25" s="138"/>
      <c r="D25" s="138"/>
      <c r="E25" s="140" t="s">
        <v>1</v>
      </c>
      <c r="F25" s="140"/>
      <c r="G25" s="140"/>
      <c r="H25" s="140"/>
      <c r="I25" s="138"/>
      <c r="J25" s="138"/>
      <c r="K25" s="138"/>
      <c r="L25" s="141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</row>
    <row r="26" spans="1:31" s="2" customFormat="1" ht="6.95" customHeight="1" hidden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 hidden="1">
      <c r="A27" s="37"/>
      <c r="B27" s="43"/>
      <c r="C27" s="37"/>
      <c r="D27" s="142"/>
      <c r="E27" s="142"/>
      <c r="F27" s="142"/>
      <c r="G27" s="142"/>
      <c r="H27" s="142"/>
      <c r="I27" s="142"/>
      <c r="J27" s="142"/>
      <c r="K27" s="142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25.4" customHeight="1" hidden="1">
      <c r="A28" s="37"/>
      <c r="B28" s="43"/>
      <c r="C28" s="37"/>
      <c r="D28" s="143" t="s">
        <v>37</v>
      </c>
      <c r="E28" s="37"/>
      <c r="F28" s="37"/>
      <c r="G28" s="37"/>
      <c r="H28" s="37"/>
      <c r="I28" s="37"/>
      <c r="J28" s="144">
        <f>ROUND(J125,2)</f>
        <v>0</v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hidden="1">
      <c r="A29" s="37"/>
      <c r="B29" s="43"/>
      <c r="C29" s="37"/>
      <c r="D29" s="142"/>
      <c r="E29" s="142"/>
      <c r="F29" s="142"/>
      <c r="G29" s="142"/>
      <c r="H29" s="142"/>
      <c r="I29" s="142"/>
      <c r="J29" s="142"/>
      <c r="K29" s="142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" customHeight="1" hidden="1">
      <c r="A30" s="37"/>
      <c r="B30" s="43"/>
      <c r="C30" s="37"/>
      <c r="D30" s="37"/>
      <c r="E30" s="37"/>
      <c r="F30" s="145" t="s">
        <v>39</v>
      </c>
      <c r="G30" s="37"/>
      <c r="H30" s="37"/>
      <c r="I30" s="145" t="s">
        <v>38</v>
      </c>
      <c r="J30" s="145" t="s">
        <v>40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" customHeight="1" hidden="1">
      <c r="A31" s="37"/>
      <c r="B31" s="43"/>
      <c r="C31" s="37"/>
      <c r="D31" s="146" t="s">
        <v>41</v>
      </c>
      <c r="E31" s="134" t="s">
        <v>42</v>
      </c>
      <c r="F31" s="147">
        <f>ROUND((SUM(BE125:BE218)),2)</f>
        <v>0</v>
      </c>
      <c r="G31" s="37"/>
      <c r="H31" s="37"/>
      <c r="I31" s="148">
        <v>0.21</v>
      </c>
      <c r="J31" s="147">
        <f>ROUND(((SUM(BE125:BE218))*I31),2)</f>
        <v>0</v>
      </c>
      <c r="K31" s="3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 hidden="1">
      <c r="A32" s="37"/>
      <c r="B32" s="43"/>
      <c r="C32" s="37"/>
      <c r="D32" s="37"/>
      <c r="E32" s="134" t="s">
        <v>43</v>
      </c>
      <c r="F32" s="147">
        <f>ROUND((SUM(BF125:BF218)),2)</f>
        <v>0</v>
      </c>
      <c r="G32" s="37"/>
      <c r="H32" s="37"/>
      <c r="I32" s="148">
        <v>0.12</v>
      </c>
      <c r="J32" s="147">
        <f>ROUND(((SUM(BF125:BF218))*I32),2)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37"/>
      <c r="E33" s="134" t="s">
        <v>44</v>
      </c>
      <c r="F33" s="147">
        <f>ROUND((SUM(BG125:BG218)),2)</f>
        <v>0</v>
      </c>
      <c r="G33" s="37"/>
      <c r="H33" s="37"/>
      <c r="I33" s="148">
        <v>0.21</v>
      </c>
      <c r="J33" s="147">
        <f>0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4" t="s">
        <v>45</v>
      </c>
      <c r="F34" s="147">
        <f>ROUND((SUM(BH125:BH218)),2)</f>
        <v>0</v>
      </c>
      <c r="G34" s="37"/>
      <c r="H34" s="37"/>
      <c r="I34" s="148">
        <v>0.12</v>
      </c>
      <c r="J34" s="147">
        <f>0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4" t="s">
        <v>46</v>
      </c>
      <c r="F35" s="147">
        <f>ROUND((SUM(BI125:BI218)),2)</f>
        <v>0</v>
      </c>
      <c r="G35" s="37"/>
      <c r="H35" s="37"/>
      <c r="I35" s="148">
        <v>0</v>
      </c>
      <c r="J35" s="147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6.95" customHeight="1" hidden="1">
      <c r="A36" s="37"/>
      <c r="B36" s="43"/>
      <c r="C36" s="37"/>
      <c r="D36" s="37"/>
      <c r="E36" s="37"/>
      <c r="F36" s="37"/>
      <c r="G36" s="37"/>
      <c r="H36" s="37"/>
      <c r="I36" s="37"/>
      <c r="J36" s="37"/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25.4" customHeight="1" hidden="1">
      <c r="A37" s="37"/>
      <c r="B37" s="43"/>
      <c r="C37" s="149"/>
      <c r="D37" s="150" t="s">
        <v>47</v>
      </c>
      <c r="E37" s="151"/>
      <c r="F37" s="151"/>
      <c r="G37" s="152" t="s">
        <v>48</v>
      </c>
      <c r="H37" s="153" t="s">
        <v>49</v>
      </c>
      <c r="I37" s="151"/>
      <c r="J37" s="154">
        <f>SUM(J28:J35)</f>
        <v>0</v>
      </c>
      <c r="K37" s="155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2:12" s="1" customFormat="1" ht="14.4" customHeight="1" hidden="1">
      <c r="B39" s="19"/>
      <c r="L39" s="19"/>
    </row>
    <row r="40" spans="2:12" s="1" customFormat="1" ht="14.4" customHeight="1" hidden="1">
      <c r="B40" s="19"/>
      <c r="L40" s="19"/>
    </row>
    <row r="41" spans="2:12" s="1" customFormat="1" ht="14.4" customHeight="1" hidden="1">
      <c r="B41" s="19"/>
      <c r="L41" s="19"/>
    </row>
    <row r="42" spans="2:12" s="1" customFormat="1" ht="14.4" customHeight="1" hidden="1">
      <c r="B42" s="19"/>
      <c r="L42" s="19"/>
    </row>
    <row r="43" spans="2:12" s="1" customFormat="1" ht="14.4" customHeight="1" hidden="1">
      <c r="B43" s="19"/>
      <c r="L43" s="19"/>
    </row>
    <row r="44" spans="2:12" s="1" customFormat="1" ht="14.4" customHeight="1" hidden="1">
      <c r="B44" s="19"/>
      <c r="L44" s="19"/>
    </row>
    <row r="45" spans="2:12" s="1" customFormat="1" ht="14.4" customHeight="1" hidden="1">
      <c r="B45" s="19"/>
      <c r="L45" s="19"/>
    </row>
    <row r="46" spans="2:12" s="1" customFormat="1" ht="14.4" customHeight="1" hidden="1">
      <c r="B46" s="19"/>
      <c r="L46" s="19"/>
    </row>
    <row r="47" spans="2:12" s="1" customFormat="1" ht="14.4" customHeight="1" hidden="1">
      <c r="B47" s="19"/>
      <c r="L47" s="19"/>
    </row>
    <row r="48" spans="2:12" s="1" customFormat="1" ht="14.4" customHeight="1" hidden="1">
      <c r="B48" s="19"/>
      <c r="L48" s="19"/>
    </row>
    <row r="49" spans="2:12" s="1" customFormat="1" ht="14.4" customHeight="1" hidden="1">
      <c r="B49" s="19"/>
      <c r="L49" s="19"/>
    </row>
    <row r="50" spans="2:12" s="2" customFormat="1" ht="14.4" customHeight="1" hidden="1">
      <c r="B50" s="62"/>
      <c r="D50" s="156" t="s">
        <v>50</v>
      </c>
      <c r="E50" s="157"/>
      <c r="F50" s="157"/>
      <c r="G50" s="156" t="s">
        <v>51</v>
      </c>
      <c r="H50" s="157"/>
      <c r="I50" s="157"/>
      <c r="J50" s="157"/>
      <c r="K50" s="157"/>
      <c r="L50" s="62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" hidden="1">
      <c r="A61" s="37"/>
      <c r="B61" s="43"/>
      <c r="C61" s="37"/>
      <c r="D61" s="158" t="s">
        <v>52</v>
      </c>
      <c r="E61" s="159"/>
      <c r="F61" s="160" t="s">
        <v>53</v>
      </c>
      <c r="G61" s="158" t="s">
        <v>52</v>
      </c>
      <c r="H61" s="159"/>
      <c r="I61" s="159"/>
      <c r="J61" s="161" t="s">
        <v>53</v>
      </c>
      <c r="K61" s="159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" hidden="1">
      <c r="A65" s="37"/>
      <c r="B65" s="43"/>
      <c r="C65" s="37"/>
      <c r="D65" s="156" t="s">
        <v>54</v>
      </c>
      <c r="E65" s="162"/>
      <c r="F65" s="162"/>
      <c r="G65" s="156" t="s">
        <v>55</v>
      </c>
      <c r="H65" s="162"/>
      <c r="I65" s="162"/>
      <c r="J65" s="162"/>
      <c r="K65" s="162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" hidden="1">
      <c r="A76" s="37"/>
      <c r="B76" s="43"/>
      <c r="C76" s="37"/>
      <c r="D76" s="158" t="s">
        <v>52</v>
      </c>
      <c r="E76" s="159"/>
      <c r="F76" s="160" t="s">
        <v>53</v>
      </c>
      <c r="G76" s="158" t="s">
        <v>52</v>
      </c>
      <c r="H76" s="159"/>
      <c r="I76" s="159"/>
      <c r="J76" s="161" t="s">
        <v>53</v>
      </c>
      <c r="K76" s="159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 hidden="1">
      <c r="A77" s="37"/>
      <c r="B77" s="163"/>
      <c r="C77" s="164"/>
      <c r="D77" s="164"/>
      <c r="E77" s="164"/>
      <c r="F77" s="164"/>
      <c r="G77" s="164"/>
      <c r="H77" s="164"/>
      <c r="I77" s="164"/>
      <c r="J77" s="164"/>
      <c r="K77" s="164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t="12" hidden="1"/>
    <row r="79" ht="12" hidden="1"/>
    <row r="80" ht="12" hidden="1"/>
    <row r="81" spans="1:31" s="2" customFormat="1" ht="6.95" customHeight="1">
      <c r="A81" s="37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86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75" t="str">
        <f>E7</f>
        <v>Sanace základu - knihovna</v>
      </c>
      <c r="F85" s="39"/>
      <c r="G85" s="39"/>
      <c r="H85" s="39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2" customHeight="1">
      <c r="A87" s="37"/>
      <c r="B87" s="38"/>
      <c r="C87" s="31" t="s">
        <v>20</v>
      </c>
      <c r="D87" s="39"/>
      <c r="E87" s="39"/>
      <c r="F87" s="26" t="str">
        <f>F10</f>
        <v>sídliště Za Chlumem</v>
      </c>
      <c r="G87" s="39"/>
      <c r="H87" s="39"/>
      <c r="I87" s="31" t="s">
        <v>22</v>
      </c>
      <c r="J87" s="78" t="str">
        <f>IF(J10="","",J10)</f>
        <v>18. 2. 2024</v>
      </c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5.15" customHeight="1">
      <c r="A89" s="37"/>
      <c r="B89" s="38"/>
      <c r="C89" s="31" t="s">
        <v>24</v>
      </c>
      <c r="D89" s="39"/>
      <c r="E89" s="39"/>
      <c r="F89" s="26" t="str">
        <f>E13</f>
        <v>Město Bílina</v>
      </c>
      <c r="G89" s="39"/>
      <c r="H89" s="39"/>
      <c r="I89" s="31" t="s">
        <v>32</v>
      </c>
      <c r="J89" s="35" t="str">
        <f>E19</f>
        <v xml:space="preserve"> 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5.15" customHeight="1">
      <c r="A90" s="37"/>
      <c r="B90" s="38"/>
      <c r="C90" s="31" t="s">
        <v>30</v>
      </c>
      <c r="D90" s="39"/>
      <c r="E90" s="39"/>
      <c r="F90" s="26" t="str">
        <f>IF(E16="","",E16)</f>
        <v>Vyplň údaj</v>
      </c>
      <c r="G90" s="39"/>
      <c r="H90" s="39"/>
      <c r="I90" s="31" t="s">
        <v>35</v>
      </c>
      <c r="J90" s="35" t="str">
        <f>E22</f>
        <v xml:space="preserve"> </v>
      </c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0.3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9.25" customHeight="1">
      <c r="A92" s="37"/>
      <c r="B92" s="38"/>
      <c r="C92" s="167" t="s">
        <v>87</v>
      </c>
      <c r="D92" s="168"/>
      <c r="E92" s="168"/>
      <c r="F92" s="168"/>
      <c r="G92" s="168"/>
      <c r="H92" s="168"/>
      <c r="I92" s="168"/>
      <c r="J92" s="169" t="s">
        <v>88</v>
      </c>
      <c r="K92" s="168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47" s="2" customFormat="1" ht="22.8" customHeight="1">
      <c r="A94" s="37"/>
      <c r="B94" s="38"/>
      <c r="C94" s="170" t="s">
        <v>89</v>
      </c>
      <c r="D94" s="39"/>
      <c r="E94" s="39"/>
      <c r="F94" s="39"/>
      <c r="G94" s="39"/>
      <c r="H94" s="39"/>
      <c r="I94" s="39"/>
      <c r="J94" s="109">
        <f>J125</f>
        <v>0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U94" s="16" t="s">
        <v>90</v>
      </c>
    </row>
    <row r="95" spans="1:31" s="9" customFormat="1" ht="24.95" customHeight="1">
      <c r="A95" s="9"/>
      <c r="B95" s="171"/>
      <c r="C95" s="172"/>
      <c r="D95" s="173" t="s">
        <v>91</v>
      </c>
      <c r="E95" s="174"/>
      <c r="F95" s="174"/>
      <c r="G95" s="174"/>
      <c r="H95" s="174"/>
      <c r="I95" s="174"/>
      <c r="J95" s="175">
        <f>J126</f>
        <v>0</v>
      </c>
      <c r="K95" s="172"/>
      <c r="L95" s="176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7"/>
      <c r="C96" s="178"/>
      <c r="D96" s="179" t="s">
        <v>92</v>
      </c>
      <c r="E96" s="180"/>
      <c r="F96" s="180"/>
      <c r="G96" s="180"/>
      <c r="H96" s="180"/>
      <c r="I96" s="180"/>
      <c r="J96" s="181">
        <f>J127</f>
        <v>0</v>
      </c>
      <c r="K96" s="178"/>
      <c r="L96" s="182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7"/>
      <c r="C97" s="178"/>
      <c r="D97" s="179" t="s">
        <v>93</v>
      </c>
      <c r="E97" s="180"/>
      <c r="F97" s="180"/>
      <c r="G97" s="180"/>
      <c r="H97" s="180"/>
      <c r="I97" s="180"/>
      <c r="J97" s="181">
        <f>J144</f>
        <v>0</v>
      </c>
      <c r="K97" s="178"/>
      <c r="L97" s="182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7"/>
      <c r="C98" s="178"/>
      <c r="D98" s="179" t="s">
        <v>94</v>
      </c>
      <c r="E98" s="180"/>
      <c r="F98" s="180"/>
      <c r="G98" s="180"/>
      <c r="H98" s="180"/>
      <c r="I98" s="180"/>
      <c r="J98" s="181">
        <f>J159</f>
        <v>0</v>
      </c>
      <c r="K98" s="178"/>
      <c r="L98" s="18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7"/>
      <c r="C99" s="178"/>
      <c r="D99" s="179" t="s">
        <v>95</v>
      </c>
      <c r="E99" s="180"/>
      <c r="F99" s="180"/>
      <c r="G99" s="180"/>
      <c r="H99" s="180"/>
      <c r="I99" s="180"/>
      <c r="J99" s="181">
        <f>J168</f>
        <v>0</v>
      </c>
      <c r="K99" s="178"/>
      <c r="L99" s="18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7"/>
      <c r="C100" s="178"/>
      <c r="D100" s="179" t="s">
        <v>96</v>
      </c>
      <c r="E100" s="180"/>
      <c r="F100" s="180"/>
      <c r="G100" s="180"/>
      <c r="H100" s="180"/>
      <c r="I100" s="180"/>
      <c r="J100" s="181">
        <f>J175</f>
        <v>0</v>
      </c>
      <c r="K100" s="178"/>
      <c r="L100" s="18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7"/>
      <c r="C101" s="178"/>
      <c r="D101" s="179" t="s">
        <v>97</v>
      </c>
      <c r="E101" s="180"/>
      <c r="F101" s="180"/>
      <c r="G101" s="180"/>
      <c r="H101" s="180"/>
      <c r="I101" s="180"/>
      <c r="J101" s="181">
        <f>J185</f>
        <v>0</v>
      </c>
      <c r="K101" s="178"/>
      <c r="L101" s="18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77"/>
      <c r="C102" s="178"/>
      <c r="D102" s="179" t="s">
        <v>98</v>
      </c>
      <c r="E102" s="180"/>
      <c r="F102" s="180"/>
      <c r="G102" s="180"/>
      <c r="H102" s="180"/>
      <c r="I102" s="180"/>
      <c r="J102" s="181">
        <f>J193</f>
        <v>0</v>
      </c>
      <c r="K102" s="178"/>
      <c r="L102" s="18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1"/>
      <c r="C103" s="172"/>
      <c r="D103" s="173" t="s">
        <v>99</v>
      </c>
      <c r="E103" s="174"/>
      <c r="F103" s="174"/>
      <c r="G103" s="174"/>
      <c r="H103" s="174"/>
      <c r="I103" s="174"/>
      <c r="J103" s="175">
        <f>J197</f>
        <v>0</v>
      </c>
      <c r="K103" s="172"/>
      <c r="L103" s="176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77"/>
      <c r="C104" s="178"/>
      <c r="D104" s="179" t="s">
        <v>100</v>
      </c>
      <c r="E104" s="180"/>
      <c r="F104" s="180"/>
      <c r="G104" s="180"/>
      <c r="H104" s="180"/>
      <c r="I104" s="180"/>
      <c r="J104" s="181">
        <f>J198</f>
        <v>0</v>
      </c>
      <c r="K104" s="178"/>
      <c r="L104" s="18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7"/>
      <c r="C105" s="178"/>
      <c r="D105" s="179" t="s">
        <v>101</v>
      </c>
      <c r="E105" s="180"/>
      <c r="F105" s="180"/>
      <c r="G105" s="180"/>
      <c r="H105" s="180"/>
      <c r="I105" s="180"/>
      <c r="J105" s="181">
        <f>J209</f>
        <v>0</v>
      </c>
      <c r="K105" s="178"/>
      <c r="L105" s="18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71"/>
      <c r="C106" s="172"/>
      <c r="D106" s="173" t="s">
        <v>102</v>
      </c>
      <c r="E106" s="174"/>
      <c r="F106" s="174"/>
      <c r="G106" s="174"/>
      <c r="H106" s="174"/>
      <c r="I106" s="174"/>
      <c r="J106" s="175">
        <f>J215</f>
        <v>0</v>
      </c>
      <c r="K106" s="172"/>
      <c r="L106" s="176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77"/>
      <c r="C107" s="178"/>
      <c r="D107" s="179" t="s">
        <v>103</v>
      </c>
      <c r="E107" s="180"/>
      <c r="F107" s="180"/>
      <c r="G107" s="180"/>
      <c r="H107" s="180"/>
      <c r="I107" s="180"/>
      <c r="J107" s="181">
        <f>J216</f>
        <v>0</v>
      </c>
      <c r="K107" s="178"/>
      <c r="L107" s="18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3" spans="1:31" s="2" customFormat="1" ht="6.95" customHeight="1">
      <c r="A113" s="37"/>
      <c r="B113" s="67"/>
      <c r="C113" s="68"/>
      <c r="D113" s="68"/>
      <c r="E113" s="68"/>
      <c r="F113" s="68"/>
      <c r="G113" s="68"/>
      <c r="H113" s="68"/>
      <c r="I113" s="68"/>
      <c r="J113" s="68"/>
      <c r="K113" s="68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24.95" customHeight="1">
      <c r="A114" s="37"/>
      <c r="B114" s="38"/>
      <c r="C114" s="22" t="s">
        <v>104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16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9"/>
      <c r="D117" s="39"/>
      <c r="E117" s="75" t="str">
        <f>E7</f>
        <v>Sanace základu - knihovna</v>
      </c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20</v>
      </c>
      <c r="D119" s="39"/>
      <c r="E119" s="39"/>
      <c r="F119" s="26" t="str">
        <f>F10</f>
        <v>sídliště Za Chlumem</v>
      </c>
      <c r="G119" s="39"/>
      <c r="H119" s="39"/>
      <c r="I119" s="31" t="s">
        <v>22</v>
      </c>
      <c r="J119" s="78" t="str">
        <f>IF(J10="","",J10)</f>
        <v>18. 2. 2024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24</v>
      </c>
      <c r="D121" s="39"/>
      <c r="E121" s="39"/>
      <c r="F121" s="26" t="str">
        <f>E13</f>
        <v>Město Bílina</v>
      </c>
      <c r="G121" s="39"/>
      <c r="H121" s="39"/>
      <c r="I121" s="31" t="s">
        <v>32</v>
      </c>
      <c r="J121" s="35" t="str">
        <f>E19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30</v>
      </c>
      <c r="D122" s="39"/>
      <c r="E122" s="39"/>
      <c r="F122" s="26" t="str">
        <f>IF(E16="","",E16)</f>
        <v>Vyplň údaj</v>
      </c>
      <c r="G122" s="39"/>
      <c r="H122" s="39"/>
      <c r="I122" s="31" t="s">
        <v>35</v>
      </c>
      <c r="J122" s="35" t="str">
        <f>E22</f>
        <v xml:space="preserve"> 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0.3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11" customFormat="1" ht="29.25" customHeight="1">
      <c r="A124" s="183"/>
      <c r="B124" s="184"/>
      <c r="C124" s="185" t="s">
        <v>105</v>
      </c>
      <c r="D124" s="186" t="s">
        <v>62</v>
      </c>
      <c r="E124" s="186" t="s">
        <v>58</v>
      </c>
      <c r="F124" s="186" t="s">
        <v>59</v>
      </c>
      <c r="G124" s="186" t="s">
        <v>106</v>
      </c>
      <c r="H124" s="186" t="s">
        <v>107</v>
      </c>
      <c r="I124" s="186" t="s">
        <v>108</v>
      </c>
      <c r="J124" s="186" t="s">
        <v>88</v>
      </c>
      <c r="K124" s="187" t="s">
        <v>109</v>
      </c>
      <c r="L124" s="188"/>
      <c r="M124" s="99" t="s">
        <v>1</v>
      </c>
      <c r="N124" s="100" t="s">
        <v>41</v>
      </c>
      <c r="O124" s="100" t="s">
        <v>110</v>
      </c>
      <c r="P124" s="100" t="s">
        <v>111</v>
      </c>
      <c r="Q124" s="100" t="s">
        <v>112</v>
      </c>
      <c r="R124" s="100" t="s">
        <v>113</v>
      </c>
      <c r="S124" s="100" t="s">
        <v>114</v>
      </c>
      <c r="T124" s="101" t="s">
        <v>115</v>
      </c>
      <c r="U124" s="183"/>
      <c r="V124" s="183"/>
      <c r="W124" s="183"/>
      <c r="X124" s="183"/>
      <c r="Y124" s="183"/>
      <c r="Z124" s="183"/>
      <c r="AA124" s="183"/>
      <c r="AB124" s="183"/>
      <c r="AC124" s="183"/>
      <c r="AD124" s="183"/>
      <c r="AE124" s="183"/>
    </row>
    <row r="125" spans="1:63" s="2" customFormat="1" ht="22.8" customHeight="1">
      <c r="A125" s="37"/>
      <c r="B125" s="38"/>
      <c r="C125" s="106" t="s">
        <v>116</v>
      </c>
      <c r="D125" s="39"/>
      <c r="E125" s="39"/>
      <c r="F125" s="39"/>
      <c r="G125" s="39"/>
      <c r="H125" s="39"/>
      <c r="I125" s="39"/>
      <c r="J125" s="189">
        <f>BK125</f>
        <v>0</v>
      </c>
      <c r="K125" s="39"/>
      <c r="L125" s="43"/>
      <c r="M125" s="102"/>
      <c r="N125" s="190"/>
      <c r="O125" s="103"/>
      <c r="P125" s="191">
        <f>P126+P197+P215</f>
        <v>0</v>
      </c>
      <c r="Q125" s="103"/>
      <c r="R125" s="191">
        <f>R126+R197+R215</f>
        <v>38.5154995</v>
      </c>
      <c r="S125" s="103"/>
      <c r="T125" s="192">
        <f>T126+T197+T215</f>
        <v>10.22415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76</v>
      </c>
      <c r="AU125" s="16" t="s">
        <v>90</v>
      </c>
      <c r="BK125" s="193">
        <f>BK126+BK197+BK215</f>
        <v>0</v>
      </c>
    </row>
    <row r="126" spans="1:63" s="12" customFormat="1" ht="25.9" customHeight="1">
      <c r="A126" s="12"/>
      <c r="B126" s="194"/>
      <c r="C126" s="195"/>
      <c r="D126" s="196" t="s">
        <v>76</v>
      </c>
      <c r="E126" s="197" t="s">
        <v>117</v>
      </c>
      <c r="F126" s="197" t="s">
        <v>118</v>
      </c>
      <c r="G126" s="195"/>
      <c r="H126" s="195"/>
      <c r="I126" s="198"/>
      <c r="J126" s="199">
        <f>BK126</f>
        <v>0</v>
      </c>
      <c r="K126" s="195"/>
      <c r="L126" s="200"/>
      <c r="M126" s="201"/>
      <c r="N126" s="202"/>
      <c r="O126" s="202"/>
      <c r="P126" s="203">
        <f>P127+P144+P159+P168+P175+P185+P193</f>
        <v>0</v>
      </c>
      <c r="Q126" s="202"/>
      <c r="R126" s="203">
        <f>R127+R144+R159+R168+R175+R185+R193</f>
        <v>38.4677095</v>
      </c>
      <c r="S126" s="202"/>
      <c r="T126" s="204">
        <f>T127+T144+T159+T168+T175+T185+T193</f>
        <v>10.006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5" t="s">
        <v>82</v>
      </c>
      <c r="AT126" s="206" t="s">
        <v>76</v>
      </c>
      <c r="AU126" s="206" t="s">
        <v>77</v>
      </c>
      <c r="AY126" s="205" t="s">
        <v>119</v>
      </c>
      <c r="BK126" s="207">
        <f>BK127+BK144+BK159+BK168+BK175+BK185+BK193</f>
        <v>0</v>
      </c>
    </row>
    <row r="127" spans="1:63" s="12" customFormat="1" ht="22.8" customHeight="1">
      <c r="A127" s="12"/>
      <c r="B127" s="194"/>
      <c r="C127" s="195"/>
      <c r="D127" s="196" t="s">
        <v>76</v>
      </c>
      <c r="E127" s="208" t="s">
        <v>82</v>
      </c>
      <c r="F127" s="208" t="s">
        <v>120</v>
      </c>
      <c r="G127" s="195"/>
      <c r="H127" s="195"/>
      <c r="I127" s="198"/>
      <c r="J127" s="209">
        <f>BK127</f>
        <v>0</v>
      </c>
      <c r="K127" s="195"/>
      <c r="L127" s="200"/>
      <c r="M127" s="201"/>
      <c r="N127" s="202"/>
      <c r="O127" s="202"/>
      <c r="P127" s="203">
        <f>SUM(P128:P143)</f>
        <v>0</v>
      </c>
      <c r="Q127" s="202"/>
      <c r="R127" s="203">
        <f>SUM(R128:R143)</f>
        <v>0.27867</v>
      </c>
      <c r="S127" s="202"/>
      <c r="T127" s="204">
        <f>SUM(T128:T143)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5" t="s">
        <v>82</v>
      </c>
      <c r="AT127" s="206" t="s">
        <v>76</v>
      </c>
      <c r="AU127" s="206" t="s">
        <v>82</v>
      </c>
      <c r="AY127" s="205" t="s">
        <v>119</v>
      </c>
      <c r="BK127" s="207">
        <f>SUM(BK128:BK143)</f>
        <v>0</v>
      </c>
    </row>
    <row r="128" spans="1:65" s="2" customFormat="1" ht="24.15" customHeight="1">
      <c r="A128" s="37"/>
      <c r="B128" s="38"/>
      <c r="C128" s="210" t="s">
        <v>82</v>
      </c>
      <c r="D128" s="210" t="s">
        <v>121</v>
      </c>
      <c r="E128" s="211" t="s">
        <v>122</v>
      </c>
      <c r="F128" s="212" t="s">
        <v>123</v>
      </c>
      <c r="G128" s="213" t="s">
        <v>124</v>
      </c>
      <c r="H128" s="214">
        <v>7.5</v>
      </c>
      <c r="I128" s="215"/>
      <c r="J128" s="216">
        <f>ROUND(I128*H128,2)</f>
        <v>0</v>
      </c>
      <c r="K128" s="212" t="s">
        <v>125</v>
      </c>
      <c r="L128" s="43"/>
      <c r="M128" s="217" t="s">
        <v>1</v>
      </c>
      <c r="N128" s="218" t="s">
        <v>42</v>
      </c>
      <c r="O128" s="90"/>
      <c r="P128" s="219">
        <f>O128*H128</f>
        <v>0</v>
      </c>
      <c r="Q128" s="219">
        <v>0.0369</v>
      </c>
      <c r="R128" s="219">
        <f>Q128*H128</f>
        <v>0.27675</v>
      </c>
      <c r="S128" s="219">
        <v>0</v>
      </c>
      <c r="T128" s="220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1" t="s">
        <v>126</v>
      </c>
      <c r="AT128" s="221" t="s">
        <v>121</v>
      </c>
      <c r="AU128" s="221" t="s">
        <v>84</v>
      </c>
      <c r="AY128" s="16" t="s">
        <v>119</v>
      </c>
      <c r="BE128" s="222">
        <f>IF(N128="základní",J128,0)</f>
        <v>0</v>
      </c>
      <c r="BF128" s="222">
        <f>IF(N128="snížená",J128,0)</f>
        <v>0</v>
      </c>
      <c r="BG128" s="222">
        <f>IF(N128="zákl. přenesená",J128,0)</f>
        <v>0</v>
      </c>
      <c r="BH128" s="222">
        <f>IF(N128="sníž. přenesená",J128,0)</f>
        <v>0</v>
      </c>
      <c r="BI128" s="222">
        <f>IF(N128="nulová",J128,0)</f>
        <v>0</v>
      </c>
      <c r="BJ128" s="16" t="s">
        <v>82</v>
      </c>
      <c r="BK128" s="222">
        <f>ROUND(I128*H128,2)</f>
        <v>0</v>
      </c>
      <c r="BL128" s="16" t="s">
        <v>126</v>
      </c>
      <c r="BM128" s="221" t="s">
        <v>127</v>
      </c>
    </row>
    <row r="129" spans="1:51" s="13" customFormat="1" ht="12">
      <c r="A129" s="13"/>
      <c r="B129" s="223"/>
      <c r="C129" s="224"/>
      <c r="D129" s="225" t="s">
        <v>128</v>
      </c>
      <c r="E129" s="226" t="s">
        <v>1</v>
      </c>
      <c r="F129" s="227" t="s">
        <v>129</v>
      </c>
      <c r="G129" s="224"/>
      <c r="H129" s="228">
        <v>7.5</v>
      </c>
      <c r="I129" s="229"/>
      <c r="J129" s="224"/>
      <c r="K129" s="224"/>
      <c r="L129" s="230"/>
      <c r="M129" s="231"/>
      <c r="N129" s="232"/>
      <c r="O129" s="232"/>
      <c r="P129" s="232"/>
      <c r="Q129" s="232"/>
      <c r="R129" s="232"/>
      <c r="S129" s="232"/>
      <c r="T129" s="23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4" t="s">
        <v>128</v>
      </c>
      <c r="AU129" s="234" t="s">
        <v>84</v>
      </c>
      <c r="AV129" s="13" t="s">
        <v>84</v>
      </c>
      <c r="AW129" s="13" t="s">
        <v>34</v>
      </c>
      <c r="AX129" s="13" t="s">
        <v>82</v>
      </c>
      <c r="AY129" s="234" t="s">
        <v>119</v>
      </c>
    </row>
    <row r="130" spans="1:65" s="2" customFormat="1" ht="37.8" customHeight="1">
      <c r="A130" s="37"/>
      <c r="B130" s="38"/>
      <c r="C130" s="210" t="s">
        <v>84</v>
      </c>
      <c r="D130" s="210" t="s">
        <v>121</v>
      </c>
      <c r="E130" s="211" t="s">
        <v>130</v>
      </c>
      <c r="F130" s="212" t="s">
        <v>131</v>
      </c>
      <c r="G130" s="213" t="s">
        <v>132</v>
      </c>
      <c r="H130" s="214">
        <v>43.8</v>
      </c>
      <c r="I130" s="215"/>
      <c r="J130" s="216">
        <f>ROUND(I130*H130,2)</f>
        <v>0</v>
      </c>
      <c r="K130" s="212" t="s">
        <v>125</v>
      </c>
      <c r="L130" s="43"/>
      <c r="M130" s="217" t="s">
        <v>1</v>
      </c>
      <c r="N130" s="218" t="s">
        <v>42</v>
      </c>
      <c r="O130" s="90"/>
      <c r="P130" s="219">
        <f>O130*H130</f>
        <v>0</v>
      </c>
      <c r="Q130" s="219">
        <v>0</v>
      </c>
      <c r="R130" s="219">
        <f>Q130*H130</f>
        <v>0</v>
      </c>
      <c r="S130" s="219">
        <v>0</v>
      </c>
      <c r="T130" s="220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1" t="s">
        <v>126</v>
      </c>
      <c r="AT130" s="221" t="s">
        <v>121</v>
      </c>
      <c r="AU130" s="221" t="s">
        <v>84</v>
      </c>
      <c r="AY130" s="16" t="s">
        <v>119</v>
      </c>
      <c r="BE130" s="222">
        <f>IF(N130="základní",J130,0)</f>
        <v>0</v>
      </c>
      <c r="BF130" s="222">
        <f>IF(N130="snížená",J130,0)</f>
        <v>0</v>
      </c>
      <c r="BG130" s="222">
        <f>IF(N130="zákl. přenesená",J130,0)</f>
        <v>0</v>
      </c>
      <c r="BH130" s="222">
        <f>IF(N130="sníž. přenesená",J130,0)</f>
        <v>0</v>
      </c>
      <c r="BI130" s="222">
        <f>IF(N130="nulová",J130,0)</f>
        <v>0</v>
      </c>
      <c r="BJ130" s="16" t="s">
        <v>82</v>
      </c>
      <c r="BK130" s="222">
        <f>ROUND(I130*H130,2)</f>
        <v>0</v>
      </c>
      <c r="BL130" s="16" t="s">
        <v>126</v>
      </c>
      <c r="BM130" s="221" t="s">
        <v>133</v>
      </c>
    </row>
    <row r="131" spans="1:51" s="13" customFormat="1" ht="12">
      <c r="A131" s="13"/>
      <c r="B131" s="223"/>
      <c r="C131" s="224"/>
      <c r="D131" s="225" t="s">
        <v>128</v>
      </c>
      <c r="E131" s="226" t="s">
        <v>1</v>
      </c>
      <c r="F131" s="227" t="s">
        <v>134</v>
      </c>
      <c r="G131" s="224"/>
      <c r="H131" s="228">
        <v>43.8</v>
      </c>
      <c r="I131" s="229"/>
      <c r="J131" s="224"/>
      <c r="K131" s="224"/>
      <c r="L131" s="230"/>
      <c r="M131" s="231"/>
      <c r="N131" s="232"/>
      <c r="O131" s="232"/>
      <c r="P131" s="232"/>
      <c r="Q131" s="232"/>
      <c r="R131" s="232"/>
      <c r="S131" s="232"/>
      <c r="T131" s="23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4" t="s">
        <v>128</v>
      </c>
      <c r="AU131" s="234" t="s">
        <v>84</v>
      </c>
      <c r="AV131" s="13" t="s">
        <v>84</v>
      </c>
      <c r="AW131" s="13" t="s">
        <v>34</v>
      </c>
      <c r="AX131" s="13" t="s">
        <v>82</v>
      </c>
      <c r="AY131" s="234" t="s">
        <v>119</v>
      </c>
    </row>
    <row r="132" spans="1:65" s="2" customFormat="1" ht="24.15" customHeight="1">
      <c r="A132" s="37"/>
      <c r="B132" s="38"/>
      <c r="C132" s="210" t="s">
        <v>135</v>
      </c>
      <c r="D132" s="210" t="s">
        <v>121</v>
      </c>
      <c r="E132" s="211" t="s">
        <v>136</v>
      </c>
      <c r="F132" s="212" t="s">
        <v>137</v>
      </c>
      <c r="G132" s="213" t="s">
        <v>132</v>
      </c>
      <c r="H132" s="214">
        <v>4</v>
      </c>
      <c r="I132" s="215"/>
      <c r="J132" s="216">
        <f>ROUND(I132*H132,2)</f>
        <v>0</v>
      </c>
      <c r="K132" s="212" t="s">
        <v>125</v>
      </c>
      <c r="L132" s="43"/>
      <c r="M132" s="217" t="s">
        <v>1</v>
      </c>
      <c r="N132" s="218" t="s">
        <v>42</v>
      </c>
      <c r="O132" s="90"/>
      <c r="P132" s="219">
        <f>O132*H132</f>
        <v>0</v>
      </c>
      <c r="Q132" s="219">
        <v>0</v>
      </c>
      <c r="R132" s="219">
        <f>Q132*H132</f>
        <v>0</v>
      </c>
      <c r="S132" s="219">
        <v>0</v>
      </c>
      <c r="T132" s="220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1" t="s">
        <v>126</v>
      </c>
      <c r="AT132" s="221" t="s">
        <v>121</v>
      </c>
      <c r="AU132" s="221" t="s">
        <v>84</v>
      </c>
      <c r="AY132" s="16" t="s">
        <v>119</v>
      </c>
      <c r="BE132" s="222">
        <f>IF(N132="základní",J132,0)</f>
        <v>0</v>
      </c>
      <c r="BF132" s="222">
        <f>IF(N132="snížená",J132,0)</f>
        <v>0</v>
      </c>
      <c r="BG132" s="222">
        <f>IF(N132="zákl. přenesená",J132,0)</f>
        <v>0</v>
      </c>
      <c r="BH132" s="222">
        <f>IF(N132="sníž. přenesená",J132,0)</f>
        <v>0</v>
      </c>
      <c r="BI132" s="222">
        <f>IF(N132="nulová",J132,0)</f>
        <v>0</v>
      </c>
      <c r="BJ132" s="16" t="s">
        <v>82</v>
      </c>
      <c r="BK132" s="222">
        <f>ROUND(I132*H132,2)</f>
        <v>0</v>
      </c>
      <c r="BL132" s="16" t="s">
        <v>126</v>
      </c>
      <c r="BM132" s="221" t="s">
        <v>138</v>
      </c>
    </row>
    <row r="133" spans="1:65" s="2" customFormat="1" ht="37.8" customHeight="1">
      <c r="A133" s="37"/>
      <c r="B133" s="38"/>
      <c r="C133" s="210" t="s">
        <v>126</v>
      </c>
      <c r="D133" s="210" t="s">
        <v>121</v>
      </c>
      <c r="E133" s="211" t="s">
        <v>139</v>
      </c>
      <c r="F133" s="212" t="s">
        <v>140</v>
      </c>
      <c r="G133" s="213" t="s">
        <v>132</v>
      </c>
      <c r="H133" s="214">
        <v>43.8</v>
      </c>
      <c r="I133" s="215"/>
      <c r="J133" s="216">
        <f>ROUND(I133*H133,2)</f>
        <v>0</v>
      </c>
      <c r="K133" s="212" t="s">
        <v>125</v>
      </c>
      <c r="L133" s="43"/>
      <c r="M133" s="217" t="s">
        <v>1</v>
      </c>
      <c r="N133" s="218" t="s">
        <v>42</v>
      </c>
      <c r="O133" s="90"/>
      <c r="P133" s="219">
        <f>O133*H133</f>
        <v>0</v>
      </c>
      <c r="Q133" s="219">
        <v>0</v>
      </c>
      <c r="R133" s="219">
        <f>Q133*H133</f>
        <v>0</v>
      </c>
      <c r="S133" s="219">
        <v>0</v>
      </c>
      <c r="T133" s="220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1" t="s">
        <v>126</v>
      </c>
      <c r="AT133" s="221" t="s">
        <v>121</v>
      </c>
      <c r="AU133" s="221" t="s">
        <v>84</v>
      </c>
      <c r="AY133" s="16" t="s">
        <v>119</v>
      </c>
      <c r="BE133" s="222">
        <f>IF(N133="základní",J133,0)</f>
        <v>0</v>
      </c>
      <c r="BF133" s="222">
        <f>IF(N133="snížená",J133,0)</f>
        <v>0</v>
      </c>
      <c r="BG133" s="222">
        <f>IF(N133="zákl. přenesená",J133,0)</f>
        <v>0</v>
      </c>
      <c r="BH133" s="222">
        <f>IF(N133="sníž. přenesená",J133,0)</f>
        <v>0</v>
      </c>
      <c r="BI133" s="222">
        <f>IF(N133="nulová",J133,0)</f>
        <v>0</v>
      </c>
      <c r="BJ133" s="16" t="s">
        <v>82</v>
      </c>
      <c r="BK133" s="222">
        <f>ROUND(I133*H133,2)</f>
        <v>0</v>
      </c>
      <c r="BL133" s="16" t="s">
        <v>126</v>
      </c>
      <c r="BM133" s="221" t="s">
        <v>141</v>
      </c>
    </row>
    <row r="134" spans="1:65" s="2" customFormat="1" ht="37.8" customHeight="1">
      <c r="A134" s="37"/>
      <c r="B134" s="38"/>
      <c r="C134" s="210" t="s">
        <v>142</v>
      </c>
      <c r="D134" s="210" t="s">
        <v>121</v>
      </c>
      <c r="E134" s="211" t="s">
        <v>143</v>
      </c>
      <c r="F134" s="212" t="s">
        <v>144</v>
      </c>
      <c r="G134" s="213" t="s">
        <v>132</v>
      </c>
      <c r="H134" s="214">
        <v>43.8</v>
      </c>
      <c r="I134" s="215"/>
      <c r="J134" s="216">
        <f>ROUND(I134*H134,2)</f>
        <v>0</v>
      </c>
      <c r="K134" s="212" t="s">
        <v>125</v>
      </c>
      <c r="L134" s="43"/>
      <c r="M134" s="217" t="s">
        <v>1</v>
      </c>
      <c r="N134" s="218" t="s">
        <v>42</v>
      </c>
      <c r="O134" s="90"/>
      <c r="P134" s="219">
        <f>O134*H134</f>
        <v>0</v>
      </c>
      <c r="Q134" s="219">
        <v>0</v>
      </c>
      <c r="R134" s="219">
        <f>Q134*H134</f>
        <v>0</v>
      </c>
      <c r="S134" s="219">
        <v>0</v>
      </c>
      <c r="T134" s="220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1" t="s">
        <v>126</v>
      </c>
      <c r="AT134" s="221" t="s">
        <v>121</v>
      </c>
      <c r="AU134" s="221" t="s">
        <v>84</v>
      </c>
      <c r="AY134" s="16" t="s">
        <v>119</v>
      </c>
      <c r="BE134" s="222">
        <f>IF(N134="základní",J134,0)</f>
        <v>0</v>
      </c>
      <c r="BF134" s="222">
        <f>IF(N134="snížená",J134,0)</f>
        <v>0</v>
      </c>
      <c r="BG134" s="222">
        <f>IF(N134="zákl. přenesená",J134,0)</f>
        <v>0</v>
      </c>
      <c r="BH134" s="222">
        <f>IF(N134="sníž. přenesená",J134,0)</f>
        <v>0</v>
      </c>
      <c r="BI134" s="222">
        <f>IF(N134="nulová",J134,0)</f>
        <v>0</v>
      </c>
      <c r="BJ134" s="16" t="s">
        <v>82</v>
      </c>
      <c r="BK134" s="222">
        <f>ROUND(I134*H134,2)</f>
        <v>0</v>
      </c>
      <c r="BL134" s="16" t="s">
        <v>126</v>
      </c>
      <c r="BM134" s="221" t="s">
        <v>145</v>
      </c>
    </row>
    <row r="135" spans="1:65" s="2" customFormat="1" ht="24.15" customHeight="1">
      <c r="A135" s="37"/>
      <c r="B135" s="38"/>
      <c r="C135" s="210" t="s">
        <v>146</v>
      </c>
      <c r="D135" s="210" t="s">
        <v>121</v>
      </c>
      <c r="E135" s="211" t="s">
        <v>147</v>
      </c>
      <c r="F135" s="212" t="s">
        <v>148</v>
      </c>
      <c r="G135" s="213" t="s">
        <v>132</v>
      </c>
      <c r="H135" s="214">
        <v>43.8</v>
      </c>
      <c r="I135" s="215"/>
      <c r="J135" s="216">
        <f>ROUND(I135*H135,2)</f>
        <v>0</v>
      </c>
      <c r="K135" s="212" t="s">
        <v>125</v>
      </c>
      <c r="L135" s="43"/>
      <c r="M135" s="217" t="s">
        <v>1</v>
      </c>
      <c r="N135" s="218" t="s">
        <v>42</v>
      </c>
      <c r="O135" s="90"/>
      <c r="P135" s="219">
        <f>O135*H135</f>
        <v>0</v>
      </c>
      <c r="Q135" s="219">
        <v>0</v>
      </c>
      <c r="R135" s="219">
        <f>Q135*H135</f>
        <v>0</v>
      </c>
      <c r="S135" s="219">
        <v>0</v>
      </c>
      <c r="T135" s="220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1" t="s">
        <v>126</v>
      </c>
      <c r="AT135" s="221" t="s">
        <v>121</v>
      </c>
      <c r="AU135" s="221" t="s">
        <v>84</v>
      </c>
      <c r="AY135" s="16" t="s">
        <v>119</v>
      </c>
      <c r="BE135" s="222">
        <f>IF(N135="základní",J135,0)</f>
        <v>0</v>
      </c>
      <c r="BF135" s="222">
        <f>IF(N135="snížená",J135,0)</f>
        <v>0</v>
      </c>
      <c r="BG135" s="222">
        <f>IF(N135="zákl. přenesená",J135,0)</f>
        <v>0</v>
      </c>
      <c r="BH135" s="222">
        <f>IF(N135="sníž. přenesená",J135,0)</f>
        <v>0</v>
      </c>
      <c r="BI135" s="222">
        <f>IF(N135="nulová",J135,0)</f>
        <v>0</v>
      </c>
      <c r="BJ135" s="16" t="s">
        <v>82</v>
      </c>
      <c r="BK135" s="222">
        <f>ROUND(I135*H135,2)</f>
        <v>0</v>
      </c>
      <c r="BL135" s="16" t="s">
        <v>126</v>
      </c>
      <c r="BM135" s="221" t="s">
        <v>149</v>
      </c>
    </row>
    <row r="136" spans="1:65" s="2" customFormat="1" ht="24.15" customHeight="1">
      <c r="A136" s="37"/>
      <c r="B136" s="38"/>
      <c r="C136" s="210" t="s">
        <v>150</v>
      </c>
      <c r="D136" s="210" t="s">
        <v>121</v>
      </c>
      <c r="E136" s="211" t="s">
        <v>151</v>
      </c>
      <c r="F136" s="212" t="s">
        <v>152</v>
      </c>
      <c r="G136" s="213" t="s">
        <v>153</v>
      </c>
      <c r="H136" s="214">
        <v>13.14</v>
      </c>
      <c r="I136" s="215"/>
      <c r="J136" s="216">
        <f>ROUND(I136*H136,2)</f>
        <v>0</v>
      </c>
      <c r="K136" s="212" t="s">
        <v>125</v>
      </c>
      <c r="L136" s="43"/>
      <c r="M136" s="217" t="s">
        <v>1</v>
      </c>
      <c r="N136" s="218" t="s">
        <v>42</v>
      </c>
      <c r="O136" s="90"/>
      <c r="P136" s="219">
        <f>O136*H136</f>
        <v>0</v>
      </c>
      <c r="Q136" s="219">
        <v>0</v>
      </c>
      <c r="R136" s="219">
        <f>Q136*H136</f>
        <v>0</v>
      </c>
      <c r="S136" s="219">
        <v>0</v>
      </c>
      <c r="T136" s="220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1" t="s">
        <v>126</v>
      </c>
      <c r="AT136" s="221" t="s">
        <v>121</v>
      </c>
      <c r="AU136" s="221" t="s">
        <v>84</v>
      </c>
      <c r="AY136" s="16" t="s">
        <v>119</v>
      </c>
      <c r="BE136" s="222">
        <f>IF(N136="základní",J136,0)</f>
        <v>0</v>
      </c>
      <c r="BF136" s="222">
        <f>IF(N136="snížená",J136,0)</f>
        <v>0</v>
      </c>
      <c r="BG136" s="222">
        <f>IF(N136="zákl. přenesená",J136,0)</f>
        <v>0</v>
      </c>
      <c r="BH136" s="222">
        <f>IF(N136="sníž. přenesená",J136,0)</f>
        <v>0</v>
      </c>
      <c r="BI136" s="222">
        <f>IF(N136="nulová",J136,0)</f>
        <v>0</v>
      </c>
      <c r="BJ136" s="16" t="s">
        <v>82</v>
      </c>
      <c r="BK136" s="222">
        <f>ROUND(I136*H136,2)</f>
        <v>0</v>
      </c>
      <c r="BL136" s="16" t="s">
        <v>126</v>
      </c>
      <c r="BM136" s="221" t="s">
        <v>154</v>
      </c>
    </row>
    <row r="137" spans="1:65" s="2" customFormat="1" ht="16.5" customHeight="1">
      <c r="A137" s="37"/>
      <c r="B137" s="38"/>
      <c r="C137" s="210" t="s">
        <v>155</v>
      </c>
      <c r="D137" s="210" t="s">
        <v>121</v>
      </c>
      <c r="E137" s="211" t="s">
        <v>156</v>
      </c>
      <c r="F137" s="212" t="s">
        <v>157</v>
      </c>
      <c r="G137" s="213" t="s">
        <v>132</v>
      </c>
      <c r="H137" s="214">
        <v>30.66</v>
      </c>
      <c r="I137" s="215"/>
      <c r="J137" s="216">
        <f>ROUND(I137*H137,2)</f>
        <v>0</v>
      </c>
      <c r="K137" s="212" t="s">
        <v>125</v>
      </c>
      <c r="L137" s="43"/>
      <c r="M137" s="217" t="s">
        <v>1</v>
      </c>
      <c r="N137" s="218" t="s">
        <v>42</v>
      </c>
      <c r="O137" s="90"/>
      <c r="P137" s="219">
        <f>O137*H137</f>
        <v>0</v>
      </c>
      <c r="Q137" s="219">
        <v>0</v>
      </c>
      <c r="R137" s="219">
        <f>Q137*H137</f>
        <v>0</v>
      </c>
      <c r="S137" s="219">
        <v>0</v>
      </c>
      <c r="T137" s="220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1" t="s">
        <v>126</v>
      </c>
      <c r="AT137" s="221" t="s">
        <v>121</v>
      </c>
      <c r="AU137" s="221" t="s">
        <v>84</v>
      </c>
      <c r="AY137" s="16" t="s">
        <v>119</v>
      </c>
      <c r="BE137" s="222">
        <f>IF(N137="základní",J137,0)</f>
        <v>0</v>
      </c>
      <c r="BF137" s="222">
        <f>IF(N137="snížená",J137,0)</f>
        <v>0</v>
      </c>
      <c r="BG137" s="222">
        <f>IF(N137="zákl. přenesená",J137,0)</f>
        <v>0</v>
      </c>
      <c r="BH137" s="222">
        <f>IF(N137="sníž. přenesená",J137,0)</f>
        <v>0</v>
      </c>
      <c r="BI137" s="222">
        <f>IF(N137="nulová",J137,0)</f>
        <v>0</v>
      </c>
      <c r="BJ137" s="16" t="s">
        <v>82</v>
      </c>
      <c r="BK137" s="222">
        <f>ROUND(I137*H137,2)</f>
        <v>0</v>
      </c>
      <c r="BL137" s="16" t="s">
        <v>126</v>
      </c>
      <c r="BM137" s="221" t="s">
        <v>158</v>
      </c>
    </row>
    <row r="138" spans="1:65" s="2" customFormat="1" ht="24.15" customHeight="1">
      <c r="A138" s="37"/>
      <c r="B138" s="38"/>
      <c r="C138" s="210" t="s">
        <v>159</v>
      </c>
      <c r="D138" s="210" t="s">
        <v>121</v>
      </c>
      <c r="E138" s="211" t="s">
        <v>160</v>
      </c>
      <c r="F138" s="212" t="s">
        <v>161</v>
      </c>
      <c r="G138" s="213" t="s">
        <v>132</v>
      </c>
      <c r="H138" s="214">
        <v>30.66</v>
      </c>
      <c r="I138" s="215"/>
      <c r="J138" s="216">
        <f>ROUND(I138*H138,2)</f>
        <v>0</v>
      </c>
      <c r="K138" s="212" t="s">
        <v>125</v>
      </c>
      <c r="L138" s="43"/>
      <c r="M138" s="217" t="s">
        <v>1</v>
      </c>
      <c r="N138" s="218" t="s">
        <v>42</v>
      </c>
      <c r="O138" s="90"/>
      <c r="P138" s="219">
        <f>O138*H138</f>
        <v>0</v>
      </c>
      <c r="Q138" s="219">
        <v>0</v>
      </c>
      <c r="R138" s="219">
        <f>Q138*H138</f>
        <v>0</v>
      </c>
      <c r="S138" s="219">
        <v>0</v>
      </c>
      <c r="T138" s="220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1" t="s">
        <v>126</v>
      </c>
      <c r="AT138" s="221" t="s">
        <v>121</v>
      </c>
      <c r="AU138" s="221" t="s">
        <v>84</v>
      </c>
      <c r="AY138" s="16" t="s">
        <v>119</v>
      </c>
      <c r="BE138" s="222">
        <f>IF(N138="základní",J138,0)</f>
        <v>0</v>
      </c>
      <c r="BF138" s="222">
        <f>IF(N138="snížená",J138,0)</f>
        <v>0</v>
      </c>
      <c r="BG138" s="222">
        <f>IF(N138="zákl. přenesená",J138,0)</f>
        <v>0</v>
      </c>
      <c r="BH138" s="222">
        <f>IF(N138="sníž. přenesená",J138,0)</f>
        <v>0</v>
      </c>
      <c r="BI138" s="222">
        <f>IF(N138="nulová",J138,0)</f>
        <v>0</v>
      </c>
      <c r="BJ138" s="16" t="s">
        <v>82</v>
      </c>
      <c r="BK138" s="222">
        <f>ROUND(I138*H138,2)</f>
        <v>0</v>
      </c>
      <c r="BL138" s="16" t="s">
        <v>126</v>
      </c>
      <c r="BM138" s="221" t="s">
        <v>162</v>
      </c>
    </row>
    <row r="139" spans="1:65" s="2" customFormat="1" ht="24.15" customHeight="1">
      <c r="A139" s="37"/>
      <c r="B139" s="38"/>
      <c r="C139" s="210" t="s">
        <v>163</v>
      </c>
      <c r="D139" s="210" t="s">
        <v>121</v>
      </c>
      <c r="E139" s="211" t="s">
        <v>164</v>
      </c>
      <c r="F139" s="212" t="s">
        <v>165</v>
      </c>
      <c r="G139" s="213" t="s">
        <v>166</v>
      </c>
      <c r="H139" s="214">
        <v>96</v>
      </c>
      <c r="I139" s="215"/>
      <c r="J139" s="216">
        <f>ROUND(I139*H139,2)</f>
        <v>0</v>
      </c>
      <c r="K139" s="212" t="s">
        <v>125</v>
      </c>
      <c r="L139" s="43"/>
      <c r="M139" s="217" t="s">
        <v>1</v>
      </c>
      <c r="N139" s="218" t="s">
        <v>42</v>
      </c>
      <c r="O139" s="90"/>
      <c r="P139" s="219">
        <f>O139*H139</f>
        <v>0</v>
      </c>
      <c r="Q139" s="219">
        <v>0</v>
      </c>
      <c r="R139" s="219">
        <f>Q139*H139</f>
        <v>0</v>
      </c>
      <c r="S139" s="219">
        <v>0</v>
      </c>
      <c r="T139" s="220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1" t="s">
        <v>126</v>
      </c>
      <c r="AT139" s="221" t="s">
        <v>121</v>
      </c>
      <c r="AU139" s="221" t="s">
        <v>84</v>
      </c>
      <c r="AY139" s="16" t="s">
        <v>119</v>
      </c>
      <c r="BE139" s="222">
        <f>IF(N139="základní",J139,0)</f>
        <v>0</v>
      </c>
      <c r="BF139" s="222">
        <f>IF(N139="snížená",J139,0)</f>
        <v>0</v>
      </c>
      <c r="BG139" s="222">
        <f>IF(N139="zákl. přenesená",J139,0)</f>
        <v>0</v>
      </c>
      <c r="BH139" s="222">
        <f>IF(N139="sníž. přenesená",J139,0)</f>
        <v>0</v>
      </c>
      <c r="BI139" s="222">
        <f>IF(N139="nulová",J139,0)</f>
        <v>0</v>
      </c>
      <c r="BJ139" s="16" t="s">
        <v>82</v>
      </c>
      <c r="BK139" s="222">
        <f>ROUND(I139*H139,2)</f>
        <v>0</v>
      </c>
      <c r="BL139" s="16" t="s">
        <v>126</v>
      </c>
      <c r="BM139" s="221" t="s">
        <v>167</v>
      </c>
    </row>
    <row r="140" spans="1:51" s="13" customFormat="1" ht="12">
      <c r="A140" s="13"/>
      <c r="B140" s="223"/>
      <c r="C140" s="224"/>
      <c r="D140" s="225" t="s">
        <v>128</v>
      </c>
      <c r="E140" s="226" t="s">
        <v>1</v>
      </c>
      <c r="F140" s="227" t="s">
        <v>168</v>
      </c>
      <c r="G140" s="224"/>
      <c r="H140" s="228">
        <v>96</v>
      </c>
      <c r="I140" s="229"/>
      <c r="J140" s="224"/>
      <c r="K140" s="224"/>
      <c r="L140" s="230"/>
      <c r="M140" s="231"/>
      <c r="N140" s="232"/>
      <c r="O140" s="232"/>
      <c r="P140" s="232"/>
      <c r="Q140" s="232"/>
      <c r="R140" s="232"/>
      <c r="S140" s="232"/>
      <c r="T140" s="23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4" t="s">
        <v>128</v>
      </c>
      <c r="AU140" s="234" t="s">
        <v>84</v>
      </c>
      <c r="AV140" s="13" t="s">
        <v>84</v>
      </c>
      <c r="AW140" s="13" t="s">
        <v>34</v>
      </c>
      <c r="AX140" s="13" t="s">
        <v>82</v>
      </c>
      <c r="AY140" s="234" t="s">
        <v>119</v>
      </c>
    </row>
    <row r="141" spans="1:65" s="2" customFormat="1" ht="24.15" customHeight="1">
      <c r="A141" s="37"/>
      <c r="B141" s="38"/>
      <c r="C141" s="210" t="s">
        <v>169</v>
      </c>
      <c r="D141" s="210" t="s">
        <v>121</v>
      </c>
      <c r="E141" s="211" t="s">
        <v>170</v>
      </c>
      <c r="F141" s="212" t="s">
        <v>171</v>
      </c>
      <c r="G141" s="213" t="s">
        <v>166</v>
      </c>
      <c r="H141" s="214">
        <v>96</v>
      </c>
      <c r="I141" s="215"/>
      <c r="J141" s="216">
        <f>ROUND(I141*H141,2)</f>
        <v>0</v>
      </c>
      <c r="K141" s="212" t="s">
        <v>125</v>
      </c>
      <c r="L141" s="43"/>
      <c r="M141" s="217" t="s">
        <v>1</v>
      </c>
      <c r="N141" s="218" t="s">
        <v>42</v>
      </c>
      <c r="O141" s="90"/>
      <c r="P141" s="219">
        <f>O141*H141</f>
        <v>0</v>
      </c>
      <c r="Q141" s="219">
        <v>0</v>
      </c>
      <c r="R141" s="219">
        <f>Q141*H141</f>
        <v>0</v>
      </c>
      <c r="S141" s="219">
        <v>0</v>
      </c>
      <c r="T141" s="220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1" t="s">
        <v>126</v>
      </c>
      <c r="AT141" s="221" t="s">
        <v>121</v>
      </c>
      <c r="AU141" s="221" t="s">
        <v>84</v>
      </c>
      <c r="AY141" s="16" t="s">
        <v>119</v>
      </c>
      <c r="BE141" s="222">
        <f>IF(N141="základní",J141,0)</f>
        <v>0</v>
      </c>
      <c r="BF141" s="222">
        <f>IF(N141="snížená",J141,0)</f>
        <v>0</v>
      </c>
      <c r="BG141" s="222">
        <f>IF(N141="zákl. přenesená",J141,0)</f>
        <v>0</v>
      </c>
      <c r="BH141" s="222">
        <f>IF(N141="sníž. přenesená",J141,0)</f>
        <v>0</v>
      </c>
      <c r="BI141" s="222">
        <f>IF(N141="nulová",J141,0)</f>
        <v>0</v>
      </c>
      <c r="BJ141" s="16" t="s">
        <v>82</v>
      </c>
      <c r="BK141" s="222">
        <f>ROUND(I141*H141,2)</f>
        <v>0</v>
      </c>
      <c r="BL141" s="16" t="s">
        <v>126</v>
      </c>
      <c r="BM141" s="221" t="s">
        <v>172</v>
      </c>
    </row>
    <row r="142" spans="1:65" s="2" customFormat="1" ht="16.5" customHeight="1">
      <c r="A142" s="37"/>
      <c r="B142" s="38"/>
      <c r="C142" s="235" t="s">
        <v>8</v>
      </c>
      <c r="D142" s="235" t="s">
        <v>173</v>
      </c>
      <c r="E142" s="236" t="s">
        <v>174</v>
      </c>
      <c r="F142" s="237" t="s">
        <v>175</v>
      </c>
      <c r="G142" s="238" t="s">
        <v>176</v>
      </c>
      <c r="H142" s="239">
        <v>1.92</v>
      </c>
      <c r="I142" s="240"/>
      <c r="J142" s="241">
        <f>ROUND(I142*H142,2)</f>
        <v>0</v>
      </c>
      <c r="K142" s="237" t="s">
        <v>125</v>
      </c>
      <c r="L142" s="242"/>
      <c r="M142" s="243" t="s">
        <v>1</v>
      </c>
      <c r="N142" s="244" t="s">
        <v>42</v>
      </c>
      <c r="O142" s="90"/>
      <c r="P142" s="219">
        <f>O142*H142</f>
        <v>0</v>
      </c>
      <c r="Q142" s="219">
        <v>0.001</v>
      </c>
      <c r="R142" s="219">
        <f>Q142*H142</f>
        <v>0.00192</v>
      </c>
      <c r="S142" s="219">
        <v>0</v>
      </c>
      <c r="T142" s="220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1" t="s">
        <v>155</v>
      </c>
      <c r="AT142" s="221" t="s">
        <v>173</v>
      </c>
      <c r="AU142" s="221" t="s">
        <v>84</v>
      </c>
      <c r="AY142" s="16" t="s">
        <v>119</v>
      </c>
      <c r="BE142" s="222">
        <f>IF(N142="základní",J142,0)</f>
        <v>0</v>
      </c>
      <c r="BF142" s="222">
        <f>IF(N142="snížená",J142,0)</f>
        <v>0</v>
      </c>
      <c r="BG142" s="222">
        <f>IF(N142="zákl. přenesená",J142,0)</f>
        <v>0</v>
      </c>
      <c r="BH142" s="222">
        <f>IF(N142="sníž. přenesená",J142,0)</f>
        <v>0</v>
      </c>
      <c r="BI142" s="222">
        <f>IF(N142="nulová",J142,0)</f>
        <v>0</v>
      </c>
      <c r="BJ142" s="16" t="s">
        <v>82</v>
      </c>
      <c r="BK142" s="222">
        <f>ROUND(I142*H142,2)</f>
        <v>0</v>
      </c>
      <c r="BL142" s="16" t="s">
        <v>126</v>
      </c>
      <c r="BM142" s="221" t="s">
        <v>177</v>
      </c>
    </row>
    <row r="143" spans="1:51" s="13" customFormat="1" ht="12">
      <c r="A143" s="13"/>
      <c r="B143" s="223"/>
      <c r="C143" s="224"/>
      <c r="D143" s="225" t="s">
        <v>128</v>
      </c>
      <c r="E143" s="224"/>
      <c r="F143" s="227" t="s">
        <v>178</v>
      </c>
      <c r="G143" s="224"/>
      <c r="H143" s="228">
        <v>1.92</v>
      </c>
      <c r="I143" s="229"/>
      <c r="J143" s="224"/>
      <c r="K143" s="224"/>
      <c r="L143" s="230"/>
      <c r="M143" s="231"/>
      <c r="N143" s="232"/>
      <c r="O143" s="232"/>
      <c r="P143" s="232"/>
      <c r="Q143" s="232"/>
      <c r="R143" s="232"/>
      <c r="S143" s="232"/>
      <c r="T143" s="23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4" t="s">
        <v>128</v>
      </c>
      <c r="AU143" s="234" t="s">
        <v>84</v>
      </c>
      <c r="AV143" s="13" t="s">
        <v>84</v>
      </c>
      <c r="AW143" s="13" t="s">
        <v>4</v>
      </c>
      <c r="AX143" s="13" t="s">
        <v>82</v>
      </c>
      <c r="AY143" s="234" t="s">
        <v>119</v>
      </c>
    </row>
    <row r="144" spans="1:63" s="12" customFormat="1" ht="22.8" customHeight="1">
      <c r="A144" s="12"/>
      <c r="B144" s="194"/>
      <c r="C144" s="195"/>
      <c r="D144" s="196" t="s">
        <v>76</v>
      </c>
      <c r="E144" s="208" t="s">
        <v>84</v>
      </c>
      <c r="F144" s="208" t="s">
        <v>179</v>
      </c>
      <c r="G144" s="195"/>
      <c r="H144" s="195"/>
      <c r="I144" s="198"/>
      <c r="J144" s="209">
        <f>BK144</f>
        <v>0</v>
      </c>
      <c r="K144" s="195"/>
      <c r="L144" s="200"/>
      <c r="M144" s="201"/>
      <c r="N144" s="202"/>
      <c r="O144" s="202"/>
      <c r="P144" s="203">
        <f>SUM(P145:P158)</f>
        <v>0</v>
      </c>
      <c r="Q144" s="202"/>
      <c r="R144" s="203">
        <f>SUM(R145:R158)</f>
        <v>15.041609500000002</v>
      </c>
      <c r="S144" s="202"/>
      <c r="T144" s="204">
        <f>SUM(T145:T158)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5" t="s">
        <v>82</v>
      </c>
      <c r="AT144" s="206" t="s">
        <v>76</v>
      </c>
      <c r="AU144" s="206" t="s">
        <v>82</v>
      </c>
      <c r="AY144" s="205" t="s">
        <v>119</v>
      </c>
      <c r="BK144" s="207">
        <f>SUM(BK145:BK158)</f>
        <v>0</v>
      </c>
    </row>
    <row r="145" spans="1:65" s="2" customFormat="1" ht="33" customHeight="1">
      <c r="A145" s="37"/>
      <c r="B145" s="38"/>
      <c r="C145" s="210" t="s">
        <v>180</v>
      </c>
      <c r="D145" s="210" t="s">
        <v>121</v>
      </c>
      <c r="E145" s="211" t="s">
        <v>181</v>
      </c>
      <c r="F145" s="212" t="s">
        <v>182</v>
      </c>
      <c r="G145" s="213" t="s">
        <v>166</v>
      </c>
      <c r="H145" s="214">
        <v>146</v>
      </c>
      <c r="I145" s="215"/>
      <c r="J145" s="216">
        <f>ROUND(I145*H145,2)</f>
        <v>0</v>
      </c>
      <c r="K145" s="212" t="s">
        <v>125</v>
      </c>
      <c r="L145" s="43"/>
      <c r="M145" s="217" t="s">
        <v>1</v>
      </c>
      <c r="N145" s="218" t="s">
        <v>42</v>
      </c>
      <c r="O145" s="90"/>
      <c r="P145" s="219">
        <f>O145*H145</f>
        <v>0</v>
      </c>
      <c r="Q145" s="219">
        <v>0.00031</v>
      </c>
      <c r="R145" s="219">
        <f>Q145*H145</f>
        <v>0.04526</v>
      </c>
      <c r="S145" s="219">
        <v>0</v>
      </c>
      <c r="T145" s="220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1" t="s">
        <v>126</v>
      </c>
      <c r="AT145" s="221" t="s">
        <v>121</v>
      </c>
      <c r="AU145" s="221" t="s">
        <v>84</v>
      </c>
      <c r="AY145" s="16" t="s">
        <v>119</v>
      </c>
      <c r="BE145" s="222">
        <f>IF(N145="základní",J145,0)</f>
        <v>0</v>
      </c>
      <c r="BF145" s="222">
        <f>IF(N145="snížená",J145,0)</f>
        <v>0</v>
      </c>
      <c r="BG145" s="222">
        <f>IF(N145="zákl. přenesená",J145,0)</f>
        <v>0</v>
      </c>
      <c r="BH145" s="222">
        <f>IF(N145="sníž. přenesená",J145,0)</f>
        <v>0</v>
      </c>
      <c r="BI145" s="222">
        <f>IF(N145="nulová",J145,0)</f>
        <v>0</v>
      </c>
      <c r="BJ145" s="16" t="s">
        <v>82</v>
      </c>
      <c r="BK145" s="222">
        <f>ROUND(I145*H145,2)</f>
        <v>0</v>
      </c>
      <c r="BL145" s="16" t="s">
        <v>126</v>
      </c>
      <c r="BM145" s="221" t="s">
        <v>183</v>
      </c>
    </row>
    <row r="146" spans="1:51" s="13" customFormat="1" ht="12">
      <c r="A146" s="13"/>
      <c r="B146" s="223"/>
      <c r="C146" s="224"/>
      <c r="D146" s="225" t="s">
        <v>128</v>
      </c>
      <c r="E146" s="226" t="s">
        <v>1</v>
      </c>
      <c r="F146" s="227" t="s">
        <v>184</v>
      </c>
      <c r="G146" s="224"/>
      <c r="H146" s="228">
        <v>146</v>
      </c>
      <c r="I146" s="229"/>
      <c r="J146" s="224"/>
      <c r="K146" s="224"/>
      <c r="L146" s="230"/>
      <c r="M146" s="231"/>
      <c r="N146" s="232"/>
      <c r="O146" s="232"/>
      <c r="P146" s="232"/>
      <c r="Q146" s="232"/>
      <c r="R146" s="232"/>
      <c r="S146" s="232"/>
      <c r="T146" s="23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4" t="s">
        <v>128</v>
      </c>
      <c r="AU146" s="234" t="s">
        <v>84</v>
      </c>
      <c r="AV146" s="13" t="s">
        <v>84</v>
      </c>
      <c r="AW146" s="13" t="s">
        <v>34</v>
      </c>
      <c r="AX146" s="13" t="s">
        <v>82</v>
      </c>
      <c r="AY146" s="234" t="s">
        <v>119</v>
      </c>
    </row>
    <row r="147" spans="1:65" s="2" customFormat="1" ht="24.15" customHeight="1">
      <c r="A147" s="37"/>
      <c r="B147" s="38"/>
      <c r="C147" s="235" t="s">
        <v>185</v>
      </c>
      <c r="D147" s="235" t="s">
        <v>173</v>
      </c>
      <c r="E147" s="236" t="s">
        <v>186</v>
      </c>
      <c r="F147" s="237" t="s">
        <v>187</v>
      </c>
      <c r="G147" s="238" t="s">
        <v>166</v>
      </c>
      <c r="H147" s="239">
        <v>172.937</v>
      </c>
      <c r="I147" s="240"/>
      <c r="J147" s="241">
        <f>ROUND(I147*H147,2)</f>
        <v>0</v>
      </c>
      <c r="K147" s="237" t="s">
        <v>125</v>
      </c>
      <c r="L147" s="242"/>
      <c r="M147" s="243" t="s">
        <v>1</v>
      </c>
      <c r="N147" s="244" t="s">
        <v>42</v>
      </c>
      <c r="O147" s="90"/>
      <c r="P147" s="219">
        <f>O147*H147</f>
        <v>0</v>
      </c>
      <c r="Q147" s="219">
        <v>0.0003</v>
      </c>
      <c r="R147" s="219">
        <f>Q147*H147</f>
        <v>0.0518811</v>
      </c>
      <c r="S147" s="219">
        <v>0</v>
      </c>
      <c r="T147" s="220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1" t="s">
        <v>155</v>
      </c>
      <c r="AT147" s="221" t="s">
        <v>173</v>
      </c>
      <c r="AU147" s="221" t="s">
        <v>84</v>
      </c>
      <c r="AY147" s="16" t="s">
        <v>119</v>
      </c>
      <c r="BE147" s="222">
        <f>IF(N147="základní",J147,0)</f>
        <v>0</v>
      </c>
      <c r="BF147" s="222">
        <f>IF(N147="snížená",J147,0)</f>
        <v>0</v>
      </c>
      <c r="BG147" s="222">
        <f>IF(N147="zákl. přenesená",J147,0)</f>
        <v>0</v>
      </c>
      <c r="BH147" s="222">
        <f>IF(N147="sníž. přenesená",J147,0)</f>
        <v>0</v>
      </c>
      <c r="BI147" s="222">
        <f>IF(N147="nulová",J147,0)</f>
        <v>0</v>
      </c>
      <c r="BJ147" s="16" t="s">
        <v>82</v>
      </c>
      <c r="BK147" s="222">
        <f>ROUND(I147*H147,2)</f>
        <v>0</v>
      </c>
      <c r="BL147" s="16" t="s">
        <v>126</v>
      </c>
      <c r="BM147" s="221" t="s">
        <v>188</v>
      </c>
    </row>
    <row r="148" spans="1:51" s="13" customFormat="1" ht="12">
      <c r="A148" s="13"/>
      <c r="B148" s="223"/>
      <c r="C148" s="224"/>
      <c r="D148" s="225" t="s">
        <v>128</v>
      </c>
      <c r="E148" s="226" t="s">
        <v>1</v>
      </c>
      <c r="F148" s="227" t="s">
        <v>189</v>
      </c>
      <c r="G148" s="224"/>
      <c r="H148" s="228">
        <v>146</v>
      </c>
      <c r="I148" s="229"/>
      <c r="J148" s="224"/>
      <c r="K148" s="224"/>
      <c r="L148" s="230"/>
      <c r="M148" s="231"/>
      <c r="N148" s="232"/>
      <c r="O148" s="232"/>
      <c r="P148" s="232"/>
      <c r="Q148" s="232"/>
      <c r="R148" s="232"/>
      <c r="S148" s="232"/>
      <c r="T148" s="23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4" t="s">
        <v>128</v>
      </c>
      <c r="AU148" s="234" t="s">
        <v>84</v>
      </c>
      <c r="AV148" s="13" t="s">
        <v>84</v>
      </c>
      <c r="AW148" s="13" t="s">
        <v>34</v>
      </c>
      <c r="AX148" s="13" t="s">
        <v>82</v>
      </c>
      <c r="AY148" s="234" t="s">
        <v>119</v>
      </c>
    </row>
    <row r="149" spans="1:51" s="13" customFormat="1" ht="12">
      <c r="A149" s="13"/>
      <c r="B149" s="223"/>
      <c r="C149" s="224"/>
      <c r="D149" s="225" t="s">
        <v>128</v>
      </c>
      <c r="E149" s="224"/>
      <c r="F149" s="227" t="s">
        <v>190</v>
      </c>
      <c r="G149" s="224"/>
      <c r="H149" s="228">
        <v>172.937</v>
      </c>
      <c r="I149" s="229"/>
      <c r="J149" s="224"/>
      <c r="K149" s="224"/>
      <c r="L149" s="230"/>
      <c r="M149" s="231"/>
      <c r="N149" s="232"/>
      <c r="O149" s="232"/>
      <c r="P149" s="232"/>
      <c r="Q149" s="232"/>
      <c r="R149" s="232"/>
      <c r="S149" s="232"/>
      <c r="T149" s="23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4" t="s">
        <v>128</v>
      </c>
      <c r="AU149" s="234" t="s">
        <v>84</v>
      </c>
      <c r="AV149" s="13" t="s">
        <v>84</v>
      </c>
      <c r="AW149" s="13" t="s">
        <v>4</v>
      </c>
      <c r="AX149" s="13" t="s">
        <v>82</v>
      </c>
      <c r="AY149" s="234" t="s">
        <v>119</v>
      </c>
    </row>
    <row r="150" spans="1:65" s="2" customFormat="1" ht="44.25" customHeight="1">
      <c r="A150" s="37"/>
      <c r="B150" s="38"/>
      <c r="C150" s="210" t="s">
        <v>191</v>
      </c>
      <c r="D150" s="210" t="s">
        <v>121</v>
      </c>
      <c r="E150" s="211" t="s">
        <v>192</v>
      </c>
      <c r="F150" s="212" t="s">
        <v>193</v>
      </c>
      <c r="G150" s="213" t="s">
        <v>124</v>
      </c>
      <c r="H150" s="214">
        <v>73</v>
      </c>
      <c r="I150" s="215"/>
      <c r="J150" s="216">
        <f>ROUND(I150*H150,2)</f>
        <v>0</v>
      </c>
      <c r="K150" s="212" t="s">
        <v>125</v>
      </c>
      <c r="L150" s="43"/>
      <c r="M150" s="217" t="s">
        <v>1</v>
      </c>
      <c r="N150" s="218" t="s">
        <v>42</v>
      </c>
      <c r="O150" s="90"/>
      <c r="P150" s="219">
        <f>O150*H150</f>
        <v>0</v>
      </c>
      <c r="Q150" s="219">
        <v>0.2044</v>
      </c>
      <c r="R150" s="219">
        <f>Q150*H150</f>
        <v>14.9212</v>
      </c>
      <c r="S150" s="219">
        <v>0</v>
      </c>
      <c r="T150" s="220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1" t="s">
        <v>126</v>
      </c>
      <c r="AT150" s="221" t="s">
        <v>121</v>
      </c>
      <c r="AU150" s="221" t="s">
        <v>84</v>
      </c>
      <c r="AY150" s="16" t="s">
        <v>119</v>
      </c>
      <c r="BE150" s="222">
        <f>IF(N150="základní",J150,0)</f>
        <v>0</v>
      </c>
      <c r="BF150" s="222">
        <f>IF(N150="snížená",J150,0)</f>
        <v>0</v>
      </c>
      <c r="BG150" s="222">
        <f>IF(N150="zákl. přenesená",J150,0)</f>
        <v>0</v>
      </c>
      <c r="BH150" s="222">
        <f>IF(N150="sníž. přenesená",J150,0)</f>
        <v>0</v>
      </c>
      <c r="BI150" s="222">
        <f>IF(N150="nulová",J150,0)</f>
        <v>0</v>
      </c>
      <c r="BJ150" s="16" t="s">
        <v>82</v>
      </c>
      <c r="BK150" s="222">
        <f>ROUND(I150*H150,2)</f>
        <v>0</v>
      </c>
      <c r="BL150" s="16" t="s">
        <v>126</v>
      </c>
      <c r="BM150" s="221" t="s">
        <v>194</v>
      </c>
    </row>
    <row r="151" spans="1:51" s="13" customFormat="1" ht="12">
      <c r="A151" s="13"/>
      <c r="B151" s="223"/>
      <c r="C151" s="224"/>
      <c r="D151" s="225" t="s">
        <v>128</v>
      </c>
      <c r="E151" s="226" t="s">
        <v>1</v>
      </c>
      <c r="F151" s="227" t="s">
        <v>195</v>
      </c>
      <c r="G151" s="224"/>
      <c r="H151" s="228">
        <v>73</v>
      </c>
      <c r="I151" s="229"/>
      <c r="J151" s="224"/>
      <c r="K151" s="224"/>
      <c r="L151" s="230"/>
      <c r="M151" s="231"/>
      <c r="N151" s="232"/>
      <c r="O151" s="232"/>
      <c r="P151" s="232"/>
      <c r="Q151" s="232"/>
      <c r="R151" s="232"/>
      <c r="S151" s="232"/>
      <c r="T151" s="23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4" t="s">
        <v>128</v>
      </c>
      <c r="AU151" s="234" t="s">
        <v>84</v>
      </c>
      <c r="AV151" s="13" t="s">
        <v>84</v>
      </c>
      <c r="AW151" s="13" t="s">
        <v>34</v>
      </c>
      <c r="AX151" s="13" t="s">
        <v>82</v>
      </c>
      <c r="AY151" s="234" t="s">
        <v>119</v>
      </c>
    </row>
    <row r="152" spans="1:65" s="2" customFormat="1" ht="24.15" customHeight="1">
      <c r="A152" s="37"/>
      <c r="B152" s="38"/>
      <c r="C152" s="210" t="s">
        <v>196</v>
      </c>
      <c r="D152" s="210" t="s">
        <v>121</v>
      </c>
      <c r="E152" s="211" t="s">
        <v>197</v>
      </c>
      <c r="F152" s="212" t="s">
        <v>198</v>
      </c>
      <c r="G152" s="213" t="s">
        <v>166</v>
      </c>
      <c r="H152" s="214">
        <v>51.1</v>
      </c>
      <c r="I152" s="215"/>
      <c r="J152" s="216">
        <f>ROUND(I152*H152,2)</f>
        <v>0</v>
      </c>
      <c r="K152" s="212" t="s">
        <v>125</v>
      </c>
      <c r="L152" s="43"/>
      <c r="M152" s="217" t="s">
        <v>1</v>
      </c>
      <c r="N152" s="218" t="s">
        <v>42</v>
      </c>
      <c r="O152" s="90"/>
      <c r="P152" s="219">
        <f>O152*H152</f>
        <v>0</v>
      </c>
      <c r="Q152" s="219">
        <v>0.0001</v>
      </c>
      <c r="R152" s="219">
        <f>Q152*H152</f>
        <v>0.00511</v>
      </c>
      <c r="S152" s="219">
        <v>0</v>
      </c>
      <c r="T152" s="220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1" t="s">
        <v>126</v>
      </c>
      <c r="AT152" s="221" t="s">
        <v>121</v>
      </c>
      <c r="AU152" s="221" t="s">
        <v>84</v>
      </c>
      <c r="AY152" s="16" t="s">
        <v>119</v>
      </c>
      <c r="BE152" s="222">
        <f>IF(N152="základní",J152,0)</f>
        <v>0</v>
      </c>
      <c r="BF152" s="222">
        <f>IF(N152="snížená",J152,0)</f>
        <v>0</v>
      </c>
      <c r="BG152" s="222">
        <f>IF(N152="zákl. přenesená",J152,0)</f>
        <v>0</v>
      </c>
      <c r="BH152" s="222">
        <f>IF(N152="sníž. přenesená",J152,0)</f>
        <v>0</v>
      </c>
      <c r="BI152" s="222">
        <f>IF(N152="nulová",J152,0)</f>
        <v>0</v>
      </c>
      <c r="BJ152" s="16" t="s">
        <v>82</v>
      </c>
      <c r="BK152" s="222">
        <f>ROUND(I152*H152,2)</f>
        <v>0</v>
      </c>
      <c r="BL152" s="16" t="s">
        <v>126</v>
      </c>
      <c r="BM152" s="221" t="s">
        <v>199</v>
      </c>
    </row>
    <row r="153" spans="1:51" s="13" customFormat="1" ht="12">
      <c r="A153" s="13"/>
      <c r="B153" s="223"/>
      <c r="C153" s="224"/>
      <c r="D153" s="225" t="s">
        <v>128</v>
      </c>
      <c r="E153" s="226" t="s">
        <v>1</v>
      </c>
      <c r="F153" s="227" t="s">
        <v>200</v>
      </c>
      <c r="G153" s="224"/>
      <c r="H153" s="228">
        <v>17.5</v>
      </c>
      <c r="I153" s="229"/>
      <c r="J153" s="224"/>
      <c r="K153" s="224"/>
      <c r="L153" s="230"/>
      <c r="M153" s="231"/>
      <c r="N153" s="232"/>
      <c r="O153" s="232"/>
      <c r="P153" s="232"/>
      <c r="Q153" s="232"/>
      <c r="R153" s="232"/>
      <c r="S153" s="232"/>
      <c r="T153" s="23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4" t="s">
        <v>128</v>
      </c>
      <c r="AU153" s="234" t="s">
        <v>84</v>
      </c>
      <c r="AV153" s="13" t="s">
        <v>84</v>
      </c>
      <c r="AW153" s="13" t="s">
        <v>34</v>
      </c>
      <c r="AX153" s="13" t="s">
        <v>77</v>
      </c>
      <c r="AY153" s="234" t="s">
        <v>119</v>
      </c>
    </row>
    <row r="154" spans="1:51" s="13" customFormat="1" ht="12">
      <c r="A154" s="13"/>
      <c r="B154" s="223"/>
      <c r="C154" s="224"/>
      <c r="D154" s="225" t="s">
        <v>128</v>
      </c>
      <c r="E154" s="226" t="s">
        <v>1</v>
      </c>
      <c r="F154" s="227" t="s">
        <v>201</v>
      </c>
      <c r="G154" s="224"/>
      <c r="H154" s="228">
        <v>33.6</v>
      </c>
      <c r="I154" s="229"/>
      <c r="J154" s="224"/>
      <c r="K154" s="224"/>
      <c r="L154" s="230"/>
      <c r="M154" s="231"/>
      <c r="N154" s="232"/>
      <c r="O154" s="232"/>
      <c r="P154" s="232"/>
      <c r="Q154" s="232"/>
      <c r="R154" s="232"/>
      <c r="S154" s="232"/>
      <c r="T154" s="23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4" t="s">
        <v>128</v>
      </c>
      <c r="AU154" s="234" t="s">
        <v>84</v>
      </c>
      <c r="AV154" s="13" t="s">
        <v>84</v>
      </c>
      <c r="AW154" s="13" t="s">
        <v>34</v>
      </c>
      <c r="AX154" s="13" t="s">
        <v>77</v>
      </c>
      <c r="AY154" s="234" t="s">
        <v>119</v>
      </c>
    </row>
    <row r="155" spans="1:51" s="14" customFormat="1" ht="12">
      <c r="A155" s="14"/>
      <c r="B155" s="245"/>
      <c r="C155" s="246"/>
      <c r="D155" s="225" t="s">
        <v>128</v>
      </c>
      <c r="E155" s="247" t="s">
        <v>1</v>
      </c>
      <c r="F155" s="248" t="s">
        <v>202</v>
      </c>
      <c r="G155" s="246"/>
      <c r="H155" s="249">
        <v>51.1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5" t="s">
        <v>128</v>
      </c>
      <c r="AU155" s="255" t="s">
        <v>84</v>
      </c>
      <c r="AV155" s="14" t="s">
        <v>126</v>
      </c>
      <c r="AW155" s="14" t="s">
        <v>34</v>
      </c>
      <c r="AX155" s="14" t="s">
        <v>82</v>
      </c>
      <c r="AY155" s="255" t="s">
        <v>119</v>
      </c>
    </row>
    <row r="156" spans="1:65" s="2" customFormat="1" ht="24.15" customHeight="1">
      <c r="A156" s="37"/>
      <c r="B156" s="38"/>
      <c r="C156" s="235" t="s">
        <v>203</v>
      </c>
      <c r="D156" s="235" t="s">
        <v>173</v>
      </c>
      <c r="E156" s="236" t="s">
        <v>186</v>
      </c>
      <c r="F156" s="237" t="s">
        <v>187</v>
      </c>
      <c r="G156" s="238" t="s">
        <v>166</v>
      </c>
      <c r="H156" s="239">
        <v>60.528</v>
      </c>
      <c r="I156" s="240"/>
      <c r="J156" s="241">
        <f>ROUND(I156*H156,2)</f>
        <v>0</v>
      </c>
      <c r="K156" s="237" t="s">
        <v>125</v>
      </c>
      <c r="L156" s="242"/>
      <c r="M156" s="243" t="s">
        <v>1</v>
      </c>
      <c r="N156" s="244" t="s">
        <v>42</v>
      </c>
      <c r="O156" s="90"/>
      <c r="P156" s="219">
        <f>O156*H156</f>
        <v>0</v>
      </c>
      <c r="Q156" s="219">
        <v>0.0003</v>
      </c>
      <c r="R156" s="219">
        <f>Q156*H156</f>
        <v>0.018158399999999998</v>
      </c>
      <c r="S156" s="219">
        <v>0</v>
      </c>
      <c r="T156" s="220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1" t="s">
        <v>155</v>
      </c>
      <c r="AT156" s="221" t="s">
        <v>173</v>
      </c>
      <c r="AU156" s="221" t="s">
        <v>84</v>
      </c>
      <c r="AY156" s="16" t="s">
        <v>119</v>
      </c>
      <c r="BE156" s="222">
        <f>IF(N156="základní",J156,0)</f>
        <v>0</v>
      </c>
      <c r="BF156" s="222">
        <f>IF(N156="snížená",J156,0)</f>
        <v>0</v>
      </c>
      <c r="BG156" s="222">
        <f>IF(N156="zákl. přenesená",J156,0)</f>
        <v>0</v>
      </c>
      <c r="BH156" s="222">
        <f>IF(N156="sníž. přenesená",J156,0)</f>
        <v>0</v>
      </c>
      <c r="BI156" s="222">
        <f>IF(N156="nulová",J156,0)</f>
        <v>0</v>
      </c>
      <c r="BJ156" s="16" t="s">
        <v>82</v>
      </c>
      <c r="BK156" s="222">
        <f>ROUND(I156*H156,2)</f>
        <v>0</v>
      </c>
      <c r="BL156" s="16" t="s">
        <v>126</v>
      </c>
      <c r="BM156" s="221" t="s">
        <v>204</v>
      </c>
    </row>
    <row r="157" spans="1:51" s="13" customFormat="1" ht="12">
      <c r="A157" s="13"/>
      <c r="B157" s="223"/>
      <c r="C157" s="224"/>
      <c r="D157" s="225" t="s">
        <v>128</v>
      </c>
      <c r="E157" s="226" t="s">
        <v>1</v>
      </c>
      <c r="F157" s="227" t="s">
        <v>205</v>
      </c>
      <c r="G157" s="224"/>
      <c r="H157" s="228">
        <v>51.1</v>
      </c>
      <c r="I157" s="229"/>
      <c r="J157" s="224"/>
      <c r="K157" s="224"/>
      <c r="L157" s="230"/>
      <c r="M157" s="231"/>
      <c r="N157" s="232"/>
      <c r="O157" s="232"/>
      <c r="P157" s="232"/>
      <c r="Q157" s="232"/>
      <c r="R157" s="232"/>
      <c r="S157" s="232"/>
      <c r="T157" s="23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4" t="s">
        <v>128</v>
      </c>
      <c r="AU157" s="234" t="s">
        <v>84</v>
      </c>
      <c r="AV157" s="13" t="s">
        <v>84</v>
      </c>
      <c r="AW157" s="13" t="s">
        <v>34</v>
      </c>
      <c r="AX157" s="13" t="s">
        <v>82</v>
      </c>
      <c r="AY157" s="234" t="s">
        <v>119</v>
      </c>
    </row>
    <row r="158" spans="1:51" s="13" customFormat="1" ht="12">
      <c r="A158" s="13"/>
      <c r="B158" s="223"/>
      <c r="C158" s="224"/>
      <c r="D158" s="225" t="s">
        <v>128</v>
      </c>
      <c r="E158" s="224"/>
      <c r="F158" s="227" t="s">
        <v>206</v>
      </c>
      <c r="G158" s="224"/>
      <c r="H158" s="228">
        <v>60.528</v>
      </c>
      <c r="I158" s="229"/>
      <c r="J158" s="224"/>
      <c r="K158" s="224"/>
      <c r="L158" s="230"/>
      <c r="M158" s="231"/>
      <c r="N158" s="232"/>
      <c r="O158" s="232"/>
      <c r="P158" s="232"/>
      <c r="Q158" s="232"/>
      <c r="R158" s="232"/>
      <c r="S158" s="232"/>
      <c r="T158" s="23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4" t="s">
        <v>128</v>
      </c>
      <c r="AU158" s="234" t="s">
        <v>84</v>
      </c>
      <c r="AV158" s="13" t="s">
        <v>84</v>
      </c>
      <c r="AW158" s="13" t="s">
        <v>4</v>
      </c>
      <c r="AX158" s="13" t="s">
        <v>82</v>
      </c>
      <c r="AY158" s="234" t="s">
        <v>119</v>
      </c>
    </row>
    <row r="159" spans="1:63" s="12" customFormat="1" ht="22.8" customHeight="1">
      <c r="A159" s="12"/>
      <c r="B159" s="194"/>
      <c r="C159" s="195"/>
      <c r="D159" s="196" t="s">
        <v>76</v>
      </c>
      <c r="E159" s="208" t="s">
        <v>146</v>
      </c>
      <c r="F159" s="208" t="s">
        <v>207</v>
      </c>
      <c r="G159" s="195"/>
      <c r="H159" s="195"/>
      <c r="I159" s="198"/>
      <c r="J159" s="209">
        <f>BK159</f>
        <v>0</v>
      </c>
      <c r="K159" s="195"/>
      <c r="L159" s="200"/>
      <c r="M159" s="201"/>
      <c r="N159" s="202"/>
      <c r="O159" s="202"/>
      <c r="P159" s="203">
        <f>SUM(P160:P167)</f>
        <v>0</v>
      </c>
      <c r="Q159" s="202"/>
      <c r="R159" s="203">
        <f>SUM(R160:R167)</f>
        <v>22.95129</v>
      </c>
      <c r="S159" s="202"/>
      <c r="T159" s="204">
        <f>SUM(T160:T167)</f>
        <v>0.242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5" t="s">
        <v>82</v>
      </c>
      <c r="AT159" s="206" t="s">
        <v>76</v>
      </c>
      <c r="AU159" s="206" t="s">
        <v>82</v>
      </c>
      <c r="AY159" s="205" t="s">
        <v>119</v>
      </c>
      <c r="BK159" s="207">
        <f>SUM(BK160:BK167)</f>
        <v>0</v>
      </c>
    </row>
    <row r="160" spans="1:65" s="2" customFormat="1" ht="24.15" customHeight="1">
      <c r="A160" s="37"/>
      <c r="B160" s="38"/>
      <c r="C160" s="210" t="s">
        <v>208</v>
      </c>
      <c r="D160" s="210" t="s">
        <v>121</v>
      </c>
      <c r="E160" s="211" t="s">
        <v>209</v>
      </c>
      <c r="F160" s="212" t="s">
        <v>210</v>
      </c>
      <c r="G160" s="213" t="s">
        <v>166</v>
      </c>
      <c r="H160" s="214">
        <v>121</v>
      </c>
      <c r="I160" s="215"/>
      <c r="J160" s="216">
        <f>ROUND(I160*H160,2)</f>
        <v>0</v>
      </c>
      <c r="K160" s="212" t="s">
        <v>125</v>
      </c>
      <c r="L160" s="43"/>
      <c r="M160" s="217" t="s">
        <v>1</v>
      </c>
      <c r="N160" s="218" t="s">
        <v>42</v>
      </c>
      <c r="O160" s="90"/>
      <c r="P160" s="219">
        <f>O160*H160</f>
        <v>0</v>
      </c>
      <c r="Q160" s="219">
        <v>0.00022</v>
      </c>
      <c r="R160" s="219">
        <f>Q160*H160</f>
        <v>0.02662</v>
      </c>
      <c r="S160" s="219">
        <v>0.002</v>
      </c>
      <c r="T160" s="220">
        <f>S160*H160</f>
        <v>0.242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1" t="s">
        <v>126</v>
      </c>
      <c r="AT160" s="221" t="s">
        <v>121</v>
      </c>
      <c r="AU160" s="221" t="s">
        <v>84</v>
      </c>
      <c r="AY160" s="16" t="s">
        <v>119</v>
      </c>
      <c r="BE160" s="222">
        <f>IF(N160="základní",J160,0)</f>
        <v>0</v>
      </c>
      <c r="BF160" s="222">
        <f>IF(N160="snížená",J160,0)</f>
        <v>0</v>
      </c>
      <c r="BG160" s="222">
        <f>IF(N160="zákl. přenesená",J160,0)</f>
        <v>0</v>
      </c>
      <c r="BH160" s="222">
        <f>IF(N160="sníž. přenesená",J160,0)</f>
        <v>0</v>
      </c>
      <c r="BI160" s="222">
        <f>IF(N160="nulová",J160,0)</f>
        <v>0</v>
      </c>
      <c r="BJ160" s="16" t="s">
        <v>82</v>
      </c>
      <c r="BK160" s="222">
        <f>ROUND(I160*H160,2)</f>
        <v>0</v>
      </c>
      <c r="BL160" s="16" t="s">
        <v>126</v>
      </c>
      <c r="BM160" s="221" t="s">
        <v>211</v>
      </c>
    </row>
    <row r="161" spans="1:51" s="13" customFormat="1" ht="12">
      <c r="A161" s="13"/>
      <c r="B161" s="223"/>
      <c r="C161" s="224"/>
      <c r="D161" s="225" t="s">
        <v>128</v>
      </c>
      <c r="E161" s="226" t="s">
        <v>1</v>
      </c>
      <c r="F161" s="227" t="s">
        <v>212</v>
      </c>
      <c r="G161" s="224"/>
      <c r="H161" s="228">
        <v>121</v>
      </c>
      <c r="I161" s="229"/>
      <c r="J161" s="224"/>
      <c r="K161" s="224"/>
      <c r="L161" s="230"/>
      <c r="M161" s="231"/>
      <c r="N161" s="232"/>
      <c r="O161" s="232"/>
      <c r="P161" s="232"/>
      <c r="Q161" s="232"/>
      <c r="R161" s="232"/>
      <c r="S161" s="232"/>
      <c r="T161" s="23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4" t="s">
        <v>128</v>
      </c>
      <c r="AU161" s="234" t="s">
        <v>84</v>
      </c>
      <c r="AV161" s="13" t="s">
        <v>84</v>
      </c>
      <c r="AW161" s="13" t="s">
        <v>34</v>
      </c>
      <c r="AX161" s="13" t="s">
        <v>82</v>
      </c>
      <c r="AY161" s="234" t="s">
        <v>119</v>
      </c>
    </row>
    <row r="162" spans="1:65" s="2" customFormat="1" ht="21.75" customHeight="1">
      <c r="A162" s="37"/>
      <c r="B162" s="38"/>
      <c r="C162" s="210" t="s">
        <v>213</v>
      </c>
      <c r="D162" s="210" t="s">
        <v>121</v>
      </c>
      <c r="E162" s="211" t="s">
        <v>214</v>
      </c>
      <c r="F162" s="212" t="s">
        <v>215</v>
      </c>
      <c r="G162" s="213" t="s">
        <v>166</v>
      </c>
      <c r="H162" s="214">
        <v>45.55</v>
      </c>
      <c r="I162" s="215"/>
      <c r="J162" s="216">
        <f>ROUND(I162*H162,2)</f>
        <v>0</v>
      </c>
      <c r="K162" s="212" t="s">
        <v>125</v>
      </c>
      <c r="L162" s="43"/>
      <c r="M162" s="217" t="s">
        <v>1</v>
      </c>
      <c r="N162" s="218" t="s">
        <v>42</v>
      </c>
      <c r="O162" s="90"/>
      <c r="P162" s="219">
        <f>O162*H162</f>
        <v>0</v>
      </c>
      <c r="Q162" s="219">
        <v>0.3674</v>
      </c>
      <c r="R162" s="219">
        <f>Q162*H162</f>
        <v>16.73507</v>
      </c>
      <c r="S162" s="219">
        <v>0</v>
      </c>
      <c r="T162" s="220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1" t="s">
        <v>126</v>
      </c>
      <c r="AT162" s="221" t="s">
        <v>121</v>
      </c>
      <c r="AU162" s="221" t="s">
        <v>84</v>
      </c>
      <c r="AY162" s="16" t="s">
        <v>119</v>
      </c>
      <c r="BE162" s="222">
        <f>IF(N162="základní",J162,0)</f>
        <v>0</v>
      </c>
      <c r="BF162" s="222">
        <f>IF(N162="snížená",J162,0)</f>
        <v>0</v>
      </c>
      <c r="BG162" s="222">
        <f>IF(N162="zákl. přenesená",J162,0)</f>
        <v>0</v>
      </c>
      <c r="BH162" s="222">
        <f>IF(N162="sníž. přenesená",J162,0)</f>
        <v>0</v>
      </c>
      <c r="BI162" s="222">
        <f>IF(N162="nulová",J162,0)</f>
        <v>0</v>
      </c>
      <c r="BJ162" s="16" t="s">
        <v>82</v>
      </c>
      <c r="BK162" s="222">
        <f>ROUND(I162*H162,2)</f>
        <v>0</v>
      </c>
      <c r="BL162" s="16" t="s">
        <v>126</v>
      </c>
      <c r="BM162" s="221" t="s">
        <v>216</v>
      </c>
    </row>
    <row r="163" spans="1:51" s="13" customFormat="1" ht="12">
      <c r="A163" s="13"/>
      <c r="B163" s="223"/>
      <c r="C163" s="224"/>
      <c r="D163" s="225" t="s">
        <v>128</v>
      </c>
      <c r="E163" s="226" t="s">
        <v>1</v>
      </c>
      <c r="F163" s="227" t="s">
        <v>217</v>
      </c>
      <c r="G163" s="224"/>
      <c r="H163" s="228">
        <v>16.75</v>
      </c>
      <c r="I163" s="229"/>
      <c r="J163" s="224"/>
      <c r="K163" s="224"/>
      <c r="L163" s="230"/>
      <c r="M163" s="231"/>
      <c r="N163" s="232"/>
      <c r="O163" s="232"/>
      <c r="P163" s="232"/>
      <c r="Q163" s="232"/>
      <c r="R163" s="232"/>
      <c r="S163" s="232"/>
      <c r="T163" s="23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4" t="s">
        <v>128</v>
      </c>
      <c r="AU163" s="234" t="s">
        <v>84</v>
      </c>
      <c r="AV163" s="13" t="s">
        <v>84</v>
      </c>
      <c r="AW163" s="13" t="s">
        <v>34</v>
      </c>
      <c r="AX163" s="13" t="s">
        <v>77</v>
      </c>
      <c r="AY163" s="234" t="s">
        <v>119</v>
      </c>
    </row>
    <row r="164" spans="1:51" s="13" customFormat="1" ht="12">
      <c r="A164" s="13"/>
      <c r="B164" s="223"/>
      <c r="C164" s="224"/>
      <c r="D164" s="225" t="s">
        <v>128</v>
      </c>
      <c r="E164" s="226" t="s">
        <v>1</v>
      </c>
      <c r="F164" s="227" t="s">
        <v>218</v>
      </c>
      <c r="G164" s="224"/>
      <c r="H164" s="228">
        <v>28.8</v>
      </c>
      <c r="I164" s="229"/>
      <c r="J164" s="224"/>
      <c r="K164" s="224"/>
      <c r="L164" s="230"/>
      <c r="M164" s="231"/>
      <c r="N164" s="232"/>
      <c r="O164" s="232"/>
      <c r="P164" s="232"/>
      <c r="Q164" s="232"/>
      <c r="R164" s="232"/>
      <c r="S164" s="232"/>
      <c r="T164" s="23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4" t="s">
        <v>128</v>
      </c>
      <c r="AU164" s="234" t="s">
        <v>84</v>
      </c>
      <c r="AV164" s="13" t="s">
        <v>84</v>
      </c>
      <c r="AW164" s="13" t="s">
        <v>34</v>
      </c>
      <c r="AX164" s="13" t="s">
        <v>77</v>
      </c>
      <c r="AY164" s="234" t="s">
        <v>119</v>
      </c>
    </row>
    <row r="165" spans="1:51" s="14" customFormat="1" ht="12">
      <c r="A165" s="14"/>
      <c r="B165" s="245"/>
      <c r="C165" s="246"/>
      <c r="D165" s="225" t="s">
        <v>128</v>
      </c>
      <c r="E165" s="247" t="s">
        <v>1</v>
      </c>
      <c r="F165" s="248" t="s">
        <v>202</v>
      </c>
      <c r="G165" s="246"/>
      <c r="H165" s="249">
        <v>45.55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5" t="s">
        <v>128</v>
      </c>
      <c r="AU165" s="255" t="s">
        <v>84</v>
      </c>
      <c r="AV165" s="14" t="s">
        <v>126</v>
      </c>
      <c r="AW165" s="14" t="s">
        <v>34</v>
      </c>
      <c r="AX165" s="14" t="s">
        <v>82</v>
      </c>
      <c r="AY165" s="255" t="s">
        <v>119</v>
      </c>
    </row>
    <row r="166" spans="1:65" s="2" customFormat="1" ht="24.15" customHeight="1">
      <c r="A166" s="37"/>
      <c r="B166" s="38"/>
      <c r="C166" s="210" t="s">
        <v>219</v>
      </c>
      <c r="D166" s="210" t="s">
        <v>121</v>
      </c>
      <c r="E166" s="211" t="s">
        <v>220</v>
      </c>
      <c r="F166" s="212" t="s">
        <v>221</v>
      </c>
      <c r="G166" s="213" t="s">
        <v>124</v>
      </c>
      <c r="H166" s="214">
        <v>48</v>
      </c>
      <c r="I166" s="215"/>
      <c r="J166" s="216">
        <f>ROUND(I166*H166,2)</f>
        <v>0</v>
      </c>
      <c r="K166" s="212" t="s">
        <v>125</v>
      </c>
      <c r="L166" s="43"/>
      <c r="M166" s="217" t="s">
        <v>1</v>
      </c>
      <c r="N166" s="218" t="s">
        <v>42</v>
      </c>
      <c r="O166" s="90"/>
      <c r="P166" s="219">
        <f>O166*H166</f>
        <v>0</v>
      </c>
      <c r="Q166" s="219">
        <v>0.12895</v>
      </c>
      <c r="R166" s="219">
        <f>Q166*H166</f>
        <v>6.1896</v>
      </c>
      <c r="S166" s="219">
        <v>0</v>
      </c>
      <c r="T166" s="220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1" t="s">
        <v>126</v>
      </c>
      <c r="AT166" s="221" t="s">
        <v>121</v>
      </c>
      <c r="AU166" s="221" t="s">
        <v>84</v>
      </c>
      <c r="AY166" s="16" t="s">
        <v>119</v>
      </c>
      <c r="BE166" s="222">
        <f>IF(N166="základní",J166,0)</f>
        <v>0</v>
      </c>
      <c r="BF166" s="222">
        <f>IF(N166="snížená",J166,0)</f>
        <v>0</v>
      </c>
      <c r="BG166" s="222">
        <f>IF(N166="zákl. přenesená",J166,0)</f>
        <v>0</v>
      </c>
      <c r="BH166" s="222">
        <f>IF(N166="sníž. přenesená",J166,0)</f>
        <v>0</v>
      </c>
      <c r="BI166" s="222">
        <f>IF(N166="nulová",J166,0)</f>
        <v>0</v>
      </c>
      <c r="BJ166" s="16" t="s">
        <v>82</v>
      </c>
      <c r="BK166" s="222">
        <f>ROUND(I166*H166,2)</f>
        <v>0</v>
      </c>
      <c r="BL166" s="16" t="s">
        <v>126</v>
      </c>
      <c r="BM166" s="221" t="s">
        <v>222</v>
      </c>
    </row>
    <row r="167" spans="1:51" s="13" customFormat="1" ht="12">
      <c r="A167" s="13"/>
      <c r="B167" s="223"/>
      <c r="C167" s="224"/>
      <c r="D167" s="225" t="s">
        <v>128</v>
      </c>
      <c r="E167" s="226" t="s">
        <v>1</v>
      </c>
      <c r="F167" s="227" t="s">
        <v>223</v>
      </c>
      <c r="G167" s="224"/>
      <c r="H167" s="228">
        <v>48</v>
      </c>
      <c r="I167" s="229"/>
      <c r="J167" s="224"/>
      <c r="K167" s="224"/>
      <c r="L167" s="230"/>
      <c r="M167" s="231"/>
      <c r="N167" s="232"/>
      <c r="O167" s="232"/>
      <c r="P167" s="232"/>
      <c r="Q167" s="232"/>
      <c r="R167" s="232"/>
      <c r="S167" s="232"/>
      <c r="T167" s="23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4" t="s">
        <v>128</v>
      </c>
      <c r="AU167" s="234" t="s">
        <v>84</v>
      </c>
      <c r="AV167" s="13" t="s">
        <v>84</v>
      </c>
      <c r="AW167" s="13" t="s">
        <v>34</v>
      </c>
      <c r="AX167" s="13" t="s">
        <v>82</v>
      </c>
      <c r="AY167" s="234" t="s">
        <v>119</v>
      </c>
    </row>
    <row r="168" spans="1:63" s="12" customFormat="1" ht="22.8" customHeight="1">
      <c r="A168" s="12"/>
      <c r="B168" s="194"/>
      <c r="C168" s="195"/>
      <c r="D168" s="196" t="s">
        <v>76</v>
      </c>
      <c r="E168" s="208" t="s">
        <v>155</v>
      </c>
      <c r="F168" s="208" t="s">
        <v>224</v>
      </c>
      <c r="G168" s="195"/>
      <c r="H168" s="195"/>
      <c r="I168" s="198"/>
      <c r="J168" s="209">
        <f>BK168</f>
        <v>0</v>
      </c>
      <c r="K168" s="195"/>
      <c r="L168" s="200"/>
      <c r="M168" s="201"/>
      <c r="N168" s="202"/>
      <c r="O168" s="202"/>
      <c r="P168" s="203">
        <f>SUM(P169:P174)</f>
        <v>0</v>
      </c>
      <c r="Q168" s="202"/>
      <c r="R168" s="203">
        <f>SUM(R169:R174)</f>
        <v>0.19614</v>
      </c>
      <c r="S168" s="202"/>
      <c r="T168" s="204">
        <f>SUM(T169:T174)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5" t="s">
        <v>82</v>
      </c>
      <c r="AT168" s="206" t="s">
        <v>76</v>
      </c>
      <c r="AU168" s="206" t="s">
        <v>82</v>
      </c>
      <c r="AY168" s="205" t="s">
        <v>119</v>
      </c>
      <c r="BK168" s="207">
        <f>SUM(BK169:BK174)</f>
        <v>0</v>
      </c>
    </row>
    <row r="169" spans="1:65" s="2" customFormat="1" ht="37.8" customHeight="1">
      <c r="A169" s="37"/>
      <c r="B169" s="38"/>
      <c r="C169" s="210" t="s">
        <v>7</v>
      </c>
      <c r="D169" s="210" t="s">
        <v>121</v>
      </c>
      <c r="E169" s="211" t="s">
        <v>225</v>
      </c>
      <c r="F169" s="212" t="s">
        <v>226</v>
      </c>
      <c r="G169" s="213" t="s">
        <v>227</v>
      </c>
      <c r="H169" s="214">
        <v>5</v>
      </c>
      <c r="I169" s="215"/>
      <c r="J169" s="216">
        <f>ROUND(I169*H169,2)</f>
        <v>0</v>
      </c>
      <c r="K169" s="212" t="s">
        <v>125</v>
      </c>
      <c r="L169" s="43"/>
      <c r="M169" s="217" t="s">
        <v>1</v>
      </c>
      <c r="N169" s="218" t="s">
        <v>42</v>
      </c>
      <c r="O169" s="90"/>
      <c r="P169" s="219">
        <f>O169*H169</f>
        <v>0</v>
      </c>
      <c r="Q169" s="219">
        <v>0</v>
      </c>
      <c r="R169" s="219">
        <f>Q169*H169</f>
        <v>0</v>
      </c>
      <c r="S169" s="219">
        <v>0</v>
      </c>
      <c r="T169" s="220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1" t="s">
        <v>126</v>
      </c>
      <c r="AT169" s="221" t="s">
        <v>121</v>
      </c>
      <c r="AU169" s="221" t="s">
        <v>84</v>
      </c>
      <c r="AY169" s="16" t="s">
        <v>119</v>
      </c>
      <c r="BE169" s="222">
        <f>IF(N169="základní",J169,0)</f>
        <v>0</v>
      </c>
      <c r="BF169" s="222">
        <f>IF(N169="snížená",J169,0)</f>
        <v>0</v>
      </c>
      <c r="BG169" s="222">
        <f>IF(N169="zákl. přenesená",J169,0)</f>
        <v>0</v>
      </c>
      <c r="BH169" s="222">
        <f>IF(N169="sníž. přenesená",J169,0)</f>
        <v>0</v>
      </c>
      <c r="BI169" s="222">
        <f>IF(N169="nulová",J169,0)</f>
        <v>0</v>
      </c>
      <c r="BJ169" s="16" t="s">
        <v>82</v>
      </c>
      <c r="BK169" s="222">
        <f>ROUND(I169*H169,2)</f>
        <v>0</v>
      </c>
      <c r="BL169" s="16" t="s">
        <v>126</v>
      </c>
      <c r="BM169" s="221" t="s">
        <v>228</v>
      </c>
    </row>
    <row r="170" spans="1:65" s="2" customFormat="1" ht="24.15" customHeight="1">
      <c r="A170" s="37"/>
      <c r="B170" s="38"/>
      <c r="C170" s="235" t="s">
        <v>229</v>
      </c>
      <c r="D170" s="235" t="s">
        <v>173</v>
      </c>
      <c r="E170" s="236" t="s">
        <v>230</v>
      </c>
      <c r="F170" s="237" t="s">
        <v>231</v>
      </c>
      <c r="G170" s="238" t="s">
        <v>227</v>
      </c>
      <c r="H170" s="239">
        <v>5</v>
      </c>
      <c r="I170" s="240"/>
      <c r="J170" s="241">
        <f>ROUND(I170*H170,2)</f>
        <v>0</v>
      </c>
      <c r="K170" s="237" t="s">
        <v>125</v>
      </c>
      <c r="L170" s="242"/>
      <c r="M170" s="243" t="s">
        <v>1</v>
      </c>
      <c r="N170" s="244" t="s">
        <v>42</v>
      </c>
      <c r="O170" s="90"/>
      <c r="P170" s="219">
        <f>O170*H170</f>
        <v>0</v>
      </c>
      <c r="Q170" s="219">
        <v>0.0015</v>
      </c>
      <c r="R170" s="219">
        <f>Q170*H170</f>
        <v>0.0075</v>
      </c>
      <c r="S170" s="219">
        <v>0</v>
      </c>
      <c r="T170" s="220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1" t="s">
        <v>155</v>
      </c>
      <c r="AT170" s="221" t="s">
        <v>173</v>
      </c>
      <c r="AU170" s="221" t="s">
        <v>84</v>
      </c>
      <c r="AY170" s="16" t="s">
        <v>119</v>
      </c>
      <c r="BE170" s="222">
        <f>IF(N170="základní",J170,0)</f>
        <v>0</v>
      </c>
      <c r="BF170" s="222">
        <f>IF(N170="snížená",J170,0)</f>
        <v>0</v>
      </c>
      <c r="BG170" s="222">
        <f>IF(N170="zákl. přenesená",J170,0)</f>
        <v>0</v>
      </c>
      <c r="BH170" s="222">
        <f>IF(N170="sníž. přenesená",J170,0)</f>
        <v>0</v>
      </c>
      <c r="BI170" s="222">
        <f>IF(N170="nulová",J170,0)</f>
        <v>0</v>
      </c>
      <c r="BJ170" s="16" t="s">
        <v>82</v>
      </c>
      <c r="BK170" s="222">
        <f>ROUND(I170*H170,2)</f>
        <v>0</v>
      </c>
      <c r="BL170" s="16" t="s">
        <v>126</v>
      </c>
      <c r="BM170" s="221" t="s">
        <v>232</v>
      </c>
    </row>
    <row r="171" spans="1:65" s="2" customFormat="1" ht="24.15" customHeight="1">
      <c r="A171" s="37"/>
      <c r="B171" s="38"/>
      <c r="C171" s="210" t="s">
        <v>233</v>
      </c>
      <c r="D171" s="210" t="s">
        <v>121</v>
      </c>
      <c r="E171" s="211" t="s">
        <v>234</v>
      </c>
      <c r="F171" s="212" t="s">
        <v>235</v>
      </c>
      <c r="G171" s="213" t="s">
        <v>227</v>
      </c>
      <c r="H171" s="214">
        <v>4</v>
      </c>
      <c r="I171" s="215"/>
      <c r="J171" s="216">
        <f>ROUND(I171*H171,2)</f>
        <v>0</v>
      </c>
      <c r="K171" s="212" t="s">
        <v>125</v>
      </c>
      <c r="L171" s="43"/>
      <c r="M171" s="217" t="s">
        <v>1</v>
      </c>
      <c r="N171" s="218" t="s">
        <v>42</v>
      </c>
      <c r="O171" s="90"/>
      <c r="P171" s="219">
        <f>O171*H171</f>
        <v>0</v>
      </c>
      <c r="Q171" s="219">
        <v>0.04</v>
      </c>
      <c r="R171" s="219">
        <f>Q171*H171</f>
        <v>0.16</v>
      </c>
      <c r="S171" s="219">
        <v>0</v>
      </c>
      <c r="T171" s="220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1" t="s">
        <v>126</v>
      </c>
      <c r="AT171" s="221" t="s">
        <v>121</v>
      </c>
      <c r="AU171" s="221" t="s">
        <v>84</v>
      </c>
      <c r="AY171" s="16" t="s">
        <v>119</v>
      </c>
      <c r="BE171" s="222">
        <f>IF(N171="základní",J171,0)</f>
        <v>0</v>
      </c>
      <c r="BF171" s="222">
        <f>IF(N171="snížená",J171,0)</f>
        <v>0</v>
      </c>
      <c r="BG171" s="222">
        <f>IF(N171="zákl. přenesená",J171,0)</f>
        <v>0</v>
      </c>
      <c r="BH171" s="222">
        <f>IF(N171="sníž. přenesená",J171,0)</f>
        <v>0</v>
      </c>
      <c r="BI171" s="222">
        <f>IF(N171="nulová",J171,0)</f>
        <v>0</v>
      </c>
      <c r="BJ171" s="16" t="s">
        <v>82</v>
      </c>
      <c r="BK171" s="222">
        <f>ROUND(I171*H171,2)</f>
        <v>0</v>
      </c>
      <c r="BL171" s="16" t="s">
        <v>126</v>
      </c>
      <c r="BM171" s="221" t="s">
        <v>236</v>
      </c>
    </row>
    <row r="172" spans="1:65" s="2" customFormat="1" ht="33" customHeight="1">
      <c r="A172" s="37"/>
      <c r="B172" s="38"/>
      <c r="C172" s="210" t="s">
        <v>237</v>
      </c>
      <c r="D172" s="210" t="s">
        <v>121</v>
      </c>
      <c r="E172" s="211" t="s">
        <v>238</v>
      </c>
      <c r="F172" s="212" t="s">
        <v>239</v>
      </c>
      <c r="G172" s="213" t="s">
        <v>227</v>
      </c>
      <c r="H172" s="214">
        <v>4</v>
      </c>
      <c r="I172" s="215"/>
      <c r="J172" s="216">
        <f>ROUND(I172*H172,2)</f>
        <v>0</v>
      </c>
      <c r="K172" s="212" t="s">
        <v>125</v>
      </c>
      <c r="L172" s="43"/>
      <c r="M172" s="217" t="s">
        <v>1</v>
      </c>
      <c r="N172" s="218" t="s">
        <v>42</v>
      </c>
      <c r="O172" s="90"/>
      <c r="P172" s="219">
        <f>O172*H172</f>
        <v>0</v>
      </c>
      <c r="Q172" s="219">
        <v>0.0062</v>
      </c>
      <c r="R172" s="219">
        <f>Q172*H172</f>
        <v>0.0248</v>
      </c>
      <c r="S172" s="219">
        <v>0</v>
      </c>
      <c r="T172" s="220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21" t="s">
        <v>126</v>
      </c>
      <c r="AT172" s="221" t="s">
        <v>121</v>
      </c>
      <c r="AU172" s="221" t="s">
        <v>84</v>
      </c>
      <c r="AY172" s="16" t="s">
        <v>119</v>
      </c>
      <c r="BE172" s="222">
        <f>IF(N172="základní",J172,0)</f>
        <v>0</v>
      </c>
      <c r="BF172" s="222">
        <f>IF(N172="snížená",J172,0)</f>
        <v>0</v>
      </c>
      <c r="BG172" s="222">
        <f>IF(N172="zákl. přenesená",J172,0)</f>
        <v>0</v>
      </c>
      <c r="BH172" s="222">
        <f>IF(N172="sníž. přenesená",J172,0)</f>
        <v>0</v>
      </c>
      <c r="BI172" s="222">
        <f>IF(N172="nulová",J172,0)</f>
        <v>0</v>
      </c>
      <c r="BJ172" s="16" t="s">
        <v>82</v>
      </c>
      <c r="BK172" s="222">
        <f>ROUND(I172*H172,2)</f>
        <v>0</v>
      </c>
      <c r="BL172" s="16" t="s">
        <v>126</v>
      </c>
      <c r="BM172" s="221" t="s">
        <v>240</v>
      </c>
    </row>
    <row r="173" spans="1:65" s="2" customFormat="1" ht="24.15" customHeight="1">
      <c r="A173" s="37"/>
      <c r="B173" s="38"/>
      <c r="C173" s="210" t="s">
        <v>241</v>
      </c>
      <c r="D173" s="210" t="s">
        <v>121</v>
      </c>
      <c r="E173" s="211" t="s">
        <v>242</v>
      </c>
      <c r="F173" s="212" t="s">
        <v>243</v>
      </c>
      <c r="G173" s="213" t="s">
        <v>227</v>
      </c>
      <c r="H173" s="214">
        <v>4</v>
      </c>
      <c r="I173" s="215"/>
      <c r="J173" s="216">
        <f>ROUND(I173*H173,2)</f>
        <v>0</v>
      </c>
      <c r="K173" s="212" t="s">
        <v>125</v>
      </c>
      <c r="L173" s="43"/>
      <c r="M173" s="217" t="s">
        <v>1</v>
      </c>
      <c r="N173" s="218" t="s">
        <v>42</v>
      </c>
      <c r="O173" s="90"/>
      <c r="P173" s="219">
        <f>O173*H173</f>
        <v>0</v>
      </c>
      <c r="Q173" s="219">
        <v>0</v>
      </c>
      <c r="R173" s="219">
        <f>Q173*H173</f>
        <v>0</v>
      </c>
      <c r="S173" s="219">
        <v>0</v>
      </c>
      <c r="T173" s="220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1" t="s">
        <v>126</v>
      </c>
      <c r="AT173" s="221" t="s">
        <v>121</v>
      </c>
      <c r="AU173" s="221" t="s">
        <v>84</v>
      </c>
      <c r="AY173" s="16" t="s">
        <v>119</v>
      </c>
      <c r="BE173" s="222">
        <f>IF(N173="základní",J173,0)</f>
        <v>0</v>
      </c>
      <c r="BF173" s="222">
        <f>IF(N173="snížená",J173,0)</f>
        <v>0</v>
      </c>
      <c r="BG173" s="222">
        <f>IF(N173="zákl. přenesená",J173,0)</f>
        <v>0</v>
      </c>
      <c r="BH173" s="222">
        <f>IF(N173="sníž. přenesená",J173,0)</f>
        <v>0</v>
      </c>
      <c r="BI173" s="222">
        <f>IF(N173="nulová",J173,0)</f>
        <v>0</v>
      </c>
      <c r="BJ173" s="16" t="s">
        <v>82</v>
      </c>
      <c r="BK173" s="222">
        <f>ROUND(I173*H173,2)</f>
        <v>0</v>
      </c>
      <c r="BL173" s="16" t="s">
        <v>126</v>
      </c>
      <c r="BM173" s="221" t="s">
        <v>244</v>
      </c>
    </row>
    <row r="174" spans="1:65" s="2" customFormat="1" ht="24.15" customHeight="1">
      <c r="A174" s="37"/>
      <c r="B174" s="38"/>
      <c r="C174" s="210" t="s">
        <v>245</v>
      </c>
      <c r="D174" s="210" t="s">
        <v>121</v>
      </c>
      <c r="E174" s="211" t="s">
        <v>246</v>
      </c>
      <c r="F174" s="212" t="s">
        <v>247</v>
      </c>
      <c r="G174" s="213" t="s">
        <v>227</v>
      </c>
      <c r="H174" s="214">
        <v>4</v>
      </c>
      <c r="I174" s="215"/>
      <c r="J174" s="216">
        <f>ROUND(I174*H174,2)</f>
        <v>0</v>
      </c>
      <c r="K174" s="212" t="s">
        <v>125</v>
      </c>
      <c r="L174" s="43"/>
      <c r="M174" s="217" t="s">
        <v>1</v>
      </c>
      <c r="N174" s="218" t="s">
        <v>42</v>
      </c>
      <c r="O174" s="90"/>
      <c r="P174" s="219">
        <f>O174*H174</f>
        <v>0</v>
      </c>
      <c r="Q174" s="219">
        <v>0.00096</v>
      </c>
      <c r="R174" s="219">
        <f>Q174*H174</f>
        <v>0.00384</v>
      </c>
      <c r="S174" s="219">
        <v>0</v>
      </c>
      <c r="T174" s="220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1" t="s">
        <v>126</v>
      </c>
      <c r="AT174" s="221" t="s">
        <v>121</v>
      </c>
      <c r="AU174" s="221" t="s">
        <v>84</v>
      </c>
      <c r="AY174" s="16" t="s">
        <v>119</v>
      </c>
      <c r="BE174" s="222">
        <f>IF(N174="základní",J174,0)</f>
        <v>0</v>
      </c>
      <c r="BF174" s="222">
        <f>IF(N174="snížená",J174,0)</f>
        <v>0</v>
      </c>
      <c r="BG174" s="222">
        <f>IF(N174="zákl. přenesená",J174,0)</f>
        <v>0</v>
      </c>
      <c r="BH174" s="222">
        <f>IF(N174="sníž. přenesená",J174,0)</f>
        <v>0</v>
      </c>
      <c r="BI174" s="222">
        <f>IF(N174="nulová",J174,0)</f>
        <v>0</v>
      </c>
      <c r="BJ174" s="16" t="s">
        <v>82</v>
      </c>
      <c r="BK174" s="222">
        <f>ROUND(I174*H174,2)</f>
        <v>0</v>
      </c>
      <c r="BL174" s="16" t="s">
        <v>126</v>
      </c>
      <c r="BM174" s="221" t="s">
        <v>248</v>
      </c>
    </row>
    <row r="175" spans="1:63" s="12" customFormat="1" ht="22.8" customHeight="1">
      <c r="A175" s="12"/>
      <c r="B175" s="194"/>
      <c r="C175" s="195"/>
      <c r="D175" s="196" t="s">
        <v>76</v>
      </c>
      <c r="E175" s="208" t="s">
        <v>159</v>
      </c>
      <c r="F175" s="208" t="s">
        <v>249</v>
      </c>
      <c r="G175" s="195"/>
      <c r="H175" s="195"/>
      <c r="I175" s="198"/>
      <c r="J175" s="209">
        <f>BK175</f>
        <v>0</v>
      </c>
      <c r="K175" s="195"/>
      <c r="L175" s="200"/>
      <c r="M175" s="201"/>
      <c r="N175" s="202"/>
      <c r="O175" s="202"/>
      <c r="P175" s="203">
        <f>SUM(P176:P184)</f>
        <v>0</v>
      </c>
      <c r="Q175" s="202"/>
      <c r="R175" s="203">
        <f>SUM(R176:R184)</f>
        <v>0</v>
      </c>
      <c r="S175" s="202"/>
      <c r="T175" s="204">
        <f>SUM(T176:T184)</f>
        <v>9.764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5" t="s">
        <v>82</v>
      </c>
      <c r="AT175" s="206" t="s">
        <v>76</v>
      </c>
      <c r="AU175" s="206" t="s">
        <v>82</v>
      </c>
      <c r="AY175" s="205" t="s">
        <v>119</v>
      </c>
      <c r="BK175" s="207">
        <f>SUM(BK176:BK184)</f>
        <v>0</v>
      </c>
    </row>
    <row r="176" spans="1:65" s="2" customFormat="1" ht="24.15" customHeight="1">
      <c r="A176" s="37"/>
      <c r="B176" s="38"/>
      <c r="C176" s="210" t="s">
        <v>250</v>
      </c>
      <c r="D176" s="210" t="s">
        <v>121</v>
      </c>
      <c r="E176" s="211" t="s">
        <v>251</v>
      </c>
      <c r="F176" s="212" t="s">
        <v>252</v>
      </c>
      <c r="G176" s="213" t="s">
        <v>132</v>
      </c>
      <c r="H176" s="214">
        <v>2.88</v>
      </c>
      <c r="I176" s="215"/>
      <c r="J176" s="216">
        <f>ROUND(I176*H176,2)</f>
        <v>0</v>
      </c>
      <c r="K176" s="212" t="s">
        <v>125</v>
      </c>
      <c r="L176" s="43"/>
      <c r="M176" s="217" t="s">
        <v>1</v>
      </c>
      <c r="N176" s="218" t="s">
        <v>42</v>
      </c>
      <c r="O176" s="90"/>
      <c r="P176" s="219">
        <f>O176*H176</f>
        <v>0</v>
      </c>
      <c r="Q176" s="219">
        <v>0</v>
      </c>
      <c r="R176" s="219">
        <f>Q176*H176</f>
        <v>0</v>
      </c>
      <c r="S176" s="219">
        <v>2.2</v>
      </c>
      <c r="T176" s="220">
        <f>S176*H176</f>
        <v>6.336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21" t="s">
        <v>126</v>
      </c>
      <c r="AT176" s="221" t="s">
        <v>121</v>
      </c>
      <c r="AU176" s="221" t="s">
        <v>84</v>
      </c>
      <c r="AY176" s="16" t="s">
        <v>119</v>
      </c>
      <c r="BE176" s="222">
        <f>IF(N176="základní",J176,0)</f>
        <v>0</v>
      </c>
      <c r="BF176" s="222">
        <f>IF(N176="snížená",J176,0)</f>
        <v>0</v>
      </c>
      <c r="BG176" s="222">
        <f>IF(N176="zákl. přenesená",J176,0)</f>
        <v>0</v>
      </c>
      <c r="BH176" s="222">
        <f>IF(N176="sníž. přenesená",J176,0)</f>
        <v>0</v>
      </c>
      <c r="BI176" s="222">
        <f>IF(N176="nulová",J176,0)</f>
        <v>0</v>
      </c>
      <c r="BJ176" s="16" t="s">
        <v>82</v>
      </c>
      <c r="BK176" s="222">
        <f>ROUND(I176*H176,2)</f>
        <v>0</v>
      </c>
      <c r="BL176" s="16" t="s">
        <v>126</v>
      </c>
      <c r="BM176" s="221" t="s">
        <v>253</v>
      </c>
    </row>
    <row r="177" spans="1:51" s="13" customFormat="1" ht="12">
      <c r="A177" s="13"/>
      <c r="B177" s="223"/>
      <c r="C177" s="224"/>
      <c r="D177" s="225" t="s">
        <v>128</v>
      </c>
      <c r="E177" s="226" t="s">
        <v>1</v>
      </c>
      <c r="F177" s="227" t="s">
        <v>254</v>
      </c>
      <c r="G177" s="224"/>
      <c r="H177" s="228">
        <v>2.88</v>
      </c>
      <c r="I177" s="229"/>
      <c r="J177" s="224"/>
      <c r="K177" s="224"/>
      <c r="L177" s="230"/>
      <c r="M177" s="231"/>
      <c r="N177" s="232"/>
      <c r="O177" s="232"/>
      <c r="P177" s="232"/>
      <c r="Q177" s="232"/>
      <c r="R177" s="232"/>
      <c r="S177" s="232"/>
      <c r="T177" s="23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4" t="s">
        <v>128</v>
      </c>
      <c r="AU177" s="234" t="s">
        <v>84</v>
      </c>
      <c r="AV177" s="13" t="s">
        <v>84</v>
      </c>
      <c r="AW177" s="13" t="s">
        <v>34</v>
      </c>
      <c r="AX177" s="13" t="s">
        <v>82</v>
      </c>
      <c r="AY177" s="234" t="s">
        <v>119</v>
      </c>
    </row>
    <row r="178" spans="1:65" s="2" customFormat="1" ht="24.15" customHeight="1">
      <c r="A178" s="37"/>
      <c r="B178" s="38"/>
      <c r="C178" s="210" t="s">
        <v>255</v>
      </c>
      <c r="D178" s="210" t="s">
        <v>121</v>
      </c>
      <c r="E178" s="211" t="s">
        <v>256</v>
      </c>
      <c r="F178" s="212" t="s">
        <v>257</v>
      </c>
      <c r="G178" s="213" t="s">
        <v>132</v>
      </c>
      <c r="H178" s="214">
        <v>2.4</v>
      </c>
      <c r="I178" s="215"/>
      <c r="J178" s="216">
        <f>ROUND(I178*H178,2)</f>
        <v>0</v>
      </c>
      <c r="K178" s="212" t="s">
        <v>125</v>
      </c>
      <c r="L178" s="43"/>
      <c r="M178" s="217" t="s">
        <v>1</v>
      </c>
      <c r="N178" s="218" t="s">
        <v>42</v>
      </c>
      <c r="O178" s="90"/>
      <c r="P178" s="219">
        <f>O178*H178</f>
        <v>0</v>
      </c>
      <c r="Q178" s="219">
        <v>0</v>
      </c>
      <c r="R178" s="219">
        <f>Q178*H178</f>
        <v>0</v>
      </c>
      <c r="S178" s="219">
        <v>1.4</v>
      </c>
      <c r="T178" s="220">
        <f>S178*H178</f>
        <v>3.36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1" t="s">
        <v>126</v>
      </c>
      <c r="AT178" s="221" t="s">
        <v>121</v>
      </c>
      <c r="AU178" s="221" t="s">
        <v>84</v>
      </c>
      <c r="AY178" s="16" t="s">
        <v>119</v>
      </c>
      <c r="BE178" s="222">
        <f>IF(N178="základní",J178,0)</f>
        <v>0</v>
      </c>
      <c r="BF178" s="222">
        <f>IF(N178="snížená",J178,0)</f>
        <v>0</v>
      </c>
      <c r="BG178" s="222">
        <f>IF(N178="zákl. přenesená",J178,0)</f>
        <v>0</v>
      </c>
      <c r="BH178" s="222">
        <f>IF(N178="sníž. přenesená",J178,0)</f>
        <v>0</v>
      </c>
      <c r="BI178" s="222">
        <f>IF(N178="nulová",J178,0)</f>
        <v>0</v>
      </c>
      <c r="BJ178" s="16" t="s">
        <v>82</v>
      </c>
      <c r="BK178" s="222">
        <f>ROUND(I178*H178,2)</f>
        <v>0</v>
      </c>
      <c r="BL178" s="16" t="s">
        <v>126</v>
      </c>
      <c r="BM178" s="221" t="s">
        <v>258</v>
      </c>
    </row>
    <row r="179" spans="1:51" s="13" customFormat="1" ht="12">
      <c r="A179" s="13"/>
      <c r="B179" s="223"/>
      <c r="C179" s="224"/>
      <c r="D179" s="225" t="s">
        <v>128</v>
      </c>
      <c r="E179" s="226" t="s">
        <v>1</v>
      </c>
      <c r="F179" s="227" t="s">
        <v>259</v>
      </c>
      <c r="G179" s="224"/>
      <c r="H179" s="228">
        <v>2.4</v>
      </c>
      <c r="I179" s="229"/>
      <c r="J179" s="224"/>
      <c r="K179" s="224"/>
      <c r="L179" s="230"/>
      <c r="M179" s="231"/>
      <c r="N179" s="232"/>
      <c r="O179" s="232"/>
      <c r="P179" s="232"/>
      <c r="Q179" s="232"/>
      <c r="R179" s="232"/>
      <c r="S179" s="232"/>
      <c r="T179" s="23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4" t="s">
        <v>128</v>
      </c>
      <c r="AU179" s="234" t="s">
        <v>84</v>
      </c>
      <c r="AV179" s="13" t="s">
        <v>84</v>
      </c>
      <c r="AW179" s="13" t="s">
        <v>34</v>
      </c>
      <c r="AX179" s="13" t="s">
        <v>82</v>
      </c>
      <c r="AY179" s="234" t="s">
        <v>119</v>
      </c>
    </row>
    <row r="180" spans="1:65" s="2" customFormat="1" ht="24.15" customHeight="1">
      <c r="A180" s="37"/>
      <c r="B180" s="38"/>
      <c r="C180" s="210" t="s">
        <v>260</v>
      </c>
      <c r="D180" s="210" t="s">
        <v>121</v>
      </c>
      <c r="E180" s="211" t="s">
        <v>261</v>
      </c>
      <c r="F180" s="212" t="s">
        <v>262</v>
      </c>
      <c r="G180" s="213" t="s">
        <v>227</v>
      </c>
      <c r="H180" s="214">
        <v>2</v>
      </c>
      <c r="I180" s="215"/>
      <c r="J180" s="216">
        <f>ROUND(I180*H180,2)</f>
        <v>0</v>
      </c>
      <c r="K180" s="212" t="s">
        <v>125</v>
      </c>
      <c r="L180" s="43"/>
      <c r="M180" s="217" t="s">
        <v>1</v>
      </c>
      <c r="N180" s="218" t="s">
        <v>42</v>
      </c>
      <c r="O180" s="90"/>
      <c r="P180" s="219">
        <f>O180*H180</f>
        <v>0</v>
      </c>
      <c r="Q180" s="219">
        <v>0</v>
      </c>
      <c r="R180" s="219">
        <f>Q180*H180</f>
        <v>0</v>
      </c>
      <c r="S180" s="219">
        <v>0.034</v>
      </c>
      <c r="T180" s="220">
        <f>S180*H180</f>
        <v>0.068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21" t="s">
        <v>126</v>
      </c>
      <c r="AT180" s="221" t="s">
        <v>121</v>
      </c>
      <c r="AU180" s="221" t="s">
        <v>84</v>
      </c>
      <c r="AY180" s="16" t="s">
        <v>119</v>
      </c>
      <c r="BE180" s="222">
        <f>IF(N180="základní",J180,0)</f>
        <v>0</v>
      </c>
      <c r="BF180" s="222">
        <f>IF(N180="snížená",J180,0)</f>
        <v>0</v>
      </c>
      <c r="BG180" s="222">
        <f>IF(N180="zákl. přenesená",J180,0)</f>
        <v>0</v>
      </c>
      <c r="BH180" s="222">
        <f>IF(N180="sníž. přenesená",J180,0)</f>
        <v>0</v>
      </c>
      <c r="BI180" s="222">
        <f>IF(N180="nulová",J180,0)</f>
        <v>0</v>
      </c>
      <c r="BJ180" s="16" t="s">
        <v>82</v>
      </c>
      <c r="BK180" s="222">
        <f>ROUND(I180*H180,2)</f>
        <v>0</v>
      </c>
      <c r="BL180" s="16" t="s">
        <v>126</v>
      </c>
      <c r="BM180" s="221" t="s">
        <v>263</v>
      </c>
    </row>
    <row r="181" spans="1:51" s="13" customFormat="1" ht="12">
      <c r="A181" s="13"/>
      <c r="B181" s="223"/>
      <c r="C181" s="224"/>
      <c r="D181" s="225" t="s">
        <v>128</v>
      </c>
      <c r="E181" s="226" t="s">
        <v>1</v>
      </c>
      <c r="F181" s="227" t="s">
        <v>264</v>
      </c>
      <c r="G181" s="224"/>
      <c r="H181" s="228">
        <v>2</v>
      </c>
      <c r="I181" s="229"/>
      <c r="J181" s="224"/>
      <c r="K181" s="224"/>
      <c r="L181" s="230"/>
      <c r="M181" s="231"/>
      <c r="N181" s="232"/>
      <c r="O181" s="232"/>
      <c r="P181" s="232"/>
      <c r="Q181" s="232"/>
      <c r="R181" s="232"/>
      <c r="S181" s="232"/>
      <c r="T181" s="23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4" t="s">
        <v>128</v>
      </c>
      <c r="AU181" s="234" t="s">
        <v>84</v>
      </c>
      <c r="AV181" s="13" t="s">
        <v>84</v>
      </c>
      <c r="AW181" s="13" t="s">
        <v>34</v>
      </c>
      <c r="AX181" s="13" t="s">
        <v>82</v>
      </c>
      <c r="AY181" s="234" t="s">
        <v>119</v>
      </c>
    </row>
    <row r="182" spans="1:65" s="2" customFormat="1" ht="24.15" customHeight="1">
      <c r="A182" s="37"/>
      <c r="B182" s="38"/>
      <c r="C182" s="210" t="s">
        <v>265</v>
      </c>
      <c r="D182" s="210" t="s">
        <v>121</v>
      </c>
      <c r="E182" s="211" t="s">
        <v>266</v>
      </c>
      <c r="F182" s="212" t="s">
        <v>267</v>
      </c>
      <c r="G182" s="213" t="s">
        <v>166</v>
      </c>
      <c r="H182" s="214">
        <v>65.7</v>
      </c>
      <c r="I182" s="215"/>
      <c r="J182" s="216">
        <f>ROUND(I182*H182,2)</f>
        <v>0</v>
      </c>
      <c r="K182" s="212" t="s">
        <v>125</v>
      </c>
      <c r="L182" s="43"/>
      <c r="M182" s="217" t="s">
        <v>1</v>
      </c>
      <c r="N182" s="218" t="s">
        <v>42</v>
      </c>
      <c r="O182" s="90"/>
      <c r="P182" s="219">
        <f>O182*H182</f>
        <v>0</v>
      </c>
      <c r="Q182" s="219">
        <v>0</v>
      </c>
      <c r="R182" s="219">
        <f>Q182*H182</f>
        <v>0</v>
      </c>
      <c r="S182" s="219">
        <v>0</v>
      </c>
      <c r="T182" s="220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1" t="s">
        <v>126</v>
      </c>
      <c r="AT182" s="221" t="s">
        <v>121</v>
      </c>
      <c r="AU182" s="221" t="s">
        <v>84</v>
      </c>
      <c r="AY182" s="16" t="s">
        <v>119</v>
      </c>
      <c r="BE182" s="222">
        <f>IF(N182="základní",J182,0)</f>
        <v>0</v>
      </c>
      <c r="BF182" s="222">
        <f>IF(N182="snížená",J182,0)</f>
        <v>0</v>
      </c>
      <c r="BG182" s="222">
        <f>IF(N182="zákl. přenesená",J182,0)</f>
        <v>0</v>
      </c>
      <c r="BH182" s="222">
        <f>IF(N182="sníž. přenesená",J182,0)</f>
        <v>0</v>
      </c>
      <c r="BI182" s="222">
        <f>IF(N182="nulová",J182,0)</f>
        <v>0</v>
      </c>
      <c r="BJ182" s="16" t="s">
        <v>82</v>
      </c>
      <c r="BK182" s="222">
        <f>ROUND(I182*H182,2)</f>
        <v>0</v>
      </c>
      <c r="BL182" s="16" t="s">
        <v>126</v>
      </c>
      <c r="BM182" s="221" t="s">
        <v>268</v>
      </c>
    </row>
    <row r="183" spans="1:51" s="13" customFormat="1" ht="12">
      <c r="A183" s="13"/>
      <c r="B183" s="223"/>
      <c r="C183" s="224"/>
      <c r="D183" s="225" t="s">
        <v>128</v>
      </c>
      <c r="E183" s="226" t="s">
        <v>1</v>
      </c>
      <c r="F183" s="227" t="s">
        <v>269</v>
      </c>
      <c r="G183" s="224"/>
      <c r="H183" s="228">
        <v>65.7</v>
      </c>
      <c r="I183" s="229"/>
      <c r="J183" s="224"/>
      <c r="K183" s="224"/>
      <c r="L183" s="230"/>
      <c r="M183" s="231"/>
      <c r="N183" s="232"/>
      <c r="O183" s="232"/>
      <c r="P183" s="232"/>
      <c r="Q183" s="232"/>
      <c r="R183" s="232"/>
      <c r="S183" s="232"/>
      <c r="T183" s="23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4" t="s">
        <v>128</v>
      </c>
      <c r="AU183" s="234" t="s">
        <v>84</v>
      </c>
      <c r="AV183" s="13" t="s">
        <v>84</v>
      </c>
      <c r="AW183" s="13" t="s">
        <v>34</v>
      </c>
      <c r="AX183" s="13" t="s">
        <v>82</v>
      </c>
      <c r="AY183" s="234" t="s">
        <v>119</v>
      </c>
    </row>
    <row r="184" spans="1:65" s="2" customFormat="1" ht="24.15" customHeight="1">
      <c r="A184" s="37"/>
      <c r="B184" s="38"/>
      <c r="C184" s="210" t="s">
        <v>270</v>
      </c>
      <c r="D184" s="210" t="s">
        <v>121</v>
      </c>
      <c r="E184" s="211" t="s">
        <v>271</v>
      </c>
      <c r="F184" s="212" t="s">
        <v>272</v>
      </c>
      <c r="G184" s="213" t="s">
        <v>166</v>
      </c>
      <c r="H184" s="214">
        <v>65.7</v>
      </c>
      <c r="I184" s="215"/>
      <c r="J184" s="216">
        <f>ROUND(I184*H184,2)</f>
        <v>0</v>
      </c>
      <c r="K184" s="212" t="s">
        <v>125</v>
      </c>
      <c r="L184" s="43"/>
      <c r="M184" s="217" t="s">
        <v>1</v>
      </c>
      <c r="N184" s="218" t="s">
        <v>42</v>
      </c>
      <c r="O184" s="90"/>
      <c r="P184" s="219">
        <f>O184*H184</f>
        <v>0</v>
      </c>
      <c r="Q184" s="219">
        <v>0</v>
      </c>
      <c r="R184" s="219">
        <f>Q184*H184</f>
        <v>0</v>
      </c>
      <c r="S184" s="219">
        <v>0</v>
      </c>
      <c r="T184" s="220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1" t="s">
        <v>126</v>
      </c>
      <c r="AT184" s="221" t="s">
        <v>121</v>
      </c>
      <c r="AU184" s="221" t="s">
        <v>84</v>
      </c>
      <c r="AY184" s="16" t="s">
        <v>119</v>
      </c>
      <c r="BE184" s="222">
        <f>IF(N184="základní",J184,0)</f>
        <v>0</v>
      </c>
      <c r="BF184" s="222">
        <f>IF(N184="snížená",J184,0)</f>
        <v>0</v>
      </c>
      <c r="BG184" s="222">
        <f>IF(N184="zákl. přenesená",J184,0)</f>
        <v>0</v>
      </c>
      <c r="BH184" s="222">
        <f>IF(N184="sníž. přenesená",J184,0)</f>
        <v>0</v>
      </c>
      <c r="BI184" s="222">
        <f>IF(N184="nulová",J184,0)</f>
        <v>0</v>
      </c>
      <c r="BJ184" s="16" t="s">
        <v>82</v>
      </c>
      <c r="BK184" s="222">
        <f>ROUND(I184*H184,2)</f>
        <v>0</v>
      </c>
      <c r="BL184" s="16" t="s">
        <v>126</v>
      </c>
      <c r="BM184" s="221" t="s">
        <v>273</v>
      </c>
    </row>
    <row r="185" spans="1:63" s="12" customFormat="1" ht="22.8" customHeight="1">
      <c r="A185" s="12"/>
      <c r="B185" s="194"/>
      <c r="C185" s="195"/>
      <c r="D185" s="196" t="s">
        <v>76</v>
      </c>
      <c r="E185" s="208" t="s">
        <v>274</v>
      </c>
      <c r="F185" s="208" t="s">
        <v>275</v>
      </c>
      <c r="G185" s="195"/>
      <c r="H185" s="195"/>
      <c r="I185" s="198"/>
      <c r="J185" s="209">
        <f>BK185</f>
        <v>0</v>
      </c>
      <c r="K185" s="195"/>
      <c r="L185" s="200"/>
      <c r="M185" s="201"/>
      <c r="N185" s="202"/>
      <c r="O185" s="202"/>
      <c r="P185" s="203">
        <f>SUM(P186:P192)</f>
        <v>0</v>
      </c>
      <c r="Q185" s="202"/>
      <c r="R185" s="203">
        <f>SUM(R186:R192)</f>
        <v>0</v>
      </c>
      <c r="S185" s="202"/>
      <c r="T185" s="204">
        <f>SUM(T186:T192)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05" t="s">
        <v>82</v>
      </c>
      <c r="AT185" s="206" t="s">
        <v>76</v>
      </c>
      <c r="AU185" s="206" t="s">
        <v>82</v>
      </c>
      <c r="AY185" s="205" t="s">
        <v>119</v>
      </c>
      <c r="BK185" s="207">
        <f>SUM(BK186:BK192)</f>
        <v>0</v>
      </c>
    </row>
    <row r="186" spans="1:65" s="2" customFormat="1" ht="24.15" customHeight="1">
      <c r="A186" s="37"/>
      <c r="B186" s="38"/>
      <c r="C186" s="210" t="s">
        <v>276</v>
      </c>
      <c r="D186" s="210" t="s">
        <v>121</v>
      </c>
      <c r="E186" s="211" t="s">
        <v>277</v>
      </c>
      <c r="F186" s="212" t="s">
        <v>278</v>
      </c>
      <c r="G186" s="213" t="s">
        <v>153</v>
      </c>
      <c r="H186" s="214">
        <v>10.224</v>
      </c>
      <c r="I186" s="215"/>
      <c r="J186" s="216">
        <f>ROUND(I186*H186,2)</f>
        <v>0</v>
      </c>
      <c r="K186" s="212" t="s">
        <v>125</v>
      </c>
      <c r="L186" s="43"/>
      <c r="M186" s="217" t="s">
        <v>1</v>
      </c>
      <c r="N186" s="218" t="s">
        <v>42</v>
      </c>
      <c r="O186" s="90"/>
      <c r="P186" s="219">
        <f>O186*H186</f>
        <v>0</v>
      </c>
      <c r="Q186" s="219">
        <v>0</v>
      </c>
      <c r="R186" s="219">
        <f>Q186*H186</f>
        <v>0</v>
      </c>
      <c r="S186" s="219">
        <v>0</v>
      </c>
      <c r="T186" s="220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1" t="s">
        <v>126</v>
      </c>
      <c r="AT186" s="221" t="s">
        <v>121</v>
      </c>
      <c r="AU186" s="221" t="s">
        <v>84</v>
      </c>
      <c r="AY186" s="16" t="s">
        <v>119</v>
      </c>
      <c r="BE186" s="222">
        <f>IF(N186="základní",J186,0)</f>
        <v>0</v>
      </c>
      <c r="BF186" s="222">
        <f>IF(N186="snížená",J186,0)</f>
        <v>0</v>
      </c>
      <c r="BG186" s="222">
        <f>IF(N186="zákl. přenesená",J186,0)</f>
        <v>0</v>
      </c>
      <c r="BH186" s="222">
        <f>IF(N186="sníž. přenesená",J186,0)</f>
        <v>0</v>
      </c>
      <c r="BI186" s="222">
        <f>IF(N186="nulová",J186,0)</f>
        <v>0</v>
      </c>
      <c r="BJ186" s="16" t="s">
        <v>82</v>
      </c>
      <c r="BK186" s="222">
        <f>ROUND(I186*H186,2)</f>
        <v>0</v>
      </c>
      <c r="BL186" s="16" t="s">
        <v>126</v>
      </c>
      <c r="BM186" s="221" t="s">
        <v>279</v>
      </c>
    </row>
    <row r="187" spans="1:65" s="2" customFormat="1" ht="24.15" customHeight="1">
      <c r="A187" s="37"/>
      <c r="B187" s="38"/>
      <c r="C187" s="210" t="s">
        <v>280</v>
      </c>
      <c r="D187" s="210" t="s">
        <v>121</v>
      </c>
      <c r="E187" s="211" t="s">
        <v>281</v>
      </c>
      <c r="F187" s="212" t="s">
        <v>282</v>
      </c>
      <c r="G187" s="213" t="s">
        <v>153</v>
      </c>
      <c r="H187" s="214">
        <v>10.224</v>
      </c>
      <c r="I187" s="215"/>
      <c r="J187" s="216">
        <f>ROUND(I187*H187,2)</f>
        <v>0</v>
      </c>
      <c r="K187" s="212" t="s">
        <v>125</v>
      </c>
      <c r="L187" s="43"/>
      <c r="M187" s="217" t="s">
        <v>1</v>
      </c>
      <c r="N187" s="218" t="s">
        <v>42</v>
      </c>
      <c r="O187" s="90"/>
      <c r="P187" s="219">
        <f>O187*H187</f>
        <v>0</v>
      </c>
      <c r="Q187" s="219">
        <v>0</v>
      </c>
      <c r="R187" s="219">
        <f>Q187*H187</f>
        <v>0</v>
      </c>
      <c r="S187" s="219">
        <v>0</v>
      </c>
      <c r="T187" s="220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1" t="s">
        <v>126</v>
      </c>
      <c r="AT187" s="221" t="s">
        <v>121</v>
      </c>
      <c r="AU187" s="221" t="s">
        <v>84</v>
      </c>
      <c r="AY187" s="16" t="s">
        <v>119</v>
      </c>
      <c r="BE187" s="222">
        <f>IF(N187="základní",J187,0)</f>
        <v>0</v>
      </c>
      <c r="BF187" s="222">
        <f>IF(N187="snížená",J187,0)</f>
        <v>0</v>
      </c>
      <c r="BG187" s="222">
        <f>IF(N187="zákl. přenesená",J187,0)</f>
        <v>0</v>
      </c>
      <c r="BH187" s="222">
        <f>IF(N187="sníž. přenesená",J187,0)</f>
        <v>0</v>
      </c>
      <c r="BI187" s="222">
        <f>IF(N187="nulová",J187,0)</f>
        <v>0</v>
      </c>
      <c r="BJ187" s="16" t="s">
        <v>82</v>
      </c>
      <c r="BK187" s="222">
        <f>ROUND(I187*H187,2)</f>
        <v>0</v>
      </c>
      <c r="BL187" s="16" t="s">
        <v>126</v>
      </c>
      <c r="BM187" s="221" t="s">
        <v>283</v>
      </c>
    </row>
    <row r="188" spans="1:65" s="2" customFormat="1" ht="24.15" customHeight="1">
      <c r="A188" s="37"/>
      <c r="B188" s="38"/>
      <c r="C188" s="210" t="s">
        <v>284</v>
      </c>
      <c r="D188" s="210" t="s">
        <v>121</v>
      </c>
      <c r="E188" s="211" t="s">
        <v>285</v>
      </c>
      <c r="F188" s="212" t="s">
        <v>286</v>
      </c>
      <c r="G188" s="213" t="s">
        <v>153</v>
      </c>
      <c r="H188" s="214">
        <v>150.765</v>
      </c>
      <c r="I188" s="215"/>
      <c r="J188" s="216">
        <f>ROUND(I188*H188,2)</f>
        <v>0</v>
      </c>
      <c r="K188" s="212" t="s">
        <v>125</v>
      </c>
      <c r="L188" s="43"/>
      <c r="M188" s="217" t="s">
        <v>1</v>
      </c>
      <c r="N188" s="218" t="s">
        <v>42</v>
      </c>
      <c r="O188" s="90"/>
      <c r="P188" s="219">
        <f>O188*H188</f>
        <v>0</v>
      </c>
      <c r="Q188" s="219">
        <v>0</v>
      </c>
      <c r="R188" s="219">
        <f>Q188*H188</f>
        <v>0</v>
      </c>
      <c r="S188" s="219">
        <v>0</v>
      </c>
      <c r="T188" s="220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21" t="s">
        <v>126</v>
      </c>
      <c r="AT188" s="221" t="s">
        <v>121</v>
      </c>
      <c r="AU188" s="221" t="s">
        <v>84</v>
      </c>
      <c r="AY188" s="16" t="s">
        <v>119</v>
      </c>
      <c r="BE188" s="222">
        <f>IF(N188="základní",J188,0)</f>
        <v>0</v>
      </c>
      <c r="BF188" s="222">
        <f>IF(N188="snížená",J188,0)</f>
        <v>0</v>
      </c>
      <c r="BG188" s="222">
        <f>IF(N188="zákl. přenesená",J188,0)</f>
        <v>0</v>
      </c>
      <c r="BH188" s="222">
        <f>IF(N188="sníž. přenesená",J188,0)</f>
        <v>0</v>
      </c>
      <c r="BI188" s="222">
        <f>IF(N188="nulová",J188,0)</f>
        <v>0</v>
      </c>
      <c r="BJ188" s="16" t="s">
        <v>82</v>
      </c>
      <c r="BK188" s="222">
        <f>ROUND(I188*H188,2)</f>
        <v>0</v>
      </c>
      <c r="BL188" s="16" t="s">
        <v>126</v>
      </c>
      <c r="BM188" s="221" t="s">
        <v>287</v>
      </c>
    </row>
    <row r="189" spans="1:51" s="13" customFormat="1" ht="12">
      <c r="A189" s="13"/>
      <c r="B189" s="223"/>
      <c r="C189" s="224"/>
      <c r="D189" s="225" t="s">
        <v>128</v>
      </c>
      <c r="E189" s="226" t="s">
        <v>1</v>
      </c>
      <c r="F189" s="227" t="s">
        <v>288</v>
      </c>
      <c r="G189" s="224"/>
      <c r="H189" s="228">
        <v>150.765</v>
      </c>
      <c r="I189" s="229"/>
      <c r="J189" s="224"/>
      <c r="K189" s="224"/>
      <c r="L189" s="230"/>
      <c r="M189" s="231"/>
      <c r="N189" s="232"/>
      <c r="O189" s="232"/>
      <c r="P189" s="232"/>
      <c r="Q189" s="232"/>
      <c r="R189" s="232"/>
      <c r="S189" s="232"/>
      <c r="T189" s="23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4" t="s">
        <v>128</v>
      </c>
      <c r="AU189" s="234" t="s">
        <v>84</v>
      </c>
      <c r="AV189" s="13" t="s">
        <v>84</v>
      </c>
      <c r="AW189" s="13" t="s">
        <v>34</v>
      </c>
      <c r="AX189" s="13" t="s">
        <v>82</v>
      </c>
      <c r="AY189" s="234" t="s">
        <v>119</v>
      </c>
    </row>
    <row r="190" spans="1:65" s="2" customFormat="1" ht="37.8" customHeight="1">
      <c r="A190" s="37"/>
      <c r="B190" s="38"/>
      <c r="C190" s="210" t="s">
        <v>289</v>
      </c>
      <c r="D190" s="210" t="s">
        <v>121</v>
      </c>
      <c r="E190" s="211" t="s">
        <v>290</v>
      </c>
      <c r="F190" s="212" t="s">
        <v>291</v>
      </c>
      <c r="G190" s="213" t="s">
        <v>153</v>
      </c>
      <c r="H190" s="214">
        <v>0.219</v>
      </c>
      <c r="I190" s="215"/>
      <c r="J190" s="216">
        <f>ROUND(I190*H190,2)</f>
        <v>0</v>
      </c>
      <c r="K190" s="212" t="s">
        <v>125</v>
      </c>
      <c r="L190" s="43"/>
      <c r="M190" s="217" t="s">
        <v>1</v>
      </c>
      <c r="N190" s="218" t="s">
        <v>42</v>
      </c>
      <c r="O190" s="90"/>
      <c r="P190" s="219">
        <f>O190*H190</f>
        <v>0</v>
      </c>
      <c r="Q190" s="219">
        <v>0</v>
      </c>
      <c r="R190" s="219">
        <f>Q190*H190</f>
        <v>0</v>
      </c>
      <c r="S190" s="219">
        <v>0</v>
      </c>
      <c r="T190" s="220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21" t="s">
        <v>126</v>
      </c>
      <c r="AT190" s="221" t="s">
        <v>121</v>
      </c>
      <c r="AU190" s="221" t="s">
        <v>84</v>
      </c>
      <c r="AY190" s="16" t="s">
        <v>119</v>
      </c>
      <c r="BE190" s="222">
        <f>IF(N190="základní",J190,0)</f>
        <v>0</v>
      </c>
      <c r="BF190" s="222">
        <f>IF(N190="snížená",J190,0)</f>
        <v>0</v>
      </c>
      <c r="BG190" s="222">
        <f>IF(N190="zákl. přenesená",J190,0)</f>
        <v>0</v>
      </c>
      <c r="BH190" s="222">
        <f>IF(N190="sníž. přenesená",J190,0)</f>
        <v>0</v>
      </c>
      <c r="BI190" s="222">
        <f>IF(N190="nulová",J190,0)</f>
        <v>0</v>
      </c>
      <c r="BJ190" s="16" t="s">
        <v>82</v>
      </c>
      <c r="BK190" s="222">
        <f>ROUND(I190*H190,2)</f>
        <v>0</v>
      </c>
      <c r="BL190" s="16" t="s">
        <v>126</v>
      </c>
      <c r="BM190" s="221" t="s">
        <v>292</v>
      </c>
    </row>
    <row r="191" spans="1:51" s="13" customFormat="1" ht="12">
      <c r="A191" s="13"/>
      <c r="B191" s="223"/>
      <c r="C191" s="224"/>
      <c r="D191" s="225" t="s">
        <v>128</v>
      </c>
      <c r="E191" s="226" t="s">
        <v>1</v>
      </c>
      <c r="F191" s="227" t="s">
        <v>293</v>
      </c>
      <c r="G191" s="224"/>
      <c r="H191" s="228">
        <v>0.219</v>
      </c>
      <c r="I191" s="229"/>
      <c r="J191" s="224"/>
      <c r="K191" s="224"/>
      <c r="L191" s="230"/>
      <c r="M191" s="231"/>
      <c r="N191" s="232"/>
      <c r="O191" s="232"/>
      <c r="P191" s="232"/>
      <c r="Q191" s="232"/>
      <c r="R191" s="232"/>
      <c r="S191" s="232"/>
      <c r="T191" s="23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4" t="s">
        <v>128</v>
      </c>
      <c r="AU191" s="234" t="s">
        <v>84</v>
      </c>
      <c r="AV191" s="13" t="s">
        <v>84</v>
      </c>
      <c r="AW191" s="13" t="s">
        <v>34</v>
      </c>
      <c r="AX191" s="13" t="s">
        <v>82</v>
      </c>
      <c r="AY191" s="234" t="s">
        <v>119</v>
      </c>
    </row>
    <row r="192" spans="1:65" s="2" customFormat="1" ht="37.8" customHeight="1">
      <c r="A192" s="37"/>
      <c r="B192" s="38"/>
      <c r="C192" s="210" t="s">
        <v>294</v>
      </c>
      <c r="D192" s="210" t="s">
        <v>121</v>
      </c>
      <c r="E192" s="211" t="s">
        <v>295</v>
      </c>
      <c r="F192" s="212" t="s">
        <v>296</v>
      </c>
      <c r="G192" s="213" t="s">
        <v>153</v>
      </c>
      <c r="H192" s="214">
        <v>10.224</v>
      </c>
      <c r="I192" s="215"/>
      <c r="J192" s="216">
        <f>ROUND(I192*H192,2)</f>
        <v>0</v>
      </c>
      <c r="K192" s="212" t="s">
        <v>125</v>
      </c>
      <c r="L192" s="43"/>
      <c r="M192" s="217" t="s">
        <v>1</v>
      </c>
      <c r="N192" s="218" t="s">
        <v>42</v>
      </c>
      <c r="O192" s="90"/>
      <c r="P192" s="219">
        <f>O192*H192</f>
        <v>0</v>
      </c>
      <c r="Q192" s="219">
        <v>0</v>
      </c>
      <c r="R192" s="219">
        <f>Q192*H192</f>
        <v>0</v>
      </c>
      <c r="S192" s="219">
        <v>0</v>
      </c>
      <c r="T192" s="220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21" t="s">
        <v>126</v>
      </c>
      <c r="AT192" s="221" t="s">
        <v>121</v>
      </c>
      <c r="AU192" s="221" t="s">
        <v>84</v>
      </c>
      <c r="AY192" s="16" t="s">
        <v>119</v>
      </c>
      <c r="BE192" s="222">
        <f>IF(N192="základní",J192,0)</f>
        <v>0</v>
      </c>
      <c r="BF192" s="222">
        <f>IF(N192="snížená",J192,0)</f>
        <v>0</v>
      </c>
      <c r="BG192" s="222">
        <f>IF(N192="zákl. přenesená",J192,0)</f>
        <v>0</v>
      </c>
      <c r="BH192" s="222">
        <f>IF(N192="sníž. přenesená",J192,0)</f>
        <v>0</v>
      </c>
      <c r="BI192" s="222">
        <f>IF(N192="nulová",J192,0)</f>
        <v>0</v>
      </c>
      <c r="BJ192" s="16" t="s">
        <v>82</v>
      </c>
      <c r="BK192" s="222">
        <f>ROUND(I192*H192,2)</f>
        <v>0</v>
      </c>
      <c r="BL192" s="16" t="s">
        <v>126</v>
      </c>
      <c r="BM192" s="221" t="s">
        <v>297</v>
      </c>
    </row>
    <row r="193" spans="1:63" s="12" customFormat="1" ht="22.8" customHeight="1">
      <c r="A193" s="12"/>
      <c r="B193" s="194"/>
      <c r="C193" s="195"/>
      <c r="D193" s="196" t="s">
        <v>76</v>
      </c>
      <c r="E193" s="208" t="s">
        <v>298</v>
      </c>
      <c r="F193" s="208" t="s">
        <v>299</v>
      </c>
      <c r="G193" s="195"/>
      <c r="H193" s="195"/>
      <c r="I193" s="198"/>
      <c r="J193" s="209">
        <f>BK193</f>
        <v>0</v>
      </c>
      <c r="K193" s="195"/>
      <c r="L193" s="200"/>
      <c r="M193" s="201"/>
      <c r="N193" s="202"/>
      <c r="O193" s="202"/>
      <c r="P193" s="203">
        <f>SUM(P194:P196)</f>
        <v>0</v>
      </c>
      <c r="Q193" s="202"/>
      <c r="R193" s="203">
        <f>SUM(R194:R196)</f>
        <v>0</v>
      </c>
      <c r="S193" s="202"/>
      <c r="T193" s="204">
        <f>SUM(T194:T196)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05" t="s">
        <v>82</v>
      </c>
      <c r="AT193" s="206" t="s">
        <v>76</v>
      </c>
      <c r="AU193" s="206" t="s">
        <v>82</v>
      </c>
      <c r="AY193" s="205" t="s">
        <v>119</v>
      </c>
      <c r="BK193" s="207">
        <f>SUM(BK194:BK196)</f>
        <v>0</v>
      </c>
    </row>
    <row r="194" spans="1:65" s="2" customFormat="1" ht="16.5" customHeight="1">
      <c r="A194" s="37"/>
      <c r="B194" s="38"/>
      <c r="C194" s="210" t="s">
        <v>300</v>
      </c>
      <c r="D194" s="210" t="s">
        <v>121</v>
      </c>
      <c r="E194" s="211" t="s">
        <v>301</v>
      </c>
      <c r="F194" s="212" t="s">
        <v>302</v>
      </c>
      <c r="G194" s="213" t="s">
        <v>153</v>
      </c>
      <c r="H194" s="214">
        <v>38.468</v>
      </c>
      <c r="I194" s="215"/>
      <c r="J194" s="216">
        <f>ROUND(I194*H194,2)</f>
        <v>0</v>
      </c>
      <c r="K194" s="212" t="s">
        <v>125</v>
      </c>
      <c r="L194" s="43"/>
      <c r="M194" s="217" t="s">
        <v>1</v>
      </c>
      <c r="N194" s="218" t="s">
        <v>42</v>
      </c>
      <c r="O194" s="90"/>
      <c r="P194" s="219">
        <f>O194*H194</f>
        <v>0</v>
      </c>
      <c r="Q194" s="219">
        <v>0</v>
      </c>
      <c r="R194" s="219">
        <f>Q194*H194</f>
        <v>0</v>
      </c>
      <c r="S194" s="219">
        <v>0</v>
      </c>
      <c r="T194" s="220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1" t="s">
        <v>126</v>
      </c>
      <c r="AT194" s="221" t="s">
        <v>121</v>
      </c>
      <c r="AU194" s="221" t="s">
        <v>84</v>
      </c>
      <c r="AY194" s="16" t="s">
        <v>119</v>
      </c>
      <c r="BE194" s="222">
        <f>IF(N194="základní",J194,0)</f>
        <v>0</v>
      </c>
      <c r="BF194" s="222">
        <f>IF(N194="snížená",J194,0)</f>
        <v>0</v>
      </c>
      <c r="BG194" s="222">
        <f>IF(N194="zákl. přenesená",J194,0)</f>
        <v>0</v>
      </c>
      <c r="BH194" s="222">
        <f>IF(N194="sníž. přenesená",J194,0)</f>
        <v>0</v>
      </c>
      <c r="BI194" s="222">
        <f>IF(N194="nulová",J194,0)</f>
        <v>0</v>
      </c>
      <c r="BJ194" s="16" t="s">
        <v>82</v>
      </c>
      <c r="BK194" s="222">
        <f>ROUND(I194*H194,2)</f>
        <v>0</v>
      </c>
      <c r="BL194" s="16" t="s">
        <v>126</v>
      </c>
      <c r="BM194" s="221" t="s">
        <v>303</v>
      </c>
    </row>
    <row r="195" spans="1:65" s="2" customFormat="1" ht="24.15" customHeight="1">
      <c r="A195" s="37"/>
      <c r="B195" s="38"/>
      <c r="C195" s="210" t="s">
        <v>304</v>
      </c>
      <c r="D195" s="210" t="s">
        <v>121</v>
      </c>
      <c r="E195" s="211" t="s">
        <v>305</v>
      </c>
      <c r="F195" s="212" t="s">
        <v>306</v>
      </c>
      <c r="G195" s="213" t="s">
        <v>153</v>
      </c>
      <c r="H195" s="214">
        <v>0.196</v>
      </c>
      <c r="I195" s="215"/>
      <c r="J195" s="216">
        <f>ROUND(I195*H195,2)</f>
        <v>0</v>
      </c>
      <c r="K195" s="212" t="s">
        <v>125</v>
      </c>
      <c r="L195" s="43"/>
      <c r="M195" s="217" t="s">
        <v>1</v>
      </c>
      <c r="N195" s="218" t="s">
        <v>42</v>
      </c>
      <c r="O195" s="90"/>
      <c r="P195" s="219">
        <f>O195*H195</f>
        <v>0</v>
      </c>
      <c r="Q195" s="219">
        <v>0</v>
      </c>
      <c r="R195" s="219">
        <f>Q195*H195</f>
        <v>0</v>
      </c>
      <c r="S195" s="219">
        <v>0</v>
      </c>
      <c r="T195" s="220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21" t="s">
        <v>126</v>
      </c>
      <c r="AT195" s="221" t="s">
        <v>121</v>
      </c>
      <c r="AU195" s="221" t="s">
        <v>84</v>
      </c>
      <c r="AY195" s="16" t="s">
        <v>119</v>
      </c>
      <c r="BE195" s="222">
        <f>IF(N195="základní",J195,0)</f>
        <v>0</v>
      </c>
      <c r="BF195" s="222">
        <f>IF(N195="snížená",J195,0)</f>
        <v>0</v>
      </c>
      <c r="BG195" s="222">
        <f>IF(N195="zákl. přenesená",J195,0)</f>
        <v>0</v>
      </c>
      <c r="BH195" s="222">
        <f>IF(N195="sníž. přenesená",J195,0)</f>
        <v>0</v>
      </c>
      <c r="BI195" s="222">
        <f>IF(N195="nulová",J195,0)</f>
        <v>0</v>
      </c>
      <c r="BJ195" s="16" t="s">
        <v>82</v>
      </c>
      <c r="BK195" s="222">
        <f>ROUND(I195*H195,2)</f>
        <v>0</v>
      </c>
      <c r="BL195" s="16" t="s">
        <v>126</v>
      </c>
      <c r="BM195" s="221" t="s">
        <v>307</v>
      </c>
    </row>
    <row r="196" spans="1:65" s="2" customFormat="1" ht="33" customHeight="1">
      <c r="A196" s="37"/>
      <c r="B196" s="38"/>
      <c r="C196" s="210" t="s">
        <v>308</v>
      </c>
      <c r="D196" s="210" t="s">
        <v>121</v>
      </c>
      <c r="E196" s="211" t="s">
        <v>309</v>
      </c>
      <c r="F196" s="212" t="s">
        <v>310</v>
      </c>
      <c r="G196" s="213" t="s">
        <v>153</v>
      </c>
      <c r="H196" s="214">
        <v>0.196</v>
      </c>
      <c r="I196" s="215"/>
      <c r="J196" s="216">
        <f>ROUND(I196*H196,2)</f>
        <v>0</v>
      </c>
      <c r="K196" s="212" t="s">
        <v>125</v>
      </c>
      <c r="L196" s="43"/>
      <c r="M196" s="217" t="s">
        <v>1</v>
      </c>
      <c r="N196" s="218" t="s">
        <v>42</v>
      </c>
      <c r="O196" s="90"/>
      <c r="P196" s="219">
        <f>O196*H196</f>
        <v>0</v>
      </c>
      <c r="Q196" s="219">
        <v>0</v>
      </c>
      <c r="R196" s="219">
        <f>Q196*H196</f>
        <v>0</v>
      </c>
      <c r="S196" s="219">
        <v>0</v>
      </c>
      <c r="T196" s="220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1" t="s">
        <v>126</v>
      </c>
      <c r="AT196" s="221" t="s">
        <v>121</v>
      </c>
      <c r="AU196" s="221" t="s">
        <v>84</v>
      </c>
      <c r="AY196" s="16" t="s">
        <v>119</v>
      </c>
      <c r="BE196" s="222">
        <f>IF(N196="základní",J196,0)</f>
        <v>0</v>
      </c>
      <c r="BF196" s="222">
        <f>IF(N196="snížená",J196,0)</f>
        <v>0</v>
      </c>
      <c r="BG196" s="222">
        <f>IF(N196="zákl. přenesená",J196,0)</f>
        <v>0</v>
      </c>
      <c r="BH196" s="222">
        <f>IF(N196="sníž. přenesená",J196,0)</f>
        <v>0</v>
      </c>
      <c r="BI196" s="222">
        <f>IF(N196="nulová",J196,0)</f>
        <v>0</v>
      </c>
      <c r="BJ196" s="16" t="s">
        <v>82</v>
      </c>
      <c r="BK196" s="222">
        <f>ROUND(I196*H196,2)</f>
        <v>0</v>
      </c>
      <c r="BL196" s="16" t="s">
        <v>126</v>
      </c>
      <c r="BM196" s="221" t="s">
        <v>311</v>
      </c>
    </row>
    <row r="197" spans="1:63" s="12" customFormat="1" ht="25.9" customHeight="1">
      <c r="A197" s="12"/>
      <c r="B197" s="194"/>
      <c r="C197" s="195"/>
      <c r="D197" s="196" t="s">
        <v>76</v>
      </c>
      <c r="E197" s="197" t="s">
        <v>312</v>
      </c>
      <c r="F197" s="197" t="s">
        <v>313</v>
      </c>
      <c r="G197" s="195"/>
      <c r="H197" s="195"/>
      <c r="I197" s="198"/>
      <c r="J197" s="199">
        <f>BK197</f>
        <v>0</v>
      </c>
      <c r="K197" s="195"/>
      <c r="L197" s="200"/>
      <c r="M197" s="201"/>
      <c r="N197" s="202"/>
      <c r="O197" s="202"/>
      <c r="P197" s="203">
        <f>P198+P209</f>
        <v>0</v>
      </c>
      <c r="Q197" s="202"/>
      <c r="R197" s="203">
        <f>R198+R209</f>
        <v>0.04779</v>
      </c>
      <c r="S197" s="202"/>
      <c r="T197" s="204">
        <f>T198+T209</f>
        <v>0.21814999999999998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05" t="s">
        <v>84</v>
      </c>
      <c r="AT197" s="206" t="s">
        <v>76</v>
      </c>
      <c r="AU197" s="206" t="s">
        <v>77</v>
      </c>
      <c r="AY197" s="205" t="s">
        <v>119</v>
      </c>
      <c r="BK197" s="207">
        <f>BK198+BK209</f>
        <v>0</v>
      </c>
    </row>
    <row r="198" spans="1:63" s="12" customFormat="1" ht="22.8" customHeight="1">
      <c r="A198" s="12"/>
      <c r="B198" s="194"/>
      <c r="C198" s="195"/>
      <c r="D198" s="196" t="s">
        <v>76</v>
      </c>
      <c r="E198" s="208" t="s">
        <v>314</v>
      </c>
      <c r="F198" s="208" t="s">
        <v>315</v>
      </c>
      <c r="G198" s="195"/>
      <c r="H198" s="195"/>
      <c r="I198" s="198"/>
      <c r="J198" s="209">
        <f>BK198</f>
        <v>0</v>
      </c>
      <c r="K198" s="195"/>
      <c r="L198" s="200"/>
      <c r="M198" s="201"/>
      <c r="N198" s="202"/>
      <c r="O198" s="202"/>
      <c r="P198" s="203">
        <f>SUM(P199:P208)</f>
        <v>0</v>
      </c>
      <c r="Q198" s="202"/>
      <c r="R198" s="203">
        <f>SUM(R199:R208)</f>
        <v>0.038689999999999995</v>
      </c>
      <c r="S198" s="202"/>
      <c r="T198" s="204">
        <f>SUM(T199:T208)</f>
        <v>0.11249999999999999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5" t="s">
        <v>84</v>
      </c>
      <c r="AT198" s="206" t="s">
        <v>76</v>
      </c>
      <c r="AU198" s="206" t="s">
        <v>82</v>
      </c>
      <c r="AY198" s="205" t="s">
        <v>119</v>
      </c>
      <c r="BK198" s="207">
        <f>SUM(BK199:BK208)</f>
        <v>0</v>
      </c>
    </row>
    <row r="199" spans="1:65" s="2" customFormat="1" ht="16.5" customHeight="1">
      <c r="A199" s="37"/>
      <c r="B199" s="38"/>
      <c r="C199" s="210" t="s">
        <v>316</v>
      </c>
      <c r="D199" s="210" t="s">
        <v>121</v>
      </c>
      <c r="E199" s="211" t="s">
        <v>317</v>
      </c>
      <c r="F199" s="212" t="s">
        <v>318</v>
      </c>
      <c r="G199" s="213" t="s">
        <v>166</v>
      </c>
      <c r="H199" s="214">
        <v>25</v>
      </c>
      <c r="I199" s="215"/>
      <c r="J199" s="216">
        <f>ROUND(I199*H199,2)</f>
        <v>0</v>
      </c>
      <c r="K199" s="212" t="s">
        <v>125</v>
      </c>
      <c r="L199" s="43"/>
      <c r="M199" s="217" t="s">
        <v>1</v>
      </c>
      <c r="N199" s="218" t="s">
        <v>42</v>
      </c>
      <c r="O199" s="90"/>
      <c r="P199" s="219">
        <f>O199*H199</f>
        <v>0</v>
      </c>
      <c r="Q199" s="219">
        <v>0</v>
      </c>
      <c r="R199" s="219">
        <f>Q199*H199</f>
        <v>0</v>
      </c>
      <c r="S199" s="219">
        <v>0.0045</v>
      </c>
      <c r="T199" s="220">
        <f>S199*H199</f>
        <v>0.11249999999999999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1" t="s">
        <v>196</v>
      </c>
      <c r="AT199" s="221" t="s">
        <v>121</v>
      </c>
      <c r="AU199" s="221" t="s">
        <v>84</v>
      </c>
      <c r="AY199" s="16" t="s">
        <v>119</v>
      </c>
      <c r="BE199" s="222">
        <f>IF(N199="základní",J199,0)</f>
        <v>0</v>
      </c>
      <c r="BF199" s="222">
        <f>IF(N199="snížená",J199,0)</f>
        <v>0</v>
      </c>
      <c r="BG199" s="222">
        <f>IF(N199="zákl. přenesená",J199,0)</f>
        <v>0</v>
      </c>
      <c r="BH199" s="222">
        <f>IF(N199="sníž. přenesená",J199,0)</f>
        <v>0</v>
      </c>
      <c r="BI199" s="222">
        <f>IF(N199="nulová",J199,0)</f>
        <v>0</v>
      </c>
      <c r="BJ199" s="16" t="s">
        <v>82</v>
      </c>
      <c r="BK199" s="222">
        <f>ROUND(I199*H199,2)</f>
        <v>0</v>
      </c>
      <c r="BL199" s="16" t="s">
        <v>196</v>
      </c>
      <c r="BM199" s="221" t="s">
        <v>319</v>
      </c>
    </row>
    <row r="200" spans="1:51" s="13" customFormat="1" ht="12">
      <c r="A200" s="13"/>
      <c r="B200" s="223"/>
      <c r="C200" s="224"/>
      <c r="D200" s="225" t="s">
        <v>128</v>
      </c>
      <c r="E200" s="226" t="s">
        <v>1</v>
      </c>
      <c r="F200" s="227" t="s">
        <v>320</v>
      </c>
      <c r="G200" s="224"/>
      <c r="H200" s="228">
        <v>25</v>
      </c>
      <c r="I200" s="229"/>
      <c r="J200" s="224"/>
      <c r="K200" s="224"/>
      <c r="L200" s="230"/>
      <c r="M200" s="231"/>
      <c r="N200" s="232"/>
      <c r="O200" s="232"/>
      <c r="P200" s="232"/>
      <c r="Q200" s="232"/>
      <c r="R200" s="232"/>
      <c r="S200" s="232"/>
      <c r="T200" s="23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4" t="s">
        <v>128</v>
      </c>
      <c r="AU200" s="234" t="s">
        <v>84</v>
      </c>
      <c r="AV200" s="13" t="s">
        <v>84</v>
      </c>
      <c r="AW200" s="13" t="s">
        <v>34</v>
      </c>
      <c r="AX200" s="13" t="s">
        <v>82</v>
      </c>
      <c r="AY200" s="234" t="s">
        <v>119</v>
      </c>
    </row>
    <row r="201" spans="1:65" s="2" customFormat="1" ht="24.15" customHeight="1">
      <c r="A201" s="37"/>
      <c r="B201" s="38"/>
      <c r="C201" s="210" t="s">
        <v>321</v>
      </c>
      <c r="D201" s="210" t="s">
        <v>121</v>
      </c>
      <c r="E201" s="211" t="s">
        <v>322</v>
      </c>
      <c r="F201" s="212" t="s">
        <v>323</v>
      </c>
      <c r="G201" s="213" t="s">
        <v>166</v>
      </c>
      <c r="H201" s="214">
        <v>73</v>
      </c>
      <c r="I201" s="215"/>
      <c r="J201" s="216">
        <f>ROUND(I201*H201,2)</f>
        <v>0</v>
      </c>
      <c r="K201" s="212" t="s">
        <v>125</v>
      </c>
      <c r="L201" s="43"/>
      <c r="M201" s="217" t="s">
        <v>1</v>
      </c>
      <c r="N201" s="218" t="s">
        <v>42</v>
      </c>
      <c r="O201" s="90"/>
      <c r="P201" s="219">
        <f>O201*H201</f>
        <v>0</v>
      </c>
      <c r="Q201" s="219">
        <v>4E-05</v>
      </c>
      <c r="R201" s="219">
        <f>Q201*H201</f>
        <v>0.0029200000000000003</v>
      </c>
      <c r="S201" s="219">
        <v>0</v>
      </c>
      <c r="T201" s="220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21" t="s">
        <v>196</v>
      </c>
      <c r="AT201" s="221" t="s">
        <v>121</v>
      </c>
      <c r="AU201" s="221" t="s">
        <v>84</v>
      </c>
      <c r="AY201" s="16" t="s">
        <v>119</v>
      </c>
      <c r="BE201" s="222">
        <f>IF(N201="základní",J201,0)</f>
        <v>0</v>
      </c>
      <c r="BF201" s="222">
        <f>IF(N201="snížená",J201,0)</f>
        <v>0</v>
      </c>
      <c r="BG201" s="222">
        <f>IF(N201="zákl. přenesená",J201,0)</f>
        <v>0</v>
      </c>
      <c r="BH201" s="222">
        <f>IF(N201="sníž. přenesená",J201,0)</f>
        <v>0</v>
      </c>
      <c r="BI201" s="222">
        <f>IF(N201="nulová",J201,0)</f>
        <v>0</v>
      </c>
      <c r="BJ201" s="16" t="s">
        <v>82</v>
      </c>
      <c r="BK201" s="222">
        <f>ROUND(I201*H201,2)</f>
        <v>0</v>
      </c>
      <c r="BL201" s="16" t="s">
        <v>196</v>
      </c>
      <c r="BM201" s="221" t="s">
        <v>324</v>
      </c>
    </row>
    <row r="202" spans="1:51" s="13" customFormat="1" ht="12">
      <c r="A202" s="13"/>
      <c r="B202" s="223"/>
      <c r="C202" s="224"/>
      <c r="D202" s="225" t="s">
        <v>128</v>
      </c>
      <c r="E202" s="226" t="s">
        <v>1</v>
      </c>
      <c r="F202" s="227" t="s">
        <v>325</v>
      </c>
      <c r="G202" s="224"/>
      <c r="H202" s="228">
        <v>73</v>
      </c>
      <c r="I202" s="229"/>
      <c r="J202" s="224"/>
      <c r="K202" s="224"/>
      <c r="L202" s="230"/>
      <c r="M202" s="231"/>
      <c r="N202" s="232"/>
      <c r="O202" s="232"/>
      <c r="P202" s="232"/>
      <c r="Q202" s="232"/>
      <c r="R202" s="232"/>
      <c r="S202" s="232"/>
      <c r="T202" s="23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4" t="s">
        <v>128</v>
      </c>
      <c r="AU202" s="234" t="s">
        <v>84</v>
      </c>
      <c r="AV202" s="13" t="s">
        <v>84</v>
      </c>
      <c r="AW202" s="13" t="s">
        <v>34</v>
      </c>
      <c r="AX202" s="13" t="s">
        <v>82</v>
      </c>
      <c r="AY202" s="234" t="s">
        <v>119</v>
      </c>
    </row>
    <row r="203" spans="1:65" s="2" customFormat="1" ht="24.15" customHeight="1">
      <c r="A203" s="37"/>
      <c r="B203" s="38"/>
      <c r="C203" s="235" t="s">
        <v>326</v>
      </c>
      <c r="D203" s="235" t="s">
        <v>173</v>
      </c>
      <c r="E203" s="236" t="s">
        <v>327</v>
      </c>
      <c r="F203" s="237" t="s">
        <v>328</v>
      </c>
      <c r="G203" s="238" t="s">
        <v>166</v>
      </c>
      <c r="H203" s="239">
        <v>80.3</v>
      </c>
      <c r="I203" s="240"/>
      <c r="J203" s="241">
        <f>ROUND(I203*H203,2)</f>
        <v>0</v>
      </c>
      <c r="K203" s="237" t="s">
        <v>125</v>
      </c>
      <c r="L203" s="242"/>
      <c r="M203" s="243" t="s">
        <v>1</v>
      </c>
      <c r="N203" s="244" t="s">
        <v>42</v>
      </c>
      <c r="O203" s="90"/>
      <c r="P203" s="219">
        <f>O203*H203</f>
        <v>0</v>
      </c>
      <c r="Q203" s="219">
        <v>0.0003</v>
      </c>
      <c r="R203" s="219">
        <f>Q203*H203</f>
        <v>0.024089999999999997</v>
      </c>
      <c r="S203" s="219">
        <v>0</v>
      </c>
      <c r="T203" s="220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1" t="s">
        <v>276</v>
      </c>
      <c r="AT203" s="221" t="s">
        <v>173</v>
      </c>
      <c r="AU203" s="221" t="s">
        <v>84</v>
      </c>
      <c r="AY203" s="16" t="s">
        <v>119</v>
      </c>
      <c r="BE203" s="222">
        <f>IF(N203="základní",J203,0)</f>
        <v>0</v>
      </c>
      <c r="BF203" s="222">
        <f>IF(N203="snížená",J203,0)</f>
        <v>0</v>
      </c>
      <c r="BG203" s="222">
        <f>IF(N203="zákl. přenesená",J203,0)</f>
        <v>0</v>
      </c>
      <c r="BH203" s="222">
        <f>IF(N203="sníž. přenesená",J203,0)</f>
        <v>0</v>
      </c>
      <c r="BI203" s="222">
        <f>IF(N203="nulová",J203,0)</f>
        <v>0</v>
      </c>
      <c r="BJ203" s="16" t="s">
        <v>82</v>
      </c>
      <c r="BK203" s="222">
        <f>ROUND(I203*H203,2)</f>
        <v>0</v>
      </c>
      <c r="BL203" s="16" t="s">
        <v>196</v>
      </c>
      <c r="BM203" s="221" t="s">
        <v>329</v>
      </c>
    </row>
    <row r="204" spans="1:51" s="13" customFormat="1" ht="12">
      <c r="A204" s="13"/>
      <c r="B204" s="223"/>
      <c r="C204" s="224"/>
      <c r="D204" s="225" t="s">
        <v>128</v>
      </c>
      <c r="E204" s="224"/>
      <c r="F204" s="227" t="s">
        <v>330</v>
      </c>
      <c r="G204" s="224"/>
      <c r="H204" s="228">
        <v>80.3</v>
      </c>
      <c r="I204" s="229"/>
      <c r="J204" s="224"/>
      <c r="K204" s="224"/>
      <c r="L204" s="230"/>
      <c r="M204" s="231"/>
      <c r="N204" s="232"/>
      <c r="O204" s="232"/>
      <c r="P204" s="232"/>
      <c r="Q204" s="232"/>
      <c r="R204" s="232"/>
      <c r="S204" s="232"/>
      <c r="T204" s="23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4" t="s">
        <v>128</v>
      </c>
      <c r="AU204" s="234" t="s">
        <v>84</v>
      </c>
      <c r="AV204" s="13" t="s">
        <v>84</v>
      </c>
      <c r="AW204" s="13" t="s">
        <v>4</v>
      </c>
      <c r="AX204" s="13" t="s">
        <v>82</v>
      </c>
      <c r="AY204" s="234" t="s">
        <v>119</v>
      </c>
    </row>
    <row r="205" spans="1:65" s="2" customFormat="1" ht="21.75" customHeight="1">
      <c r="A205" s="37"/>
      <c r="B205" s="38"/>
      <c r="C205" s="210" t="s">
        <v>331</v>
      </c>
      <c r="D205" s="210" t="s">
        <v>121</v>
      </c>
      <c r="E205" s="211" t="s">
        <v>332</v>
      </c>
      <c r="F205" s="212" t="s">
        <v>333</v>
      </c>
      <c r="G205" s="213" t="s">
        <v>124</v>
      </c>
      <c r="H205" s="214">
        <v>73</v>
      </c>
      <c r="I205" s="215"/>
      <c r="J205" s="216">
        <f>ROUND(I205*H205,2)</f>
        <v>0</v>
      </c>
      <c r="K205" s="212" t="s">
        <v>125</v>
      </c>
      <c r="L205" s="43"/>
      <c r="M205" s="217" t="s">
        <v>1</v>
      </c>
      <c r="N205" s="218" t="s">
        <v>42</v>
      </c>
      <c r="O205" s="90"/>
      <c r="P205" s="219">
        <f>O205*H205</f>
        <v>0</v>
      </c>
      <c r="Q205" s="219">
        <v>4E-05</v>
      </c>
      <c r="R205" s="219">
        <f>Q205*H205</f>
        <v>0.0029200000000000003</v>
      </c>
      <c r="S205" s="219">
        <v>0</v>
      </c>
      <c r="T205" s="220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21" t="s">
        <v>196</v>
      </c>
      <c r="AT205" s="221" t="s">
        <v>121</v>
      </c>
      <c r="AU205" s="221" t="s">
        <v>84</v>
      </c>
      <c r="AY205" s="16" t="s">
        <v>119</v>
      </c>
      <c r="BE205" s="222">
        <f>IF(N205="základní",J205,0)</f>
        <v>0</v>
      </c>
      <c r="BF205" s="222">
        <f>IF(N205="snížená",J205,0)</f>
        <v>0</v>
      </c>
      <c r="BG205" s="222">
        <f>IF(N205="zákl. přenesená",J205,0)</f>
        <v>0</v>
      </c>
      <c r="BH205" s="222">
        <f>IF(N205="sníž. přenesená",J205,0)</f>
        <v>0</v>
      </c>
      <c r="BI205" s="222">
        <f>IF(N205="nulová",J205,0)</f>
        <v>0</v>
      </c>
      <c r="BJ205" s="16" t="s">
        <v>82</v>
      </c>
      <c r="BK205" s="222">
        <f>ROUND(I205*H205,2)</f>
        <v>0</v>
      </c>
      <c r="BL205" s="16" t="s">
        <v>196</v>
      </c>
      <c r="BM205" s="221" t="s">
        <v>334</v>
      </c>
    </row>
    <row r="206" spans="1:51" s="13" customFormat="1" ht="12">
      <c r="A206" s="13"/>
      <c r="B206" s="223"/>
      <c r="C206" s="224"/>
      <c r="D206" s="225" t="s">
        <v>128</v>
      </c>
      <c r="E206" s="226" t="s">
        <v>1</v>
      </c>
      <c r="F206" s="227" t="s">
        <v>195</v>
      </c>
      <c r="G206" s="224"/>
      <c r="H206" s="228">
        <v>73</v>
      </c>
      <c r="I206" s="229"/>
      <c r="J206" s="224"/>
      <c r="K206" s="224"/>
      <c r="L206" s="230"/>
      <c r="M206" s="231"/>
      <c r="N206" s="232"/>
      <c r="O206" s="232"/>
      <c r="P206" s="232"/>
      <c r="Q206" s="232"/>
      <c r="R206" s="232"/>
      <c r="S206" s="232"/>
      <c r="T206" s="23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4" t="s">
        <v>128</v>
      </c>
      <c r="AU206" s="234" t="s">
        <v>84</v>
      </c>
      <c r="AV206" s="13" t="s">
        <v>84</v>
      </c>
      <c r="AW206" s="13" t="s">
        <v>34</v>
      </c>
      <c r="AX206" s="13" t="s">
        <v>82</v>
      </c>
      <c r="AY206" s="234" t="s">
        <v>119</v>
      </c>
    </row>
    <row r="207" spans="1:65" s="2" customFormat="1" ht="21.75" customHeight="1">
      <c r="A207" s="37"/>
      <c r="B207" s="38"/>
      <c r="C207" s="235" t="s">
        <v>335</v>
      </c>
      <c r="D207" s="235" t="s">
        <v>173</v>
      </c>
      <c r="E207" s="236" t="s">
        <v>336</v>
      </c>
      <c r="F207" s="237" t="s">
        <v>337</v>
      </c>
      <c r="G207" s="238" t="s">
        <v>124</v>
      </c>
      <c r="H207" s="239">
        <v>73</v>
      </c>
      <c r="I207" s="240"/>
      <c r="J207" s="241">
        <f>ROUND(I207*H207,2)</f>
        <v>0</v>
      </c>
      <c r="K207" s="237" t="s">
        <v>125</v>
      </c>
      <c r="L207" s="242"/>
      <c r="M207" s="243" t="s">
        <v>1</v>
      </c>
      <c r="N207" s="244" t="s">
        <v>42</v>
      </c>
      <c r="O207" s="90"/>
      <c r="P207" s="219">
        <f>O207*H207</f>
        <v>0</v>
      </c>
      <c r="Q207" s="219">
        <v>0.00012</v>
      </c>
      <c r="R207" s="219">
        <f>Q207*H207</f>
        <v>0.00876</v>
      </c>
      <c r="S207" s="219">
        <v>0</v>
      </c>
      <c r="T207" s="220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21" t="s">
        <v>276</v>
      </c>
      <c r="AT207" s="221" t="s">
        <v>173</v>
      </c>
      <c r="AU207" s="221" t="s">
        <v>84</v>
      </c>
      <c r="AY207" s="16" t="s">
        <v>119</v>
      </c>
      <c r="BE207" s="222">
        <f>IF(N207="základní",J207,0)</f>
        <v>0</v>
      </c>
      <c r="BF207" s="222">
        <f>IF(N207="snížená",J207,0)</f>
        <v>0</v>
      </c>
      <c r="BG207" s="222">
        <f>IF(N207="zákl. přenesená",J207,0)</f>
        <v>0</v>
      </c>
      <c r="BH207" s="222">
        <f>IF(N207="sníž. přenesená",J207,0)</f>
        <v>0</v>
      </c>
      <c r="BI207" s="222">
        <f>IF(N207="nulová",J207,0)</f>
        <v>0</v>
      </c>
      <c r="BJ207" s="16" t="s">
        <v>82</v>
      </c>
      <c r="BK207" s="222">
        <f>ROUND(I207*H207,2)</f>
        <v>0</v>
      </c>
      <c r="BL207" s="16" t="s">
        <v>196</v>
      </c>
      <c r="BM207" s="221" t="s">
        <v>338</v>
      </c>
    </row>
    <row r="208" spans="1:65" s="2" customFormat="1" ht="24.15" customHeight="1">
      <c r="A208" s="37"/>
      <c r="B208" s="38"/>
      <c r="C208" s="210" t="s">
        <v>339</v>
      </c>
      <c r="D208" s="210" t="s">
        <v>121</v>
      </c>
      <c r="E208" s="211" t="s">
        <v>340</v>
      </c>
      <c r="F208" s="212" t="s">
        <v>341</v>
      </c>
      <c r="G208" s="213" t="s">
        <v>342</v>
      </c>
      <c r="H208" s="256"/>
      <c r="I208" s="215"/>
      <c r="J208" s="216">
        <f>ROUND(I208*H208,2)</f>
        <v>0</v>
      </c>
      <c r="K208" s="212" t="s">
        <v>125</v>
      </c>
      <c r="L208" s="43"/>
      <c r="M208" s="217" t="s">
        <v>1</v>
      </c>
      <c r="N208" s="218" t="s">
        <v>42</v>
      </c>
      <c r="O208" s="90"/>
      <c r="P208" s="219">
        <f>O208*H208</f>
        <v>0</v>
      </c>
      <c r="Q208" s="219">
        <v>0</v>
      </c>
      <c r="R208" s="219">
        <f>Q208*H208</f>
        <v>0</v>
      </c>
      <c r="S208" s="219">
        <v>0</v>
      </c>
      <c r="T208" s="220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21" t="s">
        <v>196</v>
      </c>
      <c r="AT208" s="221" t="s">
        <v>121</v>
      </c>
      <c r="AU208" s="221" t="s">
        <v>84</v>
      </c>
      <c r="AY208" s="16" t="s">
        <v>119</v>
      </c>
      <c r="BE208" s="222">
        <f>IF(N208="základní",J208,0)</f>
        <v>0</v>
      </c>
      <c r="BF208" s="222">
        <f>IF(N208="snížená",J208,0)</f>
        <v>0</v>
      </c>
      <c r="BG208" s="222">
        <f>IF(N208="zákl. přenesená",J208,0)</f>
        <v>0</v>
      </c>
      <c r="BH208" s="222">
        <f>IF(N208="sníž. přenesená",J208,0)</f>
        <v>0</v>
      </c>
      <c r="BI208" s="222">
        <f>IF(N208="nulová",J208,0)</f>
        <v>0</v>
      </c>
      <c r="BJ208" s="16" t="s">
        <v>82</v>
      </c>
      <c r="BK208" s="222">
        <f>ROUND(I208*H208,2)</f>
        <v>0</v>
      </c>
      <c r="BL208" s="16" t="s">
        <v>196</v>
      </c>
      <c r="BM208" s="221" t="s">
        <v>343</v>
      </c>
    </row>
    <row r="209" spans="1:63" s="12" customFormat="1" ht="22.8" customHeight="1">
      <c r="A209" s="12"/>
      <c r="B209" s="194"/>
      <c r="C209" s="195"/>
      <c r="D209" s="196" t="s">
        <v>76</v>
      </c>
      <c r="E209" s="208" t="s">
        <v>344</v>
      </c>
      <c r="F209" s="208" t="s">
        <v>345</v>
      </c>
      <c r="G209" s="195"/>
      <c r="H209" s="195"/>
      <c r="I209" s="198"/>
      <c r="J209" s="209">
        <f>BK209</f>
        <v>0</v>
      </c>
      <c r="K209" s="195"/>
      <c r="L209" s="200"/>
      <c r="M209" s="201"/>
      <c r="N209" s="202"/>
      <c r="O209" s="202"/>
      <c r="P209" s="203">
        <f>SUM(P210:P214)</f>
        <v>0</v>
      </c>
      <c r="Q209" s="202"/>
      <c r="R209" s="203">
        <f>SUM(R210:R214)</f>
        <v>0.0091</v>
      </c>
      <c r="S209" s="202"/>
      <c r="T209" s="204">
        <f>SUM(T210:T214)</f>
        <v>0.10565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05" t="s">
        <v>84</v>
      </c>
      <c r="AT209" s="206" t="s">
        <v>76</v>
      </c>
      <c r="AU209" s="206" t="s">
        <v>82</v>
      </c>
      <c r="AY209" s="205" t="s">
        <v>119</v>
      </c>
      <c r="BK209" s="207">
        <f>SUM(BK210:BK214)</f>
        <v>0</v>
      </c>
    </row>
    <row r="210" spans="1:65" s="2" customFormat="1" ht="16.5" customHeight="1">
      <c r="A210" s="37"/>
      <c r="B210" s="38"/>
      <c r="C210" s="210" t="s">
        <v>346</v>
      </c>
      <c r="D210" s="210" t="s">
        <v>121</v>
      </c>
      <c r="E210" s="211" t="s">
        <v>347</v>
      </c>
      <c r="F210" s="212" t="s">
        <v>348</v>
      </c>
      <c r="G210" s="213" t="s">
        <v>227</v>
      </c>
      <c r="H210" s="214">
        <v>5</v>
      </c>
      <c r="I210" s="215"/>
      <c r="J210" s="216">
        <f>ROUND(I210*H210,2)</f>
        <v>0</v>
      </c>
      <c r="K210" s="212" t="s">
        <v>125</v>
      </c>
      <c r="L210" s="43"/>
      <c r="M210" s="217" t="s">
        <v>1</v>
      </c>
      <c r="N210" s="218" t="s">
        <v>42</v>
      </c>
      <c r="O210" s="90"/>
      <c r="P210" s="219">
        <f>O210*H210</f>
        <v>0</v>
      </c>
      <c r="Q210" s="219">
        <v>0.001</v>
      </c>
      <c r="R210" s="219">
        <f>Q210*H210</f>
        <v>0.005</v>
      </c>
      <c r="S210" s="219">
        <v>0</v>
      </c>
      <c r="T210" s="220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21" t="s">
        <v>196</v>
      </c>
      <c r="AT210" s="221" t="s">
        <v>121</v>
      </c>
      <c r="AU210" s="221" t="s">
        <v>84</v>
      </c>
      <c r="AY210" s="16" t="s">
        <v>119</v>
      </c>
      <c r="BE210" s="222">
        <f>IF(N210="základní",J210,0)</f>
        <v>0</v>
      </c>
      <c r="BF210" s="222">
        <f>IF(N210="snížená",J210,0)</f>
        <v>0</v>
      </c>
      <c r="BG210" s="222">
        <f>IF(N210="zákl. přenesená",J210,0)</f>
        <v>0</v>
      </c>
      <c r="BH210" s="222">
        <f>IF(N210="sníž. přenesená",J210,0)</f>
        <v>0</v>
      </c>
      <c r="BI210" s="222">
        <f>IF(N210="nulová",J210,0)</f>
        <v>0</v>
      </c>
      <c r="BJ210" s="16" t="s">
        <v>82</v>
      </c>
      <c r="BK210" s="222">
        <f>ROUND(I210*H210,2)</f>
        <v>0</v>
      </c>
      <c r="BL210" s="16" t="s">
        <v>196</v>
      </c>
      <c r="BM210" s="221" t="s">
        <v>349</v>
      </c>
    </row>
    <row r="211" spans="1:65" s="2" customFormat="1" ht="16.5" customHeight="1">
      <c r="A211" s="37"/>
      <c r="B211" s="38"/>
      <c r="C211" s="210" t="s">
        <v>350</v>
      </c>
      <c r="D211" s="210" t="s">
        <v>121</v>
      </c>
      <c r="E211" s="211" t="s">
        <v>351</v>
      </c>
      <c r="F211" s="212" t="s">
        <v>352</v>
      </c>
      <c r="G211" s="213" t="s">
        <v>227</v>
      </c>
      <c r="H211" s="214">
        <v>5</v>
      </c>
      <c r="I211" s="215"/>
      <c r="J211" s="216">
        <f>ROUND(I211*H211,2)</f>
        <v>0</v>
      </c>
      <c r="K211" s="212" t="s">
        <v>125</v>
      </c>
      <c r="L211" s="43"/>
      <c r="M211" s="217" t="s">
        <v>1</v>
      </c>
      <c r="N211" s="218" t="s">
        <v>42</v>
      </c>
      <c r="O211" s="90"/>
      <c r="P211" s="219">
        <f>O211*H211</f>
        <v>0</v>
      </c>
      <c r="Q211" s="219">
        <v>0</v>
      </c>
      <c r="R211" s="219">
        <f>Q211*H211</f>
        <v>0</v>
      </c>
      <c r="S211" s="219">
        <v>0.02113</v>
      </c>
      <c r="T211" s="220">
        <f>S211*H211</f>
        <v>0.10565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21" t="s">
        <v>196</v>
      </c>
      <c r="AT211" s="221" t="s">
        <v>121</v>
      </c>
      <c r="AU211" s="221" t="s">
        <v>84</v>
      </c>
      <c r="AY211" s="16" t="s">
        <v>119</v>
      </c>
      <c r="BE211" s="222">
        <f>IF(N211="základní",J211,0)</f>
        <v>0</v>
      </c>
      <c r="BF211" s="222">
        <f>IF(N211="snížená",J211,0)</f>
        <v>0</v>
      </c>
      <c r="BG211" s="222">
        <f>IF(N211="zákl. přenesená",J211,0)</f>
        <v>0</v>
      </c>
      <c r="BH211" s="222">
        <f>IF(N211="sníž. přenesená",J211,0)</f>
        <v>0</v>
      </c>
      <c r="BI211" s="222">
        <f>IF(N211="nulová",J211,0)</f>
        <v>0</v>
      </c>
      <c r="BJ211" s="16" t="s">
        <v>82</v>
      </c>
      <c r="BK211" s="222">
        <f>ROUND(I211*H211,2)</f>
        <v>0</v>
      </c>
      <c r="BL211" s="16" t="s">
        <v>196</v>
      </c>
      <c r="BM211" s="221" t="s">
        <v>353</v>
      </c>
    </row>
    <row r="212" spans="1:65" s="2" customFormat="1" ht="16.5" customHeight="1">
      <c r="A212" s="37"/>
      <c r="B212" s="38"/>
      <c r="C212" s="210" t="s">
        <v>354</v>
      </c>
      <c r="D212" s="210" t="s">
        <v>121</v>
      </c>
      <c r="E212" s="211" t="s">
        <v>355</v>
      </c>
      <c r="F212" s="212" t="s">
        <v>356</v>
      </c>
      <c r="G212" s="213" t="s">
        <v>227</v>
      </c>
      <c r="H212" s="214">
        <v>2</v>
      </c>
      <c r="I212" s="215"/>
      <c r="J212" s="216">
        <f>ROUND(I212*H212,2)</f>
        <v>0</v>
      </c>
      <c r="K212" s="212" t="s">
        <v>1</v>
      </c>
      <c r="L212" s="43"/>
      <c r="M212" s="217" t="s">
        <v>1</v>
      </c>
      <c r="N212" s="218" t="s">
        <v>42</v>
      </c>
      <c r="O212" s="90"/>
      <c r="P212" s="219">
        <f>O212*H212</f>
        <v>0</v>
      </c>
      <c r="Q212" s="219">
        <v>0.00205</v>
      </c>
      <c r="R212" s="219">
        <f>Q212*H212</f>
        <v>0.0041</v>
      </c>
      <c r="S212" s="219">
        <v>0</v>
      </c>
      <c r="T212" s="220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21" t="s">
        <v>196</v>
      </c>
      <c r="AT212" s="221" t="s">
        <v>121</v>
      </c>
      <c r="AU212" s="221" t="s">
        <v>84</v>
      </c>
      <c r="AY212" s="16" t="s">
        <v>119</v>
      </c>
      <c r="BE212" s="222">
        <f>IF(N212="základní",J212,0)</f>
        <v>0</v>
      </c>
      <c r="BF212" s="222">
        <f>IF(N212="snížená",J212,0)</f>
        <v>0</v>
      </c>
      <c r="BG212" s="222">
        <f>IF(N212="zákl. přenesená",J212,0)</f>
        <v>0</v>
      </c>
      <c r="BH212" s="222">
        <f>IF(N212="sníž. přenesená",J212,0)</f>
        <v>0</v>
      </c>
      <c r="BI212" s="222">
        <f>IF(N212="nulová",J212,0)</f>
        <v>0</v>
      </c>
      <c r="BJ212" s="16" t="s">
        <v>82</v>
      </c>
      <c r="BK212" s="222">
        <f>ROUND(I212*H212,2)</f>
        <v>0</v>
      </c>
      <c r="BL212" s="16" t="s">
        <v>196</v>
      </c>
      <c r="BM212" s="221" t="s">
        <v>357</v>
      </c>
    </row>
    <row r="213" spans="1:65" s="2" customFormat="1" ht="16.5" customHeight="1">
      <c r="A213" s="37"/>
      <c r="B213" s="38"/>
      <c r="C213" s="210" t="s">
        <v>358</v>
      </c>
      <c r="D213" s="210" t="s">
        <v>121</v>
      </c>
      <c r="E213" s="211" t="s">
        <v>359</v>
      </c>
      <c r="F213" s="212" t="s">
        <v>360</v>
      </c>
      <c r="G213" s="213" t="s">
        <v>227</v>
      </c>
      <c r="H213" s="214">
        <v>5</v>
      </c>
      <c r="I213" s="215"/>
      <c r="J213" s="216">
        <f>ROUND(I213*H213,2)</f>
        <v>0</v>
      </c>
      <c r="K213" s="212" t="s">
        <v>125</v>
      </c>
      <c r="L213" s="43"/>
      <c r="M213" s="217" t="s">
        <v>1</v>
      </c>
      <c r="N213" s="218" t="s">
        <v>42</v>
      </c>
      <c r="O213" s="90"/>
      <c r="P213" s="219">
        <f>O213*H213</f>
        <v>0</v>
      </c>
      <c r="Q213" s="219">
        <v>0</v>
      </c>
      <c r="R213" s="219">
        <f>Q213*H213</f>
        <v>0</v>
      </c>
      <c r="S213" s="219">
        <v>0</v>
      </c>
      <c r="T213" s="220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21" t="s">
        <v>196</v>
      </c>
      <c r="AT213" s="221" t="s">
        <v>121</v>
      </c>
      <c r="AU213" s="221" t="s">
        <v>84</v>
      </c>
      <c r="AY213" s="16" t="s">
        <v>119</v>
      </c>
      <c r="BE213" s="222">
        <f>IF(N213="základní",J213,0)</f>
        <v>0</v>
      </c>
      <c r="BF213" s="222">
        <f>IF(N213="snížená",J213,0)</f>
        <v>0</v>
      </c>
      <c r="BG213" s="222">
        <f>IF(N213="zákl. přenesená",J213,0)</f>
        <v>0</v>
      </c>
      <c r="BH213" s="222">
        <f>IF(N213="sníž. přenesená",J213,0)</f>
        <v>0</v>
      </c>
      <c r="BI213" s="222">
        <f>IF(N213="nulová",J213,0)</f>
        <v>0</v>
      </c>
      <c r="BJ213" s="16" t="s">
        <v>82</v>
      </c>
      <c r="BK213" s="222">
        <f>ROUND(I213*H213,2)</f>
        <v>0</v>
      </c>
      <c r="BL213" s="16" t="s">
        <v>196</v>
      </c>
      <c r="BM213" s="221" t="s">
        <v>361</v>
      </c>
    </row>
    <row r="214" spans="1:65" s="2" customFormat="1" ht="24.15" customHeight="1">
      <c r="A214" s="37"/>
      <c r="B214" s="38"/>
      <c r="C214" s="210" t="s">
        <v>362</v>
      </c>
      <c r="D214" s="210" t="s">
        <v>121</v>
      </c>
      <c r="E214" s="211" t="s">
        <v>363</v>
      </c>
      <c r="F214" s="212" t="s">
        <v>364</v>
      </c>
      <c r="G214" s="213" t="s">
        <v>342</v>
      </c>
      <c r="H214" s="256"/>
      <c r="I214" s="215"/>
      <c r="J214" s="216">
        <f>ROUND(I214*H214,2)</f>
        <v>0</v>
      </c>
      <c r="K214" s="212" t="s">
        <v>125</v>
      </c>
      <c r="L214" s="43"/>
      <c r="M214" s="217" t="s">
        <v>1</v>
      </c>
      <c r="N214" s="218" t="s">
        <v>42</v>
      </c>
      <c r="O214" s="90"/>
      <c r="P214" s="219">
        <f>O214*H214</f>
        <v>0</v>
      </c>
      <c r="Q214" s="219">
        <v>0</v>
      </c>
      <c r="R214" s="219">
        <f>Q214*H214</f>
        <v>0</v>
      </c>
      <c r="S214" s="219">
        <v>0</v>
      </c>
      <c r="T214" s="220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21" t="s">
        <v>196</v>
      </c>
      <c r="AT214" s="221" t="s">
        <v>121</v>
      </c>
      <c r="AU214" s="221" t="s">
        <v>84</v>
      </c>
      <c r="AY214" s="16" t="s">
        <v>119</v>
      </c>
      <c r="BE214" s="222">
        <f>IF(N214="základní",J214,0)</f>
        <v>0</v>
      </c>
      <c r="BF214" s="222">
        <f>IF(N214="snížená",J214,0)</f>
        <v>0</v>
      </c>
      <c r="BG214" s="222">
        <f>IF(N214="zákl. přenesená",J214,0)</f>
        <v>0</v>
      </c>
      <c r="BH214" s="222">
        <f>IF(N214="sníž. přenesená",J214,0)</f>
        <v>0</v>
      </c>
      <c r="BI214" s="222">
        <f>IF(N214="nulová",J214,0)</f>
        <v>0</v>
      </c>
      <c r="BJ214" s="16" t="s">
        <v>82</v>
      </c>
      <c r="BK214" s="222">
        <f>ROUND(I214*H214,2)</f>
        <v>0</v>
      </c>
      <c r="BL214" s="16" t="s">
        <v>196</v>
      </c>
      <c r="BM214" s="221" t="s">
        <v>365</v>
      </c>
    </row>
    <row r="215" spans="1:63" s="12" customFormat="1" ht="25.9" customHeight="1">
      <c r="A215" s="12"/>
      <c r="B215" s="194"/>
      <c r="C215" s="195"/>
      <c r="D215" s="196" t="s">
        <v>76</v>
      </c>
      <c r="E215" s="197" t="s">
        <v>366</v>
      </c>
      <c r="F215" s="197" t="s">
        <v>367</v>
      </c>
      <c r="G215" s="195"/>
      <c r="H215" s="195"/>
      <c r="I215" s="198"/>
      <c r="J215" s="199">
        <f>BK215</f>
        <v>0</v>
      </c>
      <c r="K215" s="195"/>
      <c r="L215" s="200"/>
      <c r="M215" s="201"/>
      <c r="N215" s="202"/>
      <c r="O215" s="202"/>
      <c r="P215" s="203">
        <f>P216</f>
        <v>0</v>
      </c>
      <c r="Q215" s="202"/>
      <c r="R215" s="203">
        <f>R216</f>
        <v>0</v>
      </c>
      <c r="S215" s="202"/>
      <c r="T215" s="204">
        <f>T216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05" t="s">
        <v>142</v>
      </c>
      <c r="AT215" s="206" t="s">
        <v>76</v>
      </c>
      <c r="AU215" s="206" t="s">
        <v>77</v>
      </c>
      <c r="AY215" s="205" t="s">
        <v>119</v>
      </c>
      <c r="BK215" s="207">
        <f>BK216</f>
        <v>0</v>
      </c>
    </row>
    <row r="216" spans="1:63" s="12" customFormat="1" ht="22.8" customHeight="1">
      <c r="A216" s="12"/>
      <c r="B216" s="194"/>
      <c r="C216" s="195"/>
      <c r="D216" s="196" t="s">
        <v>76</v>
      </c>
      <c r="E216" s="208" t="s">
        <v>368</v>
      </c>
      <c r="F216" s="208" t="s">
        <v>369</v>
      </c>
      <c r="G216" s="195"/>
      <c r="H216" s="195"/>
      <c r="I216" s="198"/>
      <c r="J216" s="209">
        <f>BK216</f>
        <v>0</v>
      </c>
      <c r="K216" s="195"/>
      <c r="L216" s="200"/>
      <c r="M216" s="201"/>
      <c r="N216" s="202"/>
      <c r="O216" s="202"/>
      <c r="P216" s="203">
        <f>SUM(P217:P218)</f>
        <v>0</v>
      </c>
      <c r="Q216" s="202"/>
      <c r="R216" s="203">
        <f>SUM(R217:R218)</f>
        <v>0</v>
      </c>
      <c r="S216" s="202"/>
      <c r="T216" s="204">
        <f>SUM(T217:T218)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05" t="s">
        <v>142</v>
      </c>
      <c r="AT216" s="206" t="s">
        <v>76</v>
      </c>
      <c r="AU216" s="206" t="s">
        <v>82</v>
      </c>
      <c r="AY216" s="205" t="s">
        <v>119</v>
      </c>
      <c r="BK216" s="207">
        <f>SUM(BK217:BK218)</f>
        <v>0</v>
      </c>
    </row>
    <row r="217" spans="1:65" s="2" customFormat="1" ht="16.5" customHeight="1">
      <c r="A217" s="37"/>
      <c r="B217" s="38"/>
      <c r="C217" s="210" t="s">
        <v>370</v>
      </c>
      <c r="D217" s="210" t="s">
        <v>121</v>
      </c>
      <c r="E217" s="211" t="s">
        <v>371</v>
      </c>
      <c r="F217" s="212" t="s">
        <v>372</v>
      </c>
      <c r="G217" s="213" t="s">
        <v>373</v>
      </c>
      <c r="H217" s="214">
        <v>1</v>
      </c>
      <c r="I217" s="215"/>
      <c r="J217" s="216">
        <f>ROUND(I217*H217,2)</f>
        <v>0</v>
      </c>
      <c r="K217" s="212" t="s">
        <v>125</v>
      </c>
      <c r="L217" s="43"/>
      <c r="M217" s="217" t="s">
        <v>1</v>
      </c>
      <c r="N217" s="218" t="s">
        <v>42</v>
      </c>
      <c r="O217" s="90"/>
      <c r="P217" s="219">
        <f>O217*H217</f>
        <v>0</v>
      </c>
      <c r="Q217" s="219">
        <v>0</v>
      </c>
      <c r="R217" s="219">
        <f>Q217*H217</f>
        <v>0</v>
      </c>
      <c r="S217" s="219">
        <v>0</v>
      </c>
      <c r="T217" s="220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21" t="s">
        <v>374</v>
      </c>
      <c r="AT217" s="221" t="s">
        <v>121</v>
      </c>
      <c r="AU217" s="221" t="s">
        <v>84</v>
      </c>
      <c r="AY217" s="16" t="s">
        <v>119</v>
      </c>
      <c r="BE217" s="222">
        <f>IF(N217="základní",J217,0)</f>
        <v>0</v>
      </c>
      <c r="BF217" s="222">
        <f>IF(N217="snížená",J217,0)</f>
        <v>0</v>
      </c>
      <c r="BG217" s="222">
        <f>IF(N217="zákl. přenesená",J217,0)</f>
        <v>0</v>
      </c>
      <c r="BH217" s="222">
        <f>IF(N217="sníž. přenesená",J217,0)</f>
        <v>0</v>
      </c>
      <c r="BI217" s="222">
        <f>IF(N217="nulová",J217,0)</f>
        <v>0</v>
      </c>
      <c r="BJ217" s="16" t="s">
        <v>82</v>
      </c>
      <c r="BK217" s="222">
        <f>ROUND(I217*H217,2)</f>
        <v>0</v>
      </c>
      <c r="BL217" s="16" t="s">
        <v>374</v>
      </c>
      <c r="BM217" s="221" t="s">
        <v>375</v>
      </c>
    </row>
    <row r="218" spans="1:65" s="2" customFormat="1" ht="16.5" customHeight="1">
      <c r="A218" s="37"/>
      <c r="B218" s="38"/>
      <c r="C218" s="210" t="s">
        <v>376</v>
      </c>
      <c r="D218" s="210" t="s">
        <v>121</v>
      </c>
      <c r="E218" s="211" t="s">
        <v>377</v>
      </c>
      <c r="F218" s="212" t="s">
        <v>378</v>
      </c>
      <c r="G218" s="213" t="s">
        <v>379</v>
      </c>
      <c r="H218" s="214">
        <v>1</v>
      </c>
      <c r="I218" s="215"/>
      <c r="J218" s="216">
        <f>ROUND(I218*H218,2)</f>
        <v>0</v>
      </c>
      <c r="K218" s="212" t="s">
        <v>125</v>
      </c>
      <c r="L218" s="43"/>
      <c r="M218" s="257" t="s">
        <v>1</v>
      </c>
      <c r="N218" s="258" t="s">
        <v>42</v>
      </c>
      <c r="O218" s="259"/>
      <c r="P218" s="260">
        <f>O218*H218</f>
        <v>0</v>
      </c>
      <c r="Q218" s="260">
        <v>0</v>
      </c>
      <c r="R218" s="260">
        <f>Q218*H218</f>
        <v>0</v>
      </c>
      <c r="S218" s="260">
        <v>0</v>
      </c>
      <c r="T218" s="261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21" t="s">
        <v>374</v>
      </c>
      <c r="AT218" s="221" t="s">
        <v>121</v>
      </c>
      <c r="AU218" s="221" t="s">
        <v>84</v>
      </c>
      <c r="AY218" s="16" t="s">
        <v>119</v>
      </c>
      <c r="BE218" s="222">
        <f>IF(N218="základní",J218,0)</f>
        <v>0</v>
      </c>
      <c r="BF218" s="222">
        <f>IF(N218="snížená",J218,0)</f>
        <v>0</v>
      </c>
      <c r="BG218" s="222">
        <f>IF(N218="zákl. přenesená",J218,0)</f>
        <v>0</v>
      </c>
      <c r="BH218" s="222">
        <f>IF(N218="sníž. přenesená",J218,0)</f>
        <v>0</v>
      </c>
      <c r="BI218" s="222">
        <f>IF(N218="nulová",J218,0)</f>
        <v>0</v>
      </c>
      <c r="BJ218" s="16" t="s">
        <v>82</v>
      </c>
      <c r="BK218" s="222">
        <f>ROUND(I218*H218,2)</f>
        <v>0</v>
      </c>
      <c r="BL218" s="16" t="s">
        <v>374</v>
      </c>
      <c r="BM218" s="221" t="s">
        <v>380</v>
      </c>
    </row>
    <row r="219" spans="1:31" s="2" customFormat="1" ht="6.95" customHeight="1">
      <c r="A219" s="37"/>
      <c r="B219" s="65"/>
      <c r="C219" s="66"/>
      <c r="D219" s="66"/>
      <c r="E219" s="66"/>
      <c r="F219" s="66"/>
      <c r="G219" s="66"/>
      <c r="H219" s="66"/>
      <c r="I219" s="66"/>
      <c r="J219" s="66"/>
      <c r="K219" s="66"/>
      <c r="L219" s="43"/>
      <c r="M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</row>
  </sheetData>
  <sheetProtection password="CC35" sheet="1" objects="1" scenarios="1" formatColumns="0" formatRows="0" autoFilter="0"/>
  <autoFilter ref="C124:K218"/>
  <mergeCells count="6">
    <mergeCell ref="E7:H7"/>
    <mergeCell ref="E16:H16"/>
    <mergeCell ref="E25:H25"/>
    <mergeCell ref="E85:H8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DESKTOP-RDOKQ5K\Borivoj.Kucera</dc:creator>
  <cp:keywords/>
  <dc:description/>
  <cp:lastModifiedBy>DESKTOP-RDOKQ5K\Borivoj.Kucera</cp:lastModifiedBy>
  <dcterms:created xsi:type="dcterms:W3CDTF">2024-02-18T15:28:21Z</dcterms:created>
  <dcterms:modified xsi:type="dcterms:W3CDTF">2024-02-18T15:28:23Z</dcterms:modified>
  <cp:category/>
  <cp:version/>
  <cp:contentType/>
  <cp:contentStatus/>
</cp:coreProperties>
</file>