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xr:revisionPtr revIDLastSave="0" documentId="13_ncr:1_{04B85813-69C8-41EA-A499-3AA5F02DD8C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Rekapitulace stavby" sheetId="1" r:id="rId1"/>
    <sheet name="01 - Vytápění" sheetId="2" r:id="rId2"/>
    <sheet name="02 - VRN" sheetId="3" r:id="rId3"/>
  </sheets>
  <definedNames>
    <definedName name="_xlnm._FilterDatabase" localSheetId="1" hidden="1">'01 - Vytápění'!$C$126:$K$268</definedName>
    <definedName name="_xlnm._FilterDatabase" localSheetId="2" hidden="1">'02 - VRN'!$C$116:$K$131</definedName>
    <definedName name="_xlnm.Print_Titles" localSheetId="1">'01 - Vytápění'!$126:$126</definedName>
    <definedName name="_xlnm.Print_Titles" localSheetId="2">'02 - VRN'!$116:$116</definedName>
    <definedName name="_xlnm.Print_Titles" localSheetId="0">'Rekapitulace stavby'!$92:$92</definedName>
    <definedName name="_xlnm.Print_Area" localSheetId="1">'01 - Vytápění'!$C$4:$J$76,'01 - Vytápění'!$C$82:$J$108,'01 - Vytápění'!$C$114:$J$268</definedName>
    <definedName name="_xlnm.Print_Area" localSheetId="2">'02 - VRN'!$C$4:$J$76,'02 - VRN'!$C$82:$J$98,'02 - VRN'!$C$104:$J$131</definedName>
    <definedName name="_xlnm.Print_Area" localSheetId="0">'Rekapitulace stavby'!$D$4:$AO$76,'Rekapitulace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F111" i="3"/>
  <c r="E109" i="3"/>
  <c r="F89" i="3"/>
  <c r="E87" i="3"/>
  <c r="J24" i="3"/>
  <c r="E24" i="3"/>
  <c r="J114" i="3"/>
  <c r="J23" i="3"/>
  <c r="J21" i="3"/>
  <c r="E21" i="3"/>
  <c r="J91" i="3" s="1"/>
  <c r="J20" i="3"/>
  <c r="J18" i="3"/>
  <c r="E18" i="3"/>
  <c r="F114" i="3"/>
  <c r="J17" i="3"/>
  <c r="J15" i="3"/>
  <c r="E15" i="3"/>
  <c r="F113" i="3"/>
  <c r="J14" i="3"/>
  <c r="J12" i="3"/>
  <c r="J89" i="3"/>
  <c r="E7" i="3"/>
  <c r="E107" i="3"/>
  <c r="J37" i="2"/>
  <c r="J36" i="2"/>
  <c r="AY95" i="1"/>
  <c r="J35" i="2"/>
  <c r="AX95" i="1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F121" i="2"/>
  <c r="E119" i="2"/>
  <c r="F89" i="2"/>
  <c r="E87" i="2"/>
  <c r="J24" i="2"/>
  <c r="E24" i="2"/>
  <c r="J92" i="2" s="1"/>
  <c r="J23" i="2"/>
  <c r="J21" i="2"/>
  <c r="E21" i="2"/>
  <c r="J123" i="2"/>
  <c r="J20" i="2"/>
  <c r="J18" i="2"/>
  <c r="E18" i="2"/>
  <c r="F124" i="2" s="1"/>
  <c r="J17" i="2"/>
  <c r="J15" i="2"/>
  <c r="E15" i="2"/>
  <c r="F123" i="2" s="1"/>
  <c r="J14" i="2"/>
  <c r="J12" i="2"/>
  <c r="J121" i="2"/>
  <c r="E7" i="2"/>
  <c r="E117" i="2"/>
  <c r="L90" i="1"/>
  <c r="AM90" i="1"/>
  <c r="AM89" i="1"/>
  <c r="L89" i="1"/>
  <c r="AM87" i="1"/>
  <c r="L87" i="1"/>
  <c r="L85" i="1"/>
  <c r="L84" i="1"/>
  <c r="J268" i="2"/>
  <c r="BK223" i="2"/>
  <c r="J214" i="2"/>
  <c r="J205" i="2"/>
  <c r="BK146" i="2"/>
  <c r="BK143" i="2"/>
  <c r="J265" i="2"/>
  <c r="J260" i="2"/>
  <c r="BK252" i="2"/>
  <c r="J217" i="2"/>
  <c r="BK190" i="2"/>
  <c r="J178" i="2"/>
  <c r="BK169" i="2"/>
  <c r="J157" i="2"/>
  <c r="BK153" i="2"/>
  <c r="BK150" i="2"/>
  <c r="BK262" i="2"/>
  <c r="BK253" i="2"/>
  <c r="BK205" i="2"/>
  <c r="J197" i="2"/>
  <c r="BK179" i="2"/>
  <c r="BK175" i="2"/>
  <c r="BK138" i="2"/>
  <c r="J267" i="2"/>
  <c r="BK261" i="2"/>
  <c r="J253" i="2"/>
  <c r="BK240" i="2"/>
  <c r="BK228" i="2"/>
  <c r="BK217" i="2"/>
  <c r="J203" i="2"/>
  <c r="J181" i="2"/>
  <c r="BK171" i="2"/>
  <c r="BK132" i="2"/>
  <c r="BK244" i="2"/>
  <c r="BK239" i="2"/>
  <c r="J232" i="2"/>
  <c r="J228" i="2"/>
  <c r="J209" i="2"/>
  <c r="BK200" i="2"/>
  <c r="J194" i="2"/>
  <c r="J180" i="2"/>
  <c r="J175" i="2"/>
  <c r="BK164" i="2"/>
  <c r="BK158" i="2"/>
  <c r="BK142" i="2"/>
  <c r="BK131" i="2"/>
  <c r="J216" i="2"/>
  <c r="J182" i="2"/>
  <c r="BK130" i="2"/>
  <c r="J219" i="2"/>
  <c r="J166" i="2"/>
  <c r="J144" i="2"/>
  <c r="BK248" i="2"/>
  <c r="BK263" i="2"/>
  <c r="J249" i="2"/>
  <c r="BK227" i="2"/>
  <c r="BK181" i="2"/>
  <c r="J165" i="2"/>
  <c r="BK235" i="2"/>
  <c r="BK230" i="2"/>
  <c r="BK218" i="2"/>
  <c r="BK211" i="2"/>
  <c r="J200" i="2"/>
  <c r="BK185" i="2"/>
  <c r="BK147" i="2"/>
  <c r="BK139" i="2"/>
  <c r="J261" i="2"/>
  <c r="J252" i="2"/>
  <c r="J239" i="2"/>
  <c r="BK231" i="2"/>
  <c r="BK225" i="2"/>
  <c r="J221" i="2"/>
  <c r="BK216" i="2"/>
  <c r="BK209" i="2"/>
  <c r="J201" i="2"/>
  <c r="BK195" i="2"/>
  <c r="BK194" i="2"/>
  <c r="BK191" i="2"/>
  <c r="BK189" i="2"/>
  <c r="BK182" i="2"/>
  <c r="J171" i="2"/>
  <c r="BK165" i="2"/>
  <c r="J159" i="2"/>
  <c r="J149" i="2"/>
  <c r="BK141" i="2"/>
  <c r="J137" i="2"/>
  <c r="BK232" i="2"/>
  <c r="BK167" i="2"/>
  <c r="J147" i="2"/>
  <c r="BK123" i="3"/>
  <c r="BK130" i="3"/>
  <c r="BK129" i="3"/>
  <c r="BK126" i="3"/>
  <c r="J125" i="3"/>
  <c r="J123" i="3"/>
  <c r="BK120" i="3"/>
  <c r="J127" i="3"/>
  <c r="J266" i="2"/>
  <c r="BK222" i="2"/>
  <c r="J206" i="2"/>
  <c r="J160" i="2"/>
  <c r="AS94" i="1"/>
  <c r="J215" i="2"/>
  <c r="BK188" i="2"/>
  <c r="BK176" i="2"/>
  <c r="J156" i="2"/>
  <c r="BK152" i="2"/>
  <c r="BK267" i="2"/>
  <c r="J254" i="2"/>
  <c r="J248" i="2"/>
  <c r="J233" i="2"/>
  <c r="BK202" i="2"/>
  <c r="J184" i="2"/>
  <c r="J176" i="2"/>
  <c r="BK155" i="2"/>
  <c r="J132" i="2"/>
  <c r="J262" i="2"/>
  <c r="J242" i="2"/>
  <c r="J235" i="2"/>
  <c r="J225" i="2"/>
  <c r="BK184" i="2"/>
  <c r="BK177" i="2"/>
  <c r="J172" i="2"/>
  <c r="BK162" i="2"/>
  <c r="BK247" i="2"/>
  <c r="BK242" i="2"/>
  <c r="J238" i="2"/>
  <c r="J236" i="2"/>
  <c r="J231" i="2"/>
  <c r="J211" i="2"/>
  <c r="J202" i="2"/>
  <c r="BK198" i="2"/>
  <c r="J188" i="2"/>
  <c r="BK178" i="2"/>
  <c r="BK170" i="2"/>
  <c r="J162" i="2"/>
  <c r="J146" i="2"/>
  <c r="BK137" i="2"/>
  <c r="J130" i="2"/>
  <c r="J195" i="2"/>
  <c r="BK140" i="2"/>
  <c r="BK220" i="2"/>
  <c r="J213" i="2"/>
  <c r="BK149" i="2"/>
  <c r="J143" i="2"/>
  <c r="J243" i="2"/>
  <c r="J258" i="2"/>
  <c r="J229" i="2"/>
  <c r="BK166" i="2"/>
  <c r="BK163" i="2"/>
  <c r="BK234" i="2"/>
  <c r="J224" i="2"/>
  <c r="BK212" i="2"/>
  <c r="BK201" i="2"/>
  <c r="J186" i="2"/>
  <c r="BK183" i="2"/>
  <c r="J145" i="2"/>
  <c r="BK264" i="2"/>
  <c r="BK255" i="2"/>
  <c r="J251" i="2"/>
  <c r="BK238" i="2"/>
  <c r="J226" i="2"/>
  <c r="J223" i="2"/>
  <c r="J218" i="2"/>
  <c r="BK214" i="2"/>
  <c r="BK193" i="2"/>
  <c r="J187" i="2"/>
  <c r="J177" i="2"/>
  <c r="BK168" i="2"/>
  <c r="BK160" i="2"/>
  <c r="BK157" i="2"/>
  <c r="J142" i="2"/>
  <c r="J139" i="2"/>
  <c r="BK133" i="2"/>
  <c r="J230" i="2"/>
  <c r="BK156" i="2"/>
  <c r="J136" i="2"/>
  <c r="J120" i="3"/>
  <c r="BK131" i="3"/>
  <c r="J130" i="3"/>
  <c r="BK127" i="3"/>
  <c r="BK125" i="3"/>
  <c r="J124" i="3"/>
  <c r="J119" i="3"/>
  <c r="BK128" i="3"/>
  <c r="J122" i="3"/>
  <c r="BK233" i="2"/>
  <c r="BK213" i="2"/>
  <c r="BK145" i="2"/>
  <c r="J263" i="2"/>
  <c r="BK251" i="2"/>
  <c r="J189" i="2"/>
  <c r="BK161" i="2"/>
  <c r="BK266" i="2"/>
  <c r="J234" i="2"/>
  <c r="J196" i="2"/>
  <c r="J158" i="2"/>
  <c r="J264" i="2"/>
  <c r="J241" i="2"/>
  <c r="J220" i="2"/>
  <c r="BK180" i="2"/>
  <c r="J170" i="2"/>
  <c r="BK243" i="2"/>
  <c r="BK237" i="2"/>
  <c r="BK206" i="2"/>
  <c r="BK196" i="2"/>
  <c r="J179" i="2"/>
  <c r="J168" i="2"/>
  <c r="BK144" i="2"/>
  <c r="BK257" i="2"/>
  <c r="J131" i="2"/>
  <c r="J169" i="2"/>
  <c r="BK249" i="2"/>
  <c r="J255" i="2"/>
  <c r="J185" i="2"/>
  <c r="J237" i="2"/>
  <c r="BK221" i="2"/>
  <c r="BK208" i="2"/>
  <c r="J150" i="2"/>
  <c r="BK260" i="2"/>
  <c r="J250" i="2"/>
  <c r="J227" i="2"/>
  <c r="J222" i="2"/>
  <c r="J212" i="2"/>
  <c r="J198" i="2"/>
  <c r="J190" i="2"/>
  <c r="BK174" i="2"/>
  <c r="J163" i="2"/>
  <c r="BK151" i="2"/>
  <c r="BK136" i="2"/>
  <c r="J161" i="2"/>
  <c r="BK122" i="3"/>
  <c r="J131" i="3"/>
  <c r="J126" i="3"/>
  <c r="J121" i="3"/>
  <c r="BK121" i="3"/>
  <c r="J247" i="2"/>
  <c r="J199" i="2"/>
  <c r="BK268" i="2"/>
  <c r="J257" i="2"/>
  <c r="BK187" i="2"/>
  <c r="J164" i="2"/>
  <c r="J151" i="2"/>
  <c r="J240" i="2"/>
  <c r="BK186" i="2"/>
  <c r="J153" i="2"/>
  <c r="BK258" i="2"/>
  <c r="BK229" i="2"/>
  <c r="J193" i="2"/>
  <c r="J174" i="2"/>
  <c r="BK250" i="2"/>
  <c r="BK241" i="2"/>
  <c r="BK224" i="2"/>
  <c r="BK203" i="2"/>
  <c r="J191" i="2"/>
  <c r="BK172" i="2"/>
  <c r="BK159" i="2"/>
  <c r="J133" i="2"/>
  <c r="BK192" i="2"/>
  <c r="BK226" i="2"/>
  <c r="J152" i="2"/>
  <c r="BK265" i="2"/>
  <c r="J244" i="2"/>
  <c r="J140" i="2"/>
  <c r="BK215" i="2"/>
  <c r="BK197" i="2"/>
  <c r="J141" i="2"/>
  <c r="BK254" i="2"/>
  <c r="BK236" i="2"/>
  <c r="BK219" i="2"/>
  <c r="J208" i="2"/>
  <c r="BK199" i="2"/>
  <c r="J192" i="2"/>
  <c r="J183" i="2"/>
  <c r="J167" i="2"/>
  <c r="J155" i="2"/>
  <c r="J138" i="2"/>
  <c r="BK119" i="3"/>
  <c r="J128" i="3"/>
  <c r="BK124" i="3"/>
  <c r="J129" i="3"/>
  <c r="R129" i="2" l="1"/>
  <c r="R128" i="2"/>
  <c r="P135" i="2"/>
  <c r="T148" i="2"/>
  <c r="P173" i="2"/>
  <c r="T210" i="2"/>
  <c r="BK256" i="2"/>
  <c r="J256" i="2"/>
  <c r="J107" i="2" s="1"/>
  <c r="BK135" i="2"/>
  <c r="J135" i="2"/>
  <c r="J100" i="2"/>
  <c r="BK148" i="2"/>
  <c r="J148" i="2"/>
  <c r="J101" i="2"/>
  <c r="BK173" i="2"/>
  <c r="J173" i="2"/>
  <c r="J103" i="2"/>
  <c r="BK210" i="2"/>
  <c r="J210" i="2"/>
  <c r="J104" i="2" s="1"/>
  <c r="T256" i="2"/>
  <c r="T135" i="2"/>
  <c r="R148" i="2"/>
  <c r="P154" i="2"/>
  <c r="T154" i="2"/>
  <c r="T173" i="2"/>
  <c r="P210" i="2"/>
  <c r="P246" i="2"/>
  <c r="R246" i="2"/>
  <c r="R256" i="2"/>
  <c r="BK118" i="3"/>
  <c r="J118" i="3" s="1"/>
  <c r="J97" i="3" s="1"/>
  <c r="BK129" i="2"/>
  <c r="J129" i="2"/>
  <c r="J98" i="2" s="1"/>
  <c r="P129" i="2"/>
  <c r="P128" i="2"/>
  <c r="T129" i="2"/>
  <c r="T128" i="2"/>
  <c r="R135" i="2"/>
  <c r="P148" i="2"/>
  <c r="BK154" i="2"/>
  <c r="BK134" i="2" s="1"/>
  <c r="J134" i="2" s="1"/>
  <c r="J99" i="2" s="1"/>
  <c r="R154" i="2"/>
  <c r="R173" i="2"/>
  <c r="R210" i="2"/>
  <c r="BK246" i="2"/>
  <c r="J246" i="2"/>
  <c r="J106" i="2"/>
  <c r="T246" i="2"/>
  <c r="T245" i="2"/>
  <c r="P256" i="2"/>
  <c r="P245" i="2"/>
  <c r="P118" i="3"/>
  <c r="P117" i="3"/>
  <c r="AU96" i="1"/>
  <c r="R118" i="3"/>
  <c r="R117" i="3" s="1"/>
  <c r="T118" i="3"/>
  <c r="T117" i="3"/>
  <c r="J113" i="3"/>
  <c r="BE119" i="3"/>
  <c r="BE120" i="3"/>
  <c r="BE124" i="3"/>
  <c r="BE126" i="3"/>
  <c r="E85" i="3"/>
  <c r="F91" i="3"/>
  <c r="J92" i="3"/>
  <c r="J111" i="3"/>
  <c r="BE121" i="3"/>
  <c r="BE122" i="3"/>
  <c r="BE123" i="3"/>
  <c r="BE125" i="3"/>
  <c r="BE127" i="3"/>
  <c r="BE128" i="3"/>
  <c r="BE129" i="3"/>
  <c r="BE130" i="3"/>
  <c r="BE131" i="3"/>
  <c r="F92" i="3"/>
  <c r="E85" i="2"/>
  <c r="J91" i="2"/>
  <c r="BE143" i="2"/>
  <c r="BE151" i="2"/>
  <c r="BE164" i="2"/>
  <c r="BE227" i="2"/>
  <c r="J124" i="2"/>
  <c r="BE153" i="2"/>
  <c r="BE159" i="2"/>
  <c r="BE172" i="2"/>
  <c r="BE176" i="2"/>
  <c r="BE188" i="2"/>
  <c r="BE202" i="2"/>
  <c r="BE215" i="2"/>
  <c r="BE220" i="2"/>
  <c r="BE224" i="2"/>
  <c r="BE228" i="2"/>
  <c r="BE235" i="2"/>
  <c r="BE237" i="2"/>
  <c r="BE243" i="2"/>
  <c r="BE244" i="2"/>
  <c r="BE252" i="2"/>
  <c r="BE255" i="2"/>
  <c r="BE261" i="2"/>
  <c r="BE263" i="2"/>
  <c r="BE189" i="2"/>
  <c r="BE205" i="2"/>
  <c r="BE206" i="2"/>
  <c r="BE209" i="2"/>
  <c r="BE213" i="2"/>
  <c r="BE231" i="2"/>
  <c r="BE232" i="2"/>
  <c r="BE233" i="2"/>
  <c r="BE250" i="2"/>
  <c r="BE251" i="2"/>
  <c r="BE167" i="2"/>
  <c r="BE174" i="2"/>
  <c r="BE192" i="2"/>
  <c r="BE201" i="2"/>
  <c r="BE203" i="2"/>
  <c r="BE234" i="2"/>
  <c r="BE253" i="2"/>
  <c r="BE262" i="2"/>
  <c r="BE264" i="2"/>
  <c r="BE238" i="2"/>
  <c r="BE239" i="2"/>
  <c r="BE247" i="2"/>
  <c r="BE258" i="2"/>
  <c r="F91" i="2"/>
  <c r="BE131" i="2"/>
  <c r="BE133" i="2"/>
  <c r="BE137" i="2"/>
  <c r="BE145" i="2"/>
  <c r="BE161" i="2"/>
  <c r="BE175" i="2"/>
  <c r="BE199" i="2"/>
  <c r="BE230" i="2"/>
  <c r="BE136" i="2"/>
  <c r="BE138" i="2"/>
  <c r="BE147" i="2"/>
  <c r="BE170" i="2"/>
  <c r="BE180" i="2"/>
  <c r="BE193" i="2"/>
  <c r="BE198" i="2"/>
  <c r="BE211" i="2"/>
  <c r="BE219" i="2"/>
  <c r="BE222" i="2"/>
  <c r="F92" i="2"/>
  <c r="BE132" i="2"/>
  <c r="BE139" i="2"/>
  <c r="BE140" i="2"/>
  <c r="BE150" i="2"/>
  <c r="BE152" i="2"/>
  <c r="BE160" i="2"/>
  <c r="BE162" i="2"/>
  <c r="BE169" i="2"/>
  <c r="BE179" i="2"/>
  <c r="BE182" i="2"/>
  <c r="BE183" i="2"/>
  <c r="BE184" i="2"/>
  <c r="BE185" i="2"/>
  <c r="BE190" i="2"/>
  <c r="BE195" i="2"/>
  <c r="BE223" i="2"/>
  <c r="BE236" i="2"/>
  <c r="BE240" i="2"/>
  <c r="BE242" i="2"/>
  <c r="BE265" i="2"/>
  <c r="BE158" i="2"/>
  <c r="BE178" i="2"/>
  <c r="BE186" i="2"/>
  <c r="BE191" i="2"/>
  <c r="BE196" i="2"/>
  <c r="BE197" i="2"/>
  <c r="BE212" i="2"/>
  <c r="BE214" i="2"/>
  <c r="BE221" i="2"/>
  <c r="BE248" i="2"/>
  <c r="BE254" i="2"/>
  <c r="BE266" i="2"/>
  <c r="BE130" i="2"/>
  <c r="BE144" i="2"/>
  <c r="BE149" i="2"/>
  <c r="BE156" i="2"/>
  <c r="BE187" i="2"/>
  <c r="BE194" i="2"/>
  <c r="BE241" i="2"/>
  <c r="BE257" i="2"/>
  <c r="BE260" i="2"/>
  <c r="BE268" i="2"/>
  <c r="BE141" i="2"/>
  <c r="BE142" i="2"/>
  <c r="BE146" i="2"/>
  <c r="BE155" i="2"/>
  <c r="BE165" i="2"/>
  <c r="BE226" i="2"/>
  <c r="J89" i="2"/>
  <c r="BE157" i="2"/>
  <c r="BE163" i="2"/>
  <c r="BE166" i="2"/>
  <c r="BE168" i="2"/>
  <c r="BE171" i="2"/>
  <c r="BE177" i="2"/>
  <c r="BE181" i="2"/>
  <c r="BE200" i="2"/>
  <c r="BE208" i="2"/>
  <c r="BE216" i="2"/>
  <c r="BE217" i="2"/>
  <c r="BE218" i="2"/>
  <c r="BE225" i="2"/>
  <c r="BE229" i="2"/>
  <c r="BE249" i="2"/>
  <c r="BE267" i="2"/>
  <c r="F34" i="2"/>
  <c r="BA95" i="1"/>
  <c r="J34" i="3"/>
  <c r="AW96" i="1"/>
  <c r="F35" i="3"/>
  <c r="BB96" i="1"/>
  <c r="F37" i="3"/>
  <c r="BD96" i="1"/>
  <c r="F35" i="2"/>
  <c r="BB95" i="1"/>
  <c r="J34" i="2"/>
  <c r="AW95" i="1"/>
  <c r="F37" i="2"/>
  <c r="BD95" i="1"/>
  <c r="F34" i="3"/>
  <c r="BA96" i="1"/>
  <c r="F36" i="3"/>
  <c r="BC96" i="1"/>
  <c r="F36" i="2"/>
  <c r="BC95" i="1" s="1"/>
  <c r="J154" i="2" l="1"/>
  <c r="J102" i="2" s="1"/>
  <c r="R134" i="2"/>
  <c r="T134" i="2"/>
  <c r="T127" i="2"/>
  <c r="R245" i="2"/>
  <c r="P134" i="2"/>
  <c r="P127" i="2"/>
  <c r="AU95" i="1"/>
  <c r="AU94" i="1" s="1"/>
  <c r="BK128" i="2"/>
  <c r="BK127" i="2" s="1"/>
  <c r="J127" i="2" s="1"/>
  <c r="J96" i="2" s="1"/>
  <c r="J128" i="2"/>
  <c r="J97" i="2"/>
  <c r="BK245" i="2"/>
  <c r="J245" i="2" s="1"/>
  <c r="J105" i="2" s="1"/>
  <c r="BK117" i="3"/>
  <c r="J117" i="3"/>
  <c r="J96" i="3"/>
  <c r="BB94" i="1"/>
  <c r="W31" i="1"/>
  <c r="BA94" i="1"/>
  <c r="AW94" i="1" s="1"/>
  <c r="AK30" i="1" s="1"/>
  <c r="J33" i="3"/>
  <c r="AV96" i="1"/>
  <c r="AT96" i="1"/>
  <c r="F33" i="2"/>
  <c r="AZ95" i="1"/>
  <c r="J33" i="2"/>
  <c r="AV95" i="1"/>
  <c r="AT95" i="1"/>
  <c r="BC94" i="1"/>
  <c r="W32" i="1"/>
  <c r="F33" i="3"/>
  <c r="AZ96" i="1"/>
  <c r="BD94" i="1"/>
  <c r="W33" i="1"/>
  <c r="R127" i="2" l="1"/>
  <c r="J30" i="3"/>
  <c r="AG96" i="1"/>
  <c r="AY94" i="1"/>
  <c r="AX94" i="1"/>
  <c r="AZ94" i="1"/>
  <c r="W29" i="1"/>
  <c r="W30" i="1"/>
  <c r="J30" i="2"/>
  <c r="AG95" i="1"/>
  <c r="AG94" i="1"/>
  <c r="AK26" i="1"/>
  <c r="J39" i="3" l="1"/>
  <c r="J39" i="2"/>
  <c r="AN95" i="1"/>
  <c r="AN96" i="1"/>
  <c r="AV94" i="1"/>
  <c r="AK29" i="1"/>
  <c r="AK35" i="1"/>
  <c r="AT94" i="1" l="1"/>
  <c r="AN94" i="1" l="1"/>
</calcChain>
</file>

<file path=xl/sharedStrings.xml><?xml version="1.0" encoding="utf-8"?>
<sst xmlns="http://schemas.openxmlformats.org/spreadsheetml/2006/main" count="2411" uniqueCount="699">
  <si>
    <t>Export Komplet</t>
  </si>
  <si>
    <t/>
  </si>
  <si>
    <t>2.0</t>
  </si>
  <si>
    <t>ZAMOK</t>
  </si>
  <si>
    <t>False</t>
  </si>
  <si>
    <t>{19d91538-c52c-43a7-93a0-a4ed322e0b3e}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</si>
  <si>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</si>
  <si>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</si>
  <si>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</si>
  <si>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</si>
  <si>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</si>
  <si>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</si>
  <si>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</si>
  <si>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</si>
  <si>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13_10_2025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</si>
  <si>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</si>
  <si>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</si>
  <si>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Bílina_ZŠ Za Chlumem</t>
  </si>
  <si>
    <t>KSO:</t>
  </si>
  <si>
    <t>CC-CZ:</t>
  </si>
  <si>
    <t>Místo:</t>
  </si>
  <si>
    <t xml:space="preserve"> </t>
  </si>
  <si>
    <t>Datum:</t>
  </si>
  <si>
    <t>13. 10. 2025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</si>
  <si>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</si>
  <si>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</si>
  <si>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</si>
  <si>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</si>
  <si>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</si>
  <si>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</si>
  <si>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</si>
  <si>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</si>
  <si>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</si>
  <si>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</si>
  <si>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</si>
  <si>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</si>
  <si>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</si>
  <si>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</si>
  <si>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</si>
  <si>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</si>
  <si>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</si>
  <si>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</si>
  <si>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</si>
  <si>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</si>
  <si>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</si>
  <si>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</si>
  <si>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</si>
  <si>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</si>
  <si>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</si>
  <si>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</si>
  <si>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</si>
  <si>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</si>
  <si>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</si>
  <si>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</si>
  <si>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</si>
  <si>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</si>
  <si>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</si>
  <si>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</si>
  <si>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</si>
  <si>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</si>
  <si>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</si>
  <si>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</si>
  <si>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</si>
  <si>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</si>
  <si>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</si>
  <si>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</si>
  <si>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</si>
  <si>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</si>
  <si>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</si>
  <si>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</si>
  <si>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</si>
  <si>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</si>
  <si>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</si>
  <si>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</si>
  <si>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</si>
  <si>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</si>
  <si>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</si>
  <si>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</si>
  <si>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</si>
  <si>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Vytápění</t>
  </si>
  <si>
    <t>STA</t>
  </si>
  <si>
    <t>1</t>
  </si>
  <si>
    <t>{5f71c028-733b-4153-b24d-e0d20be23ca4}</t>
  </si>
  <si>
    <t>2</t>
  </si>
  <si>
    <t>02</t>
  </si>
  <si>
    <t>VRN</t>
  </si>
  <si>
    <t>{b236c976-5625-459d-98e5-4d74d47b3e43}</t>
  </si>
  <si>
    <t>KRYCÍ LIST SOUPISU PRACÍ</t>
  </si>
  <si>
    <t>Objekt:</t>
  </si>
  <si>
    <t>01 - Vytápění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</si>
  <si>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</si>
  <si>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</si>
  <si>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</si>
  <si>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</si>
  <si>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</si>
  <si>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</si>
  <si>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997 - Přesun sutě</t>
  </si>
  <si>
    <t>PSV - Práce a dodávky PSV</t>
  </si>
  <si>
    <t xml:space="preserve">    713 - Izolace tepelné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</si>
  <si>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</si>
  <si>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</si>
  <si>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</si>
  <si>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</si>
  <si>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Ostatní - Ostatní</t>
  </si>
  <si>
    <t xml:space="preserve">    736 - Stavební úpravy </t>
  </si>
  <si>
    <t xml:space="preserve">    737 -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</si>
  <si>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</si>
  <si>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</si>
  <si>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</si>
  <si>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</si>
  <si>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</si>
  <si>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</si>
  <si>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</si>
  <si>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</si>
  <si>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</si>
  <si>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</si>
  <si>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</si>
  <si>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</si>
  <si>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</si>
  <si>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</si>
  <si>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</si>
  <si>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</si>
  <si>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997</t>
  </si>
  <si>
    <t>Přesun sutě</t>
  </si>
  <si>
    <t>K</t>
  </si>
  <si>
    <t>997013501</t>
  </si>
  <si>
    <t>Odvoz suti a vybouraných hmot na skládku nebo meziskládku do 1 km se složením</t>
  </si>
  <si>
    <t>t</t>
  </si>
  <si>
    <t>4</t>
  </si>
  <si>
    <t>2027149100</t>
  </si>
  <si>
    <t>997013509</t>
  </si>
  <si>
    <t>Příplatek k odvozu suti a vybouraných hmot na skládku ZKD 1 km přes 1 km</t>
  </si>
  <si>
    <t>-2088890923</t>
  </si>
  <si>
    <t>3</t>
  </si>
  <si>
    <t>997013631</t>
  </si>
  <si>
    <t>Poplatek za uložení na skládce (skládkovné) stavebního odpadu směsného kód odpadu 17 09 04</t>
  </si>
  <si>
    <t>2047898623</t>
  </si>
  <si>
    <t>997013814</t>
  </si>
  <si>
    <t>Poplatek za uložení na skládce (skládkovné) stavebního odpadu izolací kód odpadu 17 06 04</t>
  </si>
  <si>
    <t>-748306846</t>
  </si>
  <si>
    <t>PSV</t>
  </si>
  <si>
    <t>Práce a dodávky PSV</t>
  </si>
  <si>
    <t>713</t>
  </si>
  <si>
    <t>Izolace tepelné</t>
  </si>
  <si>
    <t>5</t>
  </si>
  <si>
    <t>713410831</t>
  </si>
  <si>
    <t>Odstranění izolace tepelné potrubí pásy nebo rohožemi s AL fólií staženými drátem tl do 50 mm</t>
  </si>
  <si>
    <t>m</t>
  </si>
  <si>
    <t>16</t>
  </si>
  <si>
    <t>1388513773</t>
  </si>
  <si>
    <t>6</t>
  </si>
  <si>
    <t>713410833</t>
  </si>
  <si>
    <t>Odstranění izolace tepelné potrubí pásy nebo rohožemi s AL fólií staženými drátem tl přes 50 mm</t>
  </si>
  <si>
    <t>-1824222913</t>
  </si>
  <si>
    <t>7</t>
  </si>
  <si>
    <t>713463211</t>
  </si>
  <si>
    <t>Montáž izolace tepelné potrubí potrubními pouzdry s Al fólií staženými Al páskou 1x D do 50 mm</t>
  </si>
  <si>
    <t>-1360103179</t>
  </si>
  <si>
    <t>8</t>
  </si>
  <si>
    <t>713463212</t>
  </si>
  <si>
    <t>Montáž izolace tepelné potrubí potrubními pouzdry s Al fólií staženými Al páskou 1x D přes 50 do 100 mm</t>
  </si>
  <si>
    <t>1647255239</t>
  </si>
  <si>
    <t>9</t>
  </si>
  <si>
    <t>M</t>
  </si>
  <si>
    <t>63154003</t>
  </si>
  <si>
    <t>pouzdro izolační potrubní z minerální vlny s Al fólií max. 250/100°C 18/20mm</t>
  </si>
  <si>
    <t>32</t>
  </si>
  <si>
    <t>1891596778</t>
  </si>
  <si>
    <t>10</t>
  </si>
  <si>
    <t>63154530</t>
  </si>
  <si>
    <t>pouzdro izolační potrubní z minerální vlny s Al fólií max. 250/100°C 22/30mm</t>
  </si>
  <si>
    <t>-1299704257</t>
  </si>
  <si>
    <t>11</t>
  </si>
  <si>
    <t>63154571</t>
  </si>
  <si>
    <t>pouzdro izolační potrubní z minerální vlny s Al fólií max. 250/100°C 28/40mm</t>
  </si>
  <si>
    <t>429223096</t>
  </si>
  <si>
    <t>63154602</t>
  </si>
  <si>
    <t>pouzdro izolační potrubní z minerální vlny s Al fólií max. 250/100°C 35/50mm</t>
  </si>
  <si>
    <t>1404588222</t>
  </si>
  <si>
    <t>13</t>
  </si>
  <si>
    <t>63154603</t>
  </si>
  <si>
    <t>pouzdro izolační potrubní z minerální vlny s Al fólií max. 250/100°C 42/50mm</t>
  </si>
  <si>
    <t>413295494</t>
  </si>
  <si>
    <t>14</t>
  </si>
  <si>
    <t>63154022</t>
  </si>
  <si>
    <t>pouzdro izolační potrubní z minerální vlny s Al fólií max. 250/100°C 54/50mm</t>
  </si>
  <si>
    <t>-204607683</t>
  </si>
  <si>
    <t>15</t>
  </si>
  <si>
    <t>63154023</t>
  </si>
  <si>
    <t>pouzdro izolační potrubní z minerální vlny s Al fólií max. 250/100°C 64/50mm</t>
  </si>
  <si>
    <t>293194213</t>
  </si>
  <si>
    <t>998713102</t>
  </si>
  <si>
    <t>Přesun hmot tonážní pro izolace tepelné v objektech v přes 6 do 12 m</t>
  </si>
  <si>
    <t>720513170</t>
  </si>
  <si>
    <t>732</t>
  </si>
  <si>
    <t>Ústřední vytápění - strojovny</t>
  </si>
  <si>
    <t>17</t>
  </si>
  <si>
    <t>732421404</t>
  </si>
  <si>
    <t>Čerpadlo teplovodní mokroběžné závitové oběhové DN 40 výtlak do 4,0 m průtok 2,7 m3/h pro vytápění</t>
  </si>
  <si>
    <t>soubor</t>
  </si>
  <si>
    <t>2107872760</t>
  </si>
  <si>
    <t>18</t>
  </si>
  <si>
    <t>732422212</t>
  </si>
  <si>
    <t>Čerpadlo teplovodní mokroběžné přírubové DN 40 výtlak do 6 m průtok 11 m3/h jednodílné pro vytápění</t>
  </si>
  <si>
    <t>-1937481363</t>
  </si>
  <si>
    <t>19</t>
  </si>
  <si>
    <t>732421412</t>
  </si>
  <si>
    <t>Čerpadlo teplovodní mokroběžné závitové oběhové DN 40 výtlak do 6,0 m průtok 2,8 m3/h pro vytápění</t>
  </si>
  <si>
    <t>1593584191</t>
  </si>
  <si>
    <t>20</t>
  </si>
  <si>
    <t>732422214</t>
  </si>
  <si>
    <t>Čerpadlo teplovodní mokroběžné přírubové DN 40 výtlak do 8 m průtok 13 m3/h jednodílné pro vytápění</t>
  </si>
  <si>
    <t>696065553</t>
  </si>
  <si>
    <t>998732102</t>
  </si>
  <si>
    <t>Přesun hmot tonážní pro strojovny v objektech v přes 6 do 12 m</t>
  </si>
  <si>
    <t>147897589</t>
  </si>
  <si>
    <t>733</t>
  </si>
  <si>
    <t>Ústřední vytápění - rozvodné potrubí</t>
  </si>
  <si>
    <t>22</t>
  </si>
  <si>
    <t>733120815</t>
  </si>
  <si>
    <t>Demontáž potrubí ocelového hladkého D do 38</t>
  </si>
  <si>
    <t>-588791697</t>
  </si>
  <si>
    <t>23</t>
  </si>
  <si>
    <t>733120819</t>
  </si>
  <si>
    <t>Demontáž potrubí ocelového hladkého D přes 38 do 60,3</t>
  </si>
  <si>
    <t>-206157516</t>
  </si>
  <si>
    <t>24</t>
  </si>
  <si>
    <t>733120826</t>
  </si>
  <si>
    <t>Demontáž potrubí ocelového hladkého D přes 60,3 do 89</t>
  </si>
  <si>
    <t>-803025651</t>
  </si>
  <si>
    <t>25</t>
  </si>
  <si>
    <t>733122222</t>
  </si>
  <si>
    <t>Potrubí uhlíkové oceli tenkostěnné vně pozink spojované lisováním D 15x1,2 mm</t>
  </si>
  <si>
    <t>1030006498</t>
  </si>
  <si>
    <t>26</t>
  </si>
  <si>
    <t>733122223</t>
  </si>
  <si>
    <t>Potrubí uhlíkové oceli tenkostěnné vně pozink spojované lisováním D 18x1,2 mm</t>
  </si>
  <si>
    <t>-1894868671</t>
  </si>
  <si>
    <t>27</t>
  </si>
  <si>
    <t>733122224</t>
  </si>
  <si>
    <t>Potrubí uhlíkové oceli tenkostěnné vně pozink spojované lisováním D 22x1,5 mm</t>
  </si>
  <si>
    <t>565538581</t>
  </si>
  <si>
    <t>28</t>
  </si>
  <si>
    <t>733122225</t>
  </si>
  <si>
    <t>Potrubí uhlíkové oceli tenkostěnné vně pozink spojované lisováním D 28x1,5 mm</t>
  </si>
  <si>
    <t>-1977812469</t>
  </si>
  <si>
    <t>29</t>
  </si>
  <si>
    <t>733122226</t>
  </si>
  <si>
    <t>Potrubí uhlíkové oceli tenkostěnné vně pozink spojované lisováním D 35x1,5 mm</t>
  </si>
  <si>
    <t>-425740448</t>
  </si>
  <si>
    <t>30</t>
  </si>
  <si>
    <t>733122227</t>
  </si>
  <si>
    <t>Potrubí uhlíkové oceli tenkostěnné vně pozink spojované lisováním D 42x1,5 mm</t>
  </si>
  <si>
    <t>-723004212</t>
  </si>
  <si>
    <t>31</t>
  </si>
  <si>
    <t>733122228</t>
  </si>
  <si>
    <t>Potrubí uhlíkové oceli tenkostěnné vně pozink spojované lisováním D 54x1,5 mm</t>
  </si>
  <si>
    <t>-601995120</t>
  </si>
  <si>
    <t>733122230</t>
  </si>
  <si>
    <t>Potrubí uhlíkové oceli tenkostěnné vně pozink spojované lisováním D 76,1x2 mm</t>
  </si>
  <si>
    <t>-1897403787</t>
  </si>
  <si>
    <t>33</t>
  </si>
  <si>
    <t>733122231</t>
  </si>
  <si>
    <t>Potrubí uhlíkové oceli tenkostěnné vně pozink spojované lisováním D 88,9x2 mm</t>
  </si>
  <si>
    <t>-1317463808</t>
  </si>
  <si>
    <t>34</t>
  </si>
  <si>
    <t>733131104</t>
  </si>
  <si>
    <t>Kompenzátor pro ocelové potrubí pryžový G 1 PN 16 do 100°C závitový</t>
  </si>
  <si>
    <t>kus</t>
  </si>
  <si>
    <t>1645978848</t>
  </si>
  <si>
    <t>35</t>
  </si>
  <si>
    <t>733131105</t>
  </si>
  <si>
    <t>Kompenzátor pro ocelové potrubí pryžový G 5/4 PN 16 do 100°C závitový</t>
  </si>
  <si>
    <t>1562583148</t>
  </si>
  <si>
    <t>36</t>
  </si>
  <si>
    <t>733131106</t>
  </si>
  <si>
    <t>Kompenzátor pro ocelové potrubí pryžový G 6/4 PN 16 do 100°C závitový</t>
  </si>
  <si>
    <t>-1894490127</t>
  </si>
  <si>
    <t>37</t>
  </si>
  <si>
    <t>733131107</t>
  </si>
  <si>
    <t>Kompenzátor pro ocelové potrubí pryžový G 2 PN 16 do 100°C závitový</t>
  </si>
  <si>
    <t>-2033066563</t>
  </si>
  <si>
    <t>38</t>
  </si>
  <si>
    <t>733131108</t>
  </si>
  <si>
    <t>Kompenzátor pro ocelové potrubí pryžový G 2 1/2 PN 16 do 100°C závitový</t>
  </si>
  <si>
    <t>-1616861657</t>
  </si>
  <si>
    <t>39</t>
  </si>
  <si>
    <t>998733102</t>
  </si>
  <si>
    <t>Přesun hmot tonážní pro rozvody potrubí v objektech v přes 6 do 12 m</t>
  </si>
  <si>
    <t>-356824595</t>
  </si>
  <si>
    <t>734</t>
  </si>
  <si>
    <t>Ústřední vytápění - armatury</t>
  </si>
  <si>
    <t>40</t>
  </si>
  <si>
    <t>734193116</t>
  </si>
  <si>
    <t>Klapka mezipřírubová uzavírací DN 80 PN 16 do 120°C disk tvárná litina</t>
  </si>
  <si>
    <t>-219649331</t>
  </si>
  <si>
    <t>41</t>
  </si>
  <si>
    <t>734220102</t>
  </si>
  <si>
    <t>Ventil závitový regulační přímý G 1 PN 20 do 100°C vyvažovací</t>
  </si>
  <si>
    <t>247034735</t>
  </si>
  <si>
    <t>42</t>
  </si>
  <si>
    <t>734220103</t>
  </si>
  <si>
    <t>Ventil závitový regulační přímý G 5/4 PN 20 do 100°C vyvažovací</t>
  </si>
  <si>
    <t>-1273307059</t>
  </si>
  <si>
    <t>43</t>
  </si>
  <si>
    <t>734220104</t>
  </si>
  <si>
    <t>Ventil závitový regulační přímý G 6/4 PN 20 do 100°C vyvažovací</t>
  </si>
  <si>
    <t>-1880125233</t>
  </si>
  <si>
    <t>44</t>
  </si>
  <si>
    <t>734220105.1</t>
  </si>
  <si>
    <t>Ventil závitový regulační přímý DN65 PN 20 do 100°C vyvažovací</t>
  </si>
  <si>
    <t>-250269534</t>
  </si>
  <si>
    <t>45</t>
  </si>
  <si>
    <t>734242414</t>
  </si>
  <si>
    <t>Ventil závitový zpětný přímý G 1 PN 16 do 110°C</t>
  </si>
  <si>
    <t>-2035665397</t>
  </si>
  <si>
    <t>46</t>
  </si>
  <si>
    <t>734242415</t>
  </si>
  <si>
    <t>Ventil závitový zpětný přímý G 5/4 PN 16 do 110°C</t>
  </si>
  <si>
    <t>-1233963230</t>
  </si>
  <si>
    <t>47</t>
  </si>
  <si>
    <t>734242416</t>
  </si>
  <si>
    <t>Ventil závitový zpětný přímý G 6/4 PN 16 do 110°C</t>
  </si>
  <si>
    <t>-1480753736</t>
  </si>
  <si>
    <t>48</t>
  </si>
  <si>
    <t>734242419</t>
  </si>
  <si>
    <t>Ventil závitový zpětný přímý G 3 PN 16 do 110°C</t>
  </si>
  <si>
    <t>337730002</t>
  </si>
  <si>
    <t>49</t>
  </si>
  <si>
    <t>734291249</t>
  </si>
  <si>
    <t>Filtr závitový přímý G 3 PN 16 do 130°C s vnitřními závity</t>
  </si>
  <si>
    <t>122225579</t>
  </si>
  <si>
    <t>50</t>
  </si>
  <si>
    <t>734291264</t>
  </si>
  <si>
    <t>Filtr závitový přímý G 1 PN 30 do 110°C s vnitřními závity</t>
  </si>
  <si>
    <t>1434342018</t>
  </si>
  <si>
    <t>51</t>
  </si>
  <si>
    <t>734291265</t>
  </si>
  <si>
    <t>Filtr závitový přímý G 1 1/4 PN 30 do 110°C s vnitřními závity</t>
  </si>
  <si>
    <t>1730432578</t>
  </si>
  <si>
    <t>52</t>
  </si>
  <si>
    <t>734291266</t>
  </si>
  <si>
    <t>Filtr závitový přímý G 1 1/2 PN 30 do 110°C s vnitřními závity</t>
  </si>
  <si>
    <t>-919606754</t>
  </si>
  <si>
    <t>53</t>
  </si>
  <si>
    <t>734292714</t>
  </si>
  <si>
    <t>Kohout kulový přímý G 3/4 PN 42 do 185°C vnitřní závit</t>
  </si>
  <si>
    <t>-1423190315</t>
  </si>
  <si>
    <t>54</t>
  </si>
  <si>
    <t>734292715</t>
  </si>
  <si>
    <t>Kohout kulový přímý G 1 PN 42 do 185°C vnitřní závit</t>
  </si>
  <si>
    <t>-875202632</t>
  </si>
  <si>
    <t>55</t>
  </si>
  <si>
    <t>734292716</t>
  </si>
  <si>
    <t>Kohout kulový přímý G 1 1/4 PN 42 do 185°C vnitřní závit</t>
  </si>
  <si>
    <t>-1003298595</t>
  </si>
  <si>
    <t>56</t>
  </si>
  <si>
    <t>734292717</t>
  </si>
  <si>
    <t>Kohout kulový přímý G 1 1/2 PN 42 do 185°C vnitřní závit</t>
  </si>
  <si>
    <t>1556405883</t>
  </si>
  <si>
    <t>57</t>
  </si>
  <si>
    <t>734292718</t>
  </si>
  <si>
    <t>Kohout kulový přímý G 2 PN 42 do 185°C vnitřní závit</t>
  </si>
  <si>
    <t>-2088805755</t>
  </si>
  <si>
    <t>58</t>
  </si>
  <si>
    <t>734295022</t>
  </si>
  <si>
    <t>Směšovací ventil otopných a chladicích systémů závitový třícestný G 1" se servomotorem</t>
  </si>
  <si>
    <t>77007586</t>
  </si>
  <si>
    <t>59</t>
  </si>
  <si>
    <t>734295023</t>
  </si>
  <si>
    <t>Směšovací ventil otopných a chladicích systémů závitový třícestný G 5/4" se servomotorem</t>
  </si>
  <si>
    <t>1251964720</t>
  </si>
  <si>
    <t>60</t>
  </si>
  <si>
    <t>734295025.1</t>
  </si>
  <si>
    <t>Směšovací ventil otopných a chladicích systémů závitový třícestný DN65 se servomotorem</t>
  </si>
  <si>
    <t>1541826216</t>
  </si>
  <si>
    <t>61</t>
  </si>
  <si>
    <t>734411117</t>
  </si>
  <si>
    <t xml:space="preserve">Teploměr technický s pevným stonkem a jímkou zadní připojení průměr 80 mm délky 100 mm </t>
  </si>
  <si>
    <t>-587132943</t>
  </si>
  <si>
    <t>62</t>
  </si>
  <si>
    <t>722224115</t>
  </si>
  <si>
    <t>Kohout plnicí a vypouštěcí PN 10 G 1/2 s jedním závitem</t>
  </si>
  <si>
    <t>-834851696</t>
  </si>
  <si>
    <t>63</t>
  </si>
  <si>
    <t>722224116</t>
  </si>
  <si>
    <t>Kohout plnicí nebo vypouštěcí G 3/4" PN 10 s jedním závitem</t>
  </si>
  <si>
    <t>1557156216</t>
  </si>
  <si>
    <t>64</t>
  </si>
  <si>
    <t>R259412</t>
  </si>
  <si>
    <t>Manometr vč. příslušenství</t>
  </si>
  <si>
    <t>96269938</t>
  </si>
  <si>
    <t>65</t>
  </si>
  <si>
    <t>R0475</t>
  </si>
  <si>
    <t>Teplotní čidlo včetně montáže a zapojení</t>
  </si>
  <si>
    <t>-80333228</t>
  </si>
  <si>
    <t>66</t>
  </si>
  <si>
    <t>734211120</t>
  </si>
  <si>
    <t xml:space="preserve">Ventily odvzdušňovací závitové automatické PN 14 do 120°C G 1/2 </t>
  </si>
  <si>
    <t>234187126</t>
  </si>
  <si>
    <t>67</t>
  </si>
  <si>
    <t>R05214</t>
  </si>
  <si>
    <t>Rozdělovač sběrač č. 1</t>
  </si>
  <si>
    <t>1170753976</t>
  </si>
  <si>
    <t>68</t>
  </si>
  <si>
    <t>R258412</t>
  </si>
  <si>
    <t>Rozdělovač sběrač č. 2</t>
  </si>
  <si>
    <t>982648097</t>
  </si>
  <si>
    <t>69</t>
  </si>
  <si>
    <t>R25874</t>
  </si>
  <si>
    <t>Stavitelný stojan č. 1</t>
  </si>
  <si>
    <t>-1926518148</t>
  </si>
  <si>
    <t>P</t>
  </si>
  <si>
    <t xml:space="preserve">Poznámka k položce:_x000D_
Stavitelný stojan M/DN 65-200, l=450-680mm, m=4,0kg - 2×_x000D_
</t>
  </si>
  <si>
    <t>70</t>
  </si>
  <si>
    <t>R51475</t>
  </si>
  <si>
    <t>Tepelná PUR izolace č. 1</t>
  </si>
  <si>
    <t>967073928</t>
  </si>
  <si>
    <t>71</t>
  </si>
  <si>
    <t>R528941</t>
  </si>
  <si>
    <t>Stavitelný stojan č. 2</t>
  </si>
  <si>
    <t>-1497058705</t>
  </si>
  <si>
    <t>Poznámka k položce:_x000D_
Stavitelný stojan M/DN 65-200, l=450-680mm, m=4,0kg - 2×</t>
  </si>
  <si>
    <t>72</t>
  </si>
  <si>
    <t>R574123</t>
  </si>
  <si>
    <t>Tepelná PUR izolace č. 2</t>
  </si>
  <si>
    <t>-631523162</t>
  </si>
  <si>
    <t>73</t>
  </si>
  <si>
    <t>998734102</t>
  </si>
  <si>
    <t>Přesun hmot tonážní pro armatury v objektech v přes 6 do 12 m</t>
  </si>
  <si>
    <t>1134425848</t>
  </si>
  <si>
    <t>735</t>
  </si>
  <si>
    <t>Ústřední vytápění - otopná tělesa</t>
  </si>
  <si>
    <t>74</t>
  </si>
  <si>
    <t>735151811</t>
  </si>
  <si>
    <t>Demontáž otopného tělesa panelového jednořadého dl do 1500 mm</t>
  </si>
  <si>
    <t>-1132893577</t>
  </si>
  <si>
    <t>75</t>
  </si>
  <si>
    <t>735151821</t>
  </si>
  <si>
    <t>Demontáž otopného tělesa panelového dvouřadého dl do 1500 mm</t>
  </si>
  <si>
    <t>1746558092</t>
  </si>
  <si>
    <t>76</t>
  </si>
  <si>
    <t>735151832</t>
  </si>
  <si>
    <t>Demontáž otopného tělesa panelového třířadého dl přes 1500 do 2820 mm</t>
  </si>
  <si>
    <t>-662920951</t>
  </si>
  <si>
    <t>77</t>
  </si>
  <si>
    <t>734221682</t>
  </si>
  <si>
    <t>Termostatická hlavice kapalinová PN 10 do 110°C otopných těles VK</t>
  </si>
  <si>
    <t>-110173524</t>
  </si>
  <si>
    <t>78</t>
  </si>
  <si>
    <t>734261403</t>
  </si>
  <si>
    <t>Armatura připojovací rohová G 3/4x18 PN 10 do 110°C radiátorů typu VK</t>
  </si>
  <si>
    <t>755529523</t>
  </si>
  <si>
    <t>79</t>
  </si>
  <si>
    <t>735152457</t>
  </si>
  <si>
    <t>Otopné těleso panelové VK dvoudeskové 1 přídavná přestupní plocha výška/délka 300/1000 mm výkon 1117 W</t>
  </si>
  <si>
    <t>1551604147</t>
  </si>
  <si>
    <t>80</t>
  </si>
  <si>
    <t>735152451</t>
  </si>
  <si>
    <t>Otopné těleso panelové VK dvoudeskové 1 přídavná přestupní plocha výška/délka 500/400 mm výkon 447 W</t>
  </si>
  <si>
    <t>-1178815762</t>
  </si>
  <si>
    <t>81</t>
  </si>
  <si>
    <t>735152452</t>
  </si>
  <si>
    <t>Otopné těleso panelové VK dvoudeskové 1 přídavná přestupní plocha výška/délka 500/500 mm výkon 559 W</t>
  </si>
  <si>
    <t>-70921731</t>
  </si>
  <si>
    <t>82</t>
  </si>
  <si>
    <t>735152453</t>
  </si>
  <si>
    <t>Otopné těleso panelové VK dvoudeskové 1 přídavná přestupní plocha výška/délka 500/600 mm výkon 670 W</t>
  </si>
  <si>
    <t>-1783385847</t>
  </si>
  <si>
    <t>83</t>
  </si>
  <si>
    <t>735152454</t>
  </si>
  <si>
    <t>Otopné těleso panelové VK dvoudeskové 1 přídavná přestupní plocha výška/délka 500/700 mm výkon 782 W</t>
  </si>
  <si>
    <t>1838789256</t>
  </si>
  <si>
    <t>84</t>
  </si>
  <si>
    <t>735152455</t>
  </si>
  <si>
    <t>Otopné těleso panelové VK dvoudeskové 1 přídavná přestupní plocha výška/délka 500/800 mm výkon 894 W</t>
  </si>
  <si>
    <t>-1335618405</t>
  </si>
  <si>
    <t>85</t>
  </si>
  <si>
    <t>735152456</t>
  </si>
  <si>
    <t>Otopné těleso panelové VK dvoudeskové 1 přídavná přestupní plocha výška/délka 500/900 mm výkon 1005 W</t>
  </si>
  <si>
    <t>-847447925</t>
  </si>
  <si>
    <t>86</t>
  </si>
  <si>
    <t>735152471</t>
  </si>
  <si>
    <t>Otopné těleso panelové VK dvoudeskové 1 přídavná přestupní plocha výška/délka 600/400 mm výkon 515 W</t>
  </si>
  <si>
    <t>-1690273992</t>
  </si>
  <si>
    <t>87</t>
  </si>
  <si>
    <t>735152474</t>
  </si>
  <si>
    <t>Otopné těleso panelové VK dvoudeskové 1 přídavná přestupní plocha výška/délka 600/700 mm výkon 902 W</t>
  </si>
  <si>
    <t>489898849</t>
  </si>
  <si>
    <t>88</t>
  </si>
  <si>
    <t>735152515</t>
  </si>
  <si>
    <t>Otopné těleso panelové VK dvoudeskové 2 přídavné přestupní plochy výška/délka 300/700 mm výkon 773 W</t>
  </si>
  <si>
    <t>-909618423</t>
  </si>
  <si>
    <t>89</t>
  </si>
  <si>
    <t>735152516</t>
  </si>
  <si>
    <t>Otopné těleso panelové VK dvoudeskové 2 přídavné přestupní plochy výška/délka 300/900 mm výkon 869 W</t>
  </si>
  <si>
    <t>-2018344581</t>
  </si>
  <si>
    <t>90</t>
  </si>
  <si>
    <t>735152518</t>
  </si>
  <si>
    <t>Otopné těleso panelové VK dvoudeskové 2 přídavné přestupní plochy výška/délka 300/1100 mm výkon 1063 W</t>
  </si>
  <si>
    <t>-354249572</t>
  </si>
  <si>
    <t>91</t>
  </si>
  <si>
    <t>735152520</t>
  </si>
  <si>
    <t>Otopné těleso panelové VK dvoudeskové 2 přídavné přestupní plochy výška/délka 300/1400 mm výkon 1352 W</t>
  </si>
  <si>
    <t>411712328</t>
  </si>
  <si>
    <t>92</t>
  </si>
  <si>
    <t>735152555</t>
  </si>
  <si>
    <t>Otopné těleso panelové VK dvoudeskové 2 přídavné přestupní plochy výška/délka 500/800 mm výkon 1162 W</t>
  </si>
  <si>
    <t>-1719181017</t>
  </si>
  <si>
    <t>93</t>
  </si>
  <si>
    <t>735152557</t>
  </si>
  <si>
    <t>Otopné těleso panelové VK dvoudeskové 2 přídavné přestupní plochy výška/délka 500/1000 mm výkon 1452 W</t>
  </si>
  <si>
    <t>-1920095786</t>
  </si>
  <si>
    <t>94</t>
  </si>
  <si>
    <t>735152571</t>
  </si>
  <si>
    <t>Otopné těleso panelové VK dvoudeskové 2 přídavné přestupní plochy výška/délka 600/400 mm výkon 672 W</t>
  </si>
  <si>
    <t>-1794829032</t>
  </si>
  <si>
    <t>95</t>
  </si>
  <si>
    <t>735152575</t>
  </si>
  <si>
    <t>Otopné těleso panelové VK dvoudeskové 2 přídavné přestupní plochy výška/délka 600/800 mm výkon 1343 W</t>
  </si>
  <si>
    <t>47736776</t>
  </si>
  <si>
    <t>96</t>
  </si>
  <si>
    <t>735152576</t>
  </si>
  <si>
    <t>Otopné těleso panelové VK dvoudeskové 2 přídavné přestupní plochy výška/délka 600/900 mm výkon 1511 W</t>
  </si>
  <si>
    <t>1898107075</t>
  </si>
  <si>
    <t>97</t>
  </si>
  <si>
    <t>735152572.1</t>
  </si>
  <si>
    <t>Otopné těleso panelové VK dvoudeskové 2 přídavné přestupní plochy výška/délka 700/500 mm výkon 840 W</t>
  </si>
  <si>
    <t>-302260903</t>
  </si>
  <si>
    <t>98</t>
  </si>
  <si>
    <t>735152591</t>
  </si>
  <si>
    <t>Otopné těleso panelové VK dvoudeskové 2 přídavné přestupní plochy výška/délka 900/400 mm výkon 925 W</t>
  </si>
  <si>
    <t>1872136979</t>
  </si>
  <si>
    <t>99</t>
  </si>
  <si>
    <t>735152594</t>
  </si>
  <si>
    <t>Otopné těleso panelové VK dvoudeskové 2 přídavné přestupní plochy výška/délka 900/700 mm výkon 1619 W</t>
  </si>
  <si>
    <t>719706526</t>
  </si>
  <si>
    <t>100</t>
  </si>
  <si>
    <t>735152700.1</t>
  </si>
  <si>
    <t xml:space="preserve">Otopné těleso panelové VK třídeskové 3 přídavné přestupní plochy výška/délka 900/2000 mm </t>
  </si>
  <si>
    <t>1028763820</t>
  </si>
  <si>
    <t>101</t>
  </si>
  <si>
    <t>735152453.1</t>
  </si>
  <si>
    <t>Otopné těleso panelové VKL dvoudeskové 1 přídavná přestupní plocha výška/délka 500/600 mm výkon 670 W</t>
  </si>
  <si>
    <t>-1351944264</t>
  </si>
  <si>
    <t>102</t>
  </si>
  <si>
    <t>735152454.</t>
  </si>
  <si>
    <t>Otopné těleso panelové VKL dvoudeskové 1 přídavná přestupní plocha výška/délka 500/700 mm výkon 782 W</t>
  </si>
  <si>
    <t>-1396145682</t>
  </si>
  <si>
    <t>103</t>
  </si>
  <si>
    <t>735152455.</t>
  </si>
  <si>
    <t>Otopné těleso panelové VKL dvoudeskové 1 přídavná přestupní plocha výška/délka 500/800 mm výkon 894 W</t>
  </si>
  <si>
    <t>730941348</t>
  </si>
  <si>
    <t>104</t>
  </si>
  <si>
    <t>735152456.</t>
  </si>
  <si>
    <t>Otopné těleso panelové VKL dvoudeskové 1 přídavná přestupní plocha výška/délka 500/900 mm výkon 1005 W</t>
  </si>
  <si>
    <t>1714753738</t>
  </si>
  <si>
    <t>105</t>
  </si>
  <si>
    <t>735152555.</t>
  </si>
  <si>
    <t>Otopné těleso panelové VKL dvoudeskové 2 přídavné přestupní plochy výška/délka 500/800 mm výkon 1162 W</t>
  </si>
  <si>
    <t>995184161</t>
  </si>
  <si>
    <t>106</t>
  </si>
  <si>
    <t>735152557.</t>
  </si>
  <si>
    <t>Otopné těleso panelové VKL dvoudeskové 2 přídavné přestupní plochy výška/délka 500/1000 mm výkon 1452 W</t>
  </si>
  <si>
    <t>-1128962337</t>
  </si>
  <si>
    <t>107</t>
  </si>
  <si>
    <t>998735102</t>
  </si>
  <si>
    <t>Přesun hmot tonážní pro otopná tělesa v objektech v přes 6 do 12 m</t>
  </si>
  <si>
    <t>-1839508931</t>
  </si>
  <si>
    <t>Ostatní</t>
  </si>
  <si>
    <t>736</t>
  </si>
  <si>
    <t xml:space="preserve">Stavební úpravy </t>
  </si>
  <si>
    <t>108</t>
  </si>
  <si>
    <t>R55844112</t>
  </si>
  <si>
    <t>Přesun nábytku, zakrývání nábytku a podlahy</t>
  </si>
  <si>
    <t>kpl</t>
  </si>
  <si>
    <t>512</t>
  </si>
  <si>
    <t>-358608015</t>
  </si>
  <si>
    <t>109</t>
  </si>
  <si>
    <t>R558412</t>
  </si>
  <si>
    <t>Zakrytí oken ochrannou folii</t>
  </si>
  <si>
    <t>458058872</t>
  </si>
  <si>
    <t>110</t>
  </si>
  <si>
    <t>R33620014</t>
  </si>
  <si>
    <t>Demontáž stávajících dřevěných krytů těles a následná montáž do původního stavu</t>
  </si>
  <si>
    <t>618763485</t>
  </si>
  <si>
    <t>111</t>
  </si>
  <si>
    <t>R1458741</t>
  </si>
  <si>
    <t>Úprava prostupů konstrukcemi pro rozvodné potrubí</t>
  </si>
  <si>
    <t>2013338512</t>
  </si>
  <si>
    <t>112</t>
  </si>
  <si>
    <t>R2587412</t>
  </si>
  <si>
    <t>Následné zednické žačištění prostupů konstrukcemi po instalaci nového rozvodného potrubí vč. malby</t>
  </si>
  <si>
    <t>-1908526975</t>
  </si>
  <si>
    <t>113</t>
  </si>
  <si>
    <t>R6987412</t>
  </si>
  <si>
    <t>Zednické zapravení poškozených míst za radiátory (štuk+výmalba)</t>
  </si>
  <si>
    <t>-1709273478</t>
  </si>
  <si>
    <t>114</t>
  </si>
  <si>
    <t>R698741</t>
  </si>
  <si>
    <t>Opravy obkladů, dlažeb a linolea do původního stavu</t>
  </si>
  <si>
    <t>1110471903</t>
  </si>
  <si>
    <t>115</t>
  </si>
  <si>
    <t>R5587412</t>
  </si>
  <si>
    <t>Protipožární ucpávky</t>
  </si>
  <si>
    <t>-481976637</t>
  </si>
  <si>
    <t>116</t>
  </si>
  <si>
    <t>R244175</t>
  </si>
  <si>
    <t xml:space="preserve">Závěrečný kompletní úklid </t>
  </si>
  <si>
    <t>56780995</t>
  </si>
  <si>
    <t>737</t>
  </si>
  <si>
    <t>117</t>
  </si>
  <si>
    <t>230230062</t>
  </si>
  <si>
    <t xml:space="preserve">Hlavní tlaková zkouška </t>
  </si>
  <si>
    <t>1705596055</t>
  </si>
  <si>
    <t>118</t>
  </si>
  <si>
    <t>043103002K</t>
  </si>
  <si>
    <t>Proplach a napuštění otopné soustavy</t>
  </si>
  <si>
    <t>-1671389788</t>
  </si>
  <si>
    <t>Poznámka k položce:_x000D_
Poznámka k položce: Režim - proplach otopné soustavy, vyčištění filtrů (za účasti technického dozoru investora), naplnění otopné soustavy vodou a odvzdušnění kompletní soustavy. Následující opakování proplachu otopné soustavy po 3 dnech a napuštění otopné soustavy v kvalitě dle požadavků výrobce technologie vytápění  (dle pokynů k instalaci) a dle požadavků na kvalitu topné vody podle VDI 2035.</t>
  </si>
  <si>
    <t>119</t>
  </si>
  <si>
    <t>043103003K</t>
  </si>
  <si>
    <t>Funkční zkouška</t>
  </si>
  <si>
    <t>1258997768</t>
  </si>
  <si>
    <t>120</t>
  </si>
  <si>
    <t>043103004K</t>
  </si>
  <si>
    <t>Zaškolení obsluhy</t>
  </si>
  <si>
    <t>1258765947</t>
  </si>
  <si>
    <t>121</t>
  </si>
  <si>
    <t>043103007K</t>
  </si>
  <si>
    <t>Vypuštění topného systému</t>
  </si>
  <si>
    <t>1418862692</t>
  </si>
  <si>
    <t>122</t>
  </si>
  <si>
    <t>043103009K</t>
  </si>
  <si>
    <t>Štítky pro označení toku média</t>
  </si>
  <si>
    <t>463289842</t>
  </si>
  <si>
    <t>123</t>
  </si>
  <si>
    <t>043103013K</t>
  </si>
  <si>
    <t>Drobné příslušenství</t>
  </si>
  <si>
    <t>-981855120</t>
  </si>
  <si>
    <t>124</t>
  </si>
  <si>
    <t>R0514712</t>
  </si>
  <si>
    <t>Systémové uchycení (objímky,závěsy, konzoly)</t>
  </si>
  <si>
    <t>-297687477</t>
  </si>
  <si>
    <t>125</t>
  </si>
  <si>
    <t>R051474</t>
  </si>
  <si>
    <t>Spojovací materiál</t>
  </si>
  <si>
    <t>-1477189170</t>
  </si>
  <si>
    <t>126</t>
  </si>
  <si>
    <t>R0514741</t>
  </si>
  <si>
    <t>Těsnící materiál</t>
  </si>
  <si>
    <t>1784803652</t>
  </si>
  <si>
    <t>127</t>
  </si>
  <si>
    <t>R589412</t>
  </si>
  <si>
    <t>Pomocné lešení</t>
  </si>
  <si>
    <t>-1540362046</t>
  </si>
  <si>
    <t>02 - VRN</t>
  </si>
  <si>
    <t>VRN - Vedlejší rozpočtové náklady</t>
  </si>
  <si>
    <t>Vedlejší rozpočtové náklady</t>
  </si>
  <si>
    <t>013254000</t>
  </si>
  <si>
    <t>Dokumentace skutečného provedení stavby (3 paré)</t>
  </si>
  <si>
    <t>1024</t>
  </si>
  <si>
    <t>-251311128</t>
  </si>
  <si>
    <t>020001000</t>
  </si>
  <si>
    <t>Příprava staveniště</t>
  </si>
  <si>
    <t>1998148146</t>
  </si>
  <si>
    <t>030001000</t>
  </si>
  <si>
    <t>Zařízení staveniště</t>
  </si>
  <si>
    <t>-967960520</t>
  </si>
  <si>
    <t>040001000</t>
  </si>
  <si>
    <t xml:space="preserve">Inženýrská činnost </t>
  </si>
  <si>
    <t>1261404458</t>
  </si>
  <si>
    <t>044002000</t>
  </si>
  <si>
    <t>Revize</t>
  </si>
  <si>
    <t>1474459512</t>
  </si>
  <si>
    <t>045203000</t>
  </si>
  <si>
    <t>Kompletační činnost</t>
  </si>
  <si>
    <t>985459452</t>
  </si>
  <si>
    <t>045303000</t>
  </si>
  <si>
    <t>Koordinační činnost</t>
  </si>
  <si>
    <t>-538384160</t>
  </si>
  <si>
    <t>049303000</t>
  </si>
  <si>
    <t>Náklady vzniklé v souvislosti s předáním stavby</t>
  </si>
  <si>
    <t>-1598063487</t>
  </si>
  <si>
    <t>070001000</t>
  </si>
  <si>
    <t>Provozní vlivy</t>
  </si>
  <si>
    <t>1878205625</t>
  </si>
  <si>
    <t>081002000</t>
  </si>
  <si>
    <t>Doprava materiálu</t>
  </si>
  <si>
    <t>1510227420</t>
  </si>
  <si>
    <t>081103000</t>
  </si>
  <si>
    <t>Denní doprava pracovníků na pracoviště</t>
  </si>
  <si>
    <t>1321082780</t>
  </si>
  <si>
    <t>090001000</t>
  </si>
  <si>
    <t>Ostatní náklady</t>
  </si>
  <si>
    <t>-876069275</t>
  </si>
  <si>
    <t>092103001</t>
  </si>
  <si>
    <t>Náklady na zkušební provoz</t>
  </si>
  <si>
    <t>-1677144733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</si>
</sst>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>
      <alignment horizontal="center" vertical="center"/>
    </xf>
    <xf numFmtId="49" fontId="31" fillId="0" borderId="22" xfId="0" applyNumberFormat="1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center" vertical="center" wrapText="1"/>
    </xf>
    <xf numFmtId="167" fontId="31" fillId="0" borderId="22" xfId="0" applyNumberFormat="1" applyFont="1" applyBorder="1" applyAlignment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67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66" t="s">
        <v>14</v>
      </c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R5" s="16"/>
      <c r="BE5" s="163" t="s">
        <v>15</v>
      </c>
      <c r="BS5" s="13" t="s">
        <v>6</v>
      </c>
    </row>
    <row r="6" spans="1:74" ht="36.950000000000003" customHeight="1">
      <c r="B6" s="16"/>
      <c r="D6" s="22" t="s">
        <v>16</v>
      </c>
      <c r="K6" s="168" t="s">
        <v>17</v>
      </c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R6" s="16"/>
      <c r="BE6" s="164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64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64"/>
      <c r="BS8" s="13" t="s">
        <v>6</v>
      </c>
    </row>
    <row r="9" spans="1:74" ht="14.45" customHeight="1">
      <c r="B9" s="16"/>
      <c r="AR9" s="16"/>
      <c r="BE9" s="164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64"/>
      <c r="BS10" s="13" t="s">
        <v>6</v>
      </c>
    </row>
    <row r="11" spans="1:74" ht="18.399999999999999" customHeight="1">
      <c r="B11" s="16"/>
      <c r="E11" s="21" t="s">
        <v>21</v>
      </c>
      <c r="AK11" s="23" t="s">
        <v>26</v>
      </c>
      <c r="AN11" s="21" t="s">
        <v>1</v>
      </c>
      <c r="AR11" s="16"/>
      <c r="BE11" s="164"/>
      <c r="BS11" s="13" t="s">
        <v>6</v>
      </c>
    </row>
    <row r="12" spans="1:74" ht="6.95" customHeight="1">
      <c r="B12" s="16"/>
      <c r="AR12" s="16"/>
      <c r="BE12" s="164"/>
      <c r="BS12" s="13" t="s">
        <v>6</v>
      </c>
    </row>
    <row r="13" spans="1:74" ht="12" customHeight="1">
      <c r="B13" s="16"/>
      <c r="D13" s="23" t="s">
        <v>27</v>
      </c>
      <c r="AK13" s="23" t="s">
        <v>25</v>
      </c>
      <c r="AN13" s="25" t="s">
        <v>28</v>
      </c>
      <c r="AR13" s="16"/>
      <c r="BE13" s="164"/>
      <c r="BS13" s="13" t="s">
        <v>6</v>
      </c>
    </row>
    <row r="14" spans="1:74" ht="12.75">
      <c r="B14" s="16"/>
      <c r="E14" s="169" t="s">
        <v>28</v>
      </c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23" t="s">
        <v>26</v>
      </c>
      <c r="AN14" s="25" t="s">
        <v>28</v>
      </c>
      <c r="AR14" s="16"/>
      <c r="BE14" s="164"/>
      <c r="BS14" s="13" t="s">
        <v>6</v>
      </c>
    </row>
    <row r="15" spans="1:74" ht="6.95" customHeight="1">
      <c r="B15" s="16"/>
      <c r="AR15" s="16"/>
      <c r="BE15" s="164"/>
      <c r="BS15" s="13" t="s">
        <v>4</v>
      </c>
    </row>
    <row r="16" spans="1:74" ht="12" customHeight="1">
      <c r="B16" s="16"/>
      <c r="D16" s="23" t="s">
        <v>29</v>
      </c>
      <c r="AK16" s="23" t="s">
        <v>25</v>
      </c>
      <c r="AN16" s="21" t="s">
        <v>1</v>
      </c>
      <c r="AR16" s="16"/>
      <c r="BE16" s="164"/>
      <c r="BS16" s="13" t="s">
        <v>4</v>
      </c>
    </row>
    <row r="17" spans="2:71" ht="18.399999999999999" customHeight="1">
      <c r="B17" s="16"/>
      <c r="E17" s="21" t="s">
        <v>21</v>
      </c>
      <c r="AK17" s="23" t="s">
        <v>26</v>
      </c>
      <c r="AN17" s="21" t="s">
        <v>1</v>
      </c>
      <c r="AR17" s="16"/>
      <c r="BE17" s="164"/>
      <c r="BS17" s="13" t="s">
        <v>30</v>
      </c>
    </row>
    <row r="18" spans="2:71" ht="6.95" customHeight="1">
      <c r="B18" s="16"/>
      <c r="AR18" s="16"/>
      <c r="BE18" s="164"/>
      <c r="BS18" s="13" t="s">
        <v>6</v>
      </c>
    </row>
    <row r="19" spans="2:71" ht="12" customHeight="1">
      <c r="B19" s="16"/>
      <c r="D19" s="23" t="s">
        <v>31</v>
      </c>
      <c r="AK19" s="23" t="s">
        <v>25</v>
      </c>
      <c r="AN19" s="21" t="s">
        <v>1</v>
      </c>
      <c r="AR19" s="16"/>
      <c r="BE19" s="164"/>
      <c r="BS19" s="13" t="s">
        <v>6</v>
      </c>
    </row>
    <row r="20" spans="2:71" ht="18.399999999999999" customHeight="1">
      <c r="B20" s="16"/>
      <c r="E20" s="21" t="s">
        <v>21</v>
      </c>
      <c r="AK20" s="23" t="s">
        <v>26</v>
      </c>
      <c r="AN20" s="21" t="s">
        <v>1</v>
      </c>
      <c r="AR20" s="16"/>
      <c r="BE20" s="164"/>
      <c r="BS20" s="13" t="s">
        <v>30</v>
      </c>
    </row>
    <row r="21" spans="2:71" ht="6.95" customHeight="1">
      <c r="B21" s="16"/>
      <c r="AR21" s="16"/>
      <c r="BE21" s="164"/>
    </row>
    <row r="22" spans="2:71" ht="12" customHeight="1">
      <c r="B22" s="16"/>
      <c r="D22" s="23" t="s">
        <v>32</v>
      </c>
      <c r="AR22" s="16"/>
      <c r="BE22" s="164"/>
    </row>
    <row r="23" spans="2:71" ht="16.5" customHeight="1">
      <c r="B23" s="16"/>
      <c r="E23" s="171" t="s">
        <v>1</v>
      </c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R23" s="16"/>
      <c r="BE23" s="164"/>
    </row>
    <row r="24" spans="2:71" ht="6.95" customHeight="1">
      <c r="B24" s="16"/>
      <c r="AR24" s="16"/>
      <c r="BE24" s="164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4"/>
    </row>
    <row r="26" spans="2:71" s="1" customFormat="1" ht="25.9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2">
        <f>ROUND(AG94,2)</f>
        <v>0</v>
      </c>
      <c r="AL26" s="173"/>
      <c r="AM26" s="173"/>
      <c r="AN26" s="173"/>
      <c r="AO26" s="173"/>
      <c r="AR26" s="28"/>
      <c r="BE26" s="164"/>
    </row>
    <row r="27" spans="2:71" s="1" customFormat="1" ht="6.95" customHeight="1">
      <c r="B27" s="28"/>
      <c r="AR27" s="28"/>
      <c r="BE27" s="164"/>
    </row>
    <row r="28" spans="2:71" s="1" customFormat="1" ht="12.75">
      <c r="B28" s="28"/>
      <c r="L28" s="174" t="s">
        <v>34</v>
      </c>
      <c r="M28" s="174"/>
      <c r="N28" s="174"/>
      <c r="O28" s="174"/>
      <c r="P28" s="174"/>
      <c r="W28" s="174" t="s">
        <v>35</v>
      </c>
      <c r="X28" s="174"/>
      <c r="Y28" s="174"/>
      <c r="Z28" s="174"/>
      <c r="AA28" s="174"/>
      <c r="AB28" s="174"/>
      <c r="AC28" s="174"/>
      <c r="AD28" s="174"/>
      <c r="AE28" s="174"/>
      <c r="AK28" s="174" t="s">
        <v>36</v>
      </c>
      <c r="AL28" s="174"/>
      <c r="AM28" s="174"/>
      <c r="AN28" s="174"/>
      <c r="AO28" s="174"/>
      <c r="AR28" s="28"/>
      <c r="BE28" s="164"/>
    </row>
    <row r="29" spans="2:71" s="2" customFormat="1" ht="14.45" customHeight="1">
      <c r="B29" s="32"/>
      <c r="D29" s="23" t="s">
        <v>37</v>
      </c>
      <c r="F29" s="23" t="s">
        <v>38</v>
      </c>
      <c r="L29" s="177">
        <v>0.21</v>
      </c>
      <c r="M29" s="176"/>
      <c r="N29" s="176"/>
      <c r="O29" s="176"/>
      <c r="P29" s="176"/>
      <c r="W29" s="175">
        <f>ROUND(AZ94, 2)</f>
        <v>0</v>
      </c>
      <c r="X29" s="176"/>
      <c r="Y29" s="176"/>
      <c r="Z29" s="176"/>
      <c r="AA29" s="176"/>
      <c r="AB29" s="176"/>
      <c r="AC29" s="176"/>
      <c r="AD29" s="176"/>
      <c r="AE29" s="176"/>
      <c r="AK29" s="175">
        <f>ROUND(AV94, 2)</f>
        <v>0</v>
      </c>
      <c r="AL29" s="176"/>
      <c r="AM29" s="176"/>
      <c r="AN29" s="176"/>
      <c r="AO29" s="176"/>
      <c r="AR29" s="32"/>
      <c r="BE29" s="165"/>
    </row>
    <row r="30" spans="2:71" s="2" customFormat="1" ht="14.45" customHeight="1">
      <c r="B30" s="32"/>
      <c r="F30" s="23" t="s">
        <v>39</v>
      </c>
      <c r="L30" s="177">
        <v>0.12</v>
      </c>
      <c r="M30" s="176"/>
      <c r="N30" s="176"/>
      <c r="O30" s="176"/>
      <c r="P30" s="176"/>
      <c r="W30" s="175">
        <f>ROUND(BA94, 2)</f>
        <v>0</v>
      </c>
      <c r="X30" s="176"/>
      <c r="Y30" s="176"/>
      <c r="Z30" s="176"/>
      <c r="AA30" s="176"/>
      <c r="AB30" s="176"/>
      <c r="AC30" s="176"/>
      <c r="AD30" s="176"/>
      <c r="AE30" s="176"/>
      <c r="AK30" s="175">
        <f>ROUND(AW94, 2)</f>
        <v>0</v>
      </c>
      <c r="AL30" s="176"/>
      <c r="AM30" s="176"/>
      <c r="AN30" s="176"/>
      <c r="AO30" s="176"/>
      <c r="AR30" s="32"/>
      <c r="BE30" s="165"/>
    </row>
    <row r="31" spans="2:71" s="2" customFormat="1" ht="14.45" hidden="1" customHeight="1">
      <c r="B31" s="32"/>
      <c r="F31" s="23" t="s">
        <v>40</v>
      </c>
      <c r="L31" s="177">
        <v>0.21</v>
      </c>
      <c r="M31" s="176"/>
      <c r="N31" s="176"/>
      <c r="O31" s="176"/>
      <c r="P31" s="176"/>
      <c r="W31" s="175">
        <f>ROUND(BB94, 2)</f>
        <v>0</v>
      </c>
      <c r="X31" s="176"/>
      <c r="Y31" s="176"/>
      <c r="Z31" s="176"/>
      <c r="AA31" s="176"/>
      <c r="AB31" s="176"/>
      <c r="AC31" s="176"/>
      <c r="AD31" s="176"/>
      <c r="AE31" s="176"/>
      <c r="AK31" s="175">
        <v>0</v>
      </c>
      <c r="AL31" s="176"/>
      <c r="AM31" s="176"/>
      <c r="AN31" s="176"/>
      <c r="AO31" s="176"/>
      <c r="AR31" s="32"/>
      <c r="BE31" s="165"/>
    </row>
    <row r="32" spans="2:71" s="2" customFormat="1" ht="14.45" hidden="1" customHeight="1">
      <c r="B32" s="32"/>
      <c r="F32" s="23" t="s">
        <v>41</v>
      </c>
      <c r="L32" s="177">
        <v>0.12</v>
      </c>
      <c r="M32" s="176"/>
      <c r="N32" s="176"/>
      <c r="O32" s="176"/>
      <c r="P32" s="176"/>
      <c r="W32" s="175">
        <f>ROUND(BC94, 2)</f>
        <v>0</v>
      </c>
      <c r="X32" s="176"/>
      <c r="Y32" s="176"/>
      <c r="Z32" s="176"/>
      <c r="AA32" s="176"/>
      <c r="AB32" s="176"/>
      <c r="AC32" s="176"/>
      <c r="AD32" s="176"/>
      <c r="AE32" s="176"/>
      <c r="AK32" s="175">
        <v>0</v>
      </c>
      <c r="AL32" s="176"/>
      <c r="AM32" s="176"/>
      <c r="AN32" s="176"/>
      <c r="AO32" s="176"/>
      <c r="AR32" s="32"/>
      <c r="BE32" s="165"/>
    </row>
    <row r="33" spans="2:57" s="2" customFormat="1" ht="14.45" hidden="1" customHeight="1">
      <c r="B33" s="32"/>
      <c r="F33" s="23" t="s">
        <v>42</v>
      </c>
      <c r="L33" s="177">
        <v>0</v>
      </c>
      <c r="M33" s="176"/>
      <c r="N33" s="176"/>
      <c r="O33" s="176"/>
      <c r="P33" s="176"/>
      <c r="W33" s="175">
        <f>ROUND(BD94, 2)</f>
        <v>0</v>
      </c>
      <c r="X33" s="176"/>
      <c r="Y33" s="176"/>
      <c r="Z33" s="176"/>
      <c r="AA33" s="176"/>
      <c r="AB33" s="176"/>
      <c r="AC33" s="176"/>
      <c r="AD33" s="176"/>
      <c r="AE33" s="176"/>
      <c r="AK33" s="175">
        <v>0</v>
      </c>
      <c r="AL33" s="176"/>
      <c r="AM33" s="176"/>
      <c r="AN33" s="176"/>
      <c r="AO33" s="176"/>
      <c r="AR33" s="32"/>
      <c r="BE33" s="165"/>
    </row>
    <row r="34" spans="2:57" s="1" customFormat="1" ht="6.95" customHeight="1">
      <c r="B34" s="28"/>
      <c r="AR34" s="28"/>
      <c r="BE34" s="164"/>
    </row>
    <row r="35" spans="2:57" s="1" customFormat="1" ht="25.9" customHeight="1">
      <c r="B35" s="28"/>
      <c r="C35" s="33"/>
      <c r="D35" s="34" t="s">
        <v>43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44</v>
      </c>
      <c r="U35" s="35"/>
      <c r="V35" s="35"/>
      <c r="W35" s="35"/>
      <c r="X35" s="178" t="s">
        <v>45</v>
      </c>
      <c r="Y35" s="179"/>
      <c r="Z35" s="179"/>
      <c r="AA35" s="179"/>
      <c r="AB35" s="179"/>
      <c r="AC35" s="35"/>
      <c r="AD35" s="35"/>
      <c r="AE35" s="35"/>
      <c r="AF35" s="35"/>
      <c r="AG35" s="35"/>
      <c r="AH35" s="35"/>
      <c r="AI35" s="35"/>
      <c r="AJ35" s="35"/>
      <c r="AK35" s="180">
        <f>SUM(AK26:AK33)</f>
        <v>0</v>
      </c>
      <c r="AL35" s="179"/>
      <c r="AM35" s="179"/>
      <c r="AN35" s="179"/>
      <c r="AO35" s="181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46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47</v>
      </c>
      <c r="AI49" s="38"/>
      <c r="AJ49" s="38"/>
      <c r="AK49" s="38"/>
      <c r="AL49" s="38"/>
      <c r="AM49" s="38"/>
      <c r="AN49" s="38"/>
      <c r="AO49" s="38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39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48</v>
      </c>
      <c r="AI60" s="30"/>
      <c r="AJ60" s="30"/>
      <c r="AK60" s="30"/>
      <c r="AL60" s="30"/>
      <c r="AM60" s="39" t="s">
        <v>49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37" t="s">
        <v>50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51</v>
      </c>
      <c r="AI64" s="38"/>
      <c r="AJ64" s="38"/>
      <c r="AK64" s="38"/>
      <c r="AL64" s="38"/>
      <c r="AM64" s="38"/>
      <c r="AN64" s="38"/>
      <c r="AO64" s="38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39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48</v>
      </c>
      <c r="AI75" s="30"/>
      <c r="AJ75" s="30"/>
      <c r="AK75" s="30"/>
      <c r="AL75" s="30"/>
      <c r="AM75" s="39" t="s">
        <v>49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17" t="s">
        <v>52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13_10_2025</v>
      </c>
      <c r="AR84" s="44"/>
    </row>
    <row r="85" spans="1:91" s="4" customFormat="1" ht="36.950000000000003" customHeight="1">
      <c r="B85" s="45"/>
      <c r="C85" s="46" t="s">
        <v>16</v>
      </c>
      <c r="L85" s="182" t="str">
        <f>K6</f>
        <v>Bílina_ZŠ Za Chlumem</v>
      </c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 xml:space="preserve"> </v>
      </c>
      <c r="AI87" s="23" t="s">
        <v>22</v>
      </c>
      <c r="AM87" s="184" t="str">
        <f>IF(AN8= "","",AN8)</f>
        <v>13. 10. 2025</v>
      </c>
      <c r="AN87" s="184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24</v>
      </c>
      <c r="L89" s="3" t="str">
        <f>IF(E11= "","",E11)</f>
        <v xml:space="preserve"> </v>
      </c>
      <c r="AI89" s="23" t="s">
        <v>29</v>
      </c>
      <c r="AM89" s="185" t="str">
        <f>IF(E17="","",E17)</f>
        <v xml:space="preserve"> </v>
      </c>
      <c r="AN89" s="186"/>
      <c r="AO89" s="186"/>
      <c r="AP89" s="186"/>
      <c r="AR89" s="28"/>
      <c r="AS89" s="187" t="s">
        <v>53</v>
      </c>
      <c r="AT89" s="188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3" t="s">
        <v>27</v>
      </c>
      <c r="L90" s="3" t="str">
        <f>IF(E14= "Vyplň údaj","",E14)</f>
        <v/>
      </c>
      <c r="AI90" s="23" t="s">
        <v>31</v>
      </c>
      <c r="AM90" s="185" t="str">
        <f>IF(E20="","",E20)</f>
        <v xml:space="preserve"> </v>
      </c>
      <c r="AN90" s="186"/>
      <c r="AO90" s="186"/>
      <c r="AP90" s="186"/>
      <c r="AR90" s="28"/>
      <c r="AS90" s="189"/>
      <c r="AT90" s="190"/>
      <c r="BD90" s="52"/>
    </row>
    <row r="91" spans="1:91" s="1" customFormat="1" ht="10.9" customHeight="1">
      <c r="B91" s="28"/>
      <c r="AR91" s="28"/>
      <c r="AS91" s="189"/>
      <c r="AT91" s="190"/>
      <c r="BD91" s="52"/>
    </row>
    <row r="92" spans="1:91" s="1" customFormat="1" ht="29.25" customHeight="1">
      <c r="B92" s="28"/>
      <c r="C92" s="191" t="s">
        <v>54</v>
      </c>
      <c r="D92" s="192"/>
      <c r="E92" s="192"/>
      <c r="F92" s="192"/>
      <c r="G92" s="192"/>
      <c r="H92" s="53"/>
      <c r="I92" s="193" t="s">
        <v>55</v>
      </c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4" t="s">
        <v>56</v>
      </c>
      <c r="AH92" s="192"/>
      <c r="AI92" s="192"/>
      <c r="AJ92" s="192"/>
      <c r="AK92" s="192"/>
      <c r="AL92" s="192"/>
      <c r="AM92" s="192"/>
      <c r="AN92" s="193" t="s">
        <v>57</v>
      </c>
      <c r="AO92" s="192"/>
      <c r="AP92" s="195"/>
      <c r="AQ92" s="54" t="s">
        <v>58</v>
      </c>
      <c r="AR92" s="28"/>
      <c r="AS92" s="55" t="s">
        <v>59</v>
      </c>
      <c r="AT92" s="56" t="s">
        <v>60</v>
      </c>
      <c r="AU92" s="56" t="s">
        <v>61</v>
      </c>
      <c r="AV92" s="56" t="s">
        <v>62</v>
      </c>
      <c r="AW92" s="56" t="s">
        <v>63</v>
      </c>
      <c r="AX92" s="56" t="s">
        <v>64</v>
      </c>
      <c r="AY92" s="56" t="s">
        <v>65</v>
      </c>
      <c r="AZ92" s="56" t="s">
        <v>66</v>
      </c>
      <c r="BA92" s="56" t="s">
        <v>67</v>
      </c>
      <c r="BB92" s="56" t="s">
        <v>68</v>
      </c>
      <c r="BC92" s="56" t="s">
        <v>69</v>
      </c>
      <c r="BD92" s="57" t="s">
        <v>70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71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9">
        <f>ROUND(SUM(AG95:AG96),2)</f>
        <v>0</v>
      </c>
      <c r="AH94" s="199"/>
      <c r="AI94" s="199"/>
      <c r="AJ94" s="199"/>
      <c r="AK94" s="199"/>
      <c r="AL94" s="199"/>
      <c r="AM94" s="199"/>
      <c r="AN94" s="200">
        <f>SUM(AG94,AT94)</f>
        <v>0</v>
      </c>
      <c r="AO94" s="200"/>
      <c r="AP94" s="200"/>
      <c r="AQ94" s="63" t="s">
        <v>1</v>
      </c>
      <c r="AR94" s="59"/>
      <c r="AS94" s="64">
        <f>ROUND(SUM(AS95:AS96),2)</f>
        <v>0</v>
      </c>
      <c r="AT94" s="65">
        <f>ROUND(SUM(AV94:AW94),2)</f>
        <v>0</v>
      </c>
      <c r="AU94" s="66">
        <f>ROUND(SUM(AU95:AU96),5)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ROUND(SUM(AZ95:AZ96),2)</f>
        <v>0</v>
      </c>
      <c r="BA94" s="65">
        <f>ROUND(SUM(BA95:BA96),2)</f>
        <v>0</v>
      </c>
      <c r="BB94" s="65">
        <f>ROUND(SUM(BB95:BB96),2)</f>
        <v>0</v>
      </c>
      <c r="BC94" s="65">
        <f>ROUND(SUM(BC95:BC96),2)</f>
        <v>0</v>
      </c>
      <c r="BD94" s="67">
        <f>ROUND(SUM(BD95:BD96),2)</f>
        <v>0</v>
      </c>
      <c r="BS94" s="68" t="s">
        <v>72</v>
      </c>
      <c r="BT94" s="68" t="s">
        <v>73</v>
      </c>
      <c r="BU94" s="69" t="s">
        <v>74</v>
      </c>
      <c r="BV94" s="68" t="s">
        <v>75</v>
      </c>
      <c r="BW94" s="68" t="s">
        <v>5</v>
      </c>
      <c r="BX94" s="68" t="s">
        <v>76</v>
      </c>
      <c r="CL94" s="68" t="s">
        <v>1</v>
      </c>
    </row>
    <row r="95" spans="1:91" s="6" customFormat="1" ht="16.5" customHeight="1">
      <c r="A95" s="70" t="s">
        <v>77</v>
      </c>
      <c r="B95" s="71"/>
      <c r="C95" s="72"/>
      <c r="D95" s="198" t="s">
        <v>78</v>
      </c>
      <c r="E95" s="198"/>
      <c r="F95" s="198"/>
      <c r="G95" s="198"/>
      <c r="H95" s="198"/>
      <c r="I95" s="73"/>
      <c r="J95" s="198" t="s">
        <v>79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6">
        <f>'01 - Vytápění'!J30</f>
        <v>0</v>
      </c>
      <c r="AH95" s="197"/>
      <c r="AI95" s="197"/>
      <c r="AJ95" s="197"/>
      <c r="AK95" s="197"/>
      <c r="AL95" s="197"/>
      <c r="AM95" s="197"/>
      <c r="AN95" s="196">
        <f>SUM(AG95,AT95)</f>
        <v>0</v>
      </c>
      <c r="AO95" s="197"/>
      <c r="AP95" s="197"/>
      <c r="AQ95" s="74" t="s">
        <v>80</v>
      </c>
      <c r="AR95" s="71"/>
      <c r="AS95" s="75">
        <v>0</v>
      </c>
      <c r="AT95" s="76">
        <f>ROUND(SUM(AV95:AW95),2)</f>
        <v>0</v>
      </c>
      <c r="AU95" s="77">
        <f>'01 - Vytápění'!P127</f>
        <v>0</v>
      </c>
      <c r="AV95" s="76">
        <f>'01 - Vytápění'!J33</f>
        <v>0</v>
      </c>
      <c r="AW95" s="76">
        <f>'01 - Vytápění'!J34</f>
        <v>0</v>
      </c>
      <c r="AX95" s="76">
        <f>'01 - Vytápění'!J35</f>
        <v>0</v>
      </c>
      <c r="AY95" s="76">
        <f>'01 - Vytápění'!J36</f>
        <v>0</v>
      </c>
      <c r="AZ95" s="76">
        <f>'01 - Vytápění'!F33</f>
        <v>0</v>
      </c>
      <c r="BA95" s="76">
        <f>'01 - Vytápění'!F34</f>
        <v>0</v>
      </c>
      <c r="BB95" s="76">
        <f>'01 - Vytápění'!F35</f>
        <v>0</v>
      </c>
      <c r="BC95" s="76">
        <f>'01 - Vytápění'!F36</f>
        <v>0</v>
      </c>
      <c r="BD95" s="78">
        <f>'01 - Vytápění'!F37</f>
        <v>0</v>
      </c>
      <c r="BT95" s="79" t="s">
        <v>81</v>
      </c>
      <c r="BV95" s="79" t="s">
        <v>75</v>
      </c>
      <c r="BW95" s="79" t="s">
        <v>82</v>
      </c>
      <c r="BX95" s="79" t="s">
        <v>5</v>
      </c>
      <c r="CL95" s="79" t="s">
        <v>1</v>
      </c>
      <c r="CM95" s="79" t="s">
        <v>83</v>
      </c>
    </row>
    <row r="96" spans="1:91" s="6" customFormat="1" ht="16.5" customHeight="1">
      <c r="A96" s="70" t="s">
        <v>77</v>
      </c>
      <c r="B96" s="71"/>
      <c r="C96" s="72"/>
      <c r="D96" s="198" t="s">
        <v>84</v>
      </c>
      <c r="E96" s="198"/>
      <c r="F96" s="198"/>
      <c r="G96" s="198"/>
      <c r="H96" s="198"/>
      <c r="I96" s="73"/>
      <c r="J96" s="198" t="s">
        <v>85</v>
      </c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6">
        <f>'02 - VRN'!J30</f>
        <v>0</v>
      </c>
      <c r="AH96" s="197"/>
      <c r="AI96" s="197"/>
      <c r="AJ96" s="197"/>
      <c r="AK96" s="197"/>
      <c r="AL96" s="197"/>
      <c r="AM96" s="197"/>
      <c r="AN96" s="196">
        <f>SUM(AG96,AT96)</f>
        <v>0</v>
      </c>
      <c r="AO96" s="197"/>
      <c r="AP96" s="197"/>
      <c r="AQ96" s="74" t="s">
        <v>80</v>
      </c>
      <c r="AR96" s="71"/>
      <c r="AS96" s="80">
        <v>0</v>
      </c>
      <c r="AT96" s="81">
        <f>ROUND(SUM(AV96:AW96),2)</f>
        <v>0</v>
      </c>
      <c r="AU96" s="82">
        <f>'02 - VRN'!P117</f>
        <v>0</v>
      </c>
      <c r="AV96" s="81">
        <f>'02 - VRN'!J33</f>
        <v>0</v>
      </c>
      <c r="AW96" s="81">
        <f>'02 - VRN'!J34</f>
        <v>0</v>
      </c>
      <c r="AX96" s="81">
        <f>'02 - VRN'!J35</f>
        <v>0</v>
      </c>
      <c r="AY96" s="81">
        <f>'02 - VRN'!J36</f>
        <v>0</v>
      </c>
      <c r="AZ96" s="81">
        <f>'02 - VRN'!F33</f>
        <v>0</v>
      </c>
      <c r="BA96" s="81">
        <f>'02 - VRN'!F34</f>
        <v>0</v>
      </c>
      <c r="BB96" s="81">
        <f>'02 - VRN'!F35</f>
        <v>0</v>
      </c>
      <c r="BC96" s="81">
        <f>'02 - VRN'!F36</f>
        <v>0</v>
      </c>
      <c r="BD96" s="83">
        <f>'02 - VRN'!F37</f>
        <v>0</v>
      </c>
      <c r="BT96" s="79" t="s">
        <v>81</v>
      </c>
      <c r="BV96" s="79" t="s">
        <v>75</v>
      </c>
      <c r="BW96" s="79" t="s">
        <v>86</v>
      </c>
      <c r="BX96" s="79" t="s">
        <v>5</v>
      </c>
      <c r="CL96" s="79" t="s">
        <v>1</v>
      </c>
      <c r="CM96" s="79" t="s">
        <v>83</v>
      </c>
    </row>
    <row r="97" spans="2:44" s="1" customFormat="1" ht="30" customHeight="1">
      <c r="B97" s="28"/>
      <c r="AR97" s="28"/>
    </row>
    <row r="98" spans="2:44" s="1" customFormat="1" ht="6.95" customHeight="1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28"/>
    </row>
  </sheetData>
  <sheetProtection algorithmName="SHA-512" hashValue="R2Am0mxKJEY12ilhuytN/6+m1X7eJNujRkW15hn3Q5XCWpwRtr8dpO5/uTsRsuFMPbkeq9SF9ZO8R+Q0lixnxA==" saltValue="1G2Nw9wUDGvcHkwnLnBtnbUg6TWW5Nyl4JlM6PRwjrPVycl2TU/o88ul6f3Z5MdD9tYDOhNB6xbZJsLXvKmcTw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Vytápění'!C2" display="/" xr:uid="{00000000-0004-0000-0000-000000000000}"/>
    <hyperlink ref="A96" location="'02 - VRN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69"/>
  <sheetViews>
    <sheetView showGridLines="0" tabSelected="1" topLeftCell="A238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3.16406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3" t="s">
        <v>82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>
      <c r="B4" s="16"/>
      <c r="D4" s="17" t="s">
        <v>87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1" t="str">
        <f>'Rekapitulace stavby'!K6</f>
        <v>Bílina_ZŠ Za Chlumem</v>
      </c>
      <c r="F7" s="202"/>
      <c r="G7" s="202"/>
      <c r="H7" s="202"/>
      <c r="L7" s="16"/>
    </row>
    <row r="8" spans="2:46" s="1" customFormat="1" ht="12" customHeight="1">
      <c r="B8" s="28"/>
      <c r="D8" s="23" t="s">
        <v>88</v>
      </c>
      <c r="L8" s="28"/>
    </row>
    <row r="9" spans="2:46" s="1" customFormat="1" ht="16.5" customHeight="1">
      <c r="B9" s="28"/>
      <c r="E9" s="182" t="s">
        <v>89</v>
      </c>
      <c r="F9" s="203"/>
      <c r="G9" s="203"/>
      <c r="H9" s="203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13. 10. 2025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4" t="str">
        <f>'Rekapitulace stavby'!E14</f>
        <v>Vyplň údaj</v>
      </c>
      <c r="F18" s="166"/>
      <c r="G18" s="166"/>
      <c r="H18" s="166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5"/>
      <c r="E27" s="171" t="s">
        <v>1</v>
      </c>
      <c r="F27" s="171"/>
      <c r="G27" s="171"/>
      <c r="H27" s="171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33</v>
      </c>
      <c r="J30" s="62">
        <f>ROUND(J127,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5" customHeight="1">
      <c r="B33" s="28"/>
      <c r="D33" s="51" t="s">
        <v>37</v>
      </c>
      <c r="E33" s="23" t="s">
        <v>38</v>
      </c>
      <c r="F33" s="87">
        <f>ROUND((SUM(BE127:BE268)),  2)</f>
        <v>0</v>
      </c>
      <c r="I33" s="88">
        <v>0.21</v>
      </c>
      <c r="J33" s="87">
        <f>ROUND(((SUM(BE127:BE268))*I33),  2)</f>
        <v>0</v>
      </c>
      <c r="L33" s="28"/>
    </row>
    <row r="34" spans="2:12" s="1" customFormat="1" ht="14.45" customHeight="1">
      <c r="B34" s="28"/>
      <c r="E34" s="23" t="s">
        <v>39</v>
      </c>
      <c r="F34" s="87">
        <f>ROUND((SUM(BF127:BF268)),  2)</f>
        <v>0</v>
      </c>
      <c r="I34" s="88">
        <v>0.12</v>
      </c>
      <c r="J34" s="87">
        <f>ROUND(((SUM(BF127:BF268))*I34),  2)</f>
        <v>0</v>
      </c>
      <c r="L34" s="28"/>
    </row>
    <row r="35" spans="2:12" s="1" customFormat="1" ht="14.45" hidden="1" customHeight="1">
      <c r="B35" s="28"/>
      <c r="E35" s="23" t="s">
        <v>40</v>
      </c>
      <c r="F35" s="87">
        <f>ROUND((SUM(BG127:BG268)),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41</v>
      </c>
      <c r="F36" s="87">
        <f>ROUND((SUM(BH127:BH268)),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42</v>
      </c>
      <c r="F37" s="87">
        <f>ROUND((SUM(BI127:BI268)),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43</v>
      </c>
      <c r="E39" s="53"/>
      <c r="F39" s="53"/>
      <c r="G39" s="91" t="s">
        <v>44</v>
      </c>
      <c r="H39" s="92" t="s">
        <v>45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48</v>
      </c>
      <c r="E61" s="30"/>
      <c r="F61" s="95" t="s">
        <v>49</v>
      </c>
      <c r="G61" s="39" t="s">
        <v>48</v>
      </c>
      <c r="H61" s="30"/>
      <c r="I61" s="30"/>
      <c r="J61" s="96" t="s">
        <v>49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48</v>
      </c>
      <c r="E76" s="30"/>
      <c r="F76" s="95" t="s">
        <v>49</v>
      </c>
      <c r="G76" s="39" t="s">
        <v>48</v>
      </c>
      <c r="H76" s="30"/>
      <c r="I76" s="30"/>
      <c r="J76" s="96" t="s">
        <v>49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90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1" t="str">
        <f>E7</f>
        <v>Bílina_ZŠ Za Chlumem</v>
      </c>
      <c r="F85" s="202"/>
      <c r="G85" s="202"/>
      <c r="H85" s="202"/>
      <c r="L85" s="28"/>
    </row>
    <row r="86" spans="2:47" s="1" customFormat="1" ht="12" customHeight="1">
      <c r="B86" s="28"/>
      <c r="C86" s="23" t="s">
        <v>88</v>
      </c>
      <c r="L86" s="28"/>
    </row>
    <row r="87" spans="2:47" s="1" customFormat="1" ht="16.5" customHeight="1">
      <c r="B87" s="28"/>
      <c r="E87" s="182" t="str">
        <f>E9</f>
        <v>01 - Vytápění</v>
      </c>
      <c r="F87" s="203"/>
      <c r="G87" s="203"/>
      <c r="H87" s="203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13. 10. 2025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91</v>
      </c>
      <c r="D94" s="89"/>
      <c r="E94" s="89"/>
      <c r="F94" s="89"/>
      <c r="G94" s="89"/>
      <c r="H94" s="89"/>
      <c r="I94" s="89"/>
      <c r="J94" s="98" t="s">
        <v>92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93</v>
      </c>
      <c r="J96" s="62">
        <f>J127</f>
        <v>0</v>
      </c>
      <c r="L96" s="28"/>
      <c r="AU96" s="13" t="s">
        <v>94</v>
      </c>
    </row>
    <row r="97" spans="2:12" s="8" customFormat="1" ht="24.95" customHeight="1">
      <c r="B97" s="100"/>
      <c r="D97" s="101" t="s">
        <v>95</v>
      </c>
      <c r="E97" s="102"/>
      <c r="F97" s="102"/>
      <c r="G97" s="102"/>
      <c r="H97" s="102"/>
      <c r="I97" s="102"/>
      <c r="J97" s="103">
        <f>J128</f>
        <v>0</v>
      </c>
      <c r="L97" s="100"/>
    </row>
    <row r="98" spans="2:12" s="9" customFormat="1" ht="19.899999999999999" customHeight="1">
      <c r="B98" s="104"/>
      <c r="D98" s="105" t="s">
        <v>96</v>
      </c>
      <c r="E98" s="106"/>
      <c r="F98" s="106"/>
      <c r="G98" s="106"/>
      <c r="H98" s="106"/>
      <c r="I98" s="106"/>
      <c r="J98" s="107">
        <f>J129</f>
        <v>0</v>
      </c>
      <c r="L98" s="104"/>
    </row>
    <row r="99" spans="2:12" s="8" customFormat="1" ht="24.95" customHeight="1">
      <c r="B99" s="100"/>
      <c r="D99" s="101" t="s">
        <v>97</v>
      </c>
      <c r="E99" s="102"/>
      <c r="F99" s="102"/>
      <c r="G99" s="102"/>
      <c r="H99" s="102"/>
      <c r="I99" s="102"/>
      <c r="J99" s="103">
        <f>J134</f>
        <v>0</v>
      </c>
      <c r="L99" s="100"/>
    </row>
    <row r="100" spans="2:12" s="9" customFormat="1" ht="19.899999999999999" customHeight="1">
      <c r="B100" s="104"/>
      <c r="D100" s="105" t="s">
        <v>98</v>
      </c>
      <c r="E100" s="106"/>
      <c r="F100" s="106"/>
      <c r="G100" s="106"/>
      <c r="H100" s="106"/>
      <c r="I100" s="106"/>
      <c r="J100" s="107">
        <f>J135</f>
        <v>0</v>
      </c>
      <c r="L100" s="104"/>
    </row>
    <row r="101" spans="2:12" s="9" customFormat="1" ht="19.899999999999999" customHeight="1">
      <c r="B101" s="104"/>
      <c r="D101" s="105" t="s">
        <v>99</v>
      </c>
      <c r="E101" s="106"/>
      <c r="F101" s="106"/>
      <c r="G101" s="106"/>
      <c r="H101" s="106"/>
      <c r="I101" s="106"/>
      <c r="J101" s="107">
        <f>J148</f>
        <v>0</v>
      </c>
      <c r="L101" s="104"/>
    </row>
    <row r="102" spans="2:12" s="9" customFormat="1" ht="19.899999999999999" customHeight="1">
      <c r="B102" s="104"/>
      <c r="D102" s="105" t="s">
        <v>100</v>
      </c>
      <c r="E102" s="106"/>
      <c r="F102" s="106"/>
      <c r="G102" s="106"/>
      <c r="H102" s="106"/>
      <c r="I102" s="106"/>
      <c r="J102" s="107">
        <f>J154</f>
        <v>0</v>
      </c>
      <c r="L102" s="104"/>
    </row>
    <row r="103" spans="2:12" s="9" customFormat="1" ht="19.899999999999999" customHeight="1">
      <c r="B103" s="104"/>
      <c r="D103" s="105" t="s">
        <v>101</v>
      </c>
      <c r="E103" s="106"/>
      <c r="F103" s="106"/>
      <c r="G103" s="106"/>
      <c r="H103" s="106"/>
      <c r="I103" s="106"/>
      <c r="J103" s="107">
        <f>J173</f>
        <v>0</v>
      </c>
      <c r="L103" s="104"/>
    </row>
    <row r="104" spans="2:12" s="9" customFormat="1" ht="19.899999999999999" customHeight="1">
      <c r="B104" s="104"/>
      <c r="D104" s="105" t="s">
        <v>102</v>
      </c>
      <c r="E104" s="106"/>
      <c r="F104" s="106"/>
      <c r="G104" s="106"/>
      <c r="H104" s="106"/>
      <c r="I104" s="106"/>
      <c r="J104" s="107">
        <f>J210</f>
        <v>0</v>
      </c>
      <c r="L104" s="104"/>
    </row>
    <row r="105" spans="2:12" s="8" customFormat="1" ht="24.95" customHeight="1">
      <c r="B105" s="100"/>
      <c r="D105" s="101" t="s">
        <v>103</v>
      </c>
      <c r="E105" s="102"/>
      <c r="F105" s="102"/>
      <c r="G105" s="102"/>
      <c r="H105" s="102"/>
      <c r="I105" s="102"/>
      <c r="J105" s="103">
        <f>J245</f>
        <v>0</v>
      </c>
      <c r="L105" s="100"/>
    </row>
    <row r="106" spans="2:12" s="9" customFormat="1" ht="19.899999999999999" customHeight="1">
      <c r="B106" s="104"/>
      <c r="D106" s="105" t="s">
        <v>104</v>
      </c>
      <c r="E106" s="106"/>
      <c r="F106" s="106"/>
      <c r="G106" s="106"/>
      <c r="H106" s="106"/>
      <c r="I106" s="106"/>
      <c r="J106" s="107">
        <f>J246</f>
        <v>0</v>
      </c>
      <c r="L106" s="104"/>
    </row>
    <row r="107" spans="2:12" s="9" customFormat="1" ht="19.899999999999999" customHeight="1">
      <c r="B107" s="104"/>
      <c r="D107" s="105" t="s">
        <v>105</v>
      </c>
      <c r="E107" s="106"/>
      <c r="F107" s="106"/>
      <c r="G107" s="106"/>
      <c r="H107" s="106"/>
      <c r="I107" s="106"/>
      <c r="J107" s="107">
        <f>J256</f>
        <v>0</v>
      </c>
      <c r="L107" s="104"/>
    </row>
    <row r="108" spans="2:12" s="1" customFormat="1" ht="21.75" customHeight="1">
      <c r="B108" s="28"/>
      <c r="L108" s="28"/>
    </row>
    <row r="109" spans="2:12" s="1" customFormat="1" ht="6.95" customHeight="1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28"/>
    </row>
    <row r="113" spans="2:63" s="1" customFormat="1" ht="6.95" customHeight="1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28"/>
    </row>
    <row r="114" spans="2:63" s="1" customFormat="1" ht="24.95" customHeight="1">
      <c r="B114" s="28"/>
      <c r="C114" s="17" t="s">
        <v>106</v>
      </c>
      <c r="L114" s="28"/>
    </row>
    <row r="115" spans="2:63" s="1" customFormat="1" ht="6.95" customHeight="1">
      <c r="B115" s="28"/>
      <c r="L115" s="28"/>
    </row>
    <row r="116" spans="2:63" s="1" customFormat="1" ht="12" customHeight="1">
      <c r="B116" s="28"/>
      <c r="C116" s="23" t="s">
        <v>16</v>
      </c>
      <c r="L116" s="28"/>
    </row>
    <row r="117" spans="2:63" s="1" customFormat="1" ht="16.5" customHeight="1">
      <c r="B117" s="28"/>
      <c r="E117" s="201" t="str">
        <f>E7</f>
        <v>Bílina_ZŠ Za Chlumem</v>
      </c>
      <c r="F117" s="202"/>
      <c r="G117" s="202"/>
      <c r="H117" s="202"/>
      <c r="L117" s="28"/>
    </row>
    <row r="118" spans="2:63" s="1" customFormat="1" ht="12" customHeight="1">
      <c r="B118" s="28"/>
      <c r="C118" s="23" t="s">
        <v>88</v>
      </c>
      <c r="L118" s="28"/>
    </row>
    <row r="119" spans="2:63" s="1" customFormat="1" ht="16.5" customHeight="1">
      <c r="B119" s="28"/>
      <c r="E119" s="182" t="str">
        <f>E9</f>
        <v>01 - Vytápění</v>
      </c>
      <c r="F119" s="203"/>
      <c r="G119" s="203"/>
      <c r="H119" s="203"/>
      <c r="L119" s="28"/>
    </row>
    <row r="120" spans="2:63" s="1" customFormat="1" ht="6.95" customHeight="1">
      <c r="B120" s="28"/>
      <c r="L120" s="28"/>
    </row>
    <row r="121" spans="2:63" s="1" customFormat="1" ht="12" customHeight="1">
      <c r="B121" s="28"/>
      <c r="C121" s="23" t="s">
        <v>20</v>
      </c>
      <c r="F121" s="21" t="str">
        <f>F12</f>
        <v xml:space="preserve"> </v>
      </c>
      <c r="I121" s="23" t="s">
        <v>22</v>
      </c>
      <c r="J121" s="48" t="str">
        <f>IF(J12="","",J12)</f>
        <v>13. 10. 2025</v>
      </c>
      <c r="L121" s="28"/>
    </row>
    <row r="122" spans="2:63" s="1" customFormat="1" ht="6.95" customHeight="1">
      <c r="B122" s="28"/>
      <c r="L122" s="28"/>
    </row>
    <row r="123" spans="2:63" s="1" customFormat="1" ht="15.2" customHeight="1">
      <c r="B123" s="28"/>
      <c r="C123" s="23" t="s">
        <v>24</v>
      </c>
      <c r="F123" s="21" t="str">
        <f>E15</f>
        <v xml:space="preserve"> </v>
      </c>
      <c r="I123" s="23" t="s">
        <v>29</v>
      </c>
      <c r="J123" s="26" t="str">
        <f>E21</f>
        <v xml:space="preserve"> </v>
      </c>
      <c r="L123" s="28"/>
    </row>
    <row r="124" spans="2:63" s="1" customFormat="1" ht="15.2" customHeight="1">
      <c r="B124" s="28"/>
      <c r="C124" s="23" t="s">
        <v>27</v>
      </c>
      <c r="F124" s="21" t="str">
        <f>IF(E18="","",E18)</f>
        <v>Vyplň údaj</v>
      </c>
      <c r="I124" s="23" t="s">
        <v>31</v>
      </c>
      <c r="J124" s="26" t="str">
        <f>E24</f>
        <v xml:space="preserve"> </v>
      </c>
      <c r="L124" s="28"/>
    </row>
    <row r="125" spans="2:63" s="1" customFormat="1" ht="10.35" customHeight="1">
      <c r="B125" s="28"/>
      <c r="L125" s="28"/>
    </row>
    <row r="126" spans="2:63" s="10" customFormat="1" ht="29.25" customHeight="1">
      <c r="B126" s="108"/>
      <c r="C126" s="109" t="s">
        <v>107</v>
      </c>
      <c r="D126" s="110" t="s">
        <v>58</v>
      </c>
      <c r="E126" s="110" t="s">
        <v>54</v>
      </c>
      <c r="F126" s="110" t="s">
        <v>55</v>
      </c>
      <c r="G126" s="110" t="s">
        <v>108</v>
      </c>
      <c r="H126" s="110" t="s">
        <v>109</v>
      </c>
      <c r="I126" s="110" t="s">
        <v>110</v>
      </c>
      <c r="J126" s="111" t="s">
        <v>92</v>
      </c>
      <c r="K126" s="112" t="s">
        <v>111</v>
      </c>
      <c r="L126" s="108"/>
      <c r="M126" s="55" t="s">
        <v>1</v>
      </c>
      <c r="N126" s="56" t="s">
        <v>37</v>
      </c>
      <c r="O126" s="56" t="s">
        <v>112</v>
      </c>
      <c r="P126" s="56" t="s">
        <v>113</v>
      </c>
      <c r="Q126" s="56" t="s">
        <v>114</v>
      </c>
      <c r="R126" s="56" t="s">
        <v>115</v>
      </c>
      <c r="S126" s="56" t="s">
        <v>116</v>
      </c>
      <c r="T126" s="57" t="s">
        <v>117</v>
      </c>
    </row>
    <row r="127" spans="2:63" s="1" customFormat="1" ht="22.9" customHeight="1">
      <c r="B127" s="28"/>
      <c r="C127" s="60" t="s">
        <v>118</v>
      </c>
      <c r="J127" s="113">
        <f>BK127</f>
        <v>0</v>
      </c>
      <c r="L127" s="28"/>
      <c r="M127" s="58"/>
      <c r="N127" s="49"/>
      <c r="O127" s="49"/>
      <c r="P127" s="114">
        <f>P128+P134+P245</f>
        <v>0</v>
      </c>
      <c r="Q127" s="49"/>
      <c r="R127" s="114">
        <f>R128+R134+R245</f>
        <v>14.343300000000003</v>
      </c>
      <c r="S127" s="49"/>
      <c r="T127" s="115">
        <f>T128+T134+T245</f>
        <v>20.138809999999999</v>
      </c>
      <c r="AT127" s="13" t="s">
        <v>72</v>
      </c>
      <c r="AU127" s="13" t="s">
        <v>94</v>
      </c>
      <c r="BK127" s="116">
        <f>BK128+BK134+BK245</f>
        <v>0</v>
      </c>
    </row>
    <row r="128" spans="2:63" s="11" customFormat="1" ht="25.9" customHeight="1">
      <c r="B128" s="117"/>
      <c r="D128" s="118" t="s">
        <v>72</v>
      </c>
      <c r="E128" s="119" t="s">
        <v>119</v>
      </c>
      <c r="F128" s="119" t="s">
        <v>120</v>
      </c>
      <c r="I128" s="120"/>
      <c r="J128" s="121">
        <f>BK128</f>
        <v>0</v>
      </c>
      <c r="L128" s="117"/>
      <c r="M128" s="122"/>
      <c r="P128" s="123">
        <f>P129</f>
        <v>0</v>
      </c>
      <c r="R128" s="123">
        <f>R129</f>
        <v>0</v>
      </c>
      <c r="T128" s="124">
        <f>T129</f>
        <v>0</v>
      </c>
      <c r="AR128" s="118" t="s">
        <v>81</v>
      </c>
      <c r="AT128" s="125" t="s">
        <v>72</v>
      </c>
      <c r="AU128" s="125" t="s">
        <v>73</v>
      </c>
      <c r="AY128" s="118" t="s">
        <v>121</v>
      </c>
      <c r="BK128" s="126">
        <f>BK129</f>
        <v>0</v>
      </c>
    </row>
    <row r="129" spans="2:65" s="11" customFormat="1" ht="22.9" customHeight="1">
      <c r="B129" s="117"/>
      <c r="D129" s="118" t="s">
        <v>72</v>
      </c>
      <c r="E129" s="127" t="s">
        <v>122</v>
      </c>
      <c r="F129" s="127" t="s">
        <v>123</v>
      </c>
      <c r="I129" s="120"/>
      <c r="J129" s="128">
        <f>BK129</f>
        <v>0</v>
      </c>
      <c r="L129" s="117"/>
      <c r="M129" s="122"/>
      <c r="P129" s="123">
        <f>SUM(P130:P133)</f>
        <v>0</v>
      </c>
      <c r="R129" s="123">
        <f>SUM(R130:R133)</f>
        <v>0</v>
      </c>
      <c r="T129" s="124">
        <f>SUM(T130:T133)</f>
        <v>0</v>
      </c>
      <c r="AR129" s="118" t="s">
        <v>81</v>
      </c>
      <c r="AT129" s="125" t="s">
        <v>72</v>
      </c>
      <c r="AU129" s="125" t="s">
        <v>81</v>
      </c>
      <c r="AY129" s="118" t="s">
        <v>121</v>
      </c>
      <c r="BK129" s="126">
        <f>SUM(BK130:BK133)</f>
        <v>0</v>
      </c>
    </row>
    <row r="130" spans="2:65" s="1" customFormat="1" ht="24.2" customHeight="1">
      <c r="B130" s="28"/>
      <c r="C130" s="129" t="s">
        <v>81</v>
      </c>
      <c r="D130" s="129" t="s">
        <v>124</v>
      </c>
      <c r="E130" s="130" t="s">
        <v>125</v>
      </c>
      <c r="F130" s="131" t="s">
        <v>126</v>
      </c>
      <c r="G130" s="132" t="s">
        <v>127</v>
      </c>
      <c r="H130" s="133">
        <v>20.138999999999999</v>
      </c>
      <c r="I130" s="134"/>
      <c r="J130" s="135">
        <f>ROUND(I130*H130,2)</f>
        <v>0</v>
      </c>
      <c r="K130" s="136"/>
      <c r="L130" s="28"/>
      <c r="M130" s="137" t="s">
        <v>1</v>
      </c>
      <c r="N130" s="138" t="s">
        <v>38</v>
      </c>
      <c r="P130" s="139">
        <f>O130*H130</f>
        <v>0</v>
      </c>
      <c r="Q130" s="139">
        <v>0</v>
      </c>
      <c r="R130" s="139">
        <f>Q130*H130</f>
        <v>0</v>
      </c>
      <c r="S130" s="139">
        <v>0</v>
      </c>
      <c r="T130" s="140">
        <f>S130*H130</f>
        <v>0</v>
      </c>
      <c r="AR130" s="141" t="s">
        <v>128</v>
      </c>
      <c r="AT130" s="141" t="s">
        <v>124</v>
      </c>
      <c r="AU130" s="141" t="s">
        <v>83</v>
      </c>
      <c r="AY130" s="13" t="s">
        <v>121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3" t="s">
        <v>81</v>
      </c>
      <c r="BK130" s="142">
        <f>ROUND(I130*H130,2)</f>
        <v>0</v>
      </c>
      <c r="BL130" s="13" t="s">
        <v>128</v>
      </c>
      <c r="BM130" s="141" t="s">
        <v>129</v>
      </c>
    </row>
    <row r="131" spans="2:65" s="1" customFormat="1" ht="24.2" customHeight="1">
      <c r="B131" s="28"/>
      <c r="C131" s="129" t="s">
        <v>83</v>
      </c>
      <c r="D131" s="129" t="s">
        <v>124</v>
      </c>
      <c r="E131" s="130" t="s">
        <v>130</v>
      </c>
      <c r="F131" s="131" t="s">
        <v>131</v>
      </c>
      <c r="G131" s="132" t="s">
        <v>127</v>
      </c>
      <c r="H131" s="133">
        <v>201.26</v>
      </c>
      <c r="I131" s="134"/>
      <c r="J131" s="135">
        <f>ROUND(I131*H131,2)</f>
        <v>0</v>
      </c>
      <c r="K131" s="136"/>
      <c r="L131" s="28"/>
      <c r="M131" s="137" t="s">
        <v>1</v>
      </c>
      <c r="N131" s="138" t="s">
        <v>38</v>
      </c>
      <c r="P131" s="139">
        <f>O131*H131</f>
        <v>0</v>
      </c>
      <c r="Q131" s="139">
        <v>0</v>
      </c>
      <c r="R131" s="139">
        <f>Q131*H131</f>
        <v>0</v>
      </c>
      <c r="S131" s="139">
        <v>0</v>
      </c>
      <c r="T131" s="140">
        <f>S131*H131</f>
        <v>0</v>
      </c>
      <c r="AR131" s="141" t="s">
        <v>128</v>
      </c>
      <c r="AT131" s="141" t="s">
        <v>124</v>
      </c>
      <c r="AU131" s="141" t="s">
        <v>83</v>
      </c>
      <c r="AY131" s="13" t="s">
        <v>121</v>
      </c>
      <c r="BE131" s="142">
        <f>IF(N131="základní",J131,0)</f>
        <v>0</v>
      </c>
      <c r="BF131" s="142">
        <f>IF(N131="snížená",J131,0)</f>
        <v>0</v>
      </c>
      <c r="BG131" s="142">
        <f>IF(N131="zákl. přenesená",J131,0)</f>
        <v>0</v>
      </c>
      <c r="BH131" s="142">
        <f>IF(N131="sníž. přenesená",J131,0)</f>
        <v>0</v>
      </c>
      <c r="BI131" s="142">
        <f>IF(N131="nulová",J131,0)</f>
        <v>0</v>
      </c>
      <c r="BJ131" s="13" t="s">
        <v>81</v>
      </c>
      <c r="BK131" s="142">
        <f>ROUND(I131*H131,2)</f>
        <v>0</v>
      </c>
      <c r="BL131" s="13" t="s">
        <v>128</v>
      </c>
      <c r="BM131" s="141" t="s">
        <v>132</v>
      </c>
    </row>
    <row r="132" spans="2:65" s="1" customFormat="1" ht="33" customHeight="1">
      <c r="B132" s="28"/>
      <c r="C132" s="129" t="s">
        <v>133</v>
      </c>
      <c r="D132" s="129" t="s">
        <v>124</v>
      </c>
      <c r="E132" s="130" t="s">
        <v>134</v>
      </c>
      <c r="F132" s="131" t="s">
        <v>135</v>
      </c>
      <c r="G132" s="132" t="s">
        <v>127</v>
      </c>
      <c r="H132" s="133">
        <v>3.4</v>
      </c>
      <c r="I132" s="134"/>
      <c r="J132" s="135">
        <f>ROUND(I132*H132,2)</f>
        <v>0</v>
      </c>
      <c r="K132" s="136"/>
      <c r="L132" s="28"/>
      <c r="M132" s="137" t="s">
        <v>1</v>
      </c>
      <c r="N132" s="138" t="s">
        <v>38</v>
      </c>
      <c r="P132" s="139">
        <f>O132*H132</f>
        <v>0</v>
      </c>
      <c r="Q132" s="139">
        <v>0</v>
      </c>
      <c r="R132" s="139">
        <f>Q132*H132</f>
        <v>0</v>
      </c>
      <c r="S132" s="139">
        <v>0</v>
      </c>
      <c r="T132" s="140">
        <f>S132*H132</f>
        <v>0</v>
      </c>
      <c r="AR132" s="141" t="s">
        <v>128</v>
      </c>
      <c r="AT132" s="141" t="s">
        <v>124</v>
      </c>
      <c r="AU132" s="141" t="s">
        <v>83</v>
      </c>
      <c r="AY132" s="13" t="s">
        <v>121</v>
      </c>
      <c r="BE132" s="142">
        <f>IF(N132="základní",J132,0)</f>
        <v>0</v>
      </c>
      <c r="BF132" s="142">
        <f>IF(N132="snížená",J132,0)</f>
        <v>0</v>
      </c>
      <c r="BG132" s="142">
        <f>IF(N132="zákl. přenesená",J132,0)</f>
        <v>0</v>
      </c>
      <c r="BH132" s="142">
        <f>IF(N132="sníž. přenesená",J132,0)</f>
        <v>0</v>
      </c>
      <c r="BI132" s="142">
        <f>IF(N132="nulová",J132,0)</f>
        <v>0</v>
      </c>
      <c r="BJ132" s="13" t="s">
        <v>81</v>
      </c>
      <c r="BK132" s="142">
        <f>ROUND(I132*H132,2)</f>
        <v>0</v>
      </c>
      <c r="BL132" s="13" t="s">
        <v>128</v>
      </c>
      <c r="BM132" s="141" t="s">
        <v>136</v>
      </c>
    </row>
    <row r="133" spans="2:65" s="1" customFormat="1" ht="33" customHeight="1">
      <c r="B133" s="28"/>
      <c r="C133" s="129" t="s">
        <v>128</v>
      </c>
      <c r="D133" s="129" t="s">
        <v>124</v>
      </c>
      <c r="E133" s="130" t="s">
        <v>137</v>
      </c>
      <c r="F133" s="131" t="s">
        <v>138</v>
      </c>
      <c r="G133" s="132" t="s">
        <v>127</v>
      </c>
      <c r="H133" s="133">
        <v>1.9179999999999999</v>
      </c>
      <c r="I133" s="134"/>
      <c r="J133" s="135">
        <f>ROUND(I133*H133,2)</f>
        <v>0</v>
      </c>
      <c r="K133" s="136"/>
      <c r="L133" s="28"/>
      <c r="M133" s="137" t="s">
        <v>1</v>
      </c>
      <c r="N133" s="138" t="s">
        <v>38</v>
      </c>
      <c r="P133" s="139">
        <f>O133*H133</f>
        <v>0</v>
      </c>
      <c r="Q133" s="139">
        <v>0</v>
      </c>
      <c r="R133" s="139">
        <f>Q133*H133</f>
        <v>0</v>
      </c>
      <c r="S133" s="139">
        <v>0</v>
      </c>
      <c r="T133" s="140">
        <f>S133*H133</f>
        <v>0</v>
      </c>
      <c r="AR133" s="141" t="s">
        <v>128</v>
      </c>
      <c r="AT133" s="141" t="s">
        <v>124</v>
      </c>
      <c r="AU133" s="141" t="s">
        <v>83</v>
      </c>
      <c r="AY133" s="13" t="s">
        <v>121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3" t="s">
        <v>81</v>
      </c>
      <c r="BK133" s="142">
        <f>ROUND(I133*H133,2)</f>
        <v>0</v>
      </c>
      <c r="BL133" s="13" t="s">
        <v>128</v>
      </c>
      <c r="BM133" s="141" t="s">
        <v>139</v>
      </c>
    </row>
    <row r="134" spans="2:65" s="11" customFormat="1" ht="25.9" customHeight="1">
      <c r="B134" s="117"/>
      <c r="D134" s="118" t="s">
        <v>72</v>
      </c>
      <c r="E134" s="119" t="s">
        <v>140</v>
      </c>
      <c r="F134" s="119" t="s">
        <v>141</v>
      </c>
      <c r="I134" s="120"/>
      <c r="J134" s="121">
        <f>BK134</f>
        <v>0</v>
      </c>
      <c r="L134" s="117"/>
      <c r="M134" s="122"/>
      <c r="P134" s="123">
        <f>P135+P148+P154+P173+P210</f>
        <v>0</v>
      </c>
      <c r="R134" s="123">
        <f>R135+R148+R154+R173+R210</f>
        <v>14.343300000000003</v>
      </c>
      <c r="T134" s="124">
        <f>T135+T148+T154+T173+T210</f>
        <v>20.138809999999999</v>
      </c>
      <c r="AR134" s="118" t="s">
        <v>83</v>
      </c>
      <c r="AT134" s="125" t="s">
        <v>72</v>
      </c>
      <c r="AU134" s="125" t="s">
        <v>73</v>
      </c>
      <c r="AY134" s="118" t="s">
        <v>121</v>
      </c>
      <c r="BK134" s="126">
        <f>BK135+BK148+BK154+BK173+BK210</f>
        <v>0</v>
      </c>
    </row>
    <row r="135" spans="2:65" s="11" customFormat="1" ht="22.9" customHeight="1">
      <c r="B135" s="117"/>
      <c r="D135" s="118" t="s">
        <v>72</v>
      </c>
      <c r="E135" s="127" t="s">
        <v>142</v>
      </c>
      <c r="F135" s="127" t="s">
        <v>143</v>
      </c>
      <c r="I135" s="120"/>
      <c r="J135" s="128">
        <f>BK135</f>
        <v>0</v>
      </c>
      <c r="L135" s="117"/>
      <c r="M135" s="122"/>
      <c r="P135" s="123">
        <f>SUM(P136:P147)</f>
        <v>0</v>
      </c>
      <c r="R135" s="123">
        <f>SUM(R136:R147)</f>
        <v>0.28314000000000006</v>
      </c>
      <c r="T135" s="124">
        <f>SUM(T136:T147)</f>
        <v>1.9182800000000002</v>
      </c>
      <c r="AR135" s="118" t="s">
        <v>83</v>
      </c>
      <c r="AT135" s="125" t="s">
        <v>72</v>
      </c>
      <c r="AU135" s="125" t="s">
        <v>81</v>
      </c>
      <c r="AY135" s="118" t="s">
        <v>121</v>
      </c>
      <c r="BK135" s="126">
        <f>SUM(BK136:BK147)</f>
        <v>0</v>
      </c>
    </row>
    <row r="136" spans="2:65" s="1" customFormat="1" ht="33" customHeight="1">
      <c r="B136" s="28"/>
      <c r="C136" s="129" t="s">
        <v>144</v>
      </c>
      <c r="D136" s="129" t="s">
        <v>124</v>
      </c>
      <c r="E136" s="130" t="s">
        <v>145</v>
      </c>
      <c r="F136" s="131" t="s">
        <v>146</v>
      </c>
      <c r="G136" s="132" t="s">
        <v>147</v>
      </c>
      <c r="H136" s="133">
        <v>240</v>
      </c>
      <c r="I136" s="134"/>
      <c r="J136" s="135">
        <f t="shared" ref="J136:J147" si="0">ROUND(I136*H136,2)</f>
        <v>0</v>
      </c>
      <c r="K136" s="136"/>
      <c r="L136" s="28"/>
      <c r="M136" s="137" t="s">
        <v>1</v>
      </c>
      <c r="N136" s="138" t="s">
        <v>38</v>
      </c>
      <c r="P136" s="139">
        <f t="shared" ref="P136:P147" si="1">O136*H136</f>
        <v>0</v>
      </c>
      <c r="Q136" s="139">
        <v>0</v>
      </c>
      <c r="R136" s="139">
        <f t="shared" ref="R136:R147" si="2">Q136*H136</f>
        <v>0</v>
      </c>
      <c r="S136" s="139">
        <v>5.4200000000000003E-3</v>
      </c>
      <c r="T136" s="140">
        <f t="shared" ref="T136:T147" si="3">S136*H136</f>
        <v>1.3008000000000002</v>
      </c>
      <c r="AR136" s="141" t="s">
        <v>148</v>
      </c>
      <c r="AT136" s="141" t="s">
        <v>124</v>
      </c>
      <c r="AU136" s="141" t="s">
        <v>83</v>
      </c>
      <c r="AY136" s="13" t="s">
        <v>121</v>
      </c>
      <c r="BE136" s="142">
        <f t="shared" ref="BE136:BE147" si="4">IF(N136="základní",J136,0)</f>
        <v>0</v>
      </c>
      <c r="BF136" s="142">
        <f t="shared" ref="BF136:BF147" si="5">IF(N136="snížená",J136,0)</f>
        <v>0</v>
      </c>
      <c r="BG136" s="142">
        <f t="shared" ref="BG136:BG147" si="6">IF(N136="zákl. přenesená",J136,0)</f>
        <v>0</v>
      </c>
      <c r="BH136" s="142">
        <f t="shared" ref="BH136:BH147" si="7">IF(N136="sníž. přenesená",J136,0)</f>
        <v>0</v>
      </c>
      <c r="BI136" s="142">
        <f t="shared" ref="BI136:BI147" si="8">IF(N136="nulová",J136,0)</f>
        <v>0</v>
      </c>
      <c r="BJ136" s="13" t="s">
        <v>81</v>
      </c>
      <c r="BK136" s="142">
        <f t="shared" ref="BK136:BK147" si="9">ROUND(I136*H136,2)</f>
        <v>0</v>
      </c>
      <c r="BL136" s="13" t="s">
        <v>148</v>
      </c>
      <c r="BM136" s="141" t="s">
        <v>149</v>
      </c>
    </row>
    <row r="137" spans="2:65" s="1" customFormat="1" ht="33" customHeight="1">
      <c r="B137" s="28"/>
      <c r="C137" s="129" t="s">
        <v>150</v>
      </c>
      <c r="D137" s="129" t="s">
        <v>124</v>
      </c>
      <c r="E137" s="130" t="s">
        <v>151</v>
      </c>
      <c r="F137" s="131" t="s">
        <v>152</v>
      </c>
      <c r="G137" s="132" t="s">
        <v>147</v>
      </c>
      <c r="H137" s="133">
        <v>86</v>
      </c>
      <c r="I137" s="134"/>
      <c r="J137" s="135">
        <f t="shared" si="0"/>
        <v>0</v>
      </c>
      <c r="K137" s="136"/>
      <c r="L137" s="28"/>
      <c r="M137" s="137" t="s">
        <v>1</v>
      </c>
      <c r="N137" s="138" t="s">
        <v>38</v>
      </c>
      <c r="P137" s="139">
        <f t="shared" si="1"/>
        <v>0</v>
      </c>
      <c r="Q137" s="139">
        <v>0</v>
      </c>
      <c r="R137" s="139">
        <f t="shared" si="2"/>
        <v>0</v>
      </c>
      <c r="S137" s="139">
        <v>7.1799999999999998E-3</v>
      </c>
      <c r="T137" s="140">
        <f t="shared" si="3"/>
        <v>0.61748000000000003</v>
      </c>
      <c r="AR137" s="141" t="s">
        <v>148</v>
      </c>
      <c r="AT137" s="141" t="s">
        <v>124</v>
      </c>
      <c r="AU137" s="141" t="s">
        <v>83</v>
      </c>
      <c r="AY137" s="13" t="s">
        <v>121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3" t="s">
        <v>81</v>
      </c>
      <c r="BK137" s="142">
        <f t="shared" si="9"/>
        <v>0</v>
      </c>
      <c r="BL137" s="13" t="s">
        <v>148</v>
      </c>
      <c r="BM137" s="141" t="s">
        <v>153</v>
      </c>
    </row>
    <row r="138" spans="2:65" s="1" customFormat="1" ht="33" customHeight="1">
      <c r="B138" s="28"/>
      <c r="C138" s="129" t="s">
        <v>154</v>
      </c>
      <c r="D138" s="129" t="s">
        <v>124</v>
      </c>
      <c r="E138" s="130" t="s">
        <v>155</v>
      </c>
      <c r="F138" s="131" t="s">
        <v>156</v>
      </c>
      <c r="G138" s="132" t="s">
        <v>147</v>
      </c>
      <c r="H138" s="133">
        <v>223</v>
      </c>
      <c r="I138" s="134"/>
      <c r="J138" s="135">
        <f t="shared" si="0"/>
        <v>0</v>
      </c>
      <c r="K138" s="136"/>
      <c r="L138" s="28"/>
      <c r="M138" s="137" t="s">
        <v>1</v>
      </c>
      <c r="N138" s="138" t="s">
        <v>38</v>
      </c>
      <c r="P138" s="139">
        <f t="shared" si="1"/>
        <v>0</v>
      </c>
      <c r="Q138" s="139">
        <v>1.9000000000000001E-4</v>
      </c>
      <c r="R138" s="139">
        <f t="shared" si="2"/>
        <v>4.2370000000000005E-2</v>
      </c>
      <c r="S138" s="139">
        <v>0</v>
      </c>
      <c r="T138" s="140">
        <f t="shared" si="3"/>
        <v>0</v>
      </c>
      <c r="AR138" s="141" t="s">
        <v>148</v>
      </c>
      <c r="AT138" s="141" t="s">
        <v>124</v>
      </c>
      <c r="AU138" s="141" t="s">
        <v>83</v>
      </c>
      <c r="AY138" s="13" t="s">
        <v>121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81</v>
      </c>
      <c r="BK138" s="142">
        <f t="shared" si="9"/>
        <v>0</v>
      </c>
      <c r="BL138" s="13" t="s">
        <v>148</v>
      </c>
      <c r="BM138" s="141" t="s">
        <v>157</v>
      </c>
    </row>
    <row r="139" spans="2:65" s="1" customFormat="1" ht="33" customHeight="1">
      <c r="B139" s="28"/>
      <c r="C139" s="129" t="s">
        <v>158</v>
      </c>
      <c r="D139" s="129" t="s">
        <v>124</v>
      </c>
      <c r="E139" s="130" t="s">
        <v>159</v>
      </c>
      <c r="F139" s="131" t="s">
        <v>160</v>
      </c>
      <c r="G139" s="132" t="s">
        <v>147</v>
      </c>
      <c r="H139" s="133">
        <v>72</v>
      </c>
      <c r="I139" s="134"/>
      <c r="J139" s="135">
        <f t="shared" si="0"/>
        <v>0</v>
      </c>
      <c r="K139" s="136"/>
      <c r="L139" s="28"/>
      <c r="M139" s="137" t="s">
        <v>1</v>
      </c>
      <c r="N139" s="138" t="s">
        <v>38</v>
      </c>
      <c r="P139" s="139">
        <f t="shared" si="1"/>
        <v>0</v>
      </c>
      <c r="Q139" s="139">
        <v>2.7E-4</v>
      </c>
      <c r="R139" s="139">
        <f t="shared" si="2"/>
        <v>1.9439999999999999E-2</v>
      </c>
      <c r="S139" s="139">
        <v>0</v>
      </c>
      <c r="T139" s="140">
        <f t="shared" si="3"/>
        <v>0</v>
      </c>
      <c r="AR139" s="141" t="s">
        <v>148</v>
      </c>
      <c r="AT139" s="141" t="s">
        <v>124</v>
      </c>
      <c r="AU139" s="141" t="s">
        <v>83</v>
      </c>
      <c r="AY139" s="13" t="s">
        <v>121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81</v>
      </c>
      <c r="BK139" s="142">
        <f t="shared" si="9"/>
        <v>0</v>
      </c>
      <c r="BL139" s="13" t="s">
        <v>148</v>
      </c>
      <c r="BM139" s="141" t="s">
        <v>161</v>
      </c>
    </row>
    <row r="140" spans="2:65" s="1" customFormat="1" ht="24.2" customHeight="1">
      <c r="B140" s="28"/>
      <c r="C140" s="143" t="s">
        <v>162</v>
      </c>
      <c r="D140" s="143" t="s">
        <v>163</v>
      </c>
      <c r="E140" s="144" t="s">
        <v>164</v>
      </c>
      <c r="F140" s="145" t="s">
        <v>165</v>
      </c>
      <c r="G140" s="146" t="s">
        <v>147</v>
      </c>
      <c r="H140" s="147">
        <v>74</v>
      </c>
      <c r="I140" s="148"/>
      <c r="J140" s="149">
        <f t="shared" si="0"/>
        <v>0</v>
      </c>
      <c r="K140" s="150"/>
      <c r="L140" s="151"/>
      <c r="M140" s="152" t="s">
        <v>1</v>
      </c>
      <c r="N140" s="153" t="s">
        <v>38</v>
      </c>
      <c r="P140" s="139">
        <f t="shared" si="1"/>
        <v>0</v>
      </c>
      <c r="Q140" s="139">
        <v>2.5000000000000001E-4</v>
      </c>
      <c r="R140" s="139">
        <f t="shared" si="2"/>
        <v>1.8499999999999999E-2</v>
      </c>
      <c r="S140" s="139">
        <v>0</v>
      </c>
      <c r="T140" s="140">
        <f t="shared" si="3"/>
        <v>0</v>
      </c>
      <c r="AR140" s="141" t="s">
        <v>166</v>
      </c>
      <c r="AT140" s="141" t="s">
        <v>163</v>
      </c>
      <c r="AU140" s="141" t="s">
        <v>83</v>
      </c>
      <c r="AY140" s="13" t="s">
        <v>121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81</v>
      </c>
      <c r="BK140" s="142">
        <f t="shared" si="9"/>
        <v>0</v>
      </c>
      <c r="BL140" s="13" t="s">
        <v>148</v>
      </c>
      <c r="BM140" s="141" t="s">
        <v>167</v>
      </c>
    </row>
    <row r="141" spans="2:65" s="1" customFormat="1" ht="24.2" customHeight="1">
      <c r="B141" s="28"/>
      <c r="C141" s="143" t="s">
        <v>168</v>
      </c>
      <c r="D141" s="143" t="s">
        <v>163</v>
      </c>
      <c r="E141" s="144" t="s">
        <v>169</v>
      </c>
      <c r="F141" s="145" t="s">
        <v>170</v>
      </c>
      <c r="G141" s="146" t="s">
        <v>147</v>
      </c>
      <c r="H141" s="147">
        <v>24</v>
      </c>
      <c r="I141" s="148"/>
      <c r="J141" s="149">
        <f t="shared" si="0"/>
        <v>0</v>
      </c>
      <c r="K141" s="150"/>
      <c r="L141" s="151"/>
      <c r="M141" s="152" t="s">
        <v>1</v>
      </c>
      <c r="N141" s="153" t="s">
        <v>38</v>
      </c>
      <c r="P141" s="139">
        <f t="shared" si="1"/>
        <v>0</v>
      </c>
      <c r="Q141" s="139">
        <v>2.7E-4</v>
      </c>
      <c r="R141" s="139">
        <f t="shared" si="2"/>
        <v>6.4799999999999996E-3</v>
      </c>
      <c r="S141" s="139">
        <v>0</v>
      </c>
      <c r="T141" s="140">
        <f t="shared" si="3"/>
        <v>0</v>
      </c>
      <c r="AR141" s="141" t="s">
        <v>166</v>
      </c>
      <c r="AT141" s="141" t="s">
        <v>163</v>
      </c>
      <c r="AU141" s="141" t="s">
        <v>83</v>
      </c>
      <c r="AY141" s="13" t="s">
        <v>121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81</v>
      </c>
      <c r="BK141" s="142">
        <f t="shared" si="9"/>
        <v>0</v>
      </c>
      <c r="BL141" s="13" t="s">
        <v>148</v>
      </c>
      <c r="BM141" s="141" t="s">
        <v>171</v>
      </c>
    </row>
    <row r="142" spans="2:65" s="1" customFormat="1" ht="24.2" customHeight="1">
      <c r="B142" s="28"/>
      <c r="C142" s="143" t="s">
        <v>172</v>
      </c>
      <c r="D142" s="143" t="s">
        <v>163</v>
      </c>
      <c r="E142" s="144" t="s">
        <v>173</v>
      </c>
      <c r="F142" s="145" t="s">
        <v>174</v>
      </c>
      <c r="G142" s="146" t="s">
        <v>147</v>
      </c>
      <c r="H142" s="147">
        <v>32</v>
      </c>
      <c r="I142" s="148"/>
      <c r="J142" s="149">
        <f t="shared" si="0"/>
        <v>0</v>
      </c>
      <c r="K142" s="150"/>
      <c r="L142" s="151"/>
      <c r="M142" s="152" t="s">
        <v>1</v>
      </c>
      <c r="N142" s="153" t="s">
        <v>38</v>
      </c>
      <c r="P142" s="139">
        <f t="shared" si="1"/>
        <v>0</v>
      </c>
      <c r="Q142" s="139">
        <v>5.9000000000000003E-4</v>
      </c>
      <c r="R142" s="139">
        <f t="shared" si="2"/>
        <v>1.8880000000000001E-2</v>
      </c>
      <c r="S142" s="139">
        <v>0</v>
      </c>
      <c r="T142" s="140">
        <f t="shared" si="3"/>
        <v>0</v>
      </c>
      <c r="AR142" s="141" t="s">
        <v>166</v>
      </c>
      <c r="AT142" s="141" t="s">
        <v>163</v>
      </c>
      <c r="AU142" s="141" t="s">
        <v>83</v>
      </c>
      <c r="AY142" s="13" t="s">
        <v>121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81</v>
      </c>
      <c r="BK142" s="142">
        <f t="shared" si="9"/>
        <v>0</v>
      </c>
      <c r="BL142" s="13" t="s">
        <v>148</v>
      </c>
      <c r="BM142" s="141" t="s">
        <v>175</v>
      </c>
    </row>
    <row r="143" spans="2:65" s="1" customFormat="1" ht="24.2" customHeight="1">
      <c r="B143" s="28"/>
      <c r="C143" s="143" t="s">
        <v>8</v>
      </c>
      <c r="D143" s="143" t="s">
        <v>163</v>
      </c>
      <c r="E143" s="144" t="s">
        <v>176</v>
      </c>
      <c r="F143" s="145" t="s">
        <v>177</v>
      </c>
      <c r="G143" s="146" t="s">
        <v>147</v>
      </c>
      <c r="H143" s="147">
        <v>64</v>
      </c>
      <c r="I143" s="148"/>
      <c r="J143" s="149">
        <f t="shared" si="0"/>
        <v>0</v>
      </c>
      <c r="K143" s="150"/>
      <c r="L143" s="151"/>
      <c r="M143" s="152" t="s">
        <v>1</v>
      </c>
      <c r="N143" s="153" t="s">
        <v>38</v>
      </c>
      <c r="P143" s="139">
        <f t="shared" si="1"/>
        <v>0</v>
      </c>
      <c r="Q143" s="139">
        <v>9.2000000000000003E-4</v>
      </c>
      <c r="R143" s="139">
        <f t="shared" si="2"/>
        <v>5.8880000000000002E-2</v>
      </c>
      <c r="S143" s="139">
        <v>0</v>
      </c>
      <c r="T143" s="140">
        <f t="shared" si="3"/>
        <v>0</v>
      </c>
      <c r="AR143" s="141" t="s">
        <v>166</v>
      </c>
      <c r="AT143" s="141" t="s">
        <v>163</v>
      </c>
      <c r="AU143" s="141" t="s">
        <v>83</v>
      </c>
      <c r="AY143" s="13" t="s">
        <v>121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81</v>
      </c>
      <c r="BK143" s="142">
        <f t="shared" si="9"/>
        <v>0</v>
      </c>
      <c r="BL143" s="13" t="s">
        <v>148</v>
      </c>
      <c r="BM143" s="141" t="s">
        <v>178</v>
      </c>
    </row>
    <row r="144" spans="2:65" s="1" customFormat="1" ht="24.2" customHeight="1">
      <c r="B144" s="28"/>
      <c r="C144" s="143" t="s">
        <v>179</v>
      </c>
      <c r="D144" s="143" t="s">
        <v>163</v>
      </c>
      <c r="E144" s="144" t="s">
        <v>180</v>
      </c>
      <c r="F144" s="145" t="s">
        <v>181</v>
      </c>
      <c r="G144" s="146" t="s">
        <v>147</v>
      </c>
      <c r="H144" s="147">
        <v>29</v>
      </c>
      <c r="I144" s="148"/>
      <c r="J144" s="149">
        <f t="shared" si="0"/>
        <v>0</v>
      </c>
      <c r="K144" s="150"/>
      <c r="L144" s="151"/>
      <c r="M144" s="152" t="s">
        <v>1</v>
      </c>
      <c r="N144" s="153" t="s">
        <v>38</v>
      </c>
      <c r="P144" s="139">
        <f t="shared" si="1"/>
        <v>0</v>
      </c>
      <c r="Q144" s="139">
        <v>1.01E-3</v>
      </c>
      <c r="R144" s="139">
        <f t="shared" si="2"/>
        <v>2.929E-2</v>
      </c>
      <c r="S144" s="139">
        <v>0</v>
      </c>
      <c r="T144" s="140">
        <f t="shared" si="3"/>
        <v>0</v>
      </c>
      <c r="AR144" s="141" t="s">
        <v>166</v>
      </c>
      <c r="AT144" s="141" t="s">
        <v>163</v>
      </c>
      <c r="AU144" s="141" t="s">
        <v>83</v>
      </c>
      <c r="AY144" s="13" t="s">
        <v>121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81</v>
      </c>
      <c r="BK144" s="142">
        <f t="shared" si="9"/>
        <v>0</v>
      </c>
      <c r="BL144" s="13" t="s">
        <v>148</v>
      </c>
      <c r="BM144" s="141" t="s">
        <v>182</v>
      </c>
    </row>
    <row r="145" spans="2:65" s="1" customFormat="1" ht="24.2" customHeight="1">
      <c r="B145" s="28"/>
      <c r="C145" s="143" t="s">
        <v>183</v>
      </c>
      <c r="D145" s="143" t="s">
        <v>163</v>
      </c>
      <c r="E145" s="144" t="s">
        <v>184</v>
      </c>
      <c r="F145" s="145" t="s">
        <v>185</v>
      </c>
      <c r="G145" s="146" t="s">
        <v>147</v>
      </c>
      <c r="H145" s="147">
        <v>10</v>
      </c>
      <c r="I145" s="148"/>
      <c r="J145" s="149">
        <f t="shared" si="0"/>
        <v>0</v>
      </c>
      <c r="K145" s="150"/>
      <c r="L145" s="151"/>
      <c r="M145" s="152" t="s">
        <v>1</v>
      </c>
      <c r="N145" s="153" t="s">
        <v>38</v>
      </c>
      <c r="P145" s="139">
        <f t="shared" si="1"/>
        <v>0</v>
      </c>
      <c r="Q145" s="139">
        <v>1.1800000000000001E-3</v>
      </c>
      <c r="R145" s="139">
        <f t="shared" si="2"/>
        <v>1.1800000000000001E-2</v>
      </c>
      <c r="S145" s="139">
        <v>0</v>
      </c>
      <c r="T145" s="140">
        <f t="shared" si="3"/>
        <v>0</v>
      </c>
      <c r="AR145" s="141" t="s">
        <v>166</v>
      </c>
      <c r="AT145" s="141" t="s">
        <v>163</v>
      </c>
      <c r="AU145" s="141" t="s">
        <v>83</v>
      </c>
      <c r="AY145" s="13" t="s">
        <v>121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81</v>
      </c>
      <c r="BK145" s="142">
        <f t="shared" si="9"/>
        <v>0</v>
      </c>
      <c r="BL145" s="13" t="s">
        <v>148</v>
      </c>
      <c r="BM145" s="141" t="s">
        <v>186</v>
      </c>
    </row>
    <row r="146" spans="2:65" s="1" customFormat="1" ht="24.2" customHeight="1">
      <c r="B146" s="28"/>
      <c r="C146" s="143" t="s">
        <v>187</v>
      </c>
      <c r="D146" s="143" t="s">
        <v>163</v>
      </c>
      <c r="E146" s="144" t="s">
        <v>188</v>
      </c>
      <c r="F146" s="145" t="s">
        <v>189</v>
      </c>
      <c r="G146" s="146" t="s">
        <v>147</v>
      </c>
      <c r="H146" s="147">
        <v>62</v>
      </c>
      <c r="I146" s="148"/>
      <c r="J146" s="149">
        <f t="shared" si="0"/>
        <v>0</v>
      </c>
      <c r="K146" s="150"/>
      <c r="L146" s="151"/>
      <c r="M146" s="152" t="s">
        <v>1</v>
      </c>
      <c r="N146" s="153" t="s">
        <v>38</v>
      </c>
      <c r="P146" s="139">
        <f t="shared" si="1"/>
        <v>0</v>
      </c>
      <c r="Q146" s="139">
        <v>1.25E-3</v>
      </c>
      <c r="R146" s="139">
        <f t="shared" si="2"/>
        <v>7.7499999999999999E-2</v>
      </c>
      <c r="S146" s="139">
        <v>0</v>
      </c>
      <c r="T146" s="140">
        <f t="shared" si="3"/>
        <v>0</v>
      </c>
      <c r="AR146" s="141" t="s">
        <v>166</v>
      </c>
      <c r="AT146" s="141" t="s">
        <v>163</v>
      </c>
      <c r="AU146" s="141" t="s">
        <v>83</v>
      </c>
      <c r="AY146" s="13" t="s">
        <v>121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81</v>
      </c>
      <c r="BK146" s="142">
        <f t="shared" si="9"/>
        <v>0</v>
      </c>
      <c r="BL146" s="13" t="s">
        <v>148</v>
      </c>
      <c r="BM146" s="141" t="s">
        <v>190</v>
      </c>
    </row>
    <row r="147" spans="2:65" s="1" customFormat="1" ht="24.2" customHeight="1">
      <c r="B147" s="28"/>
      <c r="C147" s="129" t="s">
        <v>148</v>
      </c>
      <c r="D147" s="129" t="s">
        <v>124</v>
      </c>
      <c r="E147" s="130" t="s">
        <v>191</v>
      </c>
      <c r="F147" s="131" t="s">
        <v>192</v>
      </c>
      <c r="G147" s="132" t="s">
        <v>127</v>
      </c>
      <c r="H147" s="133">
        <v>0.28299999999999997</v>
      </c>
      <c r="I147" s="134"/>
      <c r="J147" s="135">
        <f t="shared" si="0"/>
        <v>0</v>
      </c>
      <c r="K147" s="136"/>
      <c r="L147" s="28"/>
      <c r="M147" s="137" t="s">
        <v>1</v>
      </c>
      <c r="N147" s="138" t="s">
        <v>38</v>
      </c>
      <c r="P147" s="139">
        <f t="shared" si="1"/>
        <v>0</v>
      </c>
      <c r="Q147" s="139">
        <v>0</v>
      </c>
      <c r="R147" s="139">
        <f t="shared" si="2"/>
        <v>0</v>
      </c>
      <c r="S147" s="139">
        <v>0</v>
      </c>
      <c r="T147" s="140">
        <f t="shared" si="3"/>
        <v>0</v>
      </c>
      <c r="AR147" s="141" t="s">
        <v>148</v>
      </c>
      <c r="AT147" s="141" t="s">
        <v>124</v>
      </c>
      <c r="AU147" s="141" t="s">
        <v>83</v>
      </c>
      <c r="AY147" s="13" t="s">
        <v>121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81</v>
      </c>
      <c r="BK147" s="142">
        <f t="shared" si="9"/>
        <v>0</v>
      </c>
      <c r="BL147" s="13" t="s">
        <v>148</v>
      </c>
      <c r="BM147" s="141" t="s">
        <v>193</v>
      </c>
    </row>
    <row r="148" spans="2:65" s="11" customFormat="1" ht="22.9" customHeight="1">
      <c r="B148" s="117"/>
      <c r="D148" s="118" t="s">
        <v>72</v>
      </c>
      <c r="E148" s="127" t="s">
        <v>194</v>
      </c>
      <c r="F148" s="127" t="s">
        <v>195</v>
      </c>
      <c r="I148" s="120"/>
      <c r="J148" s="128">
        <f>BK148</f>
        <v>0</v>
      </c>
      <c r="L148" s="117"/>
      <c r="M148" s="122"/>
      <c r="P148" s="123">
        <f>SUM(P149:P153)</f>
        <v>0</v>
      </c>
      <c r="R148" s="123">
        <f>SUM(R149:R153)</f>
        <v>4.9879999999999994E-2</v>
      </c>
      <c r="T148" s="124">
        <f>SUM(T149:T153)</f>
        <v>0</v>
      </c>
      <c r="AR148" s="118" t="s">
        <v>83</v>
      </c>
      <c r="AT148" s="125" t="s">
        <v>72</v>
      </c>
      <c r="AU148" s="125" t="s">
        <v>81</v>
      </c>
      <c r="AY148" s="118" t="s">
        <v>121</v>
      </c>
      <c r="BK148" s="126">
        <f>SUM(BK149:BK153)</f>
        <v>0</v>
      </c>
    </row>
    <row r="149" spans="2:65" s="1" customFormat="1" ht="33" customHeight="1">
      <c r="B149" s="28"/>
      <c r="C149" s="129" t="s">
        <v>196</v>
      </c>
      <c r="D149" s="129" t="s">
        <v>124</v>
      </c>
      <c r="E149" s="130" t="s">
        <v>197</v>
      </c>
      <c r="F149" s="131" t="s">
        <v>198</v>
      </c>
      <c r="G149" s="132" t="s">
        <v>199</v>
      </c>
      <c r="H149" s="133">
        <v>4</v>
      </c>
      <c r="I149" s="134"/>
      <c r="J149" s="135">
        <f>ROUND(I149*H149,2)</f>
        <v>0</v>
      </c>
      <c r="K149" s="136"/>
      <c r="L149" s="28"/>
      <c r="M149" s="137" t="s">
        <v>1</v>
      </c>
      <c r="N149" s="138" t="s">
        <v>38</v>
      </c>
      <c r="P149" s="139">
        <f>O149*H149</f>
        <v>0</v>
      </c>
      <c r="Q149" s="139">
        <v>2.8800000000000002E-3</v>
      </c>
      <c r="R149" s="139">
        <f>Q149*H149</f>
        <v>1.1520000000000001E-2</v>
      </c>
      <c r="S149" s="139">
        <v>0</v>
      </c>
      <c r="T149" s="140">
        <f>S149*H149</f>
        <v>0</v>
      </c>
      <c r="AR149" s="141" t="s">
        <v>148</v>
      </c>
      <c r="AT149" s="141" t="s">
        <v>124</v>
      </c>
      <c r="AU149" s="141" t="s">
        <v>83</v>
      </c>
      <c r="AY149" s="13" t="s">
        <v>121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3" t="s">
        <v>81</v>
      </c>
      <c r="BK149" s="142">
        <f>ROUND(I149*H149,2)</f>
        <v>0</v>
      </c>
      <c r="BL149" s="13" t="s">
        <v>148</v>
      </c>
      <c r="BM149" s="141" t="s">
        <v>200</v>
      </c>
    </row>
    <row r="150" spans="2:65" s="1" customFormat="1" ht="33" customHeight="1">
      <c r="B150" s="28"/>
      <c r="C150" s="129" t="s">
        <v>201</v>
      </c>
      <c r="D150" s="129" t="s">
        <v>124</v>
      </c>
      <c r="E150" s="130" t="s">
        <v>202</v>
      </c>
      <c r="F150" s="131" t="s">
        <v>203</v>
      </c>
      <c r="G150" s="132" t="s">
        <v>199</v>
      </c>
      <c r="H150" s="133">
        <v>1</v>
      </c>
      <c r="I150" s="134"/>
      <c r="J150" s="135">
        <f>ROUND(I150*H150,2)</f>
        <v>0</v>
      </c>
      <c r="K150" s="136"/>
      <c r="L150" s="28"/>
      <c r="M150" s="137" t="s">
        <v>1</v>
      </c>
      <c r="N150" s="138" t="s">
        <v>38</v>
      </c>
      <c r="P150" s="139">
        <f>O150*H150</f>
        <v>0</v>
      </c>
      <c r="Q150" s="139">
        <v>1.354E-2</v>
      </c>
      <c r="R150" s="139">
        <f>Q150*H150</f>
        <v>1.354E-2</v>
      </c>
      <c r="S150" s="139">
        <v>0</v>
      </c>
      <c r="T150" s="140">
        <f>S150*H150</f>
        <v>0</v>
      </c>
      <c r="AR150" s="141" t="s">
        <v>148</v>
      </c>
      <c r="AT150" s="141" t="s">
        <v>124</v>
      </c>
      <c r="AU150" s="141" t="s">
        <v>83</v>
      </c>
      <c r="AY150" s="13" t="s">
        <v>121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3" t="s">
        <v>81</v>
      </c>
      <c r="BK150" s="142">
        <f>ROUND(I150*H150,2)</f>
        <v>0</v>
      </c>
      <c r="BL150" s="13" t="s">
        <v>148</v>
      </c>
      <c r="BM150" s="141" t="s">
        <v>204</v>
      </c>
    </row>
    <row r="151" spans="2:65" s="1" customFormat="1" ht="33" customHeight="1">
      <c r="B151" s="28"/>
      <c r="C151" s="129" t="s">
        <v>205</v>
      </c>
      <c r="D151" s="129" t="s">
        <v>124</v>
      </c>
      <c r="E151" s="130" t="s">
        <v>206</v>
      </c>
      <c r="F151" s="131" t="s">
        <v>207</v>
      </c>
      <c r="G151" s="132" t="s">
        <v>199</v>
      </c>
      <c r="H151" s="133">
        <v>1</v>
      </c>
      <c r="I151" s="134"/>
      <c r="J151" s="135">
        <f>ROUND(I151*H151,2)</f>
        <v>0</v>
      </c>
      <c r="K151" s="136"/>
      <c r="L151" s="28"/>
      <c r="M151" s="137" t="s">
        <v>1</v>
      </c>
      <c r="N151" s="138" t="s">
        <v>38</v>
      </c>
      <c r="P151" s="139">
        <f>O151*H151</f>
        <v>0</v>
      </c>
      <c r="Q151" s="139">
        <v>3.2799999999999999E-3</v>
      </c>
      <c r="R151" s="139">
        <f>Q151*H151</f>
        <v>3.2799999999999999E-3</v>
      </c>
      <c r="S151" s="139">
        <v>0</v>
      </c>
      <c r="T151" s="140">
        <f>S151*H151</f>
        <v>0</v>
      </c>
      <c r="AR151" s="141" t="s">
        <v>148</v>
      </c>
      <c r="AT151" s="141" t="s">
        <v>124</v>
      </c>
      <c r="AU151" s="141" t="s">
        <v>83</v>
      </c>
      <c r="AY151" s="13" t="s">
        <v>121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3" t="s">
        <v>81</v>
      </c>
      <c r="BK151" s="142">
        <f>ROUND(I151*H151,2)</f>
        <v>0</v>
      </c>
      <c r="BL151" s="13" t="s">
        <v>148</v>
      </c>
      <c r="BM151" s="141" t="s">
        <v>208</v>
      </c>
    </row>
    <row r="152" spans="2:65" s="1" customFormat="1" ht="33" customHeight="1">
      <c r="B152" s="28"/>
      <c r="C152" s="129" t="s">
        <v>209</v>
      </c>
      <c r="D152" s="129" t="s">
        <v>124</v>
      </c>
      <c r="E152" s="130" t="s">
        <v>210</v>
      </c>
      <c r="F152" s="131" t="s">
        <v>211</v>
      </c>
      <c r="G152" s="132" t="s">
        <v>199</v>
      </c>
      <c r="H152" s="133">
        <v>1</v>
      </c>
      <c r="I152" s="134"/>
      <c r="J152" s="135">
        <f>ROUND(I152*H152,2)</f>
        <v>0</v>
      </c>
      <c r="K152" s="136"/>
      <c r="L152" s="28"/>
      <c r="M152" s="137" t="s">
        <v>1</v>
      </c>
      <c r="N152" s="138" t="s">
        <v>38</v>
      </c>
      <c r="P152" s="139">
        <f>O152*H152</f>
        <v>0</v>
      </c>
      <c r="Q152" s="139">
        <v>2.154E-2</v>
      </c>
      <c r="R152" s="139">
        <f>Q152*H152</f>
        <v>2.154E-2</v>
      </c>
      <c r="S152" s="139">
        <v>0</v>
      </c>
      <c r="T152" s="140">
        <f>S152*H152</f>
        <v>0</v>
      </c>
      <c r="AR152" s="141" t="s">
        <v>148</v>
      </c>
      <c r="AT152" s="141" t="s">
        <v>124</v>
      </c>
      <c r="AU152" s="141" t="s">
        <v>83</v>
      </c>
      <c r="AY152" s="13" t="s">
        <v>121</v>
      </c>
      <c r="BE152" s="142">
        <f>IF(N152="základní",J152,0)</f>
        <v>0</v>
      </c>
      <c r="BF152" s="142">
        <f>IF(N152="snížená",J152,0)</f>
        <v>0</v>
      </c>
      <c r="BG152" s="142">
        <f>IF(N152="zákl. přenesená",J152,0)</f>
        <v>0</v>
      </c>
      <c r="BH152" s="142">
        <f>IF(N152="sníž. přenesená",J152,0)</f>
        <v>0</v>
      </c>
      <c r="BI152" s="142">
        <f>IF(N152="nulová",J152,0)</f>
        <v>0</v>
      </c>
      <c r="BJ152" s="13" t="s">
        <v>81</v>
      </c>
      <c r="BK152" s="142">
        <f>ROUND(I152*H152,2)</f>
        <v>0</v>
      </c>
      <c r="BL152" s="13" t="s">
        <v>148</v>
      </c>
      <c r="BM152" s="141" t="s">
        <v>212</v>
      </c>
    </row>
    <row r="153" spans="2:65" s="1" customFormat="1" ht="24.2" customHeight="1">
      <c r="B153" s="28"/>
      <c r="C153" s="129" t="s">
        <v>7</v>
      </c>
      <c r="D153" s="129" t="s">
        <v>124</v>
      </c>
      <c r="E153" s="130" t="s">
        <v>213</v>
      </c>
      <c r="F153" s="131" t="s">
        <v>214</v>
      </c>
      <c r="G153" s="132" t="s">
        <v>127</v>
      </c>
      <c r="H153" s="133">
        <v>0.05</v>
      </c>
      <c r="I153" s="134"/>
      <c r="J153" s="135">
        <f>ROUND(I153*H153,2)</f>
        <v>0</v>
      </c>
      <c r="K153" s="136"/>
      <c r="L153" s="28"/>
      <c r="M153" s="137" t="s">
        <v>1</v>
      </c>
      <c r="N153" s="138" t="s">
        <v>38</v>
      </c>
      <c r="P153" s="139">
        <f>O153*H153</f>
        <v>0</v>
      </c>
      <c r="Q153" s="139">
        <v>0</v>
      </c>
      <c r="R153" s="139">
        <f>Q153*H153</f>
        <v>0</v>
      </c>
      <c r="S153" s="139">
        <v>0</v>
      </c>
      <c r="T153" s="140">
        <f>S153*H153</f>
        <v>0</v>
      </c>
      <c r="AR153" s="141" t="s">
        <v>148</v>
      </c>
      <c r="AT153" s="141" t="s">
        <v>124</v>
      </c>
      <c r="AU153" s="141" t="s">
        <v>83</v>
      </c>
      <c r="AY153" s="13" t="s">
        <v>121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3" t="s">
        <v>81</v>
      </c>
      <c r="BK153" s="142">
        <f>ROUND(I153*H153,2)</f>
        <v>0</v>
      </c>
      <c r="BL153" s="13" t="s">
        <v>148</v>
      </c>
      <c r="BM153" s="141" t="s">
        <v>215</v>
      </c>
    </row>
    <row r="154" spans="2:65" s="11" customFormat="1" ht="22.9" customHeight="1">
      <c r="B154" s="117"/>
      <c r="D154" s="118" t="s">
        <v>72</v>
      </c>
      <c r="E154" s="127" t="s">
        <v>216</v>
      </c>
      <c r="F154" s="127" t="s">
        <v>217</v>
      </c>
      <c r="I154" s="120"/>
      <c r="J154" s="128">
        <f>BK154</f>
        <v>0</v>
      </c>
      <c r="L154" s="117"/>
      <c r="M154" s="122"/>
      <c r="P154" s="123">
        <f>SUM(P155:P172)</f>
        <v>0</v>
      </c>
      <c r="R154" s="123">
        <f>SUM(R155:R172)</f>
        <v>5.1693999999999996</v>
      </c>
      <c r="T154" s="124">
        <f>SUM(T155:T172)</f>
        <v>12.166350000000001</v>
      </c>
      <c r="AR154" s="118" t="s">
        <v>83</v>
      </c>
      <c r="AT154" s="125" t="s">
        <v>72</v>
      </c>
      <c r="AU154" s="125" t="s">
        <v>81</v>
      </c>
      <c r="AY154" s="118" t="s">
        <v>121</v>
      </c>
      <c r="BK154" s="126">
        <f>SUM(BK155:BK172)</f>
        <v>0</v>
      </c>
    </row>
    <row r="155" spans="2:65" s="1" customFormat="1" ht="16.5" customHeight="1">
      <c r="B155" s="28"/>
      <c r="C155" s="129" t="s">
        <v>218</v>
      </c>
      <c r="D155" s="129" t="s">
        <v>124</v>
      </c>
      <c r="E155" s="130" t="s">
        <v>219</v>
      </c>
      <c r="F155" s="131" t="s">
        <v>220</v>
      </c>
      <c r="G155" s="132" t="s">
        <v>147</v>
      </c>
      <c r="H155" s="133">
        <v>2982</v>
      </c>
      <c r="I155" s="134"/>
      <c r="J155" s="135">
        <f t="shared" ref="J155:J172" si="10">ROUND(I155*H155,2)</f>
        <v>0</v>
      </c>
      <c r="K155" s="136"/>
      <c r="L155" s="28"/>
      <c r="M155" s="137" t="s">
        <v>1</v>
      </c>
      <c r="N155" s="138" t="s">
        <v>38</v>
      </c>
      <c r="P155" s="139">
        <f t="shared" ref="P155:P172" si="11">O155*H155</f>
        <v>0</v>
      </c>
      <c r="Q155" s="139">
        <v>4.0000000000000003E-5</v>
      </c>
      <c r="R155" s="139">
        <f t="shared" ref="R155:R172" si="12">Q155*H155</f>
        <v>0.11928000000000001</v>
      </c>
      <c r="S155" s="139">
        <v>2.5400000000000002E-3</v>
      </c>
      <c r="T155" s="140">
        <f t="shared" ref="T155:T172" si="13">S155*H155</f>
        <v>7.5742800000000008</v>
      </c>
      <c r="AR155" s="141" t="s">
        <v>148</v>
      </c>
      <c r="AT155" s="141" t="s">
        <v>124</v>
      </c>
      <c r="AU155" s="141" t="s">
        <v>83</v>
      </c>
      <c r="AY155" s="13" t="s">
        <v>121</v>
      </c>
      <c r="BE155" s="142">
        <f t="shared" ref="BE155:BE172" si="14">IF(N155="základní",J155,0)</f>
        <v>0</v>
      </c>
      <c r="BF155" s="142">
        <f t="shared" ref="BF155:BF172" si="15">IF(N155="snížená",J155,0)</f>
        <v>0</v>
      </c>
      <c r="BG155" s="142">
        <f t="shared" ref="BG155:BG172" si="16">IF(N155="zákl. přenesená",J155,0)</f>
        <v>0</v>
      </c>
      <c r="BH155" s="142">
        <f t="shared" ref="BH155:BH172" si="17">IF(N155="sníž. přenesená",J155,0)</f>
        <v>0</v>
      </c>
      <c r="BI155" s="142">
        <f t="shared" ref="BI155:BI172" si="18">IF(N155="nulová",J155,0)</f>
        <v>0</v>
      </c>
      <c r="BJ155" s="13" t="s">
        <v>81</v>
      </c>
      <c r="BK155" s="142">
        <f t="shared" ref="BK155:BK172" si="19">ROUND(I155*H155,2)</f>
        <v>0</v>
      </c>
      <c r="BL155" s="13" t="s">
        <v>148</v>
      </c>
      <c r="BM155" s="141" t="s">
        <v>221</v>
      </c>
    </row>
    <row r="156" spans="2:65" s="1" customFormat="1" ht="24.2" customHeight="1">
      <c r="B156" s="28"/>
      <c r="C156" s="129" t="s">
        <v>222</v>
      </c>
      <c r="D156" s="129" t="s">
        <v>124</v>
      </c>
      <c r="E156" s="130" t="s">
        <v>223</v>
      </c>
      <c r="F156" s="131" t="s">
        <v>224</v>
      </c>
      <c r="G156" s="132" t="s">
        <v>147</v>
      </c>
      <c r="H156" s="133">
        <v>505</v>
      </c>
      <c r="I156" s="134"/>
      <c r="J156" s="135">
        <f t="shared" si="10"/>
        <v>0</v>
      </c>
      <c r="K156" s="136"/>
      <c r="L156" s="28"/>
      <c r="M156" s="137" t="s">
        <v>1</v>
      </c>
      <c r="N156" s="138" t="s">
        <v>38</v>
      </c>
      <c r="P156" s="139">
        <f t="shared" si="11"/>
        <v>0</v>
      </c>
      <c r="Q156" s="139">
        <v>5.0000000000000002E-5</v>
      </c>
      <c r="R156" s="139">
        <f t="shared" si="12"/>
        <v>2.5250000000000002E-2</v>
      </c>
      <c r="S156" s="139">
        <v>4.7299999999999998E-3</v>
      </c>
      <c r="T156" s="140">
        <f t="shared" si="13"/>
        <v>2.3886499999999997</v>
      </c>
      <c r="AR156" s="141" t="s">
        <v>148</v>
      </c>
      <c r="AT156" s="141" t="s">
        <v>124</v>
      </c>
      <c r="AU156" s="141" t="s">
        <v>83</v>
      </c>
      <c r="AY156" s="13" t="s">
        <v>121</v>
      </c>
      <c r="BE156" s="142">
        <f t="shared" si="14"/>
        <v>0</v>
      </c>
      <c r="BF156" s="142">
        <f t="shared" si="15"/>
        <v>0</v>
      </c>
      <c r="BG156" s="142">
        <f t="shared" si="16"/>
        <v>0</v>
      </c>
      <c r="BH156" s="142">
        <f t="shared" si="17"/>
        <v>0</v>
      </c>
      <c r="BI156" s="142">
        <f t="shared" si="18"/>
        <v>0</v>
      </c>
      <c r="BJ156" s="13" t="s">
        <v>81</v>
      </c>
      <c r="BK156" s="142">
        <f t="shared" si="19"/>
        <v>0</v>
      </c>
      <c r="BL156" s="13" t="s">
        <v>148</v>
      </c>
      <c r="BM156" s="141" t="s">
        <v>225</v>
      </c>
    </row>
    <row r="157" spans="2:65" s="1" customFormat="1" ht="24.2" customHeight="1">
      <c r="B157" s="28"/>
      <c r="C157" s="129" t="s">
        <v>226</v>
      </c>
      <c r="D157" s="129" t="s">
        <v>124</v>
      </c>
      <c r="E157" s="130" t="s">
        <v>227</v>
      </c>
      <c r="F157" s="131" t="s">
        <v>228</v>
      </c>
      <c r="G157" s="132" t="s">
        <v>147</v>
      </c>
      <c r="H157" s="133">
        <v>262</v>
      </c>
      <c r="I157" s="134"/>
      <c r="J157" s="135">
        <f t="shared" si="10"/>
        <v>0</v>
      </c>
      <c r="K157" s="136"/>
      <c r="L157" s="28"/>
      <c r="M157" s="137" t="s">
        <v>1</v>
      </c>
      <c r="N157" s="138" t="s">
        <v>38</v>
      </c>
      <c r="P157" s="139">
        <f t="shared" si="11"/>
        <v>0</v>
      </c>
      <c r="Q157" s="139">
        <v>6.0000000000000002E-5</v>
      </c>
      <c r="R157" s="139">
        <f t="shared" si="12"/>
        <v>1.5720000000000001E-2</v>
      </c>
      <c r="S157" s="139">
        <v>8.4100000000000008E-3</v>
      </c>
      <c r="T157" s="140">
        <f t="shared" si="13"/>
        <v>2.2034200000000004</v>
      </c>
      <c r="AR157" s="141" t="s">
        <v>148</v>
      </c>
      <c r="AT157" s="141" t="s">
        <v>124</v>
      </c>
      <c r="AU157" s="141" t="s">
        <v>83</v>
      </c>
      <c r="AY157" s="13" t="s">
        <v>121</v>
      </c>
      <c r="BE157" s="142">
        <f t="shared" si="14"/>
        <v>0</v>
      </c>
      <c r="BF157" s="142">
        <f t="shared" si="15"/>
        <v>0</v>
      </c>
      <c r="BG157" s="142">
        <f t="shared" si="16"/>
        <v>0</v>
      </c>
      <c r="BH157" s="142">
        <f t="shared" si="17"/>
        <v>0</v>
      </c>
      <c r="BI157" s="142">
        <f t="shared" si="18"/>
        <v>0</v>
      </c>
      <c r="BJ157" s="13" t="s">
        <v>81</v>
      </c>
      <c r="BK157" s="142">
        <f t="shared" si="19"/>
        <v>0</v>
      </c>
      <c r="BL157" s="13" t="s">
        <v>148</v>
      </c>
      <c r="BM157" s="141" t="s">
        <v>229</v>
      </c>
    </row>
    <row r="158" spans="2:65" s="1" customFormat="1" ht="24.2" customHeight="1">
      <c r="B158" s="28"/>
      <c r="C158" s="129" t="s">
        <v>230</v>
      </c>
      <c r="D158" s="129" t="s">
        <v>124</v>
      </c>
      <c r="E158" s="130" t="s">
        <v>231</v>
      </c>
      <c r="F158" s="131" t="s">
        <v>232</v>
      </c>
      <c r="G158" s="132" t="s">
        <v>147</v>
      </c>
      <c r="H158" s="133">
        <v>1257</v>
      </c>
      <c r="I158" s="134"/>
      <c r="J158" s="135">
        <f t="shared" si="10"/>
        <v>0</v>
      </c>
      <c r="K158" s="136"/>
      <c r="L158" s="28"/>
      <c r="M158" s="137" t="s">
        <v>1</v>
      </c>
      <c r="N158" s="138" t="s">
        <v>38</v>
      </c>
      <c r="P158" s="139">
        <f t="shared" si="11"/>
        <v>0</v>
      </c>
      <c r="Q158" s="139">
        <v>5.1000000000000004E-4</v>
      </c>
      <c r="R158" s="139">
        <f t="shared" si="12"/>
        <v>0.64107000000000003</v>
      </c>
      <c r="S158" s="139">
        <v>0</v>
      </c>
      <c r="T158" s="140">
        <f t="shared" si="13"/>
        <v>0</v>
      </c>
      <c r="AR158" s="141" t="s">
        <v>148</v>
      </c>
      <c r="AT158" s="141" t="s">
        <v>124</v>
      </c>
      <c r="AU158" s="141" t="s">
        <v>83</v>
      </c>
      <c r="AY158" s="13" t="s">
        <v>121</v>
      </c>
      <c r="BE158" s="142">
        <f t="shared" si="14"/>
        <v>0</v>
      </c>
      <c r="BF158" s="142">
        <f t="shared" si="15"/>
        <v>0</v>
      </c>
      <c r="BG158" s="142">
        <f t="shared" si="16"/>
        <v>0</v>
      </c>
      <c r="BH158" s="142">
        <f t="shared" si="17"/>
        <v>0</v>
      </c>
      <c r="BI158" s="142">
        <f t="shared" si="18"/>
        <v>0</v>
      </c>
      <c r="BJ158" s="13" t="s">
        <v>81</v>
      </c>
      <c r="BK158" s="142">
        <f t="shared" si="19"/>
        <v>0</v>
      </c>
      <c r="BL158" s="13" t="s">
        <v>148</v>
      </c>
      <c r="BM158" s="141" t="s">
        <v>233</v>
      </c>
    </row>
    <row r="159" spans="2:65" s="1" customFormat="1" ht="24.2" customHeight="1">
      <c r="B159" s="28"/>
      <c r="C159" s="129" t="s">
        <v>234</v>
      </c>
      <c r="D159" s="129" t="s">
        <v>124</v>
      </c>
      <c r="E159" s="130" t="s">
        <v>235</v>
      </c>
      <c r="F159" s="131" t="s">
        <v>236</v>
      </c>
      <c r="G159" s="132" t="s">
        <v>147</v>
      </c>
      <c r="H159" s="133">
        <v>417</v>
      </c>
      <c r="I159" s="134"/>
      <c r="J159" s="135">
        <f t="shared" si="10"/>
        <v>0</v>
      </c>
      <c r="K159" s="136"/>
      <c r="L159" s="28"/>
      <c r="M159" s="137" t="s">
        <v>1</v>
      </c>
      <c r="N159" s="138" t="s">
        <v>38</v>
      </c>
      <c r="P159" s="139">
        <f t="shared" si="11"/>
        <v>0</v>
      </c>
      <c r="Q159" s="139">
        <v>6.2E-4</v>
      </c>
      <c r="R159" s="139">
        <f t="shared" si="12"/>
        <v>0.25853999999999999</v>
      </c>
      <c r="S159" s="139">
        <v>0</v>
      </c>
      <c r="T159" s="140">
        <f t="shared" si="13"/>
        <v>0</v>
      </c>
      <c r="AR159" s="141" t="s">
        <v>148</v>
      </c>
      <c r="AT159" s="141" t="s">
        <v>124</v>
      </c>
      <c r="AU159" s="141" t="s">
        <v>83</v>
      </c>
      <c r="AY159" s="13" t="s">
        <v>121</v>
      </c>
      <c r="BE159" s="142">
        <f t="shared" si="14"/>
        <v>0</v>
      </c>
      <c r="BF159" s="142">
        <f t="shared" si="15"/>
        <v>0</v>
      </c>
      <c r="BG159" s="142">
        <f t="shared" si="16"/>
        <v>0</v>
      </c>
      <c r="BH159" s="142">
        <f t="shared" si="17"/>
        <v>0</v>
      </c>
      <c r="BI159" s="142">
        <f t="shared" si="18"/>
        <v>0</v>
      </c>
      <c r="BJ159" s="13" t="s">
        <v>81</v>
      </c>
      <c r="BK159" s="142">
        <f t="shared" si="19"/>
        <v>0</v>
      </c>
      <c r="BL159" s="13" t="s">
        <v>148</v>
      </c>
      <c r="BM159" s="141" t="s">
        <v>237</v>
      </c>
    </row>
    <row r="160" spans="2:65" s="1" customFormat="1" ht="24.2" customHeight="1">
      <c r="B160" s="28"/>
      <c r="C160" s="129" t="s">
        <v>238</v>
      </c>
      <c r="D160" s="129" t="s">
        <v>124</v>
      </c>
      <c r="E160" s="130" t="s">
        <v>239</v>
      </c>
      <c r="F160" s="131" t="s">
        <v>240</v>
      </c>
      <c r="G160" s="132" t="s">
        <v>147</v>
      </c>
      <c r="H160" s="133">
        <v>414</v>
      </c>
      <c r="I160" s="134"/>
      <c r="J160" s="135">
        <f t="shared" si="10"/>
        <v>0</v>
      </c>
      <c r="K160" s="136"/>
      <c r="L160" s="28"/>
      <c r="M160" s="137" t="s">
        <v>1</v>
      </c>
      <c r="N160" s="138" t="s">
        <v>38</v>
      </c>
      <c r="P160" s="139">
        <f t="shared" si="11"/>
        <v>0</v>
      </c>
      <c r="Q160" s="139">
        <v>9.5E-4</v>
      </c>
      <c r="R160" s="139">
        <f t="shared" si="12"/>
        <v>0.39329999999999998</v>
      </c>
      <c r="S160" s="139">
        <v>0</v>
      </c>
      <c r="T160" s="140">
        <f t="shared" si="13"/>
        <v>0</v>
      </c>
      <c r="AR160" s="141" t="s">
        <v>148</v>
      </c>
      <c r="AT160" s="141" t="s">
        <v>124</v>
      </c>
      <c r="AU160" s="141" t="s">
        <v>83</v>
      </c>
      <c r="AY160" s="13" t="s">
        <v>121</v>
      </c>
      <c r="BE160" s="142">
        <f t="shared" si="14"/>
        <v>0</v>
      </c>
      <c r="BF160" s="142">
        <f t="shared" si="15"/>
        <v>0</v>
      </c>
      <c r="BG160" s="142">
        <f t="shared" si="16"/>
        <v>0</v>
      </c>
      <c r="BH160" s="142">
        <f t="shared" si="17"/>
        <v>0</v>
      </c>
      <c r="BI160" s="142">
        <f t="shared" si="18"/>
        <v>0</v>
      </c>
      <c r="BJ160" s="13" t="s">
        <v>81</v>
      </c>
      <c r="BK160" s="142">
        <f t="shared" si="19"/>
        <v>0</v>
      </c>
      <c r="BL160" s="13" t="s">
        <v>148</v>
      </c>
      <c r="BM160" s="141" t="s">
        <v>241</v>
      </c>
    </row>
    <row r="161" spans="2:65" s="1" customFormat="1" ht="24.2" customHeight="1">
      <c r="B161" s="28"/>
      <c r="C161" s="129" t="s">
        <v>242</v>
      </c>
      <c r="D161" s="129" t="s">
        <v>124</v>
      </c>
      <c r="E161" s="130" t="s">
        <v>243</v>
      </c>
      <c r="F161" s="131" t="s">
        <v>244</v>
      </c>
      <c r="G161" s="132" t="s">
        <v>147</v>
      </c>
      <c r="H161" s="133">
        <v>492</v>
      </c>
      <c r="I161" s="134"/>
      <c r="J161" s="135">
        <f t="shared" si="10"/>
        <v>0</v>
      </c>
      <c r="K161" s="136"/>
      <c r="L161" s="28"/>
      <c r="M161" s="137" t="s">
        <v>1</v>
      </c>
      <c r="N161" s="138" t="s">
        <v>38</v>
      </c>
      <c r="P161" s="139">
        <f t="shared" si="11"/>
        <v>0</v>
      </c>
      <c r="Q161" s="139">
        <v>1.1900000000000001E-3</v>
      </c>
      <c r="R161" s="139">
        <f t="shared" si="12"/>
        <v>0.58548</v>
      </c>
      <c r="S161" s="139">
        <v>0</v>
      </c>
      <c r="T161" s="140">
        <f t="shared" si="13"/>
        <v>0</v>
      </c>
      <c r="AR161" s="141" t="s">
        <v>148</v>
      </c>
      <c r="AT161" s="141" t="s">
        <v>124</v>
      </c>
      <c r="AU161" s="141" t="s">
        <v>83</v>
      </c>
      <c r="AY161" s="13" t="s">
        <v>121</v>
      </c>
      <c r="BE161" s="142">
        <f t="shared" si="14"/>
        <v>0</v>
      </c>
      <c r="BF161" s="142">
        <f t="shared" si="15"/>
        <v>0</v>
      </c>
      <c r="BG161" s="142">
        <f t="shared" si="16"/>
        <v>0</v>
      </c>
      <c r="BH161" s="142">
        <f t="shared" si="17"/>
        <v>0</v>
      </c>
      <c r="BI161" s="142">
        <f t="shared" si="18"/>
        <v>0</v>
      </c>
      <c r="BJ161" s="13" t="s">
        <v>81</v>
      </c>
      <c r="BK161" s="142">
        <f t="shared" si="19"/>
        <v>0</v>
      </c>
      <c r="BL161" s="13" t="s">
        <v>148</v>
      </c>
      <c r="BM161" s="141" t="s">
        <v>245</v>
      </c>
    </row>
    <row r="162" spans="2:65" s="1" customFormat="1" ht="24.2" customHeight="1">
      <c r="B162" s="28"/>
      <c r="C162" s="129" t="s">
        <v>246</v>
      </c>
      <c r="D162" s="129" t="s">
        <v>124</v>
      </c>
      <c r="E162" s="130" t="s">
        <v>247</v>
      </c>
      <c r="F162" s="131" t="s">
        <v>248</v>
      </c>
      <c r="G162" s="132" t="s">
        <v>147</v>
      </c>
      <c r="H162" s="133">
        <v>402</v>
      </c>
      <c r="I162" s="134"/>
      <c r="J162" s="135">
        <f t="shared" si="10"/>
        <v>0</v>
      </c>
      <c r="K162" s="136"/>
      <c r="L162" s="28"/>
      <c r="M162" s="137" t="s">
        <v>1</v>
      </c>
      <c r="N162" s="138" t="s">
        <v>38</v>
      </c>
      <c r="P162" s="139">
        <f t="shared" si="11"/>
        <v>0</v>
      </c>
      <c r="Q162" s="139">
        <v>1.5E-3</v>
      </c>
      <c r="R162" s="139">
        <f t="shared" si="12"/>
        <v>0.60299999999999998</v>
      </c>
      <c r="S162" s="139">
        <v>0</v>
      </c>
      <c r="T162" s="140">
        <f t="shared" si="13"/>
        <v>0</v>
      </c>
      <c r="AR162" s="141" t="s">
        <v>148</v>
      </c>
      <c r="AT162" s="141" t="s">
        <v>124</v>
      </c>
      <c r="AU162" s="141" t="s">
        <v>83</v>
      </c>
      <c r="AY162" s="13" t="s">
        <v>121</v>
      </c>
      <c r="BE162" s="142">
        <f t="shared" si="14"/>
        <v>0</v>
      </c>
      <c r="BF162" s="142">
        <f t="shared" si="15"/>
        <v>0</v>
      </c>
      <c r="BG162" s="142">
        <f t="shared" si="16"/>
        <v>0</v>
      </c>
      <c r="BH162" s="142">
        <f t="shared" si="17"/>
        <v>0</v>
      </c>
      <c r="BI162" s="142">
        <f t="shared" si="18"/>
        <v>0</v>
      </c>
      <c r="BJ162" s="13" t="s">
        <v>81</v>
      </c>
      <c r="BK162" s="142">
        <f t="shared" si="19"/>
        <v>0</v>
      </c>
      <c r="BL162" s="13" t="s">
        <v>148</v>
      </c>
      <c r="BM162" s="141" t="s">
        <v>249</v>
      </c>
    </row>
    <row r="163" spans="2:65" s="1" customFormat="1" ht="24.2" customHeight="1">
      <c r="B163" s="28"/>
      <c r="C163" s="129" t="s">
        <v>250</v>
      </c>
      <c r="D163" s="129" t="s">
        <v>124</v>
      </c>
      <c r="E163" s="130" t="s">
        <v>251</v>
      </c>
      <c r="F163" s="131" t="s">
        <v>252</v>
      </c>
      <c r="G163" s="132" t="s">
        <v>147</v>
      </c>
      <c r="H163" s="133">
        <v>357</v>
      </c>
      <c r="I163" s="134"/>
      <c r="J163" s="135">
        <f t="shared" si="10"/>
        <v>0</v>
      </c>
      <c r="K163" s="136"/>
      <c r="L163" s="28"/>
      <c r="M163" s="137" t="s">
        <v>1</v>
      </c>
      <c r="N163" s="138" t="s">
        <v>38</v>
      </c>
      <c r="P163" s="139">
        <f t="shared" si="11"/>
        <v>0</v>
      </c>
      <c r="Q163" s="139">
        <v>1.9400000000000001E-3</v>
      </c>
      <c r="R163" s="139">
        <f t="shared" si="12"/>
        <v>0.69258000000000008</v>
      </c>
      <c r="S163" s="139">
        <v>0</v>
      </c>
      <c r="T163" s="140">
        <f t="shared" si="13"/>
        <v>0</v>
      </c>
      <c r="AR163" s="141" t="s">
        <v>148</v>
      </c>
      <c r="AT163" s="141" t="s">
        <v>124</v>
      </c>
      <c r="AU163" s="141" t="s">
        <v>83</v>
      </c>
      <c r="AY163" s="13" t="s">
        <v>121</v>
      </c>
      <c r="BE163" s="142">
        <f t="shared" si="14"/>
        <v>0</v>
      </c>
      <c r="BF163" s="142">
        <f t="shared" si="15"/>
        <v>0</v>
      </c>
      <c r="BG163" s="142">
        <f t="shared" si="16"/>
        <v>0</v>
      </c>
      <c r="BH163" s="142">
        <f t="shared" si="17"/>
        <v>0</v>
      </c>
      <c r="BI163" s="142">
        <f t="shared" si="18"/>
        <v>0</v>
      </c>
      <c r="BJ163" s="13" t="s">
        <v>81</v>
      </c>
      <c r="BK163" s="142">
        <f t="shared" si="19"/>
        <v>0</v>
      </c>
      <c r="BL163" s="13" t="s">
        <v>148</v>
      </c>
      <c r="BM163" s="141" t="s">
        <v>253</v>
      </c>
    </row>
    <row r="164" spans="2:65" s="1" customFormat="1" ht="24.2" customHeight="1">
      <c r="B164" s="28"/>
      <c r="C164" s="129" t="s">
        <v>254</v>
      </c>
      <c r="D164" s="129" t="s">
        <v>124</v>
      </c>
      <c r="E164" s="130" t="s">
        <v>255</v>
      </c>
      <c r="F164" s="131" t="s">
        <v>256</v>
      </c>
      <c r="G164" s="132" t="s">
        <v>147</v>
      </c>
      <c r="H164" s="133">
        <v>148</v>
      </c>
      <c r="I164" s="134"/>
      <c r="J164" s="135">
        <f t="shared" si="10"/>
        <v>0</v>
      </c>
      <c r="K164" s="136"/>
      <c r="L164" s="28"/>
      <c r="M164" s="137" t="s">
        <v>1</v>
      </c>
      <c r="N164" s="138" t="s">
        <v>38</v>
      </c>
      <c r="P164" s="139">
        <f t="shared" si="11"/>
        <v>0</v>
      </c>
      <c r="Q164" s="139">
        <v>2.6099999999999999E-3</v>
      </c>
      <c r="R164" s="139">
        <f t="shared" si="12"/>
        <v>0.38628000000000001</v>
      </c>
      <c r="S164" s="139">
        <v>0</v>
      </c>
      <c r="T164" s="140">
        <f t="shared" si="13"/>
        <v>0</v>
      </c>
      <c r="AR164" s="141" t="s">
        <v>148</v>
      </c>
      <c r="AT164" s="141" t="s">
        <v>124</v>
      </c>
      <c r="AU164" s="141" t="s">
        <v>83</v>
      </c>
      <c r="AY164" s="13" t="s">
        <v>121</v>
      </c>
      <c r="BE164" s="142">
        <f t="shared" si="14"/>
        <v>0</v>
      </c>
      <c r="BF164" s="142">
        <f t="shared" si="15"/>
        <v>0</v>
      </c>
      <c r="BG164" s="142">
        <f t="shared" si="16"/>
        <v>0</v>
      </c>
      <c r="BH164" s="142">
        <f t="shared" si="17"/>
        <v>0</v>
      </c>
      <c r="BI164" s="142">
        <f t="shared" si="18"/>
        <v>0</v>
      </c>
      <c r="BJ164" s="13" t="s">
        <v>81</v>
      </c>
      <c r="BK164" s="142">
        <f t="shared" si="19"/>
        <v>0</v>
      </c>
      <c r="BL164" s="13" t="s">
        <v>148</v>
      </c>
      <c r="BM164" s="141" t="s">
        <v>257</v>
      </c>
    </row>
    <row r="165" spans="2:65" s="1" customFormat="1" ht="24.2" customHeight="1">
      <c r="B165" s="28"/>
      <c r="C165" s="129" t="s">
        <v>166</v>
      </c>
      <c r="D165" s="129" t="s">
        <v>124</v>
      </c>
      <c r="E165" s="130" t="s">
        <v>258</v>
      </c>
      <c r="F165" s="131" t="s">
        <v>259</v>
      </c>
      <c r="G165" s="132" t="s">
        <v>147</v>
      </c>
      <c r="H165" s="133">
        <v>238</v>
      </c>
      <c r="I165" s="134"/>
      <c r="J165" s="135">
        <f t="shared" si="10"/>
        <v>0</v>
      </c>
      <c r="K165" s="136"/>
      <c r="L165" s="28"/>
      <c r="M165" s="137" t="s">
        <v>1</v>
      </c>
      <c r="N165" s="138" t="s">
        <v>38</v>
      </c>
      <c r="P165" s="139">
        <f t="shared" si="11"/>
        <v>0</v>
      </c>
      <c r="Q165" s="139">
        <v>4.8799999999999998E-3</v>
      </c>
      <c r="R165" s="139">
        <f t="shared" si="12"/>
        <v>1.16144</v>
      </c>
      <c r="S165" s="139">
        <v>0</v>
      </c>
      <c r="T165" s="140">
        <f t="shared" si="13"/>
        <v>0</v>
      </c>
      <c r="AR165" s="141" t="s">
        <v>148</v>
      </c>
      <c r="AT165" s="141" t="s">
        <v>124</v>
      </c>
      <c r="AU165" s="141" t="s">
        <v>83</v>
      </c>
      <c r="AY165" s="13" t="s">
        <v>121</v>
      </c>
      <c r="BE165" s="142">
        <f t="shared" si="14"/>
        <v>0</v>
      </c>
      <c r="BF165" s="142">
        <f t="shared" si="15"/>
        <v>0</v>
      </c>
      <c r="BG165" s="142">
        <f t="shared" si="16"/>
        <v>0</v>
      </c>
      <c r="BH165" s="142">
        <f t="shared" si="17"/>
        <v>0</v>
      </c>
      <c r="BI165" s="142">
        <f t="shared" si="18"/>
        <v>0</v>
      </c>
      <c r="BJ165" s="13" t="s">
        <v>81</v>
      </c>
      <c r="BK165" s="142">
        <f t="shared" si="19"/>
        <v>0</v>
      </c>
      <c r="BL165" s="13" t="s">
        <v>148</v>
      </c>
      <c r="BM165" s="141" t="s">
        <v>260</v>
      </c>
    </row>
    <row r="166" spans="2:65" s="1" customFormat="1" ht="24.2" customHeight="1">
      <c r="B166" s="28"/>
      <c r="C166" s="129" t="s">
        <v>261</v>
      </c>
      <c r="D166" s="129" t="s">
        <v>124</v>
      </c>
      <c r="E166" s="130" t="s">
        <v>262</v>
      </c>
      <c r="F166" s="131" t="s">
        <v>263</v>
      </c>
      <c r="G166" s="132" t="s">
        <v>147</v>
      </c>
      <c r="H166" s="133">
        <v>24</v>
      </c>
      <c r="I166" s="134"/>
      <c r="J166" s="135">
        <f t="shared" si="10"/>
        <v>0</v>
      </c>
      <c r="K166" s="136"/>
      <c r="L166" s="28"/>
      <c r="M166" s="137" t="s">
        <v>1</v>
      </c>
      <c r="N166" s="138" t="s">
        <v>38</v>
      </c>
      <c r="P166" s="139">
        <f t="shared" si="11"/>
        <v>0</v>
      </c>
      <c r="Q166" s="139">
        <v>5.7400000000000003E-3</v>
      </c>
      <c r="R166" s="139">
        <f t="shared" si="12"/>
        <v>0.13775999999999999</v>
      </c>
      <c r="S166" s="139">
        <v>0</v>
      </c>
      <c r="T166" s="140">
        <f t="shared" si="13"/>
        <v>0</v>
      </c>
      <c r="AR166" s="141" t="s">
        <v>148</v>
      </c>
      <c r="AT166" s="141" t="s">
        <v>124</v>
      </c>
      <c r="AU166" s="141" t="s">
        <v>83</v>
      </c>
      <c r="AY166" s="13" t="s">
        <v>121</v>
      </c>
      <c r="BE166" s="142">
        <f t="shared" si="14"/>
        <v>0</v>
      </c>
      <c r="BF166" s="142">
        <f t="shared" si="15"/>
        <v>0</v>
      </c>
      <c r="BG166" s="142">
        <f t="shared" si="16"/>
        <v>0</v>
      </c>
      <c r="BH166" s="142">
        <f t="shared" si="17"/>
        <v>0</v>
      </c>
      <c r="BI166" s="142">
        <f t="shared" si="18"/>
        <v>0</v>
      </c>
      <c r="BJ166" s="13" t="s">
        <v>81</v>
      </c>
      <c r="BK166" s="142">
        <f t="shared" si="19"/>
        <v>0</v>
      </c>
      <c r="BL166" s="13" t="s">
        <v>148</v>
      </c>
      <c r="BM166" s="141" t="s">
        <v>264</v>
      </c>
    </row>
    <row r="167" spans="2:65" s="1" customFormat="1" ht="24.2" customHeight="1">
      <c r="B167" s="28"/>
      <c r="C167" s="129" t="s">
        <v>265</v>
      </c>
      <c r="D167" s="129" t="s">
        <v>124</v>
      </c>
      <c r="E167" s="130" t="s">
        <v>266</v>
      </c>
      <c r="F167" s="131" t="s">
        <v>267</v>
      </c>
      <c r="G167" s="132" t="s">
        <v>268</v>
      </c>
      <c r="H167" s="133">
        <v>6</v>
      </c>
      <c r="I167" s="134"/>
      <c r="J167" s="135">
        <f t="shared" si="10"/>
        <v>0</v>
      </c>
      <c r="K167" s="136"/>
      <c r="L167" s="28"/>
      <c r="M167" s="137" t="s">
        <v>1</v>
      </c>
      <c r="N167" s="138" t="s">
        <v>38</v>
      </c>
      <c r="P167" s="139">
        <f t="shared" si="11"/>
        <v>0</v>
      </c>
      <c r="Q167" s="139">
        <v>1.8E-3</v>
      </c>
      <c r="R167" s="139">
        <f t="shared" si="12"/>
        <v>1.0800000000000001E-2</v>
      </c>
      <c r="S167" s="139">
        <v>0</v>
      </c>
      <c r="T167" s="140">
        <f t="shared" si="13"/>
        <v>0</v>
      </c>
      <c r="AR167" s="141" t="s">
        <v>148</v>
      </c>
      <c r="AT167" s="141" t="s">
        <v>124</v>
      </c>
      <c r="AU167" s="141" t="s">
        <v>83</v>
      </c>
      <c r="AY167" s="13" t="s">
        <v>121</v>
      </c>
      <c r="BE167" s="142">
        <f t="shared" si="14"/>
        <v>0</v>
      </c>
      <c r="BF167" s="142">
        <f t="shared" si="15"/>
        <v>0</v>
      </c>
      <c r="BG167" s="142">
        <f t="shared" si="16"/>
        <v>0</v>
      </c>
      <c r="BH167" s="142">
        <f t="shared" si="17"/>
        <v>0</v>
      </c>
      <c r="BI167" s="142">
        <f t="shared" si="18"/>
        <v>0</v>
      </c>
      <c r="BJ167" s="13" t="s">
        <v>81</v>
      </c>
      <c r="BK167" s="142">
        <f t="shared" si="19"/>
        <v>0</v>
      </c>
      <c r="BL167" s="13" t="s">
        <v>148</v>
      </c>
      <c r="BM167" s="141" t="s">
        <v>269</v>
      </c>
    </row>
    <row r="168" spans="2:65" s="1" customFormat="1" ht="24.2" customHeight="1">
      <c r="B168" s="28"/>
      <c r="C168" s="129" t="s">
        <v>270</v>
      </c>
      <c r="D168" s="129" t="s">
        <v>124</v>
      </c>
      <c r="E168" s="130" t="s">
        <v>271</v>
      </c>
      <c r="F168" s="131" t="s">
        <v>272</v>
      </c>
      <c r="G168" s="132" t="s">
        <v>268</v>
      </c>
      <c r="H168" s="133">
        <v>8</v>
      </c>
      <c r="I168" s="134"/>
      <c r="J168" s="135">
        <f t="shared" si="10"/>
        <v>0</v>
      </c>
      <c r="K168" s="136"/>
      <c r="L168" s="28"/>
      <c r="M168" s="137" t="s">
        <v>1</v>
      </c>
      <c r="N168" s="138" t="s">
        <v>38</v>
      </c>
      <c r="P168" s="139">
        <f t="shared" si="11"/>
        <v>0</v>
      </c>
      <c r="Q168" s="139">
        <v>2.3700000000000001E-3</v>
      </c>
      <c r="R168" s="139">
        <f t="shared" si="12"/>
        <v>1.8960000000000001E-2</v>
      </c>
      <c r="S168" s="139">
        <v>0</v>
      </c>
      <c r="T168" s="140">
        <f t="shared" si="13"/>
        <v>0</v>
      </c>
      <c r="AR168" s="141" t="s">
        <v>148</v>
      </c>
      <c r="AT168" s="141" t="s">
        <v>124</v>
      </c>
      <c r="AU168" s="141" t="s">
        <v>83</v>
      </c>
      <c r="AY168" s="13" t="s">
        <v>121</v>
      </c>
      <c r="BE168" s="142">
        <f t="shared" si="14"/>
        <v>0</v>
      </c>
      <c r="BF168" s="142">
        <f t="shared" si="15"/>
        <v>0</v>
      </c>
      <c r="BG168" s="142">
        <f t="shared" si="16"/>
        <v>0</v>
      </c>
      <c r="BH168" s="142">
        <f t="shared" si="17"/>
        <v>0</v>
      </c>
      <c r="BI168" s="142">
        <f t="shared" si="18"/>
        <v>0</v>
      </c>
      <c r="BJ168" s="13" t="s">
        <v>81</v>
      </c>
      <c r="BK168" s="142">
        <f t="shared" si="19"/>
        <v>0</v>
      </c>
      <c r="BL168" s="13" t="s">
        <v>148</v>
      </c>
      <c r="BM168" s="141" t="s">
        <v>273</v>
      </c>
    </row>
    <row r="169" spans="2:65" s="1" customFormat="1" ht="24.2" customHeight="1">
      <c r="B169" s="28"/>
      <c r="C169" s="129" t="s">
        <v>274</v>
      </c>
      <c r="D169" s="129" t="s">
        <v>124</v>
      </c>
      <c r="E169" s="130" t="s">
        <v>275</v>
      </c>
      <c r="F169" s="131" t="s">
        <v>276</v>
      </c>
      <c r="G169" s="132" t="s">
        <v>268</v>
      </c>
      <c r="H169" s="133">
        <v>14</v>
      </c>
      <c r="I169" s="134"/>
      <c r="J169" s="135">
        <f t="shared" si="10"/>
        <v>0</v>
      </c>
      <c r="K169" s="136"/>
      <c r="L169" s="28"/>
      <c r="M169" s="137" t="s">
        <v>1</v>
      </c>
      <c r="N169" s="138" t="s">
        <v>38</v>
      </c>
      <c r="P169" s="139">
        <f t="shared" si="11"/>
        <v>0</v>
      </c>
      <c r="Q169" s="139">
        <v>2.9299999999999999E-3</v>
      </c>
      <c r="R169" s="139">
        <f t="shared" si="12"/>
        <v>4.1020000000000001E-2</v>
      </c>
      <c r="S169" s="139">
        <v>0</v>
      </c>
      <c r="T169" s="140">
        <f t="shared" si="13"/>
        <v>0</v>
      </c>
      <c r="AR169" s="141" t="s">
        <v>148</v>
      </c>
      <c r="AT169" s="141" t="s">
        <v>124</v>
      </c>
      <c r="AU169" s="141" t="s">
        <v>83</v>
      </c>
      <c r="AY169" s="13" t="s">
        <v>121</v>
      </c>
      <c r="BE169" s="142">
        <f t="shared" si="14"/>
        <v>0</v>
      </c>
      <c r="BF169" s="142">
        <f t="shared" si="15"/>
        <v>0</v>
      </c>
      <c r="BG169" s="142">
        <f t="shared" si="16"/>
        <v>0</v>
      </c>
      <c r="BH169" s="142">
        <f t="shared" si="17"/>
        <v>0</v>
      </c>
      <c r="BI169" s="142">
        <f t="shared" si="18"/>
        <v>0</v>
      </c>
      <c r="BJ169" s="13" t="s">
        <v>81</v>
      </c>
      <c r="BK169" s="142">
        <f t="shared" si="19"/>
        <v>0</v>
      </c>
      <c r="BL169" s="13" t="s">
        <v>148</v>
      </c>
      <c r="BM169" s="141" t="s">
        <v>277</v>
      </c>
    </row>
    <row r="170" spans="2:65" s="1" customFormat="1" ht="24.2" customHeight="1">
      <c r="B170" s="28"/>
      <c r="C170" s="129" t="s">
        <v>278</v>
      </c>
      <c r="D170" s="129" t="s">
        <v>124</v>
      </c>
      <c r="E170" s="130" t="s">
        <v>279</v>
      </c>
      <c r="F170" s="131" t="s">
        <v>280</v>
      </c>
      <c r="G170" s="132" t="s">
        <v>268</v>
      </c>
      <c r="H170" s="133">
        <v>6</v>
      </c>
      <c r="I170" s="134"/>
      <c r="J170" s="135">
        <f t="shared" si="10"/>
        <v>0</v>
      </c>
      <c r="K170" s="136"/>
      <c r="L170" s="28"/>
      <c r="M170" s="137" t="s">
        <v>1</v>
      </c>
      <c r="N170" s="138" t="s">
        <v>38</v>
      </c>
      <c r="P170" s="139">
        <f t="shared" si="11"/>
        <v>0</v>
      </c>
      <c r="Q170" s="139">
        <v>4.2199999999999998E-3</v>
      </c>
      <c r="R170" s="139">
        <f t="shared" si="12"/>
        <v>2.5319999999999999E-2</v>
      </c>
      <c r="S170" s="139">
        <v>0</v>
      </c>
      <c r="T170" s="140">
        <f t="shared" si="13"/>
        <v>0</v>
      </c>
      <c r="AR170" s="141" t="s">
        <v>148</v>
      </c>
      <c r="AT170" s="141" t="s">
        <v>124</v>
      </c>
      <c r="AU170" s="141" t="s">
        <v>83</v>
      </c>
      <c r="AY170" s="13" t="s">
        <v>121</v>
      </c>
      <c r="BE170" s="142">
        <f t="shared" si="14"/>
        <v>0</v>
      </c>
      <c r="BF170" s="142">
        <f t="shared" si="15"/>
        <v>0</v>
      </c>
      <c r="BG170" s="142">
        <f t="shared" si="16"/>
        <v>0</v>
      </c>
      <c r="BH170" s="142">
        <f t="shared" si="17"/>
        <v>0</v>
      </c>
      <c r="BI170" s="142">
        <f t="shared" si="18"/>
        <v>0</v>
      </c>
      <c r="BJ170" s="13" t="s">
        <v>81</v>
      </c>
      <c r="BK170" s="142">
        <f t="shared" si="19"/>
        <v>0</v>
      </c>
      <c r="BL170" s="13" t="s">
        <v>148</v>
      </c>
      <c r="BM170" s="141" t="s">
        <v>281</v>
      </c>
    </row>
    <row r="171" spans="2:65" s="1" customFormat="1" ht="24.2" customHeight="1">
      <c r="B171" s="28"/>
      <c r="C171" s="129" t="s">
        <v>282</v>
      </c>
      <c r="D171" s="129" t="s">
        <v>124</v>
      </c>
      <c r="E171" s="130" t="s">
        <v>283</v>
      </c>
      <c r="F171" s="131" t="s">
        <v>284</v>
      </c>
      <c r="G171" s="132" t="s">
        <v>268</v>
      </c>
      <c r="H171" s="133">
        <v>10</v>
      </c>
      <c r="I171" s="134"/>
      <c r="J171" s="135">
        <f t="shared" si="10"/>
        <v>0</v>
      </c>
      <c r="K171" s="136"/>
      <c r="L171" s="28"/>
      <c r="M171" s="137" t="s">
        <v>1</v>
      </c>
      <c r="N171" s="138" t="s">
        <v>38</v>
      </c>
      <c r="P171" s="139">
        <f t="shared" si="11"/>
        <v>0</v>
      </c>
      <c r="Q171" s="139">
        <v>5.3600000000000002E-3</v>
      </c>
      <c r="R171" s="139">
        <f t="shared" si="12"/>
        <v>5.3600000000000002E-2</v>
      </c>
      <c r="S171" s="139">
        <v>0</v>
      </c>
      <c r="T171" s="140">
        <f t="shared" si="13"/>
        <v>0</v>
      </c>
      <c r="AR171" s="141" t="s">
        <v>148</v>
      </c>
      <c r="AT171" s="141" t="s">
        <v>124</v>
      </c>
      <c r="AU171" s="141" t="s">
        <v>83</v>
      </c>
      <c r="AY171" s="13" t="s">
        <v>121</v>
      </c>
      <c r="BE171" s="142">
        <f t="shared" si="14"/>
        <v>0</v>
      </c>
      <c r="BF171" s="142">
        <f t="shared" si="15"/>
        <v>0</v>
      </c>
      <c r="BG171" s="142">
        <f t="shared" si="16"/>
        <v>0</v>
      </c>
      <c r="BH171" s="142">
        <f t="shared" si="17"/>
        <v>0</v>
      </c>
      <c r="BI171" s="142">
        <f t="shared" si="18"/>
        <v>0</v>
      </c>
      <c r="BJ171" s="13" t="s">
        <v>81</v>
      </c>
      <c r="BK171" s="142">
        <f t="shared" si="19"/>
        <v>0</v>
      </c>
      <c r="BL171" s="13" t="s">
        <v>148</v>
      </c>
      <c r="BM171" s="141" t="s">
        <v>285</v>
      </c>
    </row>
    <row r="172" spans="2:65" s="1" customFormat="1" ht="24.2" customHeight="1">
      <c r="B172" s="28"/>
      <c r="C172" s="129" t="s">
        <v>286</v>
      </c>
      <c r="D172" s="129" t="s">
        <v>124</v>
      </c>
      <c r="E172" s="130" t="s">
        <v>287</v>
      </c>
      <c r="F172" s="131" t="s">
        <v>288</v>
      </c>
      <c r="G172" s="132" t="s">
        <v>127</v>
      </c>
      <c r="H172" s="133">
        <v>5.1689999999999996</v>
      </c>
      <c r="I172" s="134"/>
      <c r="J172" s="135">
        <f t="shared" si="10"/>
        <v>0</v>
      </c>
      <c r="K172" s="136"/>
      <c r="L172" s="28"/>
      <c r="M172" s="137" t="s">
        <v>1</v>
      </c>
      <c r="N172" s="138" t="s">
        <v>38</v>
      </c>
      <c r="P172" s="139">
        <f t="shared" si="11"/>
        <v>0</v>
      </c>
      <c r="Q172" s="139">
        <v>0</v>
      </c>
      <c r="R172" s="139">
        <f t="shared" si="12"/>
        <v>0</v>
      </c>
      <c r="S172" s="139">
        <v>0</v>
      </c>
      <c r="T172" s="140">
        <f t="shared" si="13"/>
        <v>0</v>
      </c>
      <c r="AR172" s="141" t="s">
        <v>148</v>
      </c>
      <c r="AT172" s="141" t="s">
        <v>124</v>
      </c>
      <c r="AU172" s="141" t="s">
        <v>83</v>
      </c>
      <c r="AY172" s="13" t="s">
        <v>121</v>
      </c>
      <c r="BE172" s="142">
        <f t="shared" si="14"/>
        <v>0</v>
      </c>
      <c r="BF172" s="142">
        <f t="shared" si="15"/>
        <v>0</v>
      </c>
      <c r="BG172" s="142">
        <f t="shared" si="16"/>
        <v>0</v>
      </c>
      <c r="BH172" s="142">
        <f t="shared" si="17"/>
        <v>0</v>
      </c>
      <c r="BI172" s="142">
        <f t="shared" si="18"/>
        <v>0</v>
      </c>
      <c r="BJ172" s="13" t="s">
        <v>81</v>
      </c>
      <c r="BK172" s="142">
        <f t="shared" si="19"/>
        <v>0</v>
      </c>
      <c r="BL172" s="13" t="s">
        <v>148</v>
      </c>
      <c r="BM172" s="141" t="s">
        <v>289</v>
      </c>
    </row>
    <row r="173" spans="2:65" s="11" customFormat="1" ht="22.9" customHeight="1">
      <c r="B173" s="117"/>
      <c r="D173" s="118" t="s">
        <v>72</v>
      </c>
      <c r="E173" s="127" t="s">
        <v>290</v>
      </c>
      <c r="F173" s="127" t="s">
        <v>291</v>
      </c>
      <c r="I173" s="120"/>
      <c r="J173" s="128">
        <f>BK173</f>
        <v>0</v>
      </c>
      <c r="L173" s="117"/>
      <c r="M173" s="122"/>
      <c r="P173" s="123">
        <f>SUM(P174:P209)</f>
        <v>0</v>
      </c>
      <c r="R173" s="123">
        <f>SUM(R174:R209)</f>
        <v>0.14951000000000003</v>
      </c>
      <c r="T173" s="124">
        <f>SUM(T174:T209)</f>
        <v>0</v>
      </c>
      <c r="AR173" s="118" t="s">
        <v>83</v>
      </c>
      <c r="AT173" s="125" t="s">
        <v>72</v>
      </c>
      <c r="AU173" s="125" t="s">
        <v>81</v>
      </c>
      <c r="AY173" s="118" t="s">
        <v>121</v>
      </c>
      <c r="BK173" s="126">
        <f>SUM(BK174:BK209)</f>
        <v>0</v>
      </c>
    </row>
    <row r="174" spans="2:65" s="1" customFormat="1" ht="24.2" customHeight="1">
      <c r="B174" s="28"/>
      <c r="C174" s="129" t="s">
        <v>292</v>
      </c>
      <c r="D174" s="129" t="s">
        <v>124</v>
      </c>
      <c r="E174" s="130" t="s">
        <v>293</v>
      </c>
      <c r="F174" s="131" t="s">
        <v>294</v>
      </c>
      <c r="G174" s="132" t="s">
        <v>199</v>
      </c>
      <c r="H174" s="133">
        <v>4</v>
      </c>
      <c r="I174" s="134"/>
      <c r="J174" s="135">
        <f t="shared" ref="J174:J203" si="20">ROUND(I174*H174,2)</f>
        <v>0</v>
      </c>
      <c r="K174" s="136"/>
      <c r="L174" s="28"/>
      <c r="M174" s="137" t="s">
        <v>1</v>
      </c>
      <c r="N174" s="138" t="s">
        <v>38</v>
      </c>
      <c r="P174" s="139">
        <f t="shared" ref="P174:P203" si="21">O174*H174</f>
        <v>0</v>
      </c>
      <c r="Q174" s="139">
        <v>1.4670000000000001E-2</v>
      </c>
      <c r="R174" s="139">
        <f t="shared" ref="R174:R203" si="22">Q174*H174</f>
        <v>5.8680000000000003E-2</v>
      </c>
      <c r="S174" s="139">
        <v>0</v>
      </c>
      <c r="T174" s="140">
        <f t="shared" ref="T174:T203" si="23">S174*H174</f>
        <v>0</v>
      </c>
      <c r="AR174" s="141" t="s">
        <v>148</v>
      </c>
      <c r="AT174" s="141" t="s">
        <v>124</v>
      </c>
      <c r="AU174" s="141" t="s">
        <v>83</v>
      </c>
      <c r="AY174" s="13" t="s">
        <v>121</v>
      </c>
      <c r="BE174" s="142">
        <f t="shared" ref="BE174:BE203" si="24">IF(N174="základní",J174,0)</f>
        <v>0</v>
      </c>
      <c r="BF174" s="142">
        <f t="shared" ref="BF174:BF203" si="25">IF(N174="snížená",J174,0)</f>
        <v>0</v>
      </c>
      <c r="BG174" s="142">
        <f t="shared" ref="BG174:BG203" si="26">IF(N174="zákl. přenesená",J174,0)</f>
        <v>0</v>
      </c>
      <c r="BH174" s="142">
        <f t="shared" ref="BH174:BH203" si="27">IF(N174="sníž. přenesená",J174,0)</f>
        <v>0</v>
      </c>
      <c r="BI174" s="142">
        <f t="shared" ref="BI174:BI203" si="28">IF(N174="nulová",J174,0)</f>
        <v>0</v>
      </c>
      <c r="BJ174" s="13" t="s">
        <v>81</v>
      </c>
      <c r="BK174" s="142">
        <f t="shared" ref="BK174:BK203" si="29">ROUND(I174*H174,2)</f>
        <v>0</v>
      </c>
      <c r="BL174" s="13" t="s">
        <v>148</v>
      </c>
      <c r="BM174" s="141" t="s">
        <v>295</v>
      </c>
    </row>
    <row r="175" spans="2:65" s="1" customFormat="1" ht="24.2" customHeight="1">
      <c r="B175" s="28"/>
      <c r="C175" s="129" t="s">
        <v>296</v>
      </c>
      <c r="D175" s="129" t="s">
        <v>124</v>
      </c>
      <c r="E175" s="130" t="s">
        <v>297</v>
      </c>
      <c r="F175" s="131" t="s">
        <v>298</v>
      </c>
      <c r="G175" s="132" t="s">
        <v>268</v>
      </c>
      <c r="H175" s="133">
        <v>2</v>
      </c>
      <c r="I175" s="134"/>
      <c r="J175" s="135">
        <f t="shared" si="20"/>
        <v>0</v>
      </c>
      <c r="K175" s="136"/>
      <c r="L175" s="28"/>
      <c r="M175" s="137" t="s">
        <v>1</v>
      </c>
      <c r="N175" s="138" t="s">
        <v>38</v>
      </c>
      <c r="P175" s="139">
        <f t="shared" si="21"/>
        <v>0</v>
      </c>
      <c r="Q175" s="139">
        <v>6.2E-4</v>
      </c>
      <c r="R175" s="139">
        <f t="shared" si="22"/>
        <v>1.24E-3</v>
      </c>
      <c r="S175" s="139">
        <v>0</v>
      </c>
      <c r="T175" s="140">
        <f t="shared" si="23"/>
        <v>0</v>
      </c>
      <c r="AR175" s="141" t="s">
        <v>148</v>
      </c>
      <c r="AT175" s="141" t="s">
        <v>124</v>
      </c>
      <c r="AU175" s="141" t="s">
        <v>83</v>
      </c>
      <c r="AY175" s="13" t="s">
        <v>121</v>
      </c>
      <c r="BE175" s="142">
        <f t="shared" si="24"/>
        <v>0</v>
      </c>
      <c r="BF175" s="142">
        <f t="shared" si="25"/>
        <v>0</v>
      </c>
      <c r="BG175" s="142">
        <f t="shared" si="26"/>
        <v>0</v>
      </c>
      <c r="BH175" s="142">
        <f t="shared" si="27"/>
        <v>0</v>
      </c>
      <c r="BI175" s="142">
        <f t="shared" si="28"/>
        <v>0</v>
      </c>
      <c r="BJ175" s="13" t="s">
        <v>81</v>
      </c>
      <c r="BK175" s="142">
        <f t="shared" si="29"/>
        <v>0</v>
      </c>
      <c r="BL175" s="13" t="s">
        <v>148</v>
      </c>
      <c r="BM175" s="141" t="s">
        <v>299</v>
      </c>
    </row>
    <row r="176" spans="2:65" s="1" customFormat="1" ht="24.2" customHeight="1">
      <c r="B176" s="28"/>
      <c r="C176" s="129" t="s">
        <v>300</v>
      </c>
      <c r="D176" s="129" t="s">
        <v>124</v>
      </c>
      <c r="E176" s="130" t="s">
        <v>301</v>
      </c>
      <c r="F176" s="131" t="s">
        <v>302</v>
      </c>
      <c r="G176" s="132" t="s">
        <v>268</v>
      </c>
      <c r="H176" s="133">
        <v>1</v>
      </c>
      <c r="I176" s="134"/>
      <c r="J176" s="135">
        <f t="shared" si="20"/>
        <v>0</v>
      </c>
      <c r="K176" s="136"/>
      <c r="L176" s="28"/>
      <c r="M176" s="137" t="s">
        <v>1</v>
      </c>
      <c r="N176" s="138" t="s">
        <v>38</v>
      </c>
      <c r="P176" s="139">
        <f t="shared" si="21"/>
        <v>0</v>
      </c>
      <c r="Q176" s="139">
        <v>9.7000000000000005E-4</v>
      </c>
      <c r="R176" s="139">
        <f t="shared" si="22"/>
        <v>9.7000000000000005E-4</v>
      </c>
      <c r="S176" s="139">
        <v>0</v>
      </c>
      <c r="T176" s="140">
        <f t="shared" si="23"/>
        <v>0</v>
      </c>
      <c r="AR176" s="141" t="s">
        <v>148</v>
      </c>
      <c r="AT176" s="141" t="s">
        <v>124</v>
      </c>
      <c r="AU176" s="141" t="s">
        <v>83</v>
      </c>
      <c r="AY176" s="13" t="s">
        <v>121</v>
      </c>
      <c r="BE176" s="142">
        <f t="shared" si="24"/>
        <v>0</v>
      </c>
      <c r="BF176" s="142">
        <f t="shared" si="25"/>
        <v>0</v>
      </c>
      <c r="BG176" s="142">
        <f t="shared" si="26"/>
        <v>0</v>
      </c>
      <c r="BH176" s="142">
        <f t="shared" si="27"/>
        <v>0</v>
      </c>
      <c r="BI176" s="142">
        <f t="shared" si="28"/>
        <v>0</v>
      </c>
      <c r="BJ176" s="13" t="s">
        <v>81</v>
      </c>
      <c r="BK176" s="142">
        <f t="shared" si="29"/>
        <v>0</v>
      </c>
      <c r="BL176" s="13" t="s">
        <v>148</v>
      </c>
      <c r="BM176" s="141" t="s">
        <v>303</v>
      </c>
    </row>
    <row r="177" spans="2:65" s="1" customFormat="1" ht="24.2" customHeight="1">
      <c r="B177" s="28"/>
      <c r="C177" s="129" t="s">
        <v>304</v>
      </c>
      <c r="D177" s="129" t="s">
        <v>124</v>
      </c>
      <c r="E177" s="130" t="s">
        <v>305</v>
      </c>
      <c r="F177" s="131" t="s">
        <v>306</v>
      </c>
      <c r="G177" s="132" t="s">
        <v>268</v>
      </c>
      <c r="H177" s="133">
        <v>2</v>
      </c>
      <c r="I177" s="134"/>
      <c r="J177" s="135">
        <f t="shared" si="20"/>
        <v>0</v>
      </c>
      <c r="K177" s="136"/>
      <c r="L177" s="28"/>
      <c r="M177" s="137" t="s">
        <v>1</v>
      </c>
      <c r="N177" s="138" t="s">
        <v>38</v>
      </c>
      <c r="P177" s="139">
        <f t="shared" si="21"/>
        <v>0</v>
      </c>
      <c r="Q177" s="139">
        <v>9.2000000000000003E-4</v>
      </c>
      <c r="R177" s="139">
        <f t="shared" si="22"/>
        <v>1.8400000000000001E-3</v>
      </c>
      <c r="S177" s="139">
        <v>0</v>
      </c>
      <c r="T177" s="140">
        <f t="shared" si="23"/>
        <v>0</v>
      </c>
      <c r="AR177" s="141" t="s">
        <v>148</v>
      </c>
      <c r="AT177" s="141" t="s">
        <v>124</v>
      </c>
      <c r="AU177" s="141" t="s">
        <v>83</v>
      </c>
      <c r="AY177" s="13" t="s">
        <v>121</v>
      </c>
      <c r="BE177" s="142">
        <f t="shared" si="24"/>
        <v>0</v>
      </c>
      <c r="BF177" s="142">
        <f t="shared" si="25"/>
        <v>0</v>
      </c>
      <c r="BG177" s="142">
        <f t="shared" si="26"/>
        <v>0</v>
      </c>
      <c r="BH177" s="142">
        <f t="shared" si="27"/>
        <v>0</v>
      </c>
      <c r="BI177" s="142">
        <f t="shared" si="28"/>
        <v>0</v>
      </c>
      <c r="BJ177" s="13" t="s">
        <v>81</v>
      </c>
      <c r="BK177" s="142">
        <f t="shared" si="29"/>
        <v>0</v>
      </c>
      <c r="BL177" s="13" t="s">
        <v>148</v>
      </c>
      <c r="BM177" s="141" t="s">
        <v>307</v>
      </c>
    </row>
    <row r="178" spans="2:65" s="1" customFormat="1" ht="24.2" customHeight="1">
      <c r="B178" s="28"/>
      <c r="C178" s="129" t="s">
        <v>308</v>
      </c>
      <c r="D178" s="129" t="s">
        <v>124</v>
      </c>
      <c r="E178" s="130" t="s">
        <v>309</v>
      </c>
      <c r="F178" s="131" t="s">
        <v>310</v>
      </c>
      <c r="G178" s="132" t="s">
        <v>268</v>
      </c>
      <c r="H178" s="133">
        <v>2</v>
      </c>
      <c r="I178" s="134"/>
      <c r="J178" s="135">
        <f t="shared" si="20"/>
        <v>0</v>
      </c>
      <c r="K178" s="136"/>
      <c r="L178" s="28"/>
      <c r="M178" s="137" t="s">
        <v>1</v>
      </c>
      <c r="N178" s="138" t="s">
        <v>38</v>
      </c>
      <c r="P178" s="139">
        <f t="shared" si="21"/>
        <v>0</v>
      </c>
      <c r="Q178" s="139">
        <v>1.1199999999999999E-3</v>
      </c>
      <c r="R178" s="139">
        <f t="shared" si="22"/>
        <v>2.2399999999999998E-3</v>
      </c>
      <c r="S178" s="139">
        <v>0</v>
      </c>
      <c r="T178" s="140">
        <f t="shared" si="23"/>
        <v>0</v>
      </c>
      <c r="AR178" s="141" t="s">
        <v>148</v>
      </c>
      <c r="AT178" s="141" t="s">
        <v>124</v>
      </c>
      <c r="AU178" s="141" t="s">
        <v>83</v>
      </c>
      <c r="AY178" s="13" t="s">
        <v>121</v>
      </c>
      <c r="BE178" s="142">
        <f t="shared" si="24"/>
        <v>0</v>
      </c>
      <c r="BF178" s="142">
        <f t="shared" si="25"/>
        <v>0</v>
      </c>
      <c r="BG178" s="142">
        <f t="shared" si="26"/>
        <v>0</v>
      </c>
      <c r="BH178" s="142">
        <f t="shared" si="27"/>
        <v>0</v>
      </c>
      <c r="BI178" s="142">
        <f t="shared" si="28"/>
        <v>0</v>
      </c>
      <c r="BJ178" s="13" t="s">
        <v>81</v>
      </c>
      <c r="BK178" s="142">
        <f t="shared" si="29"/>
        <v>0</v>
      </c>
      <c r="BL178" s="13" t="s">
        <v>148</v>
      </c>
      <c r="BM178" s="141" t="s">
        <v>311</v>
      </c>
    </row>
    <row r="179" spans="2:65" s="1" customFormat="1" ht="21.75" customHeight="1">
      <c r="B179" s="28"/>
      <c r="C179" s="129" t="s">
        <v>312</v>
      </c>
      <c r="D179" s="129" t="s">
        <v>124</v>
      </c>
      <c r="E179" s="130" t="s">
        <v>313</v>
      </c>
      <c r="F179" s="131" t="s">
        <v>314</v>
      </c>
      <c r="G179" s="132" t="s">
        <v>268</v>
      </c>
      <c r="H179" s="133">
        <v>2</v>
      </c>
      <c r="I179" s="134"/>
      <c r="J179" s="135">
        <f t="shared" si="20"/>
        <v>0</v>
      </c>
      <c r="K179" s="136"/>
      <c r="L179" s="28"/>
      <c r="M179" s="137" t="s">
        <v>1</v>
      </c>
      <c r="N179" s="138" t="s">
        <v>38</v>
      </c>
      <c r="P179" s="139">
        <f t="shared" si="21"/>
        <v>0</v>
      </c>
      <c r="Q179" s="139">
        <v>5.2999999999999998E-4</v>
      </c>
      <c r="R179" s="139">
        <f t="shared" si="22"/>
        <v>1.06E-3</v>
      </c>
      <c r="S179" s="139">
        <v>0</v>
      </c>
      <c r="T179" s="140">
        <f t="shared" si="23"/>
        <v>0</v>
      </c>
      <c r="AR179" s="141" t="s">
        <v>148</v>
      </c>
      <c r="AT179" s="141" t="s">
        <v>124</v>
      </c>
      <c r="AU179" s="141" t="s">
        <v>83</v>
      </c>
      <c r="AY179" s="13" t="s">
        <v>121</v>
      </c>
      <c r="BE179" s="142">
        <f t="shared" si="24"/>
        <v>0</v>
      </c>
      <c r="BF179" s="142">
        <f t="shared" si="25"/>
        <v>0</v>
      </c>
      <c r="BG179" s="142">
        <f t="shared" si="26"/>
        <v>0</v>
      </c>
      <c r="BH179" s="142">
        <f t="shared" si="27"/>
        <v>0</v>
      </c>
      <c r="BI179" s="142">
        <f t="shared" si="28"/>
        <v>0</v>
      </c>
      <c r="BJ179" s="13" t="s">
        <v>81</v>
      </c>
      <c r="BK179" s="142">
        <f t="shared" si="29"/>
        <v>0</v>
      </c>
      <c r="BL179" s="13" t="s">
        <v>148</v>
      </c>
      <c r="BM179" s="141" t="s">
        <v>315</v>
      </c>
    </row>
    <row r="180" spans="2:65" s="1" customFormat="1" ht="21.75" customHeight="1">
      <c r="B180" s="28"/>
      <c r="C180" s="129" t="s">
        <v>316</v>
      </c>
      <c r="D180" s="129" t="s">
        <v>124</v>
      </c>
      <c r="E180" s="130" t="s">
        <v>317</v>
      </c>
      <c r="F180" s="131" t="s">
        <v>318</v>
      </c>
      <c r="G180" s="132" t="s">
        <v>268</v>
      </c>
      <c r="H180" s="133">
        <v>1</v>
      </c>
      <c r="I180" s="134"/>
      <c r="J180" s="135">
        <f t="shared" si="20"/>
        <v>0</v>
      </c>
      <c r="K180" s="136"/>
      <c r="L180" s="28"/>
      <c r="M180" s="137" t="s">
        <v>1</v>
      </c>
      <c r="N180" s="138" t="s">
        <v>38</v>
      </c>
      <c r="P180" s="139">
        <f t="shared" si="21"/>
        <v>0</v>
      </c>
      <c r="Q180" s="139">
        <v>8.4000000000000003E-4</v>
      </c>
      <c r="R180" s="139">
        <f t="shared" si="22"/>
        <v>8.4000000000000003E-4</v>
      </c>
      <c r="S180" s="139">
        <v>0</v>
      </c>
      <c r="T180" s="140">
        <f t="shared" si="23"/>
        <v>0</v>
      </c>
      <c r="AR180" s="141" t="s">
        <v>148</v>
      </c>
      <c r="AT180" s="141" t="s">
        <v>124</v>
      </c>
      <c r="AU180" s="141" t="s">
        <v>83</v>
      </c>
      <c r="AY180" s="13" t="s">
        <v>121</v>
      </c>
      <c r="BE180" s="142">
        <f t="shared" si="24"/>
        <v>0</v>
      </c>
      <c r="BF180" s="142">
        <f t="shared" si="25"/>
        <v>0</v>
      </c>
      <c r="BG180" s="142">
        <f t="shared" si="26"/>
        <v>0</v>
      </c>
      <c r="BH180" s="142">
        <f t="shared" si="27"/>
        <v>0</v>
      </c>
      <c r="BI180" s="142">
        <f t="shared" si="28"/>
        <v>0</v>
      </c>
      <c r="BJ180" s="13" t="s">
        <v>81</v>
      </c>
      <c r="BK180" s="142">
        <f t="shared" si="29"/>
        <v>0</v>
      </c>
      <c r="BL180" s="13" t="s">
        <v>148</v>
      </c>
      <c r="BM180" s="141" t="s">
        <v>319</v>
      </c>
    </row>
    <row r="181" spans="2:65" s="1" customFormat="1" ht="21.75" customHeight="1">
      <c r="B181" s="28"/>
      <c r="C181" s="129" t="s">
        <v>320</v>
      </c>
      <c r="D181" s="129" t="s">
        <v>124</v>
      </c>
      <c r="E181" s="130" t="s">
        <v>321</v>
      </c>
      <c r="F181" s="131" t="s">
        <v>322</v>
      </c>
      <c r="G181" s="132" t="s">
        <v>268</v>
      </c>
      <c r="H181" s="133">
        <v>2</v>
      </c>
      <c r="I181" s="134"/>
      <c r="J181" s="135">
        <f t="shared" si="20"/>
        <v>0</v>
      </c>
      <c r="K181" s="136"/>
      <c r="L181" s="28"/>
      <c r="M181" s="137" t="s">
        <v>1</v>
      </c>
      <c r="N181" s="138" t="s">
        <v>38</v>
      </c>
      <c r="P181" s="139">
        <f t="shared" si="21"/>
        <v>0</v>
      </c>
      <c r="Q181" s="139">
        <v>5.1999999999999995E-4</v>
      </c>
      <c r="R181" s="139">
        <f t="shared" si="22"/>
        <v>1.0399999999999999E-3</v>
      </c>
      <c r="S181" s="139">
        <v>0</v>
      </c>
      <c r="T181" s="140">
        <f t="shared" si="23"/>
        <v>0</v>
      </c>
      <c r="AR181" s="141" t="s">
        <v>148</v>
      </c>
      <c r="AT181" s="141" t="s">
        <v>124</v>
      </c>
      <c r="AU181" s="141" t="s">
        <v>83</v>
      </c>
      <c r="AY181" s="13" t="s">
        <v>121</v>
      </c>
      <c r="BE181" s="142">
        <f t="shared" si="24"/>
        <v>0</v>
      </c>
      <c r="BF181" s="142">
        <f t="shared" si="25"/>
        <v>0</v>
      </c>
      <c r="BG181" s="142">
        <f t="shared" si="26"/>
        <v>0</v>
      </c>
      <c r="BH181" s="142">
        <f t="shared" si="27"/>
        <v>0</v>
      </c>
      <c r="BI181" s="142">
        <f t="shared" si="28"/>
        <v>0</v>
      </c>
      <c r="BJ181" s="13" t="s">
        <v>81</v>
      </c>
      <c r="BK181" s="142">
        <f t="shared" si="29"/>
        <v>0</v>
      </c>
      <c r="BL181" s="13" t="s">
        <v>148</v>
      </c>
      <c r="BM181" s="141" t="s">
        <v>323</v>
      </c>
    </row>
    <row r="182" spans="2:65" s="1" customFormat="1" ht="21.75" customHeight="1">
      <c r="B182" s="28"/>
      <c r="C182" s="129" t="s">
        <v>324</v>
      </c>
      <c r="D182" s="129" t="s">
        <v>124</v>
      </c>
      <c r="E182" s="130" t="s">
        <v>325</v>
      </c>
      <c r="F182" s="131" t="s">
        <v>326</v>
      </c>
      <c r="G182" s="132" t="s">
        <v>268</v>
      </c>
      <c r="H182" s="133">
        <v>2</v>
      </c>
      <c r="I182" s="134"/>
      <c r="J182" s="135">
        <f t="shared" si="20"/>
        <v>0</v>
      </c>
      <c r="K182" s="136"/>
      <c r="L182" s="28"/>
      <c r="M182" s="137" t="s">
        <v>1</v>
      </c>
      <c r="N182" s="138" t="s">
        <v>38</v>
      </c>
      <c r="P182" s="139">
        <f t="shared" si="21"/>
        <v>0</v>
      </c>
      <c r="Q182" s="139">
        <v>1.92E-3</v>
      </c>
      <c r="R182" s="139">
        <f t="shared" si="22"/>
        <v>3.8400000000000001E-3</v>
      </c>
      <c r="S182" s="139">
        <v>0</v>
      </c>
      <c r="T182" s="140">
        <f t="shared" si="23"/>
        <v>0</v>
      </c>
      <c r="AR182" s="141" t="s">
        <v>148</v>
      </c>
      <c r="AT182" s="141" t="s">
        <v>124</v>
      </c>
      <c r="AU182" s="141" t="s">
        <v>83</v>
      </c>
      <c r="AY182" s="13" t="s">
        <v>121</v>
      </c>
      <c r="BE182" s="142">
        <f t="shared" si="24"/>
        <v>0</v>
      </c>
      <c r="BF182" s="142">
        <f t="shared" si="25"/>
        <v>0</v>
      </c>
      <c r="BG182" s="142">
        <f t="shared" si="26"/>
        <v>0</v>
      </c>
      <c r="BH182" s="142">
        <f t="shared" si="27"/>
        <v>0</v>
      </c>
      <c r="BI182" s="142">
        <f t="shared" si="28"/>
        <v>0</v>
      </c>
      <c r="BJ182" s="13" t="s">
        <v>81</v>
      </c>
      <c r="BK182" s="142">
        <f t="shared" si="29"/>
        <v>0</v>
      </c>
      <c r="BL182" s="13" t="s">
        <v>148</v>
      </c>
      <c r="BM182" s="141" t="s">
        <v>327</v>
      </c>
    </row>
    <row r="183" spans="2:65" s="1" customFormat="1" ht="21.75" customHeight="1">
      <c r="B183" s="28"/>
      <c r="C183" s="129" t="s">
        <v>328</v>
      </c>
      <c r="D183" s="129" t="s">
        <v>124</v>
      </c>
      <c r="E183" s="130" t="s">
        <v>329</v>
      </c>
      <c r="F183" s="131" t="s">
        <v>330</v>
      </c>
      <c r="G183" s="132" t="s">
        <v>268</v>
      </c>
      <c r="H183" s="133">
        <v>2</v>
      </c>
      <c r="I183" s="134"/>
      <c r="J183" s="135">
        <f t="shared" si="20"/>
        <v>0</v>
      </c>
      <c r="K183" s="136"/>
      <c r="L183" s="28"/>
      <c r="M183" s="137" t="s">
        <v>1</v>
      </c>
      <c r="N183" s="138" t="s">
        <v>38</v>
      </c>
      <c r="P183" s="139">
        <f t="shared" si="21"/>
        <v>0</v>
      </c>
      <c r="Q183" s="139">
        <v>5.4599999999999996E-3</v>
      </c>
      <c r="R183" s="139">
        <f t="shared" si="22"/>
        <v>1.0919999999999999E-2</v>
      </c>
      <c r="S183" s="139">
        <v>0</v>
      </c>
      <c r="T183" s="140">
        <f t="shared" si="23"/>
        <v>0</v>
      </c>
      <c r="AR183" s="141" t="s">
        <v>148</v>
      </c>
      <c r="AT183" s="141" t="s">
        <v>124</v>
      </c>
      <c r="AU183" s="141" t="s">
        <v>83</v>
      </c>
      <c r="AY183" s="13" t="s">
        <v>121</v>
      </c>
      <c r="BE183" s="142">
        <f t="shared" si="24"/>
        <v>0</v>
      </c>
      <c r="BF183" s="142">
        <f t="shared" si="25"/>
        <v>0</v>
      </c>
      <c r="BG183" s="142">
        <f t="shared" si="26"/>
        <v>0</v>
      </c>
      <c r="BH183" s="142">
        <f t="shared" si="27"/>
        <v>0</v>
      </c>
      <c r="BI183" s="142">
        <f t="shared" si="28"/>
        <v>0</v>
      </c>
      <c r="BJ183" s="13" t="s">
        <v>81</v>
      </c>
      <c r="BK183" s="142">
        <f t="shared" si="29"/>
        <v>0</v>
      </c>
      <c r="BL183" s="13" t="s">
        <v>148</v>
      </c>
      <c r="BM183" s="141" t="s">
        <v>331</v>
      </c>
    </row>
    <row r="184" spans="2:65" s="1" customFormat="1" ht="21.75" customHeight="1">
      <c r="B184" s="28"/>
      <c r="C184" s="129" t="s">
        <v>332</v>
      </c>
      <c r="D184" s="129" t="s">
        <v>124</v>
      </c>
      <c r="E184" s="130" t="s">
        <v>333</v>
      </c>
      <c r="F184" s="131" t="s">
        <v>334</v>
      </c>
      <c r="G184" s="132" t="s">
        <v>268</v>
      </c>
      <c r="H184" s="133">
        <v>2</v>
      </c>
      <c r="I184" s="134"/>
      <c r="J184" s="135">
        <f t="shared" si="20"/>
        <v>0</v>
      </c>
      <c r="K184" s="136"/>
      <c r="L184" s="28"/>
      <c r="M184" s="137" t="s">
        <v>1</v>
      </c>
      <c r="N184" s="138" t="s">
        <v>38</v>
      </c>
      <c r="P184" s="139">
        <f t="shared" si="21"/>
        <v>0</v>
      </c>
      <c r="Q184" s="139">
        <v>5.6999999999999998E-4</v>
      </c>
      <c r="R184" s="139">
        <f t="shared" si="22"/>
        <v>1.14E-3</v>
      </c>
      <c r="S184" s="139">
        <v>0</v>
      </c>
      <c r="T184" s="140">
        <f t="shared" si="23"/>
        <v>0</v>
      </c>
      <c r="AR184" s="141" t="s">
        <v>148</v>
      </c>
      <c r="AT184" s="141" t="s">
        <v>124</v>
      </c>
      <c r="AU184" s="141" t="s">
        <v>83</v>
      </c>
      <c r="AY184" s="13" t="s">
        <v>121</v>
      </c>
      <c r="BE184" s="142">
        <f t="shared" si="24"/>
        <v>0</v>
      </c>
      <c r="BF184" s="142">
        <f t="shared" si="25"/>
        <v>0</v>
      </c>
      <c r="BG184" s="142">
        <f t="shared" si="26"/>
        <v>0</v>
      </c>
      <c r="BH184" s="142">
        <f t="shared" si="27"/>
        <v>0</v>
      </c>
      <c r="BI184" s="142">
        <f t="shared" si="28"/>
        <v>0</v>
      </c>
      <c r="BJ184" s="13" t="s">
        <v>81</v>
      </c>
      <c r="BK184" s="142">
        <f t="shared" si="29"/>
        <v>0</v>
      </c>
      <c r="BL184" s="13" t="s">
        <v>148</v>
      </c>
      <c r="BM184" s="141" t="s">
        <v>335</v>
      </c>
    </row>
    <row r="185" spans="2:65" s="1" customFormat="1" ht="24.2" customHeight="1">
      <c r="B185" s="28"/>
      <c r="C185" s="129" t="s">
        <v>336</v>
      </c>
      <c r="D185" s="129" t="s">
        <v>124</v>
      </c>
      <c r="E185" s="130" t="s">
        <v>337</v>
      </c>
      <c r="F185" s="131" t="s">
        <v>338</v>
      </c>
      <c r="G185" s="132" t="s">
        <v>268</v>
      </c>
      <c r="H185" s="133">
        <v>1</v>
      </c>
      <c r="I185" s="134"/>
      <c r="J185" s="135">
        <f t="shared" si="20"/>
        <v>0</v>
      </c>
      <c r="K185" s="136"/>
      <c r="L185" s="28"/>
      <c r="M185" s="137" t="s">
        <v>1</v>
      </c>
      <c r="N185" s="138" t="s">
        <v>38</v>
      </c>
      <c r="P185" s="139">
        <f t="shared" si="21"/>
        <v>0</v>
      </c>
      <c r="Q185" s="139">
        <v>1.24E-3</v>
      </c>
      <c r="R185" s="139">
        <f t="shared" si="22"/>
        <v>1.24E-3</v>
      </c>
      <c r="S185" s="139">
        <v>0</v>
      </c>
      <c r="T185" s="140">
        <f t="shared" si="23"/>
        <v>0</v>
      </c>
      <c r="AR185" s="141" t="s">
        <v>148</v>
      </c>
      <c r="AT185" s="141" t="s">
        <v>124</v>
      </c>
      <c r="AU185" s="141" t="s">
        <v>83</v>
      </c>
      <c r="AY185" s="13" t="s">
        <v>121</v>
      </c>
      <c r="BE185" s="142">
        <f t="shared" si="24"/>
        <v>0</v>
      </c>
      <c r="BF185" s="142">
        <f t="shared" si="25"/>
        <v>0</v>
      </c>
      <c r="BG185" s="142">
        <f t="shared" si="26"/>
        <v>0</v>
      </c>
      <c r="BH185" s="142">
        <f t="shared" si="27"/>
        <v>0</v>
      </c>
      <c r="BI185" s="142">
        <f t="shared" si="28"/>
        <v>0</v>
      </c>
      <c r="BJ185" s="13" t="s">
        <v>81</v>
      </c>
      <c r="BK185" s="142">
        <f t="shared" si="29"/>
        <v>0</v>
      </c>
      <c r="BL185" s="13" t="s">
        <v>148</v>
      </c>
      <c r="BM185" s="141" t="s">
        <v>339</v>
      </c>
    </row>
    <row r="186" spans="2:65" s="1" customFormat="1" ht="24.2" customHeight="1">
      <c r="B186" s="28"/>
      <c r="C186" s="129" t="s">
        <v>340</v>
      </c>
      <c r="D186" s="129" t="s">
        <v>124</v>
      </c>
      <c r="E186" s="130" t="s">
        <v>341</v>
      </c>
      <c r="F186" s="131" t="s">
        <v>342</v>
      </c>
      <c r="G186" s="132" t="s">
        <v>268</v>
      </c>
      <c r="H186" s="133">
        <v>2</v>
      </c>
      <c r="I186" s="134"/>
      <c r="J186" s="135">
        <f t="shared" si="20"/>
        <v>0</v>
      </c>
      <c r="K186" s="136"/>
      <c r="L186" s="28"/>
      <c r="M186" s="137" t="s">
        <v>1</v>
      </c>
      <c r="N186" s="138" t="s">
        <v>38</v>
      </c>
      <c r="P186" s="139">
        <f t="shared" si="21"/>
        <v>0</v>
      </c>
      <c r="Q186" s="139">
        <v>1.14E-3</v>
      </c>
      <c r="R186" s="139">
        <f t="shared" si="22"/>
        <v>2.2799999999999999E-3</v>
      </c>
      <c r="S186" s="139">
        <v>0</v>
      </c>
      <c r="T186" s="140">
        <f t="shared" si="23"/>
        <v>0</v>
      </c>
      <c r="AR186" s="141" t="s">
        <v>148</v>
      </c>
      <c r="AT186" s="141" t="s">
        <v>124</v>
      </c>
      <c r="AU186" s="141" t="s">
        <v>83</v>
      </c>
      <c r="AY186" s="13" t="s">
        <v>121</v>
      </c>
      <c r="BE186" s="142">
        <f t="shared" si="24"/>
        <v>0</v>
      </c>
      <c r="BF186" s="142">
        <f t="shared" si="25"/>
        <v>0</v>
      </c>
      <c r="BG186" s="142">
        <f t="shared" si="26"/>
        <v>0</v>
      </c>
      <c r="BH186" s="142">
        <f t="shared" si="27"/>
        <v>0</v>
      </c>
      <c r="BI186" s="142">
        <f t="shared" si="28"/>
        <v>0</v>
      </c>
      <c r="BJ186" s="13" t="s">
        <v>81</v>
      </c>
      <c r="BK186" s="142">
        <f t="shared" si="29"/>
        <v>0</v>
      </c>
      <c r="BL186" s="13" t="s">
        <v>148</v>
      </c>
      <c r="BM186" s="141" t="s">
        <v>343</v>
      </c>
    </row>
    <row r="187" spans="2:65" s="1" customFormat="1" ht="21.75" customHeight="1">
      <c r="B187" s="28"/>
      <c r="C187" s="129" t="s">
        <v>344</v>
      </c>
      <c r="D187" s="129" t="s">
        <v>124</v>
      </c>
      <c r="E187" s="130" t="s">
        <v>345</v>
      </c>
      <c r="F187" s="131" t="s">
        <v>346</v>
      </c>
      <c r="G187" s="132" t="s">
        <v>268</v>
      </c>
      <c r="H187" s="133">
        <v>18</v>
      </c>
      <c r="I187" s="134"/>
      <c r="J187" s="135">
        <f t="shared" si="20"/>
        <v>0</v>
      </c>
      <c r="K187" s="136"/>
      <c r="L187" s="28"/>
      <c r="M187" s="137" t="s">
        <v>1</v>
      </c>
      <c r="N187" s="138" t="s">
        <v>38</v>
      </c>
      <c r="P187" s="139">
        <f t="shared" si="21"/>
        <v>0</v>
      </c>
      <c r="Q187" s="139">
        <v>3.4000000000000002E-4</v>
      </c>
      <c r="R187" s="139">
        <f t="shared" si="22"/>
        <v>6.1200000000000004E-3</v>
      </c>
      <c r="S187" s="139">
        <v>0</v>
      </c>
      <c r="T187" s="140">
        <f t="shared" si="23"/>
        <v>0</v>
      </c>
      <c r="AR187" s="141" t="s">
        <v>148</v>
      </c>
      <c r="AT187" s="141" t="s">
        <v>124</v>
      </c>
      <c r="AU187" s="141" t="s">
        <v>83</v>
      </c>
      <c r="AY187" s="13" t="s">
        <v>121</v>
      </c>
      <c r="BE187" s="142">
        <f t="shared" si="24"/>
        <v>0</v>
      </c>
      <c r="BF187" s="142">
        <f t="shared" si="25"/>
        <v>0</v>
      </c>
      <c r="BG187" s="142">
        <f t="shared" si="26"/>
        <v>0</v>
      </c>
      <c r="BH187" s="142">
        <f t="shared" si="27"/>
        <v>0</v>
      </c>
      <c r="BI187" s="142">
        <f t="shared" si="28"/>
        <v>0</v>
      </c>
      <c r="BJ187" s="13" t="s">
        <v>81</v>
      </c>
      <c r="BK187" s="142">
        <f t="shared" si="29"/>
        <v>0</v>
      </c>
      <c r="BL187" s="13" t="s">
        <v>148</v>
      </c>
      <c r="BM187" s="141" t="s">
        <v>347</v>
      </c>
    </row>
    <row r="188" spans="2:65" s="1" customFormat="1" ht="21.75" customHeight="1">
      <c r="B188" s="28"/>
      <c r="C188" s="129" t="s">
        <v>348</v>
      </c>
      <c r="D188" s="129" t="s">
        <v>124</v>
      </c>
      <c r="E188" s="130" t="s">
        <v>349</v>
      </c>
      <c r="F188" s="131" t="s">
        <v>350</v>
      </c>
      <c r="G188" s="132" t="s">
        <v>268</v>
      </c>
      <c r="H188" s="133">
        <v>10</v>
      </c>
      <c r="I188" s="134"/>
      <c r="J188" s="135">
        <f t="shared" si="20"/>
        <v>0</v>
      </c>
      <c r="K188" s="136"/>
      <c r="L188" s="28"/>
      <c r="M188" s="137" t="s">
        <v>1</v>
      </c>
      <c r="N188" s="138" t="s">
        <v>38</v>
      </c>
      <c r="P188" s="139">
        <f t="shared" si="21"/>
        <v>0</v>
      </c>
      <c r="Q188" s="139">
        <v>5.0000000000000001E-4</v>
      </c>
      <c r="R188" s="139">
        <f t="shared" si="22"/>
        <v>5.0000000000000001E-3</v>
      </c>
      <c r="S188" s="139">
        <v>0</v>
      </c>
      <c r="T188" s="140">
        <f t="shared" si="23"/>
        <v>0</v>
      </c>
      <c r="AR188" s="141" t="s">
        <v>148</v>
      </c>
      <c r="AT188" s="141" t="s">
        <v>124</v>
      </c>
      <c r="AU188" s="141" t="s">
        <v>83</v>
      </c>
      <c r="AY188" s="13" t="s">
        <v>121</v>
      </c>
      <c r="BE188" s="142">
        <f t="shared" si="24"/>
        <v>0</v>
      </c>
      <c r="BF188" s="142">
        <f t="shared" si="25"/>
        <v>0</v>
      </c>
      <c r="BG188" s="142">
        <f t="shared" si="26"/>
        <v>0</v>
      </c>
      <c r="BH188" s="142">
        <f t="shared" si="27"/>
        <v>0</v>
      </c>
      <c r="BI188" s="142">
        <f t="shared" si="28"/>
        <v>0</v>
      </c>
      <c r="BJ188" s="13" t="s">
        <v>81</v>
      </c>
      <c r="BK188" s="142">
        <f t="shared" si="29"/>
        <v>0</v>
      </c>
      <c r="BL188" s="13" t="s">
        <v>148</v>
      </c>
      <c r="BM188" s="141" t="s">
        <v>351</v>
      </c>
    </row>
    <row r="189" spans="2:65" s="1" customFormat="1" ht="24.2" customHeight="1">
      <c r="B189" s="28"/>
      <c r="C189" s="129" t="s">
        <v>352</v>
      </c>
      <c r="D189" s="129" t="s">
        <v>124</v>
      </c>
      <c r="E189" s="130" t="s">
        <v>353</v>
      </c>
      <c r="F189" s="131" t="s">
        <v>354</v>
      </c>
      <c r="G189" s="132" t="s">
        <v>268</v>
      </c>
      <c r="H189" s="133">
        <v>10</v>
      </c>
      <c r="I189" s="134"/>
      <c r="J189" s="135">
        <f t="shared" si="20"/>
        <v>0</v>
      </c>
      <c r="K189" s="136"/>
      <c r="L189" s="28"/>
      <c r="M189" s="137" t="s">
        <v>1</v>
      </c>
      <c r="N189" s="138" t="s">
        <v>38</v>
      </c>
      <c r="P189" s="139">
        <f t="shared" si="21"/>
        <v>0</v>
      </c>
      <c r="Q189" s="139">
        <v>6.9999999999999999E-4</v>
      </c>
      <c r="R189" s="139">
        <f t="shared" si="22"/>
        <v>7.0000000000000001E-3</v>
      </c>
      <c r="S189" s="139">
        <v>0</v>
      </c>
      <c r="T189" s="140">
        <f t="shared" si="23"/>
        <v>0</v>
      </c>
      <c r="AR189" s="141" t="s">
        <v>148</v>
      </c>
      <c r="AT189" s="141" t="s">
        <v>124</v>
      </c>
      <c r="AU189" s="141" t="s">
        <v>83</v>
      </c>
      <c r="AY189" s="13" t="s">
        <v>121</v>
      </c>
      <c r="BE189" s="142">
        <f t="shared" si="24"/>
        <v>0</v>
      </c>
      <c r="BF189" s="142">
        <f t="shared" si="25"/>
        <v>0</v>
      </c>
      <c r="BG189" s="142">
        <f t="shared" si="26"/>
        <v>0</v>
      </c>
      <c r="BH189" s="142">
        <f t="shared" si="27"/>
        <v>0</v>
      </c>
      <c r="BI189" s="142">
        <f t="shared" si="28"/>
        <v>0</v>
      </c>
      <c r="BJ189" s="13" t="s">
        <v>81</v>
      </c>
      <c r="BK189" s="142">
        <f t="shared" si="29"/>
        <v>0</v>
      </c>
      <c r="BL189" s="13" t="s">
        <v>148</v>
      </c>
      <c r="BM189" s="141" t="s">
        <v>355</v>
      </c>
    </row>
    <row r="190" spans="2:65" s="1" customFormat="1" ht="24.2" customHeight="1">
      <c r="B190" s="28"/>
      <c r="C190" s="129" t="s">
        <v>356</v>
      </c>
      <c r="D190" s="129" t="s">
        <v>124</v>
      </c>
      <c r="E190" s="130" t="s">
        <v>357</v>
      </c>
      <c r="F190" s="131" t="s">
        <v>358</v>
      </c>
      <c r="G190" s="132" t="s">
        <v>268</v>
      </c>
      <c r="H190" s="133">
        <v>12</v>
      </c>
      <c r="I190" s="134"/>
      <c r="J190" s="135">
        <f t="shared" si="20"/>
        <v>0</v>
      </c>
      <c r="K190" s="136"/>
      <c r="L190" s="28"/>
      <c r="M190" s="137" t="s">
        <v>1</v>
      </c>
      <c r="N190" s="138" t="s">
        <v>38</v>
      </c>
      <c r="P190" s="139">
        <f t="shared" si="21"/>
        <v>0</v>
      </c>
      <c r="Q190" s="139">
        <v>1.07E-3</v>
      </c>
      <c r="R190" s="139">
        <f t="shared" si="22"/>
        <v>1.2840000000000001E-2</v>
      </c>
      <c r="S190" s="139">
        <v>0</v>
      </c>
      <c r="T190" s="140">
        <f t="shared" si="23"/>
        <v>0</v>
      </c>
      <c r="AR190" s="141" t="s">
        <v>148</v>
      </c>
      <c r="AT190" s="141" t="s">
        <v>124</v>
      </c>
      <c r="AU190" s="141" t="s">
        <v>83</v>
      </c>
      <c r="AY190" s="13" t="s">
        <v>121</v>
      </c>
      <c r="BE190" s="142">
        <f t="shared" si="24"/>
        <v>0</v>
      </c>
      <c r="BF190" s="142">
        <f t="shared" si="25"/>
        <v>0</v>
      </c>
      <c r="BG190" s="142">
        <f t="shared" si="26"/>
        <v>0</v>
      </c>
      <c r="BH190" s="142">
        <f t="shared" si="27"/>
        <v>0</v>
      </c>
      <c r="BI190" s="142">
        <f t="shared" si="28"/>
        <v>0</v>
      </c>
      <c r="BJ190" s="13" t="s">
        <v>81</v>
      </c>
      <c r="BK190" s="142">
        <f t="shared" si="29"/>
        <v>0</v>
      </c>
      <c r="BL190" s="13" t="s">
        <v>148</v>
      </c>
      <c r="BM190" s="141" t="s">
        <v>359</v>
      </c>
    </row>
    <row r="191" spans="2:65" s="1" customFormat="1" ht="21.75" customHeight="1">
      <c r="B191" s="28"/>
      <c r="C191" s="129" t="s">
        <v>360</v>
      </c>
      <c r="D191" s="129" t="s">
        <v>124</v>
      </c>
      <c r="E191" s="130" t="s">
        <v>361</v>
      </c>
      <c r="F191" s="131" t="s">
        <v>362</v>
      </c>
      <c r="G191" s="132" t="s">
        <v>268</v>
      </c>
      <c r="H191" s="133">
        <v>2</v>
      </c>
      <c r="I191" s="134"/>
      <c r="J191" s="135">
        <f t="shared" si="20"/>
        <v>0</v>
      </c>
      <c r="K191" s="136"/>
      <c r="L191" s="28"/>
      <c r="M191" s="137" t="s">
        <v>1</v>
      </c>
      <c r="N191" s="138" t="s">
        <v>38</v>
      </c>
      <c r="P191" s="139">
        <f t="shared" si="21"/>
        <v>0</v>
      </c>
      <c r="Q191" s="139">
        <v>1.6800000000000001E-3</v>
      </c>
      <c r="R191" s="139">
        <f t="shared" si="22"/>
        <v>3.3600000000000001E-3</v>
      </c>
      <c r="S191" s="139">
        <v>0</v>
      </c>
      <c r="T191" s="140">
        <f t="shared" si="23"/>
        <v>0</v>
      </c>
      <c r="AR191" s="141" t="s">
        <v>148</v>
      </c>
      <c r="AT191" s="141" t="s">
        <v>124</v>
      </c>
      <c r="AU191" s="141" t="s">
        <v>83</v>
      </c>
      <c r="AY191" s="13" t="s">
        <v>121</v>
      </c>
      <c r="BE191" s="142">
        <f t="shared" si="24"/>
        <v>0</v>
      </c>
      <c r="BF191" s="142">
        <f t="shared" si="25"/>
        <v>0</v>
      </c>
      <c r="BG191" s="142">
        <f t="shared" si="26"/>
        <v>0</v>
      </c>
      <c r="BH191" s="142">
        <f t="shared" si="27"/>
        <v>0</v>
      </c>
      <c r="BI191" s="142">
        <f t="shared" si="28"/>
        <v>0</v>
      </c>
      <c r="BJ191" s="13" t="s">
        <v>81</v>
      </c>
      <c r="BK191" s="142">
        <f t="shared" si="29"/>
        <v>0</v>
      </c>
      <c r="BL191" s="13" t="s">
        <v>148</v>
      </c>
      <c r="BM191" s="141" t="s">
        <v>363</v>
      </c>
    </row>
    <row r="192" spans="2:65" s="1" customFormat="1" ht="24.2" customHeight="1">
      <c r="B192" s="28"/>
      <c r="C192" s="129" t="s">
        <v>364</v>
      </c>
      <c r="D192" s="129" t="s">
        <v>124</v>
      </c>
      <c r="E192" s="130" t="s">
        <v>365</v>
      </c>
      <c r="F192" s="131" t="s">
        <v>366</v>
      </c>
      <c r="G192" s="132" t="s">
        <v>268</v>
      </c>
      <c r="H192" s="133">
        <v>1</v>
      </c>
      <c r="I192" s="134"/>
      <c r="J192" s="135">
        <f t="shared" si="20"/>
        <v>0</v>
      </c>
      <c r="K192" s="136"/>
      <c r="L192" s="28"/>
      <c r="M192" s="137" t="s">
        <v>1</v>
      </c>
      <c r="N192" s="138" t="s">
        <v>38</v>
      </c>
      <c r="P192" s="139">
        <f t="shared" si="21"/>
        <v>0</v>
      </c>
      <c r="Q192" s="139">
        <v>1.4599999999999999E-3</v>
      </c>
      <c r="R192" s="139">
        <f t="shared" si="22"/>
        <v>1.4599999999999999E-3</v>
      </c>
      <c r="S192" s="139">
        <v>0</v>
      </c>
      <c r="T192" s="140">
        <f t="shared" si="23"/>
        <v>0</v>
      </c>
      <c r="AR192" s="141" t="s">
        <v>148</v>
      </c>
      <c r="AT192" s="141" t="s">
        <v>124</v>
      </c>
      <c r="AU192" s="141" t="s">
        <v>83</v>
      </c>
      <c r="AY192" s="13" t="s">
        <v>121</v>
      </c>
      <c r="BE192" s="142">
        <f t="shared" si="24"/>
        <v>0</v>
      </c>
      <c r="BF192" s="142">
        <f t="shared" si="25"/>
        <v>0</v>
      </c>
      <c r="BG192" s="142">
        <f t="shared" si="26"/>
        <v>0</v>
      </c>
      <c r="BH192" s="142">
        <f t="shared" si="27"/>
        <v>0</v>
      </c>
      <c r="BI192" s="142">
        <f t="shared" si="28"/>
        <v>0</v>
      </c>
      <c r="BJ192" s="13" t="s">
        <v>81</v>
      </c>
      <c r="BK192" s="142">
        <f t="shared" si="29"/>
        <v>0</v>
      </c>
      <c r="BL192" s="13" t="s">
        <v>148</v>
      </c>
      <c r="BM192" s="141" t="s">
        <v>367</v>
      </c>
    </row>
    <row r="193" spans="2:65" s="1" customFormat="1" ht="24.2" customHeight="1">
      <c r="B193" s="28"/>
      <c r="C193" s="129" t="s">
        <v>368</v>
      </c>
      <c r="D193" s="129" t="s">
        <v>124</v>
      </c>
      <c r="E193" s="130" t="s">
        <v>369</v>
      </c>
      <c r="F193" s="131" t="s">
        <v>370</v>
      </c>
      <c r="G193" s="132" t="s">
        <v>268</v>
      </c>
      <c r="H193" s="133">
        <v>3</v>
      </c>
      <c r="I193" s="134"/>
      <c r="J193" s="135">
        <f t="shared" si="20"/>
        <v>0</v>
      </c>
      <c r="K193" s="136"/>
      <c r="L193" s="28"/>
      <c r="M193" s="137" t="s">
        <v>1</v>
      </c>
      <c r="N193" s="138" t="s">
        <v>38</v>
      </c>
      <c r="P193" s="139">
        <f t="shared" si="21"/>
        <v>0</v>
      </c>
      <c r="Q193" s="139">
        <v>1.72E-3</v>
      </c>
      <c r="R193" s="139">
        <f t="shared" si="22"/>
        <v>5.1599999999999997E-3</v>
      </c>
      <c r="S193" s="139">
        <v>0</v>
      </c>
      <c r="T193" s="140">
        <f t="shared" si="23"/>
        <v>0</v>
      </c>
      <c r="AR193" s="141" t="s">
        <v>148</v>
      </c>
      <c r="AT193" s="141" t="s">
        <v>124</v>
      </c>
      <c r="AU193" s="141" t="s">
        <v>83</v>
      </c>
      <c r="AY193" s="13" t="s">
        <v>121</v>
      </c>
      <c r="BE193" s="142">
        <f t="shared" si="24"/>
        <v>0</v>
      </c>
      <c r="BF193" s="142">
        <f t="shared" si="25"/>
        <v>0</v>
      </c>
      <c r="BG193" s="142">
        <f t="shared" si="26"/>
        <v>0</v>
      </c>
      <c r="BH193" s="142">
        <f t="shared" si="27"/>
        <v>0</v>
      </c>
      <c r="BI193" s="142">
        <f t="shared" si="28"/>
        <v>0</v>
      </c>
      <c r="BJ193" s="13" t="s">
        <v>81</v>
      </c>
      <c r="BK193" s="142">
        <f t="shared" si="29"/>
        <v>0</v>
      </c>
      <c r="BL193" s="13" t="s">
        <v>148</v>
      </c>
      <c r="BM193" s="141" t="s">
        <v>371</v>
      </c>
    </row>
    <row r="194" spans="2:65" s="1" customFormat="1" ht="24.2" customHeight="1">
      <c r="B194" s="28"/>
      <c r="C194" s="129" t="s">
        <v>372</v>
      </c>
      <c r="D194" s="129" t="s">
        <v>124</v>
      </c>
      <c r="E194" s="130" t="s">
        <v>373</v>
      </c>
      <c r="F194" s="131" t="s">
        <v>374</v>
      </c>
      <c r="G194" s="132" t="s">
        <v>268</v>
      </c>
      <c r="H194" s="133">
        <v>2</v>
      </c>
      <c r="I194" s="134"/>
      <c r="J194" s="135">
        <f t="shared" si="20"/>
        <v>0</v>
      </c>
      <c r="K194" s="136"/>
      <c r="L194" s="28"/>
      <c r="M194" s="137" t="s">
        <v>1</v>
      </c>
      <c r="N194" s="138" t="s">
        <v>38</v>
      </c>
      <c r="P194" s="139">
        <f t="shared" si="21"/>
        <v>0</v>
      </c>
      <c r="Q194" s="139">
        <v>3.3999999999999998E-3</v>
      </c>
      <c r="R194" s="139">
        <f t="shared" si="22"/>
        <v>6.7999999999999996E-3</v>
      </c>
      <c r="S194" s="139">
        <v>0</v>
      </c>
      <c r="T194" s="140">
        <f t="shared" si="23"/>
        <v>0</v>
      </c>
      <c r="AR194" s="141" t="s">
        <v>148</v>
      </c>
      <c r="AT194" s="141" t="s">
        <v>124</v>
      </c>
      <c r="AU194" s="141" t="s">
        <v>83</v>
      </c>
      <c r="AY194" s="13" t="s">
        <v>121</v>
      </c>
      <c r="BE194" s="142">
        <f t="shared" si="24"/>
        <v>0</v>
      </c>
      <c r="BF194" s="142">
        <f t="shared" si="25"/>
        <v>0</v>
      </c>
      <c r="BG194" s="142">
        <f t="shared" si="26"/>
        <v>0</v>
      </c>
      <c r="BH194" s="142">
        <f t="shared" si="27"/>
        <v>0</v>
      </c>
      <c r="BI194" s="142">
        <f t="shared" si="28"/>
        <v>0</v>
      </c>
      <c r="BJ194" s="13" t="s">
        <v>81</v>
      </c>
      <c r="BK194" s="142">
        <f t="shared" si="29"/>
        <v>0</v>
      </c>
      <c r="BL194" s="13" t="s">
        <v>148</v>
      </c>
      <c r="BM194" s="141" t="s">
        <v>375</v>
      </c>
    </row>
    <row r="195" spans="2:65" s="1" customFormat="1" ht="33" customHeight="1">
      <c r="B195" s="28"/>
      <c r="C195" s="129" t="s">
        <v>376</v>
      </c>
      <c r="D195" s="129" t="s">
        <v>124</v>
      </c>
      <c r="E195" s="130" t="s">
        <v>377</v>
      </c>
      <c r="F195" s="131" t="s">
        <v>378</v>
      </c>
      <c r="G195" s="132" t="s">
        <v>268</v>
      </c>
      <c r="H195" s="133">
        <v>14</v>
      </c>
      <c r="I195" s="134"/>
      <c r="J195" s="135">
        <f t="shared" si="20"/>
        <v>0</v>
      </c>
      <c r="K195" s="136"/>
      <c r="L195" s="28"/>
      <c r="M195" s="137" t="s">
        <v>1</v>
      </c>
      <c r="N195" s="138" t="s">
        <v>38</v>
      </c>
      <c r="P195" s="139">
        <f t="shared" si="21"/>
        <v>0</v>
      </c>
      <c r="Q195" s="139">
        <v>5.2999999999999998E-4</v>
      </c>
      <c r="R195" s="139">
        <f t="shared" si="22"/>
        <v>7.4199999999999995E-3</v>
      </c>
      <c r="S195" s="139">
        <v>0</v>
      </c>
      <c r="T195" s="140">
        <f t="shared" si="23"/>
        <v>0</v>
      </c>
      <c r="AR195" s="141" t="s">
        <v>148</v>
      </c>
      <c r="AT195" s="141" t="s">
        <v>124</v>
      </c>
      <c r="AU195" s="141" t="s">
        <v>83</v>
      </c>
      <c r="AY195" s="13" t="s">
        <v>121</v>
      </c>
      <c r="BE195" s="142">
        <f t="shared" si="24"/>
        <v>0</v>
      </c>
      <c r="BF195" s="142">
        <f t="shared" si="25"/>
        <v>0</v>
      </c>
      <c r="BG195" s="142">
        <f t="shared" si="26"/>
        <v>0</v>
      </c>
      <c r="BH195" s="142">
        <f t="shared" si="27"/>
        <v>0</v>
      </c>
      <c r="BI195" s="142">
        <f t="shared" si="28"/>
        <v>0</v>
      </c>
      <c r="BJ195" s="13" t="s">
        <v>81</v>
      </c>
      <c r="BK195" s="142">
        <f t="shared" si="29"/>
        <v>0</v>
      </c>
      <c r="BL195" s="13" t="s">
        <v>148</v>
      </c>
      <c r="BM195" s="141" t="s">
        <v>379</v>
      </c>
    </row>
    <row r="196" spans="2:65" s="1" customFormat="1" ht="24.2" customHeight="1">
      <c r="B196" s="28"/>
      <c r="C196" s="129" t="s">
        <v>380</v>
      </c>
      <c r="D196" s="129" t="s">
        <v>124</v>
      </c>
      <c r="E196" s="130" t="s">
        <v>381</v>
      </c>
      <c r="F196" s="131" t="s">
        <v>382</v>
      </c>
      <c r="G196" s="132" t="s">
        <v>268</v>
      </c>
      <c r="H196" s="133">
        <v>14</v>
      </c>
      <c r="I196" s="134"/>
      <c r="J196" s="135">
        <f t="shared" si="20"/>
        <v>0</v>
      </c>
      <c r="K196" s="136"/>
      <c r="L196" s="28"/>
      <c r="M196" s="137" t="s">
        <v>1</v>
      </c>
      <c r="N196" s="138" t="s">
        <v>38</v>
      </c>
      <c r="P196" s="139">
        <f t="shared" si="21"/>
        <v>0</v>
      </c>
      <c r="Q196" s="139">
        <v>0</v>
      </c>
      <c r="R196" s="139">
        <f t="shared" si="22"/>
        <v>0</v>
      </c>
      <c r="S196" s="139">
        <v>0</v>
      </c>
      <c r="T196" s="140">
        <f t="shared" si="23"/>
        <v>0</v>
      </c>
      <c r="AR196" s="141" t="s">
        <v>148</v>
      </c>
      <c r="AT196" s="141" t="s">
        <v>124</v>
      </c>
      <c r="AU196" s="141" t="s">
        <v>83</v>
      </c>
      <c r="AY196" s="13" t="s">
        <v>121</v>
      </c>
      <c r="BE196" s="142">
        <f t="shared" si="24"/>
        <v>0</v>
      </c>
      <c r="BF196" s="142">
        <f t="shared" si="25"/>
        <v>0</v>
      </c>
      <c r="BG196" s="142">
        <f t="shared" si="26"/>
        <v>0</v>
      </c>
      <c r="BH196" s="142">
        <f t="shared" si="27"/>
        <v>0</v>
      </c>
      <c r="BI196" s="142">
        <f t="shared" si="28"/>
        <v>0</v>
      </c>
      <c r="BJ196" s="13" t="s">
        <v>81</v>
      </c>
      <c r="BK196" s="142">
        <f t="shared" si="29"/>
        <v>0</v>
      </c>
      <c r="BL196" s="13" t="s">
        <v>148</v>
      </c>
      <c r="BM196" s="141" t="s">
        <v>383</v>
      </c>
    </row>
    <row r="197" spans="2:65" s="1" customFormat="1" ht="24.2" customHeight="1">
      <c r="B197" s="28"/>
      <c r="C197" s="129" t="s">
        <v>384</v>
      </c>
      <c r="D197" s="129" t="s">
        <v>124</v>
      </c>
      <c r="E197" s="130" t="s">
        <v>385</v>
      </c>
      <c r="F197" s="131" t="s">
        <v>386</v>
      </c>
      <c r="G197" s="132" t="s">
        <v>268</v>
      </c>
      <c r="H197" s="133">
        <v>26</v>
      </c>
      <c r="I197" s="134"/>
      <c r="J197" s="135">
        <f t="shared" si="20"/>
        <v>0</v>
      </c>
      <c r="K197" s="136"/>
      <c r="L197" s="28"/>
      <c r="M197" s="137" t="s">
        <v>1</v>
      </c>
      <c r="N197" s="138" t="s">
        <v>38</v>
      </c>
      <c r="P197" s="139">
        <f t="shared" si="21"/>
        <v>0</v>
      </c>
      <c r="Q197" s="139">
        <v>2.7E-4</v>
      </c>
      <c r="R197" s="139">
        <f t="shared" si="22"/>
        <v>7.0200000000000002E-3</v>
      </c>
      <c r="S197" s="139">
        <v>0</v>
      </c>
      <c r="T197" s="140">
        <f t="shared" si="23"/>
        <v>0</v>
      </c>
      <c r="AR197" s="141" t="s">
        <v>148</v>
      </c>
      <c r="AT197" s="141" t="s">
        <v>124</v>
      </c>
      <c r="AU197" s="141" t="s">
        <v>83</v>
      </c>
      <c r="AY197" s="13" t="s">
        <v>121</v>
      </c>
      <c r="BE197" s="142">
        <f t="shared" si="24"/>
        <v>0</v>
      </c>
      <c r="BF197" s="142">
        <f t="shared" si="25"/>
        <v>0</v>
      </c>
      <c r="BG197" s="142">
        <f t="shared" si="26"/>
        <v>0</v>
      </c>
      <c r="BH197" s="142">
        <f t="shared" si="27"/>
        <v>0</v>
      </c>
      <c r="BI197" s="142">
        <f t="shared" si="28"/>
        <v>0</v>
      </c>
      <c r="BJ197" s="13" t="s">
        <v>81</v>
      </c>
      <c r="BK197" s="142">
        <f t="shared" si="29"/>
        <v>0</v>
      </c>
      <c r="BL197" s="13" t="s">
        <v>148</v>
      </c>
      <c r="BM197" s="141" t="s">
        <v>387</v>
      </c>
    </row>
    <row r="198" spans="2:65" s="1" customFormat="1" ht="16.5" customHeight="1">
      <c r="B198" s="28"/>
      <c r="C198" s="129" t="s">
        <v>388</v>
      </c>
      <c r="D198" s="129" t="s">
        <v>124</v>
      </c>
      <c r="E198" s="130" t="s">
        <v>389</v>
      </c>
      <c r="F198" s="131" t="s">
        <v>390</v>
      </c>
      <c r="G198" s="132" t="s">
        <v>268</v>
      </c>
      <c r="H198" s="133">
        <v>14</v>
      </c>
      <c r="I198" s="134"/>
      <c r="J198" s="135">
        <f t="shared" si="20"/>
        <v>0</v>
      </c>
      <c r="K198" s="136"/>
      <c r="L198" s="28"/>
      <c r="M198" s="137" t="s">
        <v>1</v>
      </c>
      <c r="N198" s="138" t="s">
        <v>38</v>
      </c>
      <c r="P198" s="139">
        <f t="shared" si="21"/>
        <v>0</v>
      </c>
      <c r="Q198" s="139">
        <v>0</v>
      </c>
      <c r="R198" s="139">
        <f t="shared" si="22"/>
        <v>0</v>
      </c>
      <c r="S198" s="139">
        <v>0</v>
      </c>
      <c r="T198" s="140">
        <f t="shared" si="23"/>
        <v>0</v>
      </c>
      <c r="AR198" s="141" t="s">
        <v>148</v>
      </c>
      <c r="AT198" s="141" t="s">
        <v>124</v>
      </c>
      <c r="AU198" s="141" t="s">
        <v>83</v>
      </c>
      <c r="AY198" s="13" t="s">
        <v>121</v>
      </c>
      <c r="BE198" s="142">
        <f t="shared" si="24"/>
        <v>0</v>
      </c>
      <c r="BF198" s="142">
        <f t="shared" si="25"/>
        <v>0</v>
      </c>
      <c r="BG198" s="142">
        <f t="shared" si="26"/>
        <v>0</v>
      </c>
      <c r="BH198" s="142">
        <f t="shared" si="27"/>
        <v>0</v>
      </c>
      <c r="BI198" s="142">
        <f t="shared" si="28"/>
        <v>0</v>
      </c>
      <c r="BJ198" s="13" t="s">
        <v>81</v>
      </c>
      <c r="BK198" s="142">
        <f t="shared" si="29"/>
        <v>0</v>
      </c>
      <c r="BL198" s="13" t="s">
        <v>148</v>
      </c>
      <c r="BM198" s="141" t="s">
        <v>391</v>
      </c>
    </row>
    <row r="199" spans="2:65" s="1" customFormat="1" ht="16.5" customHeight="1">
      <c r="B199" s="28"/>
      <c r="C199" s="129" t="s">
        <v>392</v>
      </c>
      <c r="D199" s="129" t="s">
        <v>124</v>
      </c>
      <c r="E199" s="130" t="s">
        <v>393</v>
      </c>
      <c r="F199" s="131" t="s">
        <v>394</v>
      </c>
      <c r="G199" s="132" t="s">
        <v>268</v>
      </c>
      <c r="H199" s="133">
        <v>14</v>
      </c>
      <c r="I199" s="134"/>
      <c r="J199" s="135">
        <f t="shared" si="20"/>
        <v>0</v>
      </c>
      <c r="K199" s="136"/>
      <c r="L199" s="28"/>
      <c r="M199" s="137" t="s">
        <v>1</v>
      </c>
      <c r="N199" s="138" t="s">
        <v>38</v>
      </c>
      <c r="P199" s="139">
        <f t="shared" si="21"/>
        <v>0</v>
      </c>
      <c r="Q199" s="139">
        <v>0</v>
      </c>
      <c r="R199" s="139">
        <f t="shared" si="22"/>
        <v>0</v>
      </c>
      <c r="S199" s="139">
        <v>0</v>
      </c>
      <c r="T199" s="140">
        <f t="shared" si="23"/>
        <v>0</v>
      </c>
      <c r="AR199" s="141" t="s">
        <v>148</v>
      </c>
      <c r="AT199" s="141" t="s">
        <v>124</v>
      </c>
      <c r="AU199" s="141" t="s">
        <v>83</v>
      </c>
      <c r="AY199" s="13" t="s">
        <v>121</v>
      </c>
      <c r="BE199" s="142">
        <f t="shared" si="24"/>
        <v>0</v>
      </c>
      <c r="BF199" s="142">
        <f t="shared" si="25"/>
        <v>0</v>
      </c>
      <c r="BG199" s="142">
        <f t="shared" si="26"/>
        <v>0</v>
      </c>
      <c r="BH199" s="142">
        <f t="shared" si="27"/>
        <v>0</v>
      </c>
      <c r="BI199" s="142">
        <f t="shared" si="28"/>
        <v>0</v>
      </c>
      <c r="BJ199" s="13" t="s">
        <v>81</v>
      </c>
      <c r="BK199" s="142">
        <f t="shared" si="29"/>
        <v>0</v>
      </c>
      <c r="BL199" s="13" t="s">
        <v>148</v>
      </c>
      <c r="BM199" s="141" t="s">
        <v>395</v>
      </c>
    </row>
    <row r="200" spans="2:65" s="1" customFormat="1" ht="24.2" customHeight="1">
      <c r="B200" s="28"/>
      <c r="C200" s="129" t="s">
        <v>396</v>
      </c>
      <c r="D200" s="129" t="s">
        <v>124</v>
      </c>
      <c r="E200" s="130" t="s">
        <v>397</v>
      </c>
      <c r="F200" s="131" t="s">
        <v>398</v>
      </c>
      <c r="G200" s="132" t="s">
        <v>268</v>
      </c>
      <c r="H200" s="133">
        <v>14</v>
      </c>
      <c r="I200" s="134"/>
      <c r="J200" s="135">
        <f t="shared" si="20"/>
        <v>0</v>
      </c>
      <c r="K200" s="136"/>
      <c r="L200" s="28"/>
      <c r="M200" s="137" t="s">
        <v>1</v>
      </c>
      <c r="N200" s="138" t="s">
        <v>38</v>
      </c>
      <c r="P200" s="139">
        <f t="shared" si="21"/>
        <v>0</v>
      </c>
      <c r="Q200" s="139">
        <v>0</v>
      </c>
      <c r="R200" s="139">
        <f t="shared" si="22"/>
        <v>0</v>
      </c>
      <c r="S200" s="139">
        <v>0</v>
      </c>
      <c r="T200" s="140">
        <f t="shared" si="23"/>
        <v>0</v>
      </c>
      <c r="AR200" s="141" t="s">
        <v>148</v>
      </c>
      <c r="AT200" s="141" t="s">
        <v>124</v>
      </c>
      <c r="AU200" s="141" t="s">
        <v>83</v>
      </c>
      <c r="AY200" s="13" t="s">
        <v>121</v>
      </c>
      <c r="BE200" s="142">
        <f t="shared" si="24"/>
        <v>0</v>
      </c>
      <c r="BF200" s="142">
        <f t="shared" si="25"/>
        <v>0</v>
      </c>
      <c r="BG200" s="142">
        <f t="shared" si="26"/>
        <v>0</v>
      </c>
      <c r="BH200" s="142">
        <f t="shared" si="27"/>
        <v>0</v>
      </c>
      <c r="BI200" s="142">
        <f t="shared" si="28"/>
        <v>0</v>
      </c>
      <c r="BJ200" s="13" t="s">
        <v>81</v>
      </c>
      <c r="BK200" s="142">
        <f t="shared" si="29"/>
        <v>0</v>
      </c>
      <c r="BL200" s="13" t="s">
        <v>148</v>
      </c>
      <c r="BM200" s="141" t="s">
        <v>399</v>
      </c>
    </row>
    <row r="201" spans="2:65" s="1" customFormat="1" ht="16.5" customHeight="1">
      <c r="B201" s="28"/>
      <c r="C201" s="129" t="s">
        <v>400</v>
      </c>
      <c r="D201" s="129" t="s">
        <v>124</v>
      </c>
      <c r="E201" s="130" t="s">
        <v>401</v>
      </c>
      <c r="F201" s="131" t="s">
        <v>402</v>
      </c>
      <c r="G201" s="132" t="s">
        <v>268</v>
      </c>
      <c r="H201" s="133">
        <v>1</v>
      </c>
      <c r="I201" s="134"/>
      <c r="J201" s="135">
        <f t="shared" si="20"/>
        <v>0</v>
      </c>
      <c r="K201" s="136"/>
      <c r="L201" s="28"/>
      <c r="M201" s="137" t="s">
        <v>1</v>
      </c>
      <c r="N201" s="138" t="s">
        <v>38</v>
      </c>
      <c r="P201" s="139">
        <f t="shared" si="21"/>
        <v>0</v>
      </c>
      <c r="Q201" s="139">
        <v>0</v>
      </c>
      <c r="R201" s="139">
        <f t="shared" si="22"/>
        <v>0</v>
      </c>
      <c r="S201" s="139">
        <v>0</v>
      </c>
      <c r="T201" s="140">
        <f t="shared" si="23"/>
        <v>0</v>
      </c>
      <c r="AR201" s="141" t="s">
        <v>148</v>
      </c>
      <c r="AT201" s="141" t="s">
        <v>124</v>
      </c>
      <c r="AU201" s="141" t="s">
        <v>83</v>
      </c>
      <c r="AY201" s="13" t="s">
        <v>121</v>
      </c>
      <c r="BE201" s="142">
        <f t="shared" si="24"/>
        <v>0</v>
      </c>
      <c r="BF201" s="142">
        <f t="shared" si="25"/>
        <v>0</v>
      </c>
      <c r="BG201" s="142">
        <f t="shared" si="26"/>
        <v>0</v>
      </c>
      <c r="BH201" s="142">
        <f t="shared" si="27"/>
        <v>0</v>
      </c>
      <c r="BI201" s="142">
        <f t="shared" si="28"/>
        <v>0</v>
      </c>
      <c r="BJ201" s="13" t="s">
        <v>81</v>
      </c>
      <c r="BK201" s="142">
        <f t="shared" si="29"/>
        <v>0</v>
      </c>
      <c r="BL201" s="13" t="s">
        <v>148</v>
      </c>
      <c r="BM201" s="141" t="s">
        <v>403</v>
      </c>
    </row>
    <row r="202" spans="2:65" s="1" customFormat="1" ht="16.5" customHeight="1">
      <c r="B202" s="28"/>
      <c r="C202" s="129" t="s">
        <v>404</v>
      </c>
      <c r="D202" s="129" t="s">
        <v>124</v>
      </c>
      <c r="E202" s="130" t="s">
        <v>405</v>
      </c>
      <c r="F202" s="131" t="s">
        <v>406</v>
      </c>
      <c r="G202" s="132" t="s">
        <v>268</v>
      </c>
      <c r="H202" s="133">
        <v>1</v>
      </c>
      <c r="I202" s="134"/>
      <c r="J202" s="135">
        <f t="shared" si="20"/>
        <v>0</v>
      </c>
      <c r="K202" s="136"/>
      <c r="L202" s="28"/>
      <c r="M202" s="137" t="s">
        <v>1</v>
      </c>
      <c r="N202" s="138" t="s">
        <v>38</v>
      </c>
      <c r="P202" s="139">
        <f t="shared" si="21"/>
        <v>0</v>
      </c>
      <c r="Q202" s="139">
        <v>0</v>
      </c>
      <c r="R202" s="139">
        <f t="shared" si="22"/>
        <v>0</v>
      </c>
      <c r="S202" s="139">
        <v>0</v>
      </c>
      <c r="T202" s="140">
        <f t="shared" si="23"/>
        <v>0</v>
      </c>
      <c r="AR202" s="141" t="s">
        <v>148</v>
      </c>
      <c r="AT202" s="141" t="s">
        <v>124</v>
      </c>
      <c r="AU202" s="141" t="s">
        <v>83</v>
      </c>
      <c r="AY202" s="13" t="s">
        <v>121</v>
      </c>
      <c r="BE202" s="142">
        <f t="shared" si="24"/>
        <v>0</v>
      </c>
      <c r="BF202" s="142">
        <f t="shared" si="25"/>
        <v>0</v>
      </c>
      <c r="BG202" s="142">
        <f t="shared" si="26"/>
        <v>0</v>
      </c>
      <c r="BH202" s="142">
        <f t="shared" si="27"/>
        <v>0</v>
      </c>
      <c r="BI202" s="142">
        <f t="shared" si="28"/>
        <v>0</v>
      </c>
      <c r="BJ202" s="13" t="s">
        <v>81</v>
      </c>
      <c r="BK202" s="142">
        <f t="shared" si="29"/>
        <v>0</v>
      </c>
      <c r="BL202" s="13" t="s">
        <v>148</v>
      </c>
      <c r="BM202" s="141" t="s">
        <v>407</v>
      </c>
    </row>
    <row r="203" spans="2:65" s="1" customFormat="1" ht="16.5" customHeight="1">
      <c r="B203" s="28"/>
      <c r="C203" s="129" t="s">
        <v>408</v>
      </c>
      <c r="D203" s="129" t="s">
        <v>124</v>
      </c>
      <c r="E203" s="130" t="s">
        <v>409</v>
      </c>
      <c r="F203" s="131" t="s">
        <v>410</v>
      </c>
      <c r="G203" s="132" t="s">
        <v>268</v>
      </c>
      <c r="H203" s="133">
        <v>1</v>
      </c>
      <c r="I203" s="134"/>
      <c r="J203" s="135">
        <f t="shared" si="20"/>
        <v>0</v>
      </c>
      <c r="K203" s="136"/>
      <c r="L203" s="28"/>
      <c r="M203" s="137" t="s">
        <v>1</v>
      </c>
      <c r="N203" s="138" t="s">
        <v>38</v>
      </c>
      <c r="P203" s="139">
        <f t="shared" si="21"/>
        <v>0</v>
      </c>
      <c r="Q203" s="139">
        <v>0</v>
      </c>
      <c r="R203" s="139">
        <f t="shared" si="22"/>
        <v>0</v>
      </c>
      <c r="S203" s="139">
        <v>0</v>
      </c>
      <c r="T203" s="140">
        <f t="shared" si="23"/>
        <v>0</v>
      </c>
      <c r="AR203" s="141" t="s">
        <v>148</v>
      </c>
      <c r="AT203" s="141" t="s">
        <v>124</v>
      </c>
      <c r="AU203" s="141" t="s">
        <v>83</v>
      </c>
      <c r="AY203" s="13" t="s">
        <v>121</v>
      </c>
      <c r="BE203" s="142">
        <f t="shared" si="24"/>
        <v>0</v>
      </c>
      <c r="BF203" s="142">
        <f t="shared" si="25"/>
        <v>0</v>
      </c>
      <c r="BG203" s="142">
        <f t="shared" si="26"/>
        <v>0</v>
      </c>
      <c r="BH203" s="142">
        <f t="shared" si="27"/>
        <v>0</v>
      </c>
      <c r="BI203" s="142">
        <f t="shared" si="28"/>
        <v>0</v>
      </c>
      <c r="BJ203" s="13" t="s">
        <v>81</v>
      </c>
      <c r="BK203" s="142">
        <f t="shared" si="29"/>
        <v>0</v>
      </c>
      <c r="BL203" s="13" t="s">
        <v>148</v>
      </c>
      <c r="BM203" s="141" t="s">
        <v>411</v>
      </c>
    </row>
    <row r="204" spans="2:65" s="1" customFormat="1" ht="29.25">
      <c r="B204" s="28"/>
      <c r="D204" s="154" t="s">
        <v>412</v>
      </c>
      <c r="F204" s="155" t="s">
        <v>413</v>
      </c>
      <c r="I204" s="156"/>
      <c r="L204" s="28"/>
      <c r="M204" s="157"/>
      <c r="T204" s="52"/>
      <c r="AT204" s="13" t="s">
        <v>412</v>
      </c>
      <c r="AU204" s="13" t="s">
        <v>83</v>
      </c>
    </row>
    <row r="205" spans="2:65" s="1" customFormat="1" ht="16.5" customHeight="1">
      <c r="B205" s="28"/>
      <c r="C205" s="129" t="s">
        <v>414</v>
      </c>
      <c r="D205" s="129" t="s">
        <v>124</v>
      </c>
      <c r="E205" s="130" t="s">
        <v>415</v>
      </c>
      <c r="F205" s="131" t="s">
        <v>416</v>
      </c>
      <c r="G205" s="132" t="s">
        <v>268</v>
      </c>
      <c r="H205" s="133">
        <v>1</v>
      </c>
      <c r="I205" s="134"/>
      <c r="J205" s="135">
        <f>ROUND(I205*H205,2)</f>
        <v>0</v>
      </c>
      <c r="K205" s="136"/>
      <c r="L205" s="28"/>
      <c r="M205" s="137" t="s">
        <v>1</v>
      </c>
      <c r="N205" s="138" t="s">
        <v>38</v>
      </c>
      <c r="P205" s="139">
        <f>O205*H205</f>
        <v>0</v>
      </c>
      <c r="Q205" s="139">
        <v>0</v>
      </c>
      <c r="R205" s="139">
        <f>Q205*H205</f>
        <v>0</v>
      </c>
      <c r="S205" s="139">
        <v>0</v>
      </c>
      <c r="T205" s="140">
        <f>S205*H205</f>
        <v>0</v>
      </c>
      <c r="AR205" s="141" t="s">
        <v>148</v>
      </c>
      <c r="AT205" s="141" t="s">
        <v>124</v>
      </c>
      <c r="AU205" s="141" t="s">
        <v>83</v>
      </c>
      <c r="AY205" s="13" t="s">
        <v>121</v>
      </c>
      <c r="BE205" s="142">
        <f>IF(N205="základní",J205,0)</f>
        <v>0</v>
      </c>
      <c r="BF205" s="142">
        <f>IF(N205="snížená",J205,0)</f>
        <v>0</v>
      </c>
      <c r="BG205" s="142">
        <f>IF(N205="zákl. přenesená",J205,0)</f>
        <v>0</v>
      </c>
      <c r="BH205" s="142">
        <f>IF(N205="sníž. přenesená",J205,0)</f>
        <v>0</v>
      </c>
      <c r="BI205" s="142">
        <f>IF(N205="nulová",J205,0)</f>
        <v>0</v>
      </c>
      <c r="BJ205" s="13" t="s">
        <v>81</v>
      </c>
      <c r="BK205" s="142">
        <f>ROUND(I205*H205,2)</f>
        <v>0</v>
      </c>
      <c r="BL205" s="13" t="s">
        <v>148</v>
      </c>
      <c r="BM205" s="141" t="s">
        <v>417</v>
      </c>
    </row>
    <row r="206" spans="2:65" s="1" customFormat="1" ht="16.5" customHeight="1">
      <c r="B206" s="28"/>
      <c r="C206" s="129" t="s">
        <v>418</v>
      </c>
      <c r="D206" s="129" t="s">
        <v>124</v>
      </c>
      <c r="E206" s="130" t="s">
        <v>419</v>
      </c>
      <c r="F206" s="131" t="s">
        <v>420</v>
      </c>
      <c r="G206" s="132" t="s">
        <v>268</v>
      </c>
      <c r="H206" s="133">
        <v>1</v>
      </c>
      <c r="I206" s="134"/>
      <c r="J206" s="135">
        <f>ROUND(I206*H206,2)</f>
        <v>0</v>
      </c>
      <c r="K206" s="136"/>
      <c r="L206" s="28"/>
      <c r="M206" s="137" t="s">
        <v>1</v>
      </c>
      <c r="N206" s="138" t="s">
        <v>38</v>
      </c>
      <c r="P206" s="139">
        <f>O206*H206</f>
        <v>0</v>
      </c>
      <c r="Q206" s="139">
        <v>0</v>
      </c>
      <c r="R206" s="139">
        <f>Q206*H206</f>
        <v>0</v>
      </c>
      <c r="S206" s="139">
        <v>0</v>
      </c>
      <c r="T206" s="140">
        <f>S206*H206</f>
        <v>0</v>
      </c>
      <c r="AR206" s="141" t="s">
        <v>148</v>
      </c>
      <c r="AT206" s="141" t="s">
        <v>124</v>
      </c>
      <c r="AU206" s="141" t="s">
        <v>83</v>
      </c>
      <c r="AY206" s="13" t="s">
        <v>121</v>
      </c>
      <c r="BE206" s="142">
        <f>IF(N206="základní",J206,0)</f>
        <v>0</v>
      </c>
      <c r="BF206" s="142">
        <f>IF(N206="snížená",J206,0)</f>
        <v>0</v>
      </c>
      <c r="BG206" s="142">
        <f>IF(N206="zákl. přenesená",J206,0)</f>
        <v>0</v>
      </c>
      <c r="BH206" s="142">
        <f>IF(N206="sníž. přenesená",J206,0)</f>
        <v>0</v>
      </c>
      <c r="BI206" s="142">
        <f>IF(N206="nulová",J206,0)</f>
        <v>0</v>
      </c>
      <c r="BJ206" s="13" t="s">
        <v>81</v>
      </c>
      <c r="BK206" s="142">
        <f>ROUND(I206*H206,2)</f>
        <v>0</v>
      </c>
      <c r="BL206" s="13" t="s">
        <v>148</v>
      </c>
      <c r="BM206" s="141" t="s">
        <v>421</v>
      </c>
    </row>
    <row r="207" spans="2:65" s="1" customFormat="1" ht="19.5">
      <c r="B207" s="28"/>
      <c r="D207" s="154" t="s">
        <v>412</v>
      </c>
      <c r="F207" s="155" t="s">
        <v>422</v>
      </c>
      <c r="I207" s="156"/>
      <c r="L207" s="28"/>
      <c r="M207" s="157"/>
      <c r="T207" s="52"/>
      <c r="AT207" s="13" t="s">
        <v>412</v>
      </c>
      <c r="AU207" s="13" t="s">
        <v>83</v>
      </c>
    </row>
    <row r="208" spans="2:65" s="1" customFormat="1" ht="16.5" customHeight="1">
      <c r="B208" s="28"/>
      <c r="C208" s="129" t="s">
        <v>423</v>
      </c>
      <c r="D208" s="129" t="s">
        <v>124</v>
      </c>
      <c r="E208" s="130" t="s">
        <v>424</v>
      </c>
      <c r="F208" s="131" t="s">
        <v>425</v>
      </c>
      <c r="G208" s="132" t="s">
        <v>268</v>
      </c>
      <c r="H208" s="133">
        <v>1</v>
      </c>
      <c r="I208" s="134"/>
      <c r="J208" s="135">
        <f>ROUND(I208*H208,2)</f>
        <v>0</v>
      </c>
      <c r="K208" s="136"/>
      <c r="L208" s="28"/>
      <c r="M208" s="137" t="s">
        <v>1</v>
      </c>
      <c r="N208" s="138" t="s">
        <v>38</v>
      </c>
      <c r="P208" s="139">
        <f>O208*H208</f>
        <v>0</v>
      </c>
      <c r="Q208" s="139">
        <v>0</v>
      </c>
      <c r="R208" s="139">
        <f>Q208*H208</f>
        <v>0</v>
      </c>
      <c r="S208" s="139">
        <v>0</v>
      </c>
      <c r="T208" s="140">
        <f>S208*H208</f>
        <v>0</v>
      </c>
      <c r="AR208" s="141" t="s">
        <v>148</v>
      </c>
      <c r="AT208" s="141" t="s">
        <v>124</v>
      </c>
      <c r="AU208" s="141" t="s">
        <v>83</v>
      </c>
      <c r="AY208" s="13" t="s">
        <v>121</v>
      </c>
      <c r="BE208" s="142">
        <f>IF(N208="základní",J208,0)</f>
        <v>0</v>
      </c>
      <c r="BF208" s="142">
        <f>IF(N208="snížená",J208,0)</f>
        <v>0</v>
      </c>
      <c r="BG208" s="142">
        <f>IF(N208="zákl. přenesená",J208,0)</f>
        <v>0</v>
      </c>
      <c r="BH208" s="142">
        <f>IF(N208="sníž. přenesená",J208,0)</f>
        <v>0</v>
      </c>
      <c r="BI208" s="142">
        <f>IF(N208="nulová",J208,0)</f>
        <v>0</v>
      </c>
      <c r="BJ208" s="13" t="s">
        <v>81</v>
      </c>
      <c r="BK208" s="142">
        <f>ROUND(I208*H208,2)</f>
        <v>0</v>
      </c>
      <c r="BL208" s="13" t="s">
        <v>148</v>
      </c>
      <c r="BM208" s="141" t="s">
        <v>426</v>
      </c>
    </row>
    <row r="209" spans="2:65" s="1" customFormat="1" ht="24.2" customHeight="1">
      <c r="B209" s="28"/>
      <c r="C209" s="129" t="s">
        <v>427</v>
      </c>
      <c r="D209" s="129" t="s">
        <v>124</v>
      </c>
      <c r="E209" s="130" t="s">
        <v>428</v>
      </c>
      <c r="F209" s="131" t="s">
        <v>429</v>
      </c>
      <c r="G209" s="132" t="s">
        <v>127</v>
      </c>
      <c r="H209" s="133">
        <v>0.15</v>
      </c>
      <c r="I209" s="134"/>
      <c r="J209" s="135">
        <f>ROUND(I209*H209,2)</f>
        <v>0</v>
      </c>
      <c r="K209" s="136"/>
      <c r="L209" s="28"/>
      <c r="M209" s="137" t="s">
        <v>1</v>
      </c>
      <c r="N209" s="138" t="s">
        <v>38</v>
      </c>
      <c r="P209" s="139">
        <f>O209*H209</f>
        <v>0</v>
      </c>
      <c r="Q209" s="139">
        <v>0</v>
      </c>
      <c r="R209" s="139">
        <f>Q209*H209</f>
        <v>0</v>
      </c>
      <c r="S209" s="139">
        <v>0</v>
      </c>
      <c r="T209" s="140">
        <f>S209*H209</f>
        <v>0</v>
      </c>
      <c r="AR209" s="141" t="s">
        <v>148</v>
      </c>
      <c r="AT209" s="141" t="s">
        <v>124</v>
      </c>
      <c r="AU209" s="141" t="s">
        <v>83</v>
      </c>
      <c r="AY209" s="13" t="s">
        <v>121</v>
      </c>
      <c r="BE209" s="142">
        <f>IF(N209="základní",J209,0)</f>
        <v>0</v>
      </c>
      <c r="BF209" s="142">
        <f>IF(N209="snížená",J209,0)</f>
        <v>0</v>
      </c>
      <c r="BG209" s="142">
        <f>IF(N209="zákl. přenesená",J209,0)</f>
        <v>0</v>
      </c>
      <c r="BH209" s="142">
        <f>IF(N209="sníž. přenesená",J209,0)</f>
        <v>0</v>
      </c>
      <c r="BI209" s="142">
        <f>IF(N209="nulová",J209,0)</f>
        <v>0</v>
      </c>
      <c r="BJ209" s="13" t="s">
        <v>81</v>
      </c>
      <c r="BK209" s="142">
        <f>ROUND(I209*H209,2)</f>
        <v>0</v>
      </c>
      <c r="BL209" s="13" t="s">
        <v>148</v>
      </c>
      <c r="BM209" s="141" t="s">
        <v>430</v>
      </c>
    </row>
    <row r="210" spans="2:65" s="11" customFormat="1" ht="22.9" customHeight="1">
      <c r="B210" s="117"/>
      <c r="D210" s="118" t="s">
        <v>72</v>
      </c>
      <c r="E210" s="127" t="s">
        <v>431</v>
      </c>
      <c r="F210" s="127" t="s">
        <v>432</v>
      </c>
      <c r="I210" s="120"/>
      <c r="J210" s="128">
        <f>BK210</f>
        <v>0</v>
      </c>
      <c r="L210" s="117"/>
      <c r="M210" s="122"/>
      <c r="P210" s="123">
        <f>SUM(P211:P244)</f>
        <v>0</v>
      </c>
      <c r="R210" s="123">
        <f>SUM(R211:R244)</f>
        <v>8.6913700000000027</v>
      </c>
      <c r="T210" s="124">
        <f>SUM(T211:T244)</f>
        <v>6.0541799999999997</v>
      </c>
      <c r="AR210" s="118" t="s">
        <v>83</v>
      </c>
      <c r="AT210" s="125" t="s">
        <v>72</v>
      </c>
      <c r="AU210" s="125" t="s">
        <v>81</v>
      </c>
      <c r="AY210" s="118" t="s">
        <v>121</v>
      </c>
      <c r="BK210" s="126">
        <f>SUM(BK211:BK244)</f>
        <v>0</v>
      </c>
    </row>
    <row r="211" spans="2:65" s="1" customFormat="1" ht="24.2" customHeight="1">
      <c r="B211" s="28"/>
      <c r="C211" s="129" t="s">
        <v>433</v>
      </c>
      <c r="D211" s="129" t="s">
        <v>124</v>
      </c>
      <c r="E211" s="130" t="s">
        <v>434</v>
      </c>
      <c r="F211" s="131" t="s">
        <v>435</v>
      </c>
      <c r="G211" s="132" t="s">
        <v>268</v>
      </c>
      <c r="H211" s="133">
        <v>238</v>
      </c>
      <c r="I211" s="134"/>
      <c r="J211" s="135">
        <f t="shared" ref="J211:J244" si="30">ROUND(I211*H211,2)</f>
        <v>0</v>
      </c>
      <c r="K211" s="136"/>
      <c r="L211" s="28"/>
      <c r="M211" s="137" t="s">
        <v>1</v>
      </c>
      <c r="N211" s="138" t="s">
        <v>38</v>
      </c>
      <c r="P211" s="139">
        <f t="shared" ref="P211:P244" si="31">O211*H211</f>
        <v>0</v>
      </c>
      <c r="Q211" s="139">
        <v>5.0000000000000002E-5</v>
      </c>
      <c r="R211" s="139">
        <f t="shared" ref="R211:R244" si="32">Q211*H211</f>
        <v>1.1900000000000001E-2</v>
      </c>
      <c r="S211" s="139">
        <v>1.235E-2</v>
      </c>
      <c r="T211" s="140">
        <f t="shared" ref="T211:T244" si="33">S211*H211</f>
        <v>2.9392999999999998</v>
      </c>
      <c r="AR211" s="141" t="s">
        <v>128</v>
      </c>
      <c r="AT211" s="141" t="s">
        <v>124</v>
      </c>
      <c r="AU211" s="141" t="s">
        <v>83</v>
      </c>
      <c r="AY211" s="13" t="s">
        <v>121</v>
      </c>
      <c r="BE211" s="142">
        <f t="shared" ref="BE211:BE244" si="34">IF(N211="základní",J211,0)</f>
        <v>0</v>
      </c>
      <c r="BF211" s="142">
        <f t="shared" ref="BF211:BF244" si="35">IF(N211="snížená",J211,0)</f>
        <v>0</v>
      </c>
      <c r="BG211" s="142">
        <f t="shared" ref="BG211:BG244" si="36">IF(N211="zákl. přenesená",J211,0)</f>
        <v>0</v>
      </c>
      <c r="BH211" s="142">
        <f t="shared" ref="BH211:BH244" si="37">IF(N211="sníž. přenesená",J211,0)</f>
        <v>0</v>
      </c>
      <c r="BI211" s="142">
        <f t="shared" ref="BI211:BI244" si="38">IF(N211="nulová",J211,0)</f>
        <v>0</v>
      </c>
      <c r="BJ211" s="13" t="s">
        <v>81</v>
      </c>
      <c r="BK211" s="142">
        <f t="shared" ref="BK211:BK244" si="39">ROUND(I211*H211,2)</f>
        <v>0</v>
      </c>
      <c r="BL211" s="13" t="s">
        <v>128</v>
      </c>
      <c r="BM211" s="141" t="s">
        <v>436</v>
      </c>
    </row>
    <row r="212" spans="2:65" s="1" customFormat="1" ht="24.2" customHeight="1">
      <c r="B212" s="28"/>
      <c r="C212" s="129" t="s">
        <v>437</v>
      </c>
      <c r="D212" s="129" t="s">
        <v>124</v>
      </c>
      <c r="E212" s="130" t="s">
        <v>438</v>
      </c>
      <c r="F212" s="131" t="s">
        <v>439</v>
      </c>
      <c r="G212" s="132" t="s">
        <v>268</v>
      </c>
      <c r="H212" s="133">
        <v>80</v>
      </c>
      <c r="I212" s="134"/>
      <c r="J212" s="135">
        <f t="shared" si="30"/>
        <v>0</v>
      </c>
      <c r="K212" s="136"/>
      <c r="L212" s="28"/>
      <c r="M212" s="137" t="s">
        <v>1</v>
      </c>
      <c r="N212" s="138" t="s">
        <v>38</v>
      </c>
      <c r="P212" s="139">
        <f t="shared" si="31"/>
        <v>0</v>
      </c>
      <c r="Q212" s="139">
        <v>8.0000000000000007E-5</v>
      </c>
      <c r="R212" s="139">
        <f t="shared" si="32"/>
        <v>6.4000000000000003E-3</v>
      </c>
      <c r="S212" s="139">
        <v>2.4930000000000001E-2</v>
      </c>
      <c r="T212" s="140">
        <f t="shared" si="33"/>
        <v>1.9944000000000002</v>
      </c>
      <c r="AR212" s="141" t="s">
        <v>148</v>
      </c>
      <c r="AT212" s="141" t="s">
        <v>124</v>
      </c>
      <c r="AU212" s="141" t="s">
        <v>83</v>
      </c>
      <c r="AY212" s="13" t="s">
        <v>121</v>
      </c>
      <c r="BE212" s="142">
        <f t="shared" si="34"/>
        <v>0</v>
      </c>
      <c r="BF212" s="142">
        <f t="shared" si="35"/>
        <v>0</v>
      </c>
      <c r="BG212" s="142">
        <f t="shared" si="36"/>
        <v>0</v>
      </c>
      <c r="BH212" s="142">
        <f t="shared" si="37"/>
        <v>0</v>
      </c>
      <c r="BI212" s="142">
        <f t="shared" si="38"/>
        <v>0</v>
      </c>
      <c r="BJ212" s="13" t="s">
        <v>81</v>
      </c>
      <c r="BK212" s="142">
        <f t="shared" si="39"/>
        <v>0</v>
      </c>
      <c r="BL212" s="13" t="s">
        <v>148</v>
      </c>
      <c r="BM212" s="141" t="s">
        <v>440</v>
      </c>
    </row>
    <row r="213" spans="2:65" s="1" customFormat="1" ht="24.2" customHeight="1">
      <c r="B213" s="28"/>
      <c r="C213" s="129" t="s">
        <v>441</v>
      </c>
      <c r="D213" s="129" t="s">
        <v>124</v>
      </c>
      <c r="E213" s="130" t="s">
        <v>442</v>
      </c>
      <c r="F213" s="131" t="s">
        <v>443</v>
      </c>
      <c r="G213" s="132" t="s">
        <v>268</v>
      </c>
      <c r="H213" s="133">
        <v>16</v>
      </c>
      <c r="I213" s="134"/>
      <c r="J213" s="135">
        <f t="shared" si="30"/>
        <v>0</v>
      </c>
      <c r="K213" s="136"/>
      <c r="L213" s="28"/>
      <c r="M213" s="137" t="s">
        <v>1</v>
      </c>
      <c r="N213" s="138" t="s">
        <v>38</v>
      </c>
      <c r="P213" s="139">
        <f t="shared" si="31"/>
        <v>0</v>
      </c>
      <c r="Q213" s="139">
        <v>1E-4</v>
      </c>
      <c r="R213" s="139">
        <f t="shared" si="32"/>
        <v>1.6000000000000001E-3</v>
      </c>
      <c r="S213" s="139">
        <v>7.0029999999999995E-2</v>
      </c>
      <c r="T213" s="140">
        <f t="shared" si="33"/>
        <v>1.1204799999999999</v>
      </c>
      <c r="AR213" s="141" t="s">
        <v>148</v>
      </c>
      <c r="AT213" s="141" t="s">
        <v>124</v>
      </c>
      <c r="AU213" s="141" t="s">
        <v>83</v>
      </c>
      <c r="AY213" s="13" t="s">
        <v>121</v>
      </c>
      <c r="BE213" s="142">
        <f t="shared" si="34"/>
        <v>0</v>
      </c>
      <c r="BF213" s="142">
        <f t="shared" si="35"/>
        <v>0</v>
      </c>
      <c r="BG213" s="142">
        <f t="shared" si="36"/>
        <v>0</v>
      </c>
      <c r="BH213" s="142">
        <f t="shared" si="37"/>
        <v>0</v>
      </c>
      <c r="BI213" s="142">
        <f t="shared" si="38"/>
        <v>0</v>
      </c>
      <c r="BJ213" s="13" t="s">
        <v>81</v>
      </c>
      <c r="BK213" s="142">
        <f t="shared" si="39"/>
        <v>0</v>
      </c>
      <c r="BL213" s="13" t="s">
        <v>148</v>
      </c>
      <c r="BM213" s="141" t="s">
        <v>444</v>
      </c>
    </row>
    <row r="214" spans="2:65" s="1" customFormat="1" ht="24.2" customHeight="1">
      <c r="B214" s="28"/>
      <c r="C214" s="129" t="s">
        <v>445</v>
      </c>
      <c r="D214" s="129" t="s">
        <v>124</v>
      </c>
      <c r="E214" s="130" t="s">
        <v>446</v>
      </c>
      <c r="F214" s="131" t="s">
        <v>447</v>
      </c>
      <c r="G214" s="132" t="s">
        <v>268</v>
      </c>
      <c r="H214" s="133">
        <v>334</v>
      </c>
      <c r="I214" s="134"/>
      <c r="J214" s="135">
        <f t="shared" si="30"/>
        <v>0</v>
      </c>
      <c r="K214" s="136"/>
      <c r="L214" s="28"/>
      <c r="M214" s="137" t="s">
        <v>1</v>
      </c>
      <c r="N214" s="138" t="s">
        <v>38</v>
      </c>
      <c r="P214" s="139">
        <f t="shared" si="31"/>
        <v>0</v>
      </c>
      <c r="Q214" s="139">
        <v>1.3999999999999999E-4</v>
      </c>
      <c r="R214" s="139">
        <f t="shared" si="32"/>
        <v>4.6759999999999996E-2</v>
      </c>
      <c r="S214" s="139">
        <v>0</v>
      </c>
      <c r="T214" s="140">
        <f t="shared" si="33"/>
        <v>0</v>
      </c>
      <c r="AR214" s="141" t="s">
        <v>148</v>
      </c>
      <c r="AT214" s="141" t="s">
        <v>124</v>
      </c>
      <c r="AU214" s="141" t="s">
        <v>83</v>
      </c>
      <c r="AY214" s="13" t="s">
        <v>121</v>
      </c>
      <c r="BE214" s="142">
        <f t="shared" si="34"/>
        <v>0</v>
      </c>
      <c r="BF214" s="142">
        <f t="shared" si="35"/>
        <v>0</v>
      </c>
      <c r="BG214" s="142">
        <f t="shared" si="36"/>
        <v>0</v>
      </c>
      <c r="BH214" s="142">
        <f t="shared" si="37"/>
        <v>0</v>
      </c>
      <c r="BI214" s="142">
        <f t="shared" si="38"/>
        <v>0</v>
      </c>
      <c r="BJ214" s="13" t="s">
        <v>81</v>
      </c>
      <c r="BK214" s="142">
        <f t="shared" si="39"/>
        <v>0</v>
      </c>
      <c r="BL214" s="13" t="s">
        <v>148</v>
      </c>
      <c r="BM214" s="141" t="s">
        <v>448</v>
      </c>
    </row>
    <row r="215" spans="2:65" s="1" customFormat="1" ht="24.2" customHeight="1">
      <c r="B215" s="28"/>
      <c r="C215" s="129" t="s">
        <v>449</v>
      </c>
      <c r="D215" s="129" t="s">
        <v>124</v>
      </c>
      <c r="E215" s="130" t="s">
        <v>450</v>
      </c>
      <c r="F215" s="131" t="s">
        <v>451</v>
      </c>
      <c r="G215" s="132" t="s">
        <v>268</v>
      </c>
      <c r="H215" s="133">
        <v>334</v>
      </c>
      <c r="I215" s="134"/>
      <c r="J215" s="135">
        <f t="shared" si="30"/>
        <v>0</v>
      </c>
      <c r="K215" s="136"/>
      <c r="L215" s="28"/>
      <c r="M215" s="137" t="s">
        <v>1</v>
      </c>
      <c r="N215" s="138" t="s">
        <v>38</v>
      </c>
      <c r="P215" s="139">
        <f t="shared" si="31"/>
        <v>0</v>
      </c>
      <c r="Q215" s="139">
        <v>6.9999999999999999E-4</v>
      </c>
      <c r="R215" s="139">
        <f t="shared" si="32"/>
        <v>0.23380000000000001</v>
      </c>
      <c r="S215" s="139">
        <v>0</v>
      </c>
      <c r="T215" s="140">
        <f t="shared" si="33"/>
        <v>0</v>
      </c>
      <c r="AR215" s="141" t="s">
        <v>148</v>
      </c>
      <c r="AT215" s="141" t="s">
        <v>124</v>
      </c>
      <c r="AU215" s="141" t="s">
        <v>83</v>
      </c>
      <c r="AY215" s="13" t="s">
        <v>121</v>
      </c>
      <c r="BE215" s="142">
        <f t="shared" si="34"/>
        <v>0</v>
      </c>
      <c r="BF215" s="142">
        <f t="shared" si="35"/>
        <v>0</v>
      </c>
      <c r="BG215" s="142">
        <f t="shared" si="36"/>
        <v>0</v>
      </c>
      <c r="BH215" s="142">
        <f t="shared" si="37"/>
        <v>0</v>
      </c>
      <c r="BI215" s="142">
        <f t="shared" si="38"/>
        <v>0</v>
      </c>
      <c r="BJ215" s="13" t="s">
        <v>81</v>
      </c>
      <c r="BK215" s="142">
        <f t="shared" si="39"/>
        <v>0</v>
      </c>
      <c r="BL215" s="13" t="s">
        <v>148</v>
      </c>
      <c r="BM215" s="141" t="s">
        <v>452</v>
      </c>
    </row>
    <row r="216" spans="2:65" s="1" customFormat="1" ht="37.9" customHeight="1">
      <c r="B216" s="28"/>
      <c r="C216" s="129" t="s">
        <v>453</v>
      </c>
      <c r="D216" s="129" t="s">
        <v>124</v>
      </c>
      <c r="E216" s="130" t="s">
        <v>454</v>
      </c>
      <c r="F216" s="131" t="s">
        <v>455</v>
      </c>
      <c r="G216" s="132" t="s">
        <v>268</v>
      </c>
      <c r="H216" s="133">
        <v>4</v>
      </c>
      <c r="I216" s="134"/>
      <c r="J216" s="135">
        <f t="shared" si="30"/>
        <v>0</v>
      </c>
      <c r="K216" s="136"/>
      <c r="L216" s="28"/>
      <c r="M216" s="137" t="s">
        <v>1</v>
      </c>
      <c r="N216" s="138" t="s">
        <v>38</v>
      </c>
      <c r="P216" s="139">
        <f t="shared" si="31"/>
        <v>0</v>
      </c>
      <c r="Q216" s="139">
        <v>2.6100000000000002E-2</v>
      </c>
      <c r="R216" s="139">
        <f t="shared" si="32"/>
        <v>0.10440000000000001</v>
      </c>
      <c r="S216" s="139">
        <v>0</v>
      </c>
      <c r="T216" s="140">
        <f t="shared" si="33"/>
        <v>0</v>
      </c>
      <c r="AR216" s="141" t="s">
        <v>148</v>
      </c>
      <c r="AT216" s="141" t="s">
        <v>124</v>
      </c>
      <c r="AU216" s="141" t="s">
        <v>83</v>
      </c>
      <c r="AY216" s="13" t="s">
        <v>121</v>
      </c>
      <c r="BE216" s="142">
        <f t="shared" si="34"/>
        <v>0</v>
      </c>
      <c r="BF216" s="142">
        <f t="shared" si="35"/>
        <v>0</v>
      </c>
      <c r="BG216" s="142">
        <f t="shared" si="36"/>
        <v>0</v>
      </c>
      <c r="BH216" s="142">
        <f t="shared" si="37"/>
        <v>0</v>
      </c>
      <c r="BI216" s="142">
        <f t="shared" si="38"/>
        <v>0</v>
      </c>
      <c r="BJ216" s="13" t="s">
        <v>81</v>
      </c>
      <c r="BK216" s="142">
        <f t="shared" si="39"/>
        <v>0</v>
      </c>
      <c r="BL216" s="13" t="s">
        <v>148</v>
      </c>
      <c r="BM216" s="141" t="s">
        <v>456</v>
      </c>
    </row>
    <row r="217" spans="2:65" s="1" customFormat="1" ht="37.9" customHeight="1">
      <c r="B217" s="28"/>
      <c r="C217" s="129" t="s">
        <v>457</v>
      </c>
      <c r="D217" s="129" t="s">
        <v>124</v>
      </c>
      <c r="E217" s="130" t="s">
        <v>458</v>
      </c>
      <c r="F217" s="131" t="s">
        <v>459</v>
      </c>
      <c r="G217" s="132" t="s">
        <v>268</v>
      </c>
      <c r="H217" s="133">
        <v>1</v>
      </c>
      <c r="I217" s="134"/>
      <c r="J217" s="135">
        <f t="shared" si="30"/>
        <v>0</v>
      </c>
      <c r="K217" s="136"/>
      <c r="L217" s="28"/>
      <c r="M217" s="137" t="s">
        <v>1</v>
      </c>
      <c r="N217" s="138" t="s">
        <v>38</v>
      </c>
      <c r="P217" s="139">
        <f t="shared" si="31"/>
        <v>0</v>
      </c>
      <c r="Q217" s="139">
        <v>1.14E-2</v>
      </c>
      <c r="R217" s="139">
        <f t="shared" si="32"/>
        <v>1.14E-2</v>
      </c>
      <c r="S217" s="139">
        <v>0</v>
      </c>
      <c r="T217" s="140">
        <f t="shared" si="33"/>
        <v>0</v>
      </c>
      <c r="AR217" s="141" t="s">
        <v>148</v>
      </c>
      <c r="AT217" s="141" t="s">
        <v>124</v>
      </c>
      <c r="AU217" s="141" t="s">
        <v>83</v>
      </c>
      <c r="AY217" s="13" t="s">
        <v>121</v>
      </c>
      <c r="BE217" s="142">
        <f t="shared" si="34"/>
        <v>0</v>
      </c>
      <c r="BF217" s="142">
        <f t="shared" si="35"/>
        <v>0</v>
      </c>
      <c r="BG217" s="142">
        <f t="shared" si="36"/>
        <v>0</v>
      </c>
      <c r="BH217" s="142">
        <f t="shared" si="37"/>
        <v>0</v>
      </c>
      <c r="BI217" s="142">
        <f t="shared" si="38"/>
        <v>0</v>
      </c>
      <c r="BJ217" s="13" t="s">
        <v>81</v>
      </c>
      <c r="BK217" s="142">
        <f t="shared" si="39"/>
        <v>0</v>
      </c>
      <c r="BL217" s="13" t="s">
        <v>148</v>
      </c>
      <c r="BM217" s="141" t="s">
        <v>460</v>
      </c>
    </row>
    <row r="218" spans="2:65" s="1" customFormat="1" ht="37.9" customHeight="1">
      <c r="B218" s="28"/>
      <c r="C218" s="129" t="s">
        <v>461</v>
      </c>
      <c r="D218" s="129" t="s">
        <v>124</v>
      </c>
      <c r="E218" s="130" t="s">
        <v>462</v>
      </c>
      <c r="F218" s="131" t="s">
        <v>463</v>
      </c>
      <c r="G218" s="132" t="s">
        <v>268</v>
      </c>
      <c r="H218" s="133">
        <v>4</v>
      </c>
      <c r="I218" s="134"/>
      <c r="J218" s="135">
        <f t="shared" si="30"/>
        <v>0</v>
      </c>
      <c r="K218" s="136"/>
      <c r="L218" s="28"/>
      <c r="M218" s="137" t="s">
        <v>1</v>
      </c>
      <c r="N218" s="138" t="s">
        <v>38</v>
      </c>
      <c r="P218" s="139">
        <f t="shared" si="31"/>
        <v>0</v>
      </c>
      <c r="Q218" s="139">
        <v>1.4149999999999999E-2</v>
      </c>
      <c r="R218" s="139">
        <f t="shared" si="32"/>
        <v>5.6599999999999998E-2</v>
      </c>
      <c r="S218" s="139">
        <v>0</v>
      </c>
      <c r="T218" s="140">
        <f t="shared" si="33"/>
        <v>0</v>
      </c>
      <c r="AR218" s="141" t="s">
        <v>148</v>
      </c>
      <c r="AT218" s="141" t="s">
        <v>124</v>
      </c>
      <c r="AU218" s="141" t="s">
        <v>83</v>
      </c>
      <c r="AY218" s="13" t="s">
        <v>121</v>
      </c>
      <c r="BE218" s="142">
        <f t="shared" si="34"/>
        <v>0</v>
      </c>
      <c r="BF218" s="142">
        <f t="shared" si="35"/>
        <v>0</v>
      </c>
      <c r="BG218" s="142">
        <f t="shared" si="36"/>
        <v>0</v>
      </c>
      <c r="BH218" s="142">
        <f t="shared" si="37"/>
        <v>0</v>
      </c>
      <c r="BI218" s="142">
        <f t="shared" si="38"/>
        <v>0</v>
      </c>
      <c r="BJ218" s="13" t="s">
        <v>81</v>
      </c>
      <c r="BK218" s="142">
        <f t="shared" si="39"/>
        <v>0</v>
      </c>
      <c r="BL218" s="13" t="s">
        <v>148</v>
      </c>
      <c r="BM218" s="141" t="s">
        <v>464</v>
      </c>
    </row>
    <row r="219" spans="2:65" s="1" customFormat="1" ht="37.9" customHeight="1">
      <c r="B219" s="28"/>
      <c r="C219" s="129" t="s">
        <v>465</v>
      </c>
      <c r="D219" s="129" t="s">
        <v>124</v>
      </c>
      <c r="E219" s="130" t="s">
        <v>466</v>
      </c>
      <c r="F219" s="131" t="s">
        <v>467</v>
      </c>
      <c r="G219" s="132" t="s">
        <v>268</v>
      </c>
      <c r="H219" s="133">
        <v>13</v>
      </c>
      <c r="I219" s="134"/>
      <c r="J219" s="135">
        <f t="shared" si="30"/>
        <v>0</v>
      </c>
      <c r="K219" s="136"/>
      <c r="L219" s="28"/>
      <c r="M219" s="137" t="s">
        <v>1</v>
      </c>
      <c r="N219" s="138" t="s">
        <v>38</v>
      </c>
      <c r="P219" s="139">
        <f t="shared" si="31"/>
        <v>0</v>
      </c>
      <c r="Q219" s="139">
        <v>1.6539999999999999E-2</v>
      </c>
      <c r="R219" s="139">
        <f t="shared" si="32"/>
        <v>0.21501999999999999</v>
      </c>
      <c r="S219" s="139">
        <v>0</v>
      </c>
      <c r="T219" s="140">
        <f t="shared" si="33"/>
        <v>0</v>
      </c>
      <c r="AR219" s="141" t="s">
        <v>148</v>
      </c>
      <c r="AT219" s="141" t="s">
        <v>124</v>
      </c>
      <c r="AU219" s="141" t="s">
        <v>83</v>
      </c>
      <c r="AY219" s="13" t="s">
        <v>121</v>
      </c>
      <c r="BE219" s="142">
        <f t="shared" si="34"/>
        <v>0</v>
      </c>
      <c r="BF219" s="142">
        <f t="shared" si="35"/>
        <v>0</v>
      </c>
      <c r="BG219" s="142">
        <f t="shared" si="36"/>
        <v>0</v>
      </c>
      <c r="BH219" s="142">
        <f t="shared" si="37"/>
        <v>0</v>
      </c>
      <c r="BI219" s="142">
        <f t="shared" si="38"/>
        <v>0</v>
      </c>
      <c r="BJ219" s="13" t="s">
        <v>81</v>
      </c>
      <c r="BK219" s="142">
        <f t="shared" si="39"/>
        <v>0</v>
      </c>
      <c r="BL219" s="13" t="s">
        <v>148</v>
      </c>
      <c r="BM219" s="141" t="s">
        <v>468</v>
      </c>
    </row>
    <row r="220" spans="2:65" s="1" customFormat="1" ht="37.9" customHeight="1">
      <c r="B220" s="28"/>
      <c r="C220" s="129" t="s">
        <v>469</v>
      </c>
      <c r="D220" s="129" t="s">
        <v>124</v>
      </c>
      <c r="E220" s="130" t="s">
        <v>470</v>
      </c>
      <c r="F220" s="131" t="s">
        <v>471</v>
      </c>
      <c r="G220" s="132" t="s">
        <v>268</v>
      </c>
      <c r="H220" s="133">
        <v>12</v>
      </c>
      <c r="I220" s="134"/>
      <c r="J220" s="135">
        <f t="shared" si="30"/>
        <v>0</v>
      </c>
      <c r="K220" s="136"/>
      <c r="L220" s="28"/>
      <c r="M220" s="137" t="s">
        <v>1</v>
      </c>
      <c r="N220" s="138" t="s">
        <v>38</v>
      </c>
      <c r="P220" s="139">
        <f t="shared" si="31"/>
        <v>0</v>
      </c>
      <c r="Q220" s="139">
        <v>1.8929999999999999E-2</v>
      </c>
      <c r="R220" s="139">
        <f t="shared" si="32"/>
        <v>0.22715999999999997</v>
      </c>
      <c r="S220" s="139">
        <v>0</v>
      </c>
      <c r="T220" s="140">
        <f t="shared" si="33"/>
        <v>0</v>
      </c>
      <c r="AR220" s="141" t="s">
        <v>148</v>
      </c>
      <c r="AT220" s="141" t="s">
        <v>124</v>
      </c>
      <c r="AU220" s="141" t="s">
        <v>83</v>
      </c>
      <c r="AY220" s="13" t="s">
        <v>121</v>
      </c>
      <c r="BE220" s="142">
        <f t="shared" si="34"/>
        <v>0</v>
      </c>
      <c r="BF220" s="142">
        <f t="shared" si="35"/>
        <v>0</v>
      </c>
      <c r="BG220" s="142">
        <f t="shared" si="36"/>
        <v>0</v>
      </c>
      <c r="BH220" s="142">
        <f t="shared" si="37"/>
        <v>0</v>
      </c>
      <c r="BI220" s="142">
        <f t="shared" si="38"/>
        <v>0</v>
      </c>
      <c r="BJ220" s="13" t="s">
        <v>81</v>
      </c>
      <c r="BK220" s="142">
        <f t="shared" si="39"/>
        <v>0</v>
      </c>
      <c r="BL220" s="13" t="s">
        <v>148</v>
      </c>
      <c r="BM220" s="141" t="s">
        <v>472</v>
      </c>
    </row>
    <row r="221" spans="2:65" s="1" customFormat="1" ht="37.9" customHeight="1">
      <c r="B221" s="28"/>
      <c r="C221" s="129" t="s">
        <v>473</v>
      </c>
      <c r="D221" s="129" t="s">
        <v>124</v>
      </c>
      <c r="E221" s="130" t="s">
        <v>474</v>
      </c>
      <c r="F221" s="131" t="s">
        <v>475</v>
      </c>
      <c r="G221" s="132" t="s">
        <v>268</v>
      </c>
      <c r="H221" s="133">
        <v>122</v>
      </c>
      <c r="I221" s="134"/>
      <c r="J221" s="135">
        <f t="shared" si="30"/>
        <v>0</v>
      </c>
      <c r="K221" s="136"/>
      <c r="L221" s="28"/>
      <c r="M221" s="137" t="s">
        <v>1</v>
      </c>
      <c r="N221" s="138" t="s">
        <v>38</v>
      </c>
      <c r="P221" s="139">
        <f t="shared" si="31"/>
        <v>0</v>
      </c>
      <c r="Q221" s="139">
        <v>2.1319999999999999E-2</v>
      </c>
      <c r="R221" s="139">
        <f t="shared" si="32"/>
        <v>2.6010399999999998</v>
      </c>
      <c r="S221" s="139">
        <v>0</v>
      </c>
      <c r="T221" s="140">
        <f t="shared" si="33"/>
        <v>0</v>
      </c>
      <c r="AR221" s="141" t="s">
        <v>148</v>
      </c>
      <c r="AT221" s="141" t="s">
        <v>124</v>
      </c>
      <c r="AU221" s="141" t="s">
        <v>83</v>
      </c>
      <c r="AY221" s="13" t="s">
        <v>121</v>
      </c>
      <c r="BE221" s="142">
        <f t="shared" si="34"/>
        <v>0</v>
      </c>
      <c r="BF221" s="142">
        <f t="shared" si="35"/>
        <v>0</v>
      </c>
      <c r="BG221" s="142">
        <f t="shared" si="36"/>
        <v>0</v>
      </c>
      <c r="BH221" s="142">
        <f t="shared" si="37"/>
        <v>0</v>
      </c>
      <c r="BI221" s="142">
        <f t="shared" si="38"/>
        <v>0</v>
      </c>
      <c r="BJ221" s="13" t="s">
        <v>81</v>
      </c>
      <c r="BK221" s="142">
        <f t="shared" si="39"/>
        <v>0</v>
      </c>
      <c r="BL221" s="13" t="s">
        <v>148</v>
      </c>
      <c r="BM221" s="141" t="s">
        <v>476</v>
      </c>
    </row>
    <row r="222" spans="2:65" s="1" customFormat="1" ht="37.9" customHeight="1">
      <c r="B222" s="28"/>
      <c r="C222" s="129" t="s">
        <v>477</v>
      </c>
      <c r="D222" s="129" t="s">
        <v>124</v>
      </c>
      <c r="E222" s="130" t="s">
        <v>478</v>
      </c>
      <c r="F222" s="131" t="s">
        <v>479</v>
      </c>
      <c r="G222" s="132" t="s">
        <v>268</v>
      </c>
      <c r="H222" s="133">
        <v>2</v>
      </c>
      <c r="I222" s="134"/>
      <c r="J222" s="135">
        <f t="shared" si="30"/>
        <v>0</v>
      </c>
      <c r="K222" s="136"/>
      <c r="L222" s="28"/>
      <c r="M222" s="137" t="s">
        <v>1</v>
      </c>
      <c r="N222" s="138" t="s">
        <v>38</v>
      </c>
      <c r="P222" s="139">
        <f t="shared" si="31"/>
        <v>0</v>
      </c>
      <c r="Q222" s="139">
        <v>2.3709999999999998E-2</v>
      </c>
      <c r="R222" s="139">
        <f t="shared" si="32"/>
        <v>4.7419999999999997E-2</v>
      </c>
      <c r="S222" s="139">
        <v>0</v>
      </c>
      <c r="T222" s="140">
        <f t="shared" si="33"/>
        <v>0</v>
      </c>
      <c r="AR222" s="141" t="s">
        <v>148</v>
      </c>
      <c r="AT222" s="141" t="s">
        <v>124</v>
      </c>
      <c r="AU222" s="141" t="s">
        <v>83</v>
      </c>
      <c r="AY222" s="13" t="s">
        <v>121</v>
      </c>
      <c r="BE222" s="142">
        <f t="shared" si="34"/>
        <v>0</v>
      </c>
      <c r="BF222" s="142">
        <f t="shared" si="35"/>
        <v>0</v>
      </c>
      <c r="BG222" s="142">
        <f t="shared" si="36"/>
        <v>0</v>
      </c>
      <c r="BH222" s="142">
        <f t="shared" si="37"/>
        <v>0</v>
      </c>
      <c r="BI222" s="142">
        <f t="shared" si="38"/>
        <v>0</v>
      </c>
      <c r="BJ222" s="13" t="s">
        <v>81</v>
      </c>
      <c r="BK222" s="142">
        <f t="shared" si="39"/>
        <v>0</v>
      </c>
      <c r="BL222" s="13" t="s">
        <v>148</v>
      </c>
      <c r="BM222" s="141" t="s">
        <v>480</v>
      </c>
    </row>
    <row r="223" spans="2:65" s="1" customFormat="1" ht="37.9" customHeight="1">
      <c r="B223" s="28"/>
      <c r="C223" s="129" t="s">
        <v>481</v>
      </c>
      <c r="D223" s="129" t="s">
        <v>124</v>
      </c>
      <c r="E223" s="130" t="s">
        <v>482</v>
      </c>
      <c r="F223" s="131" t="s">
        <v>483</v>
      </c>
      <c r="G223" s="132" t="s">
        <v>268</v>
      </c>
      <c r="H223" s="133">
        <v>8</v>
      </c>
      <c r="I223" s="134"/>
      <c r="J223" s="135">
        <f t="shared" si="30"/>
        <v>0</v>
      </c>
      <c r="K223" s="136"/>
      <c r="L223" s="28"/>
      <c r="M223" s="137" t="s">
        <v>1</v>
      </c>
      <c r="N223" s="138" t="s">
        <v>38</v>
      </c>
      <c r="P223" s="139">
        <f t="shared" si="31"/>
        <v>0</v>
      </c>
      <c r="Q223" s="139">
        <v>1.34E-2</v>
      </c>
      <c r="R223" s="139">
        <f t="shared" si="32"/>
        <v>0.1072</v>
      </c>
      <c r="S223" s="139">
        <v>0</v>
      </c>
      <c r="T223" s="140">
        <f t="shared" si="33"/>
        <v>0</v>
      </c>
      <c r="AR223" s="141" t="s">
        <v>148</v>
      </c>
      <c r="AT223" s="141" t="s">
        <v>124</v>
      </c>
      <c r="AU223" s="141" t="s">
        <v>83</v>
      </c>
      <c r="AY223" s="13" t="s">
        <v>121</v>
      </c>
      <c r="BE223" s="142">
        <f t="shared" si="34"/>
        <v>0</v>
      </c>
      <c r="BF223" s="142">
        <f t="shared" si="35"/>
        <v>0</v>
      </c>
      <c r="BG223" s="142">
        <f t="shared" si="36"/>
        <v>0</v>
      </c>
      <c r="BH223" s="142">
        <f t="shared" si="37"/>
        <v>0</v>
      </c>
      <c r="BI223" s="142">
        <f t="shared" si="38"/>
        <v>0</v>
      </c>
      <c r="BJ223" s="13" t="s">
        <v>81</v>
      </c>
      <c r="BK223" s="142">
        <f t="shared" si="39"/>
        <v>0</v>
      </c>
      <c r="BL223" s="13" t="s">
        <v>148</v>
      </c>
      <c r="BM223" s="141" t="s">
        <v>484</v>
      </c>
    </row>
    <row r="224" spans="2:65" s="1" customFormat="1" ht="37.9" customHeight="1">
      <c r="B224" s="28"/>
      <c r="C224" s="129" t="s">
        <v>485</v>
      </c>
      <c r="D224" s="129" t="s">
        <v>124</v>
      </c>
      <c r="E224" s="130" t="s">
        <v>486</v>
      </c>
      <c r="F224" s="131" t="s">
        <v>487</v>
      </c>
      <c r="G224" s="132" t="s">
        <v>268</v>
      </c>
      <c r="H224" s="133">
        <v>15</v>
      </c>
      <c r="I224" s="134"/>
      <c r="J224" s="135">
        <f t="shared" si="30"/>
        <v>0</v>
      </c>
      <c r="K224" s="136"/>
      <c r="L224" s="28"/>
      <c r="M224" s="137" t="s">
        <v>1</v>
      </c>
      <c r="N224" s="138" t="s">
        <v>38</v>
      </c>
      <c r="P224" s="139">
        <f t="shared" si="31"/>
        <v>0</v>
      </c>
      <c r="Q224" s="139">
        <v>2.2290000000000001E-2</v>
      </c>
      <c r="R224" s="139">
        <f t="shared" si="32"/>
        <v>0.33435000000000004</v>
      </c>
      <c r="S224" s="139">
        <v>0</v>
      </c>
      <c r="T224" s="140">
        <f t="shared" si="33"/>
        <v>0</v>
      </c>
      <c r="AR224" s="141" t="s">
        <v>148</v>
      </c>
      <c r="AT224" s="141" t="s">
        <v>124</v>
      </c>
      <c r="AU224" s="141" t="s">
        <v>83</v>
      </c>
      <c r="AY224" s="13" t="s">
        <v>121</v>
      </c>
      <c r="BE224" s="142">
        <f t="shared" si="34"/>
        <v>0</v>
      </c>
      <c r="BF224" s="142">
        <f t="shared" si="35"/>
        <v>0</v>
      </c>
      <c r="BG224" s="142">
        <f t="shared" si="36"/>
        <v>0</v>
      </c>
      <c r="BH224" s="142">
        <f t="shared" si="37"/>
        <v>0</v>
      </c>
      <c r="BI224" s="142">
        <f t="shared" si="38"/>
        <v>0</v>
      </c>
      <c r="BJ224" s="13" t="s">
        <v>81</v>
      </c>
      <c r="BK224" s="142">
        <f t="shared" si="39"/>
        <v>0</v>
      </c>
      <c r="BL224" s="13" t="s">
        <v>148</v>
      </c>
      <c r="BM224" s="141" t="s">
        <v>488</v>
      </c>
    </row>
    <row r="225" spans="2:65" s="1" customFormat="1" ht="33" customHeight="1">
      <c r="B225" s="28"/>
      <c r="C225" s="129" t="s">
        <v>489</v>
      </c>
      <c r="D225" s="129" t="s">
        <v>124</v>
      </c>
      <c r="E225" s="130" t="s">
        <v>490</v>
      </c>
      <c r="F225" s="131" t="s">
        <v>491</v>
      </c>
      <c r="G225" s="132" t="s">
        <v>268</v>
      </c>
      <c r="H225" s="133">
        <v>16</v>
      </c>
      <c r="I225" s="134"/>
      <c r="J225" s="135">
        <f t="shared" si="30"/>
        <v>0</v>
      </c>
      <c r="K225" s="136"/>
      <c r="L225" s="28"/>
      <c r="M225" s="137" t="s">
        <v>1</v>
      </c>
      <c r="N225" s="138" t="s">
        <v>38</v>
      </c>
      <c r="P225" s="139">
        <f t="shared" si="31"/>
        <v>0</v>
      </c>
      <c r="Q225" s="139">
        <v>1.652E-2</v>
      </c>
      <c r="R225" s="139">
        <f t="shared" si="32"/>
        <v>0.26432</v>
      </c>
      <c r="S225" s="139">
        <v>0</v>
      </c>
      <c r="T225" s="140">
        <f t="shared" si="33"/>
        <v>0</v>
      </c>
      <c r="AR225" s="141" t="s">
        <v>148</v>
      </c>
      <c r="AT225" s="141" t="s">
        <v>124</v>
      </c>
      <c r="AU225" s="141" t="s">
        <v>83</v>
      </c>
      <c r="AY225" s="13" t="s">
        <v>121</v>
      </c>
      <c r="BE225" s="142">
        <f t="shared" si="34"/>
        <v>0</v>
      </c>
      <c r="BF225" s="142">
        <f t="shared" si="35"/>
        <v>0</v>
      </c>
      <c r="BG225" s="142">
        <f t="shared" si="36"/>
        <v>0</v>
      </c>
      <c r="BH225" s="142">
        <f t="shared" si="37"/>
        <v>0</v>
      </c>
      <c r="BI225" s="142">
        <f t="shared" si="38"/>
        <v>0</v>
      </c>
      <c r="BJ225" s="13" t="s">
        <v>81</v>
      </c>
      <c r="BK225" s="142">
        <f t="shared" si="39"/>
        <v>0</v>
      </c>
      <c r="BL225" s="13" t="s">
        <v>148</v>
      </c>
      <c r="BM225" s="141" t="s">
        <v>492</v>
      </c>
    </row>
    <row r="226" spans="2:65" s="1" customFormat="1" ht="33" customHeight="1">
      <c r="B226" s="28"/>
      <c r="C226" s="129" t="s">
        <v>493</v>
      </c>
      <c r="D226" s="129" t="s">
        <v>124</v>
      </c>
      <c r="E226" s="130" t="s">
        <v>494</v>
      </c>
      <c r="F226" s="131" t="s">
        <v>495</v>
      </c>
      <c r="G226" s="132" t="s">
        <v>268</v>
      </c>
      <c r="H226" s="133">
        <v>13</v>
      </c>
      <c r="I226" s="134"/>
      <c r="J226" s="135">
        <f t="shared" si="30"/>
        <v>0</v>
      </c>
      <c r="K226" s="136"/>
      <c r="L226" s="28"/>
      <c r="M226" s="137" t="s">
        <v>1</v>
      </c>
      <c r="N226" s="138" t="s">
        <v>38</v>
      </c>
      <c r="P226" s="139">
        <f t="shared" si="31"/>
        <v>0</v>
      </c>
      <c r="Q226" s="139">
        <v>1.831E-2</v>
      </c>
      <c r="R226" s="139">
        <f t="shared" si="32"/>
        <v>0.23802999999999999</v>
      </c>
      <c r="S226" s="139">
        <v>0</v>
      </c>
      <c r="T226" s="140">
        <f t="shared" si="33"/>
        <v>0</v>
      </c>
      <c r="AR226" s="141" t="s">
        <v>148</v>
      </c>
      <c r="AT226" s="141" t="s">
        <v>124</v>
      </c>
      <c r="AU226" s="141" t="s">
        <v>83</v>
      </c>
      <c r="AY226" s="13" t="s">
        <v>121</v>
      </c>
      <c r="BE226" s="142">
        <f t="shared" si="34"/>
        <v>0</v>
      </c>
      <c r="BF226" s="142">
        <f t="shared" si="35"/>
        <v>0</v>
      </c>
      <c r="BG226" s="142">
        <f t="shared" si="36"/>
        <v>0</v>
      </c>
      <c r="BH226" s="142">
        <f t="shared" si="37"/>
        <v>0</v>
      </c>
      <c r="BI226" s="142">
        <f t="shared" si="38"/>
        <v>0</v>
      </c>
      <c r="BJ226" s="13" t="s">
        <v>81</v>
      </c>
      <c r="BK226" s="142">
        <f t="shared" si="39"/>
        <v>0</v>
      </c>
      <c r="BL226" s="13" t="s">
        <v>148</v>
      </c>
      <c r="BM226" s="141" t="s">
        <v>496</v>
      </c>
    </row>
    <row r="227" spans="2:65" s="1" customFormat="1" ht="37.9" customHeight="1">
      <c r="B227" s="28"/>
      <c r="C227" s="129" t="s">
        <v>497</v>
      </c>
      <c r="D227" s="129" t="s">
        <v>124</v>
      </c>
      <c r="E227" s="130" t="s">
        <v>498</v>
      </c>
      <c r="F227" s="131" t="s">
        <v>499</v>
      </c>
      <c r="G227" s="132" t="s">
        <v>268</v>
      </c>
      <c r="H227" s="133">
        <v>5</v>
      </c>
      <c r="I227" s="134"/>
      <c r="J227" s="135">
        <f t="shared" si="30"/>
        <v>0</v>
      </c>
      <c r="K227" s="136"/>
      <c r="L227" s="28"/>
      <c r="M227" s="137" t="s">
        <v>1</v>
      </c>
      <c r="N227" s="138" t="s">
        <v>38</v>
      </c>
      <c r="P227" s="139">
        <f t="shared" si="31"/>
        <v>0</v>
      </c>
      <c r="Q227" s="139">
        <v>2.12E-2</v>
      </c>
      <c r="R227" s="139">
        <f t="shared" si="32"/>
        <v>0.106</v>
      </c>
      <c r="S227" s="139">
        <v>0</v>
      </c>
      <c r="T227" s="140">
        <f t="shared" si="33"/>
        <v>0</v>
      </c>
      <c r="AR227" s="141" t="s">
        <v>148</v>
      </c>
      <c r="AT227" s="141" t="s">
        <v>124</v>
      </c>
      <c r="AU227" s="141" t="s">
        <v>83</v>
      </c>
      <c r="AY227" s="13" t="s">
        <v>121</v>
      </c>
      <c r="BE227" s="142">
        <f t="shared" si="34"/>
        <v>0</v>
      </c>
      <c r="BF227" s="142">
        <f t="shared" si="35"/>
        <v>0</v>
      </c>
      <c r="BG227" s="142">
        <f t="shared" si="36"/>
        <v>0</v>
      </c>
      <c r="BH227" s="142">
        <f t="shared" si="37"/>
        <v>0</v>
      </c>
      <c r="BI227" s="142">
        <f t="shared" si="38"/>
        <v>0</v>
      </c>
      <c r="BJ227" s="13" t="s">
        <v>81</v>
      </c>
      <c r="BK227" s="142">
        <f t="shared" si="39"/>
        <v>0</v>
      </c>
      <c r="BL227" s="13" t="s">
        <v>148</v>
      </c>
      <c r="BM227" s="141" t="s">
        <v>500</v>
      </c>
    </row>
    <row r="228" spans="2:65" s="1" customFormat="1" ht="37.9" customHeight="1">
      <c r="B228" s="28"/>
      <c r="C228" s="129" t="s">
        <v>501</v>
      </c>
      <c r="D228" s="129" t="s">
        <v>124</v>
      </c>
      <c r="E228" s="130" t="s">
        <v>502</v>
      </c>
      <c r="F228" s="131" t="s">
        <v>503</v>
      </c>
      <c r="G228" s="132" t="s">
        <v>268</v>
      </c>
      <c r="H228" s="133">
        <v>10</v>
      </c>
      <c r="I228" s="134"/>
      <c r="J228" s="135">
        <f t="shared" si="30"/>
        <v>0</v>
      </c>
      <c r="K228" s="136"/>
      <c r="L228" s="28"/>
      <c r="M228" s="137" t="s">
        <v>1</v>
      </c>
      <c r="N228" s="138" t="s">
        <v>38</v>
      </c>
      <c r="P228" s="139">
        <f t="shared" si="31"/>
        <v>0</v>
      </c>
      <c r="Q228" s="139">
        <v>2.726E-2</v>
      </c>
      <c r="R228" s="139">
        <f t="shared" si="32"/>
        <v>0.27260000000000001</v>
      </c>
      <c r="S228" s="139">
        <v>0</v>
      </c>
      <c r="T228" s="140">
        <f t="shared" si="33"/>
        <v>0</v>
      </c>
      <c r="AR228" s="141" t="s">
        <v>148</v>
      </c>
      <c r="AT228" s="141" t="s">
        <v>124</v>
      </c>
      <c r="AU228" s="141" t="s">
        <v>83</v>
      </c>
      <c r="AY228" s="13" t="s">
        <v>121</v>
      </c>
      <c r="BE228" s="142">
        <f t="shared" si="34"/>
        <v>0</v>
      </c>
      <c r="BF228" s="142">
        <f t="shared" si="35"/>
        <v>0</v>
      </c>
      <c r="BG228" s="142">
        <f t="shared" si="36"/>
        <v>0</v>
      </c>
      <c r="BH228" s="142">
        <f t="shared" si="37"/>
        <v>0</v>
      </c>
      <c r="BI228" s="142">
        <f t="shared" si="38"/>
        <v>0</v>
      </c>
      <c r="BJ228" s="13" t="s">
        <v>81</v>
      </c>
      <c r="BK228" s="142">
        <f t="shared" si="39"/>
        <v>0</v>
      </c>
      <c r="BL228" s="13" t="s">
        <v>148</v>
      </c>
      <c r="BM228" s="141" t="s">
        <v>504</v>
      </c>
    </row>
    <row r="229" spans="2:65" s="1" customFormat="1" ht="37.9" customHeight="1">
      <c r="B229" s="28"/>
      <c r="C229" s="129" t="s">
        <v>505</v>
      </c>
      <c r="D229" s="129" t="s">
        <v>124</v>
      </c>
      <c r="E229" s="130" t="s">
        <v>506</v>
      </c>
      <c r="F229" s="131" t="s">
        <v>507</v>
      </c>
      <c r="G229" s="132" t="s">
        <v>268</v>
      </c>
      <c r="H229" s="133">
        <v>7</v>
      </c>
      <c r="I229" s="134"/>
      <c r="J229" s="135">
        <f t="shared" si="30"/>
        <v>0</v>
      </c>
      <c r="K229" s="136"/>
      <c r="L229" s="28"/>
      <c r="M229" s="137" t="s">
        <v>1</v>
      </c>
      <c r="N229" s="138" t="s">
        <v>38</v>
      </c>
      <c r="P229" s="139">
        <f t="shared" si="31"/>
        <v>0</v>
      </c>
      <c r="Q229" s="139">
        <v>2.3400000000000001E-2</v>
      </c>
      <c r="R229" s="139">
        <f t="shared" si="32"/>
        <v>0.1638</v>
      </c>
      <c r="S229" s="139">
        <v>0</v>
      </c>
      <c r="T229" s="140">
        <f t="shared" si="33"/>
        <v>0</v>
      </c>
      <c r="AR229" s="141" t="s">
        <v>148</v>
      </c>
      <c r="AT229" s="141" t="s">
        <v>124</v>
      </c>
      <c r="AU229" s="141" t="s">
        <v>83</v>
      </c>
      <c r="AY229" s="13" t="s">
        <v>121</v>
      </c>
      <c r="BE229" s="142">
        <f t="shared" si="34"/>
        <v>0</v>
      </c>
      <c r="BF229" s="142">
        <f t="shared" si="35"/>
        <v>0</v>
      </c>
      <c r="BG229" s="142">
        <f t="shared" si="36"/>
        <v>0</v>
      </c>
      <c r="BH229" s="142">
        <f t="shared" si="37"/>
        <v>0</v>
      </c>
      <c r="BI229" s="142">
        <f t="shared" si="38"/>
        <v>0</v>
      </c>
      <c r="BJ229" s="13" t="s">
        <v>81</v>
      </c>
      <c r="BK229" s="142">
        <f t="shared" si="39"/>
        <v>0</v>
      </c>
      <c r="BL229" s="13" t="s">
        <v>148</v>
      </c>
      <c r="BM229" s="141" t="s">
        <v>508</v>
      </c>
    </row>
    <row r="230" spans="2:65" s="1" customFormat="1" ht="37.9" customHeight="1">
      <c r="B230" s="28"/>
      <c r="C230" s="129" t="s">
        <v>509</v>
      </c>
      <c r="D230" s="129" t="s">
        <v>124</v>
      </c>
      <c r="E230" s="130" t="s">
        <v>510</v>
      </c>
      <c r="F230" s="131" t="s">
        <v>511</v>
      </c>
      <c r="G230" s="132" t="s">
        <v>268</v>
      </c>
      <c r="H230" s="133">
        <v>2</v>
      </c>
      <c r="I230" s="134"/>
      <c r="J230" s="135">
        <f t="shared" si="30"/>
        <v>0</v>
      </c>
      <c r="K230" s="136"/>
      <c r="L230" s="28"/>
      <c r="M230" s="137" t="s">
        <v>1</v>
      </c>
      <c r="N230" s="138" t="s">
        <v>38</v>
      </c>
      <c r="P230" s="139">
        <f t="shared" si="31"/>
        <v>0</v>
      </c>
      <c r="Q230" s="139">
        <v>2.87E-2</v>
      </c>
      <c r="R230" s="139">
        <f t="shared" si="32"/>
        <v>5.74E-2</v>
      </c>
      <c r="S230" s="139">
        <v>0</v>
      </c>
      <c r="T230" s="140">
        <f t="shared" si="33"/>
        <v>0</v>
      </c>
      <c r="AR230" s="141" t="s">
        <v>148</v>
      </c>
      <c r="AT230" s="141" t="s">
        <v>124</v>
      </c>
      <c r="AU230" s="141" t="s">
        <v>83</v>
      </c>
      <c r="AY230" s="13" t="s">
        <v>121</v>
      </c>
      <c r="BE230" s="142">
        <f t="shared" si="34"/>
        <v>0</v>
      </c>
      <c r="BF230" s="142">
        <f t="shared" si="35"/>
        <v>0</v>
      </c>
      <c r="BG230" s="142">
        <f t="shared" si="36"/>
        <v>0</v>
      </c>
      <c r="BH230" s="142">
        <f t="shared" si="37"/>
        <v>0</v>
      </c>
      <c r="BI230" s="142">
        <f t="shared" si="38"/>
        <v>0</v>
      </c>
      <c r="BJ230" s="13" t="s">
        <v>81</v>
      </c>
      <c r="BK230" s="142">
        <f t="shared" si="39"/>
        <v>0</v>
      </c>
      <c r="BL230" s="13" t="s">
        <v>148</v>
      </c>
      <c r="BM230" s="141" t="s">
        <v>512</v>
      </c>
    </row>
    <row r="231" spans="2:65" s="1" customFormat="1" ht="33" customHeight="1">
      <c r="B231" s="28"/>
      <c r="C231" s="129" t="s">
        <v>513</v>
      </c>
      <c r="D231" s="129" t="s">
        <v>124</v>
      </c>
      <c r="E231" s="130" t="s">
        <v>514</v>
      </c>
      <c r="F231" s="131" t="s">
        <v>515</v>
      </c>
      <c r="G231" s="132" t="s">
        <v>268</v>
      </c>
      <c r="H231" s="133">
        <v>11</v>
      </c>
      <c r="I231" s="134"/>
      <c r="J231" s="135">
        <f t="shared" si="30"/>
        <v>0</v>
      </c>
      <c r="K231" s="136"/>
      <c r="L231" s="28"/>
      <c r="M231" s="137" t="s">
        <v>1</v>
      </c>
      <c r="N231" s="138" t="s">
        <v>38</v>
      </c>
      <c r="P231" s="139">
        <f t="shared" si="31"/>
        <v>0</v>
      </c>
      <c r="Q231" s="139">
        <v>1.54E-2</v>
      </c>
      <c r="R231" s="139">
        <f t="shared" si="32"/>
        <v>0.1694</v>
      </c>
      <c r="S231" s="139">
        <v>0</v>
      </c>
      <c r="T231" s="140">
        <f t="shared" si="33"/>
        <v>0</v>
      </c>
      <c r="AR231" s="141" t="s">
        <v>148</v>
      </c>
      <c r="AT231" s="141" t="s">
        <v>124</v>
      </c>
      <c r="AU231" s="141" t="s">
        <v>83</v>
      </c>
      <c r="AY231" s="13" t="s">
        <v>121</v>
      </c>
      <c r="BE231" s="142">
        <f t="shared" si="34"/>
        <v>0</v>
      </c>
      <c r="BF231" s="142">
        <f t="shared" si="35"/>
        <v>0</v>
      </c>
      <c r="BG231" s="142">
        <f t="shared" si="36"/>
        <v>0</v>
      </c>
      <c r="BH231" s="142">
        <f t="shared" si="37"/>
        <v>0</v>
      </c>
      <c r="BI231" s="142">
        <f t="shared" si="38"/>
        <v>0</v>
      </c>
      <c r="BJ231" s="13" t="s">
        <v>81</v>
      </c>
      <c r="BK231" s="142">
        <f t="shared" si="39"/>
        <v>0</v>
      </c>
      <c r="BL231" s="13" t="s">
        <v>148</v>
      </c>
      <c r="BM231" s="141" t="s">
        <v>516</v>
      </c>
    </row>
    <row r="232" spans="2:65" s="1" customFormat="1" ht="37.9" customHeight="1">
      <c r="B232" s="28"/>
      <c r="C232" s="129" t="s">
        <v>517</v>
      </c>
      <c r="D232" s="129" t="s">
        <v>124</v>
      </c>
      <c r="E232" s="130" t="s">
        <v>518</v>
      </c>
      <c r="F232" s="131" t="s">
        <v>519</v>
      </c>
      <c r="G232" s="132" t="s">
        <v>268</v>
      </c>
      <c r="H232" s="133">
        <v>4</v>
      </c>
      <c r="I232" s="134"/>
      <c r="J232" s="135">
        <f t="shared" si="30"/>
        <v>0</v>
      </c>
      <c r="K232" s="136"/>
      <c r="L232" s="28"/>
      <c r="M232" s="137" t="s">
        <v>1</v>
      </c>
      <c r="N232" s="138" t="s">
        <v>38</v>
      </c>
      <c r="P232" s="139">
        <f t="shared" si="31"/>
        <v>0</v>
      </c>
      <c r="Q232" s="139">
        <v>2.828E-2</v>
      </c>
      <c r="R232" s="139">
        <f t="shared" si="32"/>
        <v>0.11312</v>
      </c>
      <c r="S232" s="139">
        <v>0</v>
      </c>
      <c r="T232" s="140">
        <f t="shared" si="33"/>
        <v>0</v>
      </c>
      <c r="AR232" s="141" t="s">
        <v>148</v>
      </c>
      <c r="AT232" s="141" t="s">
        <v>124</v>
      </c>
      <c r="AU232" s="141" t="s">
        <v>83</v>
      </c>
      <c r="AY232" s="13" t="s">
        <v>121</v>
      </c>
      <c r="BE232" s="142">
        <f t="shared" si="34"/>
        <v>0</v>
      </c>
      <c r="BF232" s="142">
        <f t="shared" si="35"/>
        <v>0</v>
      </c>
      <c r="BG232" s="142">
        <f t="shared" si="36"/>
        <v>0</v>
      </c>
      <c r="BH232" s="142">
        <f t="shared" si="37"/>
        <v>0</v>
      </c>
      <c r="BI232" s="142">
        <f t="shared" si="38"/>
        <v>0</v>
      </c>
      <c r="BJ232" s="13" t="s">
        <v>81</v>
      </c>
      <c r="BK232" s="142">
        <f t="shared" si="39"/>
        <v>0</v>
      </c>
      <c r="BL232" s="13" t="s">
        <v>148</v>
      </c>
      <c r="BM232" s="141" t="s">
        <v>520</v>
      </c>
    </row>
    <row r="233" spans="2:65" s="1" customFormat="1" ht="37.9" customHeight="1">
      <c r="B233" s="28"/>
      <c r="C233" s="129" t="s">
        <v>521</v>
      </c>
      <c r="D233" s="129" t="s">
        <v>124</v>
      </c>
      <c r="E233" s="130" t="s">
        <v>522</v>
      </c>
      <c r="F233" s="131" t="s">
        <v>523</v>
      </c>
      <c r="G233" s="132" t="s">
        <v>268</v>
      </c>
      <c r="H233" s="133">
        <v>1</v>
      </c>
      <c r="I233" s="134"/>
      <c r="J233" s="135">
        <f t="shared" si="30"/>
        <v>0</v>
      </c>
      <c r="K233" s="136"/>
      <c r="L233" s="28"/>
      <c r="M233" s="137" t="s">
        <v>1</v>
      </c>
      <c r="N233" s="138" t="s">
        <v>38</v>
      </c>
      <c r="P233" s="139">
        <f t="shared" si="31"/>
        <v>0</v>
      </c>
      <c r="Q233" s="139">
        <v>3.1539999999999999E-2</v>
      </c>
      <c r="R233" s="139">
        <f t="shared" si="32"/>
        <v>3.1539999999999999E-2</v>
      </c>
      <c r="S233" s="139">
        <v>0</v>
      </c>
      <c r="T233" s="140">
        <f t="shared" si="33"/>
        <v>0</v>
      </c>
      <c r="AR233" s="141" t="s">
        <v>148</v>
      </c>
      <c r="AT233" s="141" t="s">
        <v>124</v>
      </c>
      <c r="AU233" s="141" t="s">
        <v>83</v>
      </c>
      <c r="AY233" s="13" t="s">
        <v>121</v>
      </c>
      <c r="BE233" s="142">
        <f t="shared" si="34"/>
        <v>0</v>
      </c>
      <c r="BF233" s="142">
        <f t="shared" si="35"/>
        <v>0</v>
      </c>
      <c r="BG233" s="142">
        <f t="shared" si="36"/>
        <v>0</v>
      </c>
      <c r="BH233" s="142">
        <f t="shared" si="37"/>
        <v>0</v>
      </c>
      <c r="BI233" s="142">
        <f t="shared" si="38"/>
        <v>0</v>
      </c>
      <c r="BJ233" s="13" t="s">
        <v>81</v>
      </c>
      <c r="BK233" s="142">
        <f t="shared" si="39"/>
        <v>0</v>
      </c>
      <c r="BL233" s="13" t="s">
        <v>148</v>
      </c>
      <c r="BM233" s="141" t="s">
        <v>524</v>
      </c>
    </row>
    <row r="234" spans="2:65" s="1" customFormat="1" ht="33" customHeight="1">
      <c r="B234" s="28"/>
      <c r="C234" s="129" t="s">
        <v>525</v>
      </c>
      <c r="D234" s="129" t="s">
        <v>124</v>
      </c>
      <c r="E234" s="130" t="s">
        <v>526</v>
      </c>
      <c r="F234" s="131" t="s">
        <v>527</v>
      </c>
      <c r="G234" s="132" t="s">
        <v>268</v>
      </c>
      <c r="H234" s="133">
        <v>1</v>
      </c>
      <c r="I234" s="134"/>
      <c r="J234" s="135">
        <f t="shared" si="30"/>
        <v>0</v>
      </c>
      <c r="K234" s="136"/>
      <c r="L234" s="28"/>
      <c r="M234" s="137" t="s">
        <v>1</v>
      </c>
      <c r="N234" s="138" t="s">
        <v>38</v>
      </c>
      <c r="P234" s="139">
        <f t="shared" si="31"/>
        <v>0</v>
      </c>
      <c r="Q234" s="139">
        <v>1.8499999999999999E-2</v>
      </c>
      <c r="R234" s="139">
        <f t="shared" si="32"/>
        <v>1.8499999999999999E-2</v>
      </c>
      <c r="S234" s="139">
        <v>0</v>
      </c>
      <c r="T234" s="140">
        <f t="shared" si="33"/>
        <v>0</v>
      </c>
      <c r="AR234" s="141" t="s">
        <v>148</v>
      </c>
      <c r="AT234" s="141" t="s">
        <v>124</v>
      </c>
      <c r="AU234" s="141" t="s">
        <v>83</v>
      </c>
      <c r="AY234" s="13" t="s">
        <v>121</v>
      </c>
      <c r="BE234" s="142">
        <f t="shared" si="34"/>
        <v>0</v>
      </c>
      <c r="BF234" s="142">
        <f t="shared" si="35"/>
        <v>0</v>
      </c>
      <c r="BG234" s="142">
        <f t="shared" si="36"/>
        <v>0</v>
      </c>
      <c r="BH234" s="142">
        <f t="shared" si="37"/>
        <v>0</v>
      </c>
      <c r="BI234" s="142">
        <f t="shared" si="38"/>
        <v>0</v>
      </c>
      <c r="BJ234" s="13" t="s">
        <v>81</v>
      </c>
      <c r="BK234" s="142">
        <f t="shared" si="39"/>
        <v>0</v>
      </c>
      <c r="BL234" s="13" t="s">
        <v>148</v>
      </c>
      <c r="BM234" s="141" t="s">
        <v>528</v>
      </c>
    </row>
    <row r="235" spans="2:65" s="1" customFormat="1" ht="33" customHeight="1">
      <c r="B235" s="28"/>
      <c r="C235" s="129" t="s">
        <v>529</v>
      </c>
      <c r="D235" s="129" t="s">
        <v>124</v>
      </c>
      <c r="E235" s="130" t="s">
        <v>530</v>
      </c>
      <c r="F235" s="131" t="s">
        <v>531</v>
      </c>
      <c r="G235" s="132" t="s">
        <v>268</v>
      </c>
      <c r="H235" s="133">
        <v>2</v>
      </c>
      <c r="I235" s="134"/>
      <c r="J235" s="135">
        <f t="shared" si="30"/>
        <v>0</v>
      </c>
      <c r="K235" s="136"/>
      <c r="L235" s="28"/>
      <c r="M235" s="137" t="s">
        <v>1</v>
      </c>
      <c r="N235" s="138" t="s">
        <v>38</v>
      </c>
      <c r="P235" s="139">
        <f t="shared" si="31"/>
        <v>0</v>
      </c>
      <c r="Q235" s="139">
        <v>2.24E-2</v>
      </c>
      <c r="R235" s="139">
        <f t="shared" si="32"/>
        <v>4.48E-2</v>
      </c>
      <c r="S235" s="139">
        <v>0</v>
      </c>
      <c r="T235" s="140">
        <f t="shared" si="33"/>
        <v>0</v>
      </c>
      <c r="AR235" s="141" t="s">
        <v>148</v>
      </c>
      <c r="AT235" s="141" t="s">
        <v>124</v>
      </c>
      <c r="AU235" s="141" t="s">
        <v>83</v>
      </c>
      <c r="AY235" s="13" t="s">
        <v>121</v>
      </c>
      <c r="BE235" s="142">
        <f t="shared" si="34"/>
        <v>0</v>
      </c>
      <c r="BF235" s="142">
        <f t="shared" si="35"/>
        <v>0</v>
      </c>
      <c r="BG235" s="142">
        <f t="shared" si="36"/>
        <v>0</v>
      </c>
      <c r="BH235" s="142">
        <f t="shared" si="37"/>
        <v>0</v>
      </c>
      <c r="BI235" s="142">
        <f t="shared" si="38"/>
        <v>0</v>
      </c>
      <c r="BJ235" s="13" t="s">
        <v>81</v>
      </c>
      <c r="BK235" s="142">
        <f t="shared" si="39"/>
        <v>0</v>
      </c>
      <c r="BL235" s="13" t="s">
        <v>148</v>
      </c>
      <c r="BM235" s="141" t="s">
        <v>532</v>
      </c>
    </row>
    <row r="236" spans="2:65" s="1" customFormat="1" ht="37.9" customHeight="1">
      <c r="B236" s="28"/>
      <c r="C236" s="129" t="s">
        <v>533</v>
      </c>
      <c r="D236" s="129" t="s">
        <v>124</v>
      </c>
      <c r="E236" s="130" t="s">
        <v>534</v>
      </c>
      <c r="F236" s="131" t="s">
        <v>535</v>
      </c>
      <c r="G236" s="132" t="s">
        <v>268</v>
      </c>
      <c r="H236" s="133">
        <v>1</v>
      </c>
      <c r="I236" s="134"/>
      <c r="J236" s="135">
        <f t="shared" si="30"/>
        <v>0</v>
      </c>
      <c r="K236" s="136"/>
      <c r="L236" s="28"/>
      <c r="M236" s="137" t="s">
        <v>1</v>
      </c>
      <c r="N236" s="138" t="s">
        <v>38</v>
      </c>
      <c r="P236" s="139">
        <f t="shared" si="31"/>
        <v>0</v>
      </c>
      <c r="Q236" s="139">
        <v>3.993E-2</v>
      </c>
      <c r="R236" s="139">
        <f t="shared" si="32"/>
        <v>3.993E-2</v>
      </c>
      <c r="S236" s="139">
        <v>0</v>
      </c>
      <c r="T236" s="140">
        <f t="shared" si="33"/>
        <v>0</v>
      </c>
      <c r="AR236" s="141" t="s">
        <v>148</v>
      </c>
      <c r="AT236" s="141" t="s">
        <v>124</v>
      </c>
      <c r="AU236" s="141" t="s">
        <v>83</v>
      </c>
      <c r="AY236" s="13" t="s">
        <v>121</v>
      </c>
      <c r="BE236" s="142">
        <f t="shared" si="34"/>
        <v>0</v>
      </c>
      <c r="BF236" s="142">
        <f t="shared" si="35"/>
        <v>0</v>
      </c>
      <c r="BG236" s="142">
        <f t="shared" si="36"/>
        <v>0</v>
      </c>
      <c r="BH236" s="142">
        <f t="shared" si="37"/>
        <v>0</v>
      </c>
      <c r="BI236" s="142">
        <f t="shared" si="38"/>
        <v>0</v>
      </c>
      <c r="BJ236" s="13" t="s">
        <v>81</v>
      </c>
      <c r="BK236" s="142">
        <f t="shared" si="39"/>
        <v>0</v>
      </c>
      <c r="BL236" s="13" t="s">
        <v>148</v>
      </c>
      <c r="BM236" s="141" t="s">
        <v>536</v>
      </c>
    </row>
    <row r="237" spans="2:65" s="1" customFormat="1" ht="33" customHeight="1">
      <c r="B237" s="28"/>
      <c r="C237" s="129" t="s">
        <v>537</v>
      </c>
      <c r="D237" s="129" t="s">
        <v>124</v>
      </c>
      <c r="E237" s="130" t="s">
        <v>538</v>
      </c>
      <c r="F237" s="131" t="s">
        <v>539</v>
      </c>
      <c r="G237" s="132" t="s">
        <v>268</v>
      </c>
      <c r="H237" s="133">
        <v>16</v>
      </c>
      <c r="I237" s="134"/>
      <c r="J237" s="135">
        <f t="shared" si="30"/>
        <v>0</v>
      </c>
      <c r="K237" s="136"/>
      <c r="L237" s="28"/>
      <c r="M237" s="137" t="s">
        <v>1</v>
      </c>
      <c r="N237" s="138" t="s">
        <v>38</v>
      </c>
      <c r="P237" s="139">
        <f t="shared" si="31"/>
        <v>0</v>
      </c>
      <c r="Q237" s="139">
        <v>0.1135</v>
      </c>
      <c r="R237" s="139">
        <f t="shared" si="32"/>
        <v>1.8160000000000001</v>
      </c>
      <c r="S237" s="139">
        <v>0</v>
      </c>
      <c r="T237" s="140">
        <f t="shared" si="33"/>
        <v>0</v>
      </c>
      <c r="AR237" s="141" t="s">
        <v>148</v>
      </c>
      <c r="AT237" s="141" t="s">
        <v>124</v>
      </c>
      <c r="AU237" s="141" t="s">
        <v>83</v>
      </c>
      <c r="AY237" s="13" t="s">
        <v>121</v>
      </c>
      <c r="BE237" s="142">
        <f t="shared" si="34"/>
        <v>0</v>
      </c>
      <c r="BF237" s="142">
        <f t="shared" si="35"/>
        <v>0</v>
      </c>
      <c r="BG237" s="142">
        <f t="shared" si="36"/>
        <v>0</v>
      </c>
      <c r="BH237" s="142">
        <f t="shared" si="37"/>
        <v>0</v>
      </c>
      <c r="BI237" s="142">
        <f t="shared" si="38"/>
        <v>0</v>
      </c>
      <c r="BJ237" s="13" t="s">
        <v>81</v>
      </c>
      <c r="BK237" s="142">
        <f t="shared" si="39"/>
        <v>0</v>
      </c>
      <c r="BL237" s="13" t="s">
        <v>148</v>
      </c>
      <c r="BM237" s="141" t="s">
        <v>540</v>
      </c>
    </row>
    <row r="238" spans="2:65" s="1" customFormat="1" ht="37.9" customHeight="1">
      <c r="B238" s="28"/>
      <c r="C238" s="129" t="s">
        <v>541</v>
      </c>
      <c r="D238" s="129" t="s">
        <v>124</v>
      </c>
      <c r="E238" s="130" t="s">
        <v>542</v>
      </c>
      <c r="F238" s="131" t="s">
        <v>543</v>
      </c>
      <c r="G238" s="132" t="s">
        <v>268</v>
      </c>
      <c r="H238" s="133">
        <v>7</v>
      </c>
      <c r="I238" s="134"/>
      <c r="J238" s="135">
        <f t="shared" si="30"/>
        <v>0</v>
      </c>
      <c r="K238" s="136"/>
      <c r="L238" s="28"/>
      <c r="M238" s="137" t="s">
        <v>1</v>
      </c>
      <c r="N238" s="138" t="s">
        <v>38</v>
      </c>
      <c r="P238" s="139">
        <f t="shared" si="31"/>
        <v>0</v>
      </c>
      <c r="Q238" s="139">
        <v>1.6539999999999999E-2</v>
      </c>
      <c r="R238" s="139">
        <f t="shared" si="32"/>
        <v>0.11577999999999999</v>
      </c>
      <c r="S238" s="139">
        <v>0</v>
      </c>
      <c r="T238" s="140">
        <f t="shared" si="33"/>
        <v>0</v>
      </c>
      <c r="AR238" s="141" t="s">
        <v>148</v>
      </c>
      <c r="AT238" s="141" t="s">
        <v>124</v>
      </c>
      <c r="AU238" s="141" t="s">
        <v>83</v>
      </c>
      <c r="AY238" s="13" t="s">
        <v>121</v>
      </c>
      <c r="BE238" s="142">
        <f t="shared" si="34"/>
        <v>0</v>
      </c>
      <c r="BF238" s="142">
        <f t="shared" si="35"/>
        <v>0</v>
      </c>
      <c r="BG238" s="142">
        <f t="shared" si="36"/>
        <v>0</v>
      </c>
      <c r="BH238" s="142">
        <f t="shared" si="37"/>
        <v>0</v>
      </c>
      <c r="BI238" s="142">
        <f t="shared" si="38"/>
        <v>0</v>
      </c>
      <c r="BJ238" s="13" t="s">
        <v>81</v>
      </c>
      <c r="BK238" s="142">
        <f t="shared" si="39"/>
        <v>0</v>
      </c>
      <c r="BL238" s="13" t="s">
        <v>148</v>
      </c>
      <c r="BM238" s="141" t="s">
        <v>544</v>
      </c>
    </row>
    <row r="239" spans="2:65" s="1" customFormat="1" ht="37.9" customHeight="1">
      <c r="B239" s="28"/>
      <c r="C239" s="129" t="s">
        <v>545</v>
      </c>
      <c r="D239" s="129" t="s">
        <v>124</v>
      </c>
      <c r="E239" s="130" t="s">
        <v>546</v>
      </c>
      <c r="F239" s="131" t="s">
        <v>547</v>
      </c>
      <c r="G239" s="132" t="s">
        <v>268</v>
      </c>
      <c r="H239" s="133">
        <v>2</v>
      </c>
      <c r="I239" s="134"/>
      <c r="J239" s="135">
        <f t="shared" si="30"/>
        <v>0</v>
      </c>
      <c r="K239" s="136"/>
      <c r="L239" s="28"/>
      <c r="M239" s="137" t="s">
        <v>1</v>
      </c>
      <c r="N239" s="138" t="s">
        <v>38</v>
      </c>
      <c r="P239" s="139">
        <f t="shared" si="31"/>
        <v>0</v>
      </c>
      <c r="Q239" s="139">
        <v>1.8929999999999999E-2</v>
      </c>
      <c r="R239" s="139">
        <f t="shared" si="32"/>
        <v>3.7859999999999998E-2</v>
      </c>
      <c r="S239" s="139">
        <v>0</v>
      </c>
      <c r="T239" s="140">
        <f t="shared" si="33"/>
        <v>0</v>
      </c>
      <c r="AR239" s="141" t="s">
        <v>148</v>
      </c>
      <c r="AT239" s="141" t="s">
        <v>124</v>
      </c>
      <c r="AU239" s="141" t="s">
        <v>83</v>
      </c>
      <c r="AY239" s="13" t="s">
        <v>121</v>
      </c>
      <c r="BE239" s="142">
        <f t="shared" si="34"/>
        <v>0</v>
      </c>
      <c r="BF239" s="142">
        <f t="shared" si="35"/>
        <v>0</v>
      </c>
      <c r="BG239" s="142">
        <f t="shared" si="36"/>
        <v>0</v>
      </c>
      <c r="BH239" s="142">
        <f t="shared" si="37"/>
        <v>0</v>
      </c>
      <c r="BI239" s="142">
        <f t="shared" si="38"/>
        <v>0</v>
      </c>
      <c r="BJ239" s="13" t="s">
        <v>81</v>
      </c>
      <c r="BK239" s="142">
        <f t="shared" si="39"/>
        <v>0</v>
      </c>
      <c r="BL239" s="13" t="s">
        <v>148</v>
      </c>
      <c r="BM239" s="141" t="s">
        <v>548</v>
      </c>
    </row>
    <row r="240" spans="2:65" s="1" customFormat="1" ht="37.9" customHeight="1">
      <c r="B240" s="28"/>
      <c r="C240" s="129" t="s">
        <v>549</v>
      </c>
      <c r="D240" s="129" t="s">
        <v>124</v>
      </c>
      <c r="E240" s="130" t="s">
        <v>550</v>
      </c>
      <c r="F240" s="131" t="s">
        <v>551</v>
      </c>
      <c r="G240" s="132" t="s">
        <v>268</v>
      </c>
      <c r="H240" s="133">
        <v>46</v>
      </c>
      <c r="I240" s="134"/>
      <c r="J240" s="135">
        <f t="shared" si="30"/>
        <v>0</v>
      </c>
      <c r="K240" s="136"/>
      <c r="L240" s="28"/>
      <c r="M240" s="137" t="s">
        <v>1</v>
      </c>
      <c r="N240" s="138" t="s">
        <v>38</v>
      </c>
      <c r="P240" s="139">
        <f t="shared" si="31"/>
        <v>0</v>
      </c>
      <c r="Q240" s="139">
        <v>2.1319999999999999E-2</v>
      </c>
      <c r="R240" s="139">
        <f t="shared" si="32"/>
        <v>0.98071999999999993</v>
      </c>
      <c r="S240" s="139">
        <v>0</v>
      </c>
      <c r="T240" s="140">
        <f t="shared" si="33"/>
        <v>0</v>
      </c>
      <c r="AR240" s="141" t="s">
        <v>148</v>
      </c>
      <c r="AT240" s="141" t="s">
        <v>124</v>
      </c>
      <c r="AU240" s="141" t="s">
        <v>83</v>
      </c>
      <c r="AY240" s="13" t="s">
        <v>121</v>
      </c>
      <c r="BE240" s="142">
        <f t="shared" si="34"/>
        <v>0</v>
      </c>
      <c r="BF240" s="142">
        <f t="shared" si="35"/>
        <v>0</v>
      </c>
      <c r="BG240" s="142">
        <f t="shared" si="36"/>
        <v>0</v>
      </c>
      <c r="BH240" s="142">
        <f t="shared" si="37"/>
        <v>0</v>
      </c>
      <c r="BI240" s="142">
        <f t="shared" si="38"/>
        <v>0</v>
      </c>
      <c r="BJ240" s="13" t="s">
        <v>81</v>
      </c>
      <c r="BK240" s="142">
        <f t="shared" si="39"/>
        <v>0</v>
      </c>
      <c r="BL240" s="13" t="s">
        <v>148</v>
      </c>
      <c r="BM240" s="141" t="s">
        <v>552</v>
      </c>
    </row>
    <row r="241" spans="2:65" s="1" customFormat="1" ht="37.9" customHeight="1">
      <c r="B241" s="28"/>
      <c r="C241" s="129" t="s">
        <v>553</v>
      </c>
      <c r="D241" s="129" t="s">
        <v>124</v>
      </c>
      <c r="E241" s="130" t="s">
        <v>554</v>
      </c>
      <c r="F241" s="131" t="s">
        <v>555</v>
      </c>
      <c r="G241" s="132" t="s">
        <v>268</v>
      </c>
      <c r="H241" s="133">
        <v>2</v>
      </c>
      <c r="I241" s="134"/>
      <c r="J241" s="135">
        <f t="shared" si="30"/>
        <v>0</v>
      </c>
      <c r="K241" s="136"/>
      <c r="L241" s="28"/>
      <c r="M241" s="137" t="s">
        <v>1</v>
      </c>
      <c r="N241" s="138" t="s">
        <v>38</v>
      </c>
      <c r="P241" s="139">
        <f t="shared" si="31"/>
        <v>0</v>
      </c>
      <c r="Q241" s="139">
        <v>2.3709999999999998E-2</v>
      </c>
      <c r="R241" s="139">
        <f t="shared" si="32"/>
        <v>4.7419999999999997E-2</v>
      </c>
      <c r="S241" s="139">
        <v>0</v>
      </c>
      <c r="T241" s="140">
        <f t="shared" si="33"/>
        <v>0</v>
      </c>
      <c r="AR241" s="141" t="s">
        <v>148</v>
      </c>
      <c r="AT241" s="141" t="s">
        <v>124</v>
      </c>
      <c r="AU241" s="141" t="s">
        <v>83</v>
      </c>
      <c r="AY241" s="13" t="s">
        <v>121</v>
      </c>
      <c r="BE241" s="142">
        <f t="shared" si="34"/>
        <v>0</v>
      </c>
      <c r="BF241" s="142">
        <f t="shared" si="35"/>
        <v>0</v>
      </c>
      <c r="BG241" s="142">
        <f t="shared" si="36"/>
        <v>0</v>
      </c>
      <c r="BH241" s="142">
        <f t="shared" si="37"/>
        <v>0</v>
      </c>
      <c r="BI241" s="142">
        <f t="shared" si="38"/>
        <v>0</v>
      </c>
      <c r="BJ241" s="13" t="s">
        <v>81</v>
      </c>
      <c r="BK241" s="142">
        <f t="shared" si="39"/>
        <v>0</v>
      </c>
      <c r="BL241" s="13" t="s">
        <v>148</v>
      </c>
      <c r="BM241" s="141" t="s">
        <v>556</v>
      </c>
    </row>
    <row r="242" spans="2:65" s="1" customFormat="1" ht="37.9" customHeight="1">
      <c r="B242" s="28"/>
      <c r="C242" s="129" t="s">
        <v>557</v>
      </c>
      <c r="D242" s="129" t="s">
        <v>124</v>
      </c>
      <c r="E242" s="130" t="s">
        <v>558</v>
      </c>
      <c r="F242" s="131" t="s">
        <v>559</v>
      </c>
      <c r="G242" s="132" t="s">
        <v>268</v>
      </c>
      <c r="H242" s="133">
        <v>6</v>
      </c>
      <c r="I242" s="134"/>
      <c r="J242" s="135">
        <f t="shared" si="30"/>
        <v>0</v>
      </c>
      <c r="K242" s="136"/>
      <c r="L242" s="28"/>
      <c r="M242" s="137" t="s">
        <v>1</v>
      </c>
      <c r="N242" s="138" t="s">
        <v>38</v>
      </c>
      <c r="P242" s="139">
        <f t="shared" si="31"/>
        <v>0</v>
      </c>
      <c r="Q242" s="139">
        <v>2.3400000000000001E-2</v>
      </c>
      <c r="R242" s="139">
        <f t="shared" si="32"/>
        <v>0.1404</v>
      </c>
      <c r="S242" s="139">
        <v>0</v>
      </c>
      <c r="T242" s="140">
        <f t="shared" si="33"/>
        <v>0</v>
      </c>
      <c r="AR242" s="141" t="s">
        <v>148</v>
      </c>
      <c r="AT242" s="141" t="s">
        <v>124</v>
      </c>
      <c r="AU242" s="141" t="s">
        <v>83</v>
      </c>
      <c r="AY242" s="13" t="s">
        <v>121</v>
      </c>
      <c r="BE242" s="142">
        <f t="shared" si="34"/>
        <v>0</v>
      </c>
      <c r="BF242" s="142">
        <f t="shared" si="35"/>
        <v>0</v>
      </c>
      <c r="BG242" s="142">
        <f t="shared" si="36"/>
        <v>0</v>
      </c>
      <c r="BH242" s="142">
        <f t="shared" si="37"/>
        <v>0</v>
      </c>
      <c r="BI242" s="142">
        <f t="shared" si="38"/>
        <v>0</v>
      </c>
      <c r="BJ242" s="13" t="s">
        <v>81</v>
      </c>
      <c r="BK242" s="142">
        <f t="shared" si="39"/>
        <v>0</v>
      </c>
      <c r="BL242" s="13" t="s">
        <v>148</v>
      </c>
      <c r="BM242" s="141" t="s">
        <v>560</v>
      </c>
    </row>
    <row r="243" spans="2:65" s="1" customFormat="1" ht="37.9" customHeight="1">
      <c r="B243" s="28"/>
      <c r="C243" s="129" t="s">
        <v>561</v>
      </c>
      <c r="D243" s="129" t="s">
        <v>124</v>
      </c>
      <c r="E243" s="130" t="s">
        <v>562</v>
      </c>
      <c r="F243" s="131" t="s">
        <v>563</v>
      </c>
      <c r="G243" s="132" t="s">
        <v>268</v>
      </c>
      <c r="H243" s="133">
        <v>1</v>
      </c>
      <c r="I243" s="134"/>
      <c r="J243" s="135">
        <f t="shared" si="30"/>
        <v>0</v>
      </c>
      <c r="K243" s="136"/>
      <c r="L243" s="28"/>
      <c r="M243" s="137" t="s">
        <v>1</v>
      </c>
      <c r="N243" s="138" t="s">
        <v>38</v>
      </c>
      <c r="P243" s="139">
        <f t="shared" si="31"/>
        <v>0</v>
      </c>
      <c r="Q243" s="139">
        <v>2.87E-2</v>
      </c>
      <c r="R243" s="139">
        <f t="shared" si="32"/>
        <v>2.87E-2</v>
      </c>
      <c r="S243" s="139">
        <v>0</v>
      </c>
      <c r="T243" s="140">
        <f t="shared" si="33"/>
        <v>0</v>
      </c>
      <c r="AR243" s="141" t="s">
        <v>148</v>
      </c>
      <c r="AT243" s="141" t="s">
        <v>124</v>
      </c>
      <c r="AU243" s="141" t="s">
        <v>83</v>
      </c>
      <c r="AY243" s="13" t="s">
        <v>121</v>
      </c>
      <c r="BE243" s="142">
        <f t="shared" si="34"/>
        <v>0</v>
      </c>
      <c r="BF243" s="142">
        <f t="shared" si="35"/>
        <v>0</v>
      </c>
      <c r="BG243" s="142">
        <f t="shared" si="36"/>
        <v>0</v>
      </c>
      <c r="BH243" s="142">
        <f t="shared" si="37"/>
        <v>0</v>
      </c>
      <c r="BI243" s="142">
        <f t="shared" si="38"/>
        <v>0</v>
      </c>
      <c r="BJ243" s="13" t="s">
        <v>81</v>
      </c>
      <c r="BK243" s="142">
        <f t="shared" si="39"/>
        <v>0</v>
      </c>
      <c r="BL243" s="13" t="s">
        <v>148</v>
      </c>
      <c r="BM243" s="141" t="s">
        <v>564</v>
      </c>
    </row>
    <row r="244" spans="2:65" s="1" customFormat="1" ht="24.2" customHeight="1">
      <c r="B244" s="28"/>
      <c r="C244" s="129" t="s">
        <v>565</v>
      </c>
      <c r="D244" s="129" t="s">
        <v>124</v>
      </c>
      <c r="E244" s="130" t="s">
        <v>566</v>
      </c>
      <c r="F244" s="131" t="s">
        <v>567</v>
      </c>
      <c r="G244" s="132" t="s">
        <v>127</v>
      </c>
      <c r="H244" s="133">
        <v>8.6790000000000003</v>
      </c>
      <c r="I244" s="134"/>
      <c r="J244" s="135">
        <f t="shared" si="30"/>
        <v>0</v>
      </c>
      <c r="K244" s="136"/>
      <c r="L244" s="28"/>
      <c r="M244" s="137" t="s">
        <v>1</v>
      </c>
      <c r="N244" s="138" t="s">
        <v>38</v>
      </c>
      <c r="P244" s="139">
        <f t="shared" si="31"/>
        <v>0</v>
      </c>
      <c r="Q244" s="139">
        <v>0</v>
      </c>
      <c r="R244" s="139">
        <f t="shared" si="32"/>
        <v>0</v>
      </c>
      <c r="S244" s="139">
        <v>0</v>
      </c>
      <c r="T244" s="140">
        <f t="shared" si="33"/>
        <v>0</v>
      </c>
      <c r="AR244" s="141" t="s">
        <v>148</v>
      </c>
      <c r="AT244" s="141" t="s">
        <v>124</v>
      </c>
      <c r="AU244" s="141" t="s">
        <v>83</v>
      </c>
      <c r="AY244" s="13" t="s">
        <v>121</v>
      </c>
      <c r="BE244" s="142">
        <f t="shared" si="34"/>
        <v>0</v>
      </c>
      <c r="BF244" s="142">
        <f t="shared" si="35"/>
        <v>0</v>
      </c>
      <c r="BG244" s="142">
        <f t="shared" si="36"/>
        <v>0</v>
      </c>
      <c r="BH244" s="142">
        <f t="shared" si="37"/>
        <v>0</v>
      </c>
      <c r="BI244" s="142">
        <f t="shared" si="38"/>
        <v>0</v>
      </c>
      <c r="BJ244" s="13" t="s">
        <v>81</v>
      </c>
      <c r="BK244" s="142">
        <f t="shared" si="39"/>
        <v>0</v>
      </c>
      <c r="BL244" s="13" t="s">
        <v>148</v>
      </c>
      <c r="BM244" s="141" t="s">
        <v>568</v>
      </c>
    </row>
    <row r="245" spans="2:65" s="11" customFormat="1" ht="25.9" customHeight="1">
      <c r="B245" s="117"/>
      <c r="D245" s="118" t="s">
        <v>72</v>
      </c>
      <c r="E245" s="119" t="s">
        <v>569</v>
      </c>
      <c r="F245" s="119" t="s">
        <v>569</v>
      </c>
      <c r="I245" s="120"/>
      <c r="J245" s="121">
        <f>BK245</f>
        <v>0</v>
      </c>
      <c r="L245" s="117"/>
      <c r="M245" s="122"/>
      <c r="P245" s="123">
        <f>P246+P256</f>
        <v>0</v>
      </c>
      <c r="R245" s="123">
        <f>R246+R256</f>
        <v>0</v>
      </c>
      <c r="T245" s="124">
        <f>T246+T256</f>
        <v>0</v>
      </c>
      <c r="AR245" s="118" t="s">
        <v>128</v>
      </c>
      <c r="AT245" s="125" t="s">
        <v>72</v>
      </c>
      <c r="AU245" s="125" t="s">
        <v>73</v>
      </c>
      <c r="AY245" s="118" t="s">
        <v>121</v>
      </c>
      <c r="BK245" s="126">
        <f>BK246+BK256</f>
        <v>0</v>
      </c>
    </row>
    <row r="246" spans="2:65" s="11" customFormat="1" ht="22.9" customHeight="1">
      <c r="B246" s="117"/>
      <c r="D246" s="118" t="s">
        <v>72</v>
      </c>
      <c r="E246" s="127" t="s">
        <v>570</v>
      </c>
      <c r="F246" s="127" t="s">
        <v>571</v>
      </c>
      <c r="I246" s="120"/>
      <c r="J246" s="128">
        <f>BK246</f>
        <v>0</v>
      </c>
      <c r="L246" s="117"/>
      <c r="M246" s="122"/>
      <c r="P246" s="123">
        <f>SUM(P247:P255)</f>
        <v>0</v>
      </c>
      <c r="R246" s="123">
        <f>SUM(R247:R255)</f>
        <v>0</v>
      </c>
      <c r="T246" s="124">
        <f>SUM(T247:T255)</f>
        <v>0</v>
      </c>
      <c r="AR246" s="118" t="s">
        <v>128</v>
      </c>
      <c r="AT246" s="125" t="s">
        <v>72</v>
      </c>
      <c r="AU246" s="125" t="s">
        <v>81</v>
      </c>
      <c r="AY246" s="118" t="s">
        <v>121</v>
      </c>
      <c r="BK246" s="126">
        <f>SUM(BK247:BK255)</f>
        <v>0</v>
      </c>
    </row>
    <row r="247" spans="2:65" s="1" customFormat="1" ht="16.5" customHeight="1">
      <c r="B247" s="28"/>
      <c r="C247" s="129" t="s">
        <v>572</v>
      </c>
      <c r="D247" s="129" t="s">
        <v>124</v>
      </c>
      <c r="E247" s="130" t="s">
        <v>573</v>
      </c>
      <c r="F247" s="131" t="s">
        <v>574</v>
      </c>
      <c r="G247" s="132" t="s">
        <v>575</v>
      </c>
      <c r="H247" s="133">
        <v>1</v>
      </c>
      <c r="I247" s="134"/>
      <c r="J247" s="135">
        <f t="shared" ref="J247:J255" si="40">ROUND(I247*H247,2)</f>
        <v>0</v>
      </c>
      <c r="K247" s="136"/>
      <c r="L247" s="28"/>
      <c r="M247" s="137" t="s">
        <v>1</v>
      </c>
      <c r="N247" s="138" t="s">
        <v>38</v>
      </c>
      <c r="P247" s="139">
        <f t="shared" ref="P247:P255" si="41">O247*H247</f>
        <v>0</v>
      </c>
      <c r="Q247" s="139">
        <v>0</v>
      </c>
      <c r="R247" s="139">
        <f t="shared" ref="R247:R255" si="42">Q247*H247</f>
        <v>0</v>
      </c>
      <c r="S247" s="139">
        <v>0</v>
      </c>
      <c r="T247" s="140">
        <f t="shared" ref="T247:T255" si="43">S247*H247</f>
        <v>0</v>
      </c>
      <c r="AR247" s="141" t="s">
        <v>576</v>
      </c>
      <c r="AT247" s="141" t="s">
        <v>124</v>
      </c>
      <c r="AU247" s="141" t="s">
        <v>83</v>
      </c>
      <c r="AY247" s="13" t="s">
        <v>121</v>
      </c>
      <c r="BE247" s="142">
        <f t="shared" ref="BE247:BE255" si="44">IF(N247="základní",J247,0)</f>
        <v>0</v>
      </c>
      <c r="BF247" s="142">
        <f t="shared" ref="BF247:BF255" si="45">IF(N247="snížená",J247,0)</f>
        <v>0</v>
      </c>
      <c r="BG247" s="142">
        <f t="shared" ref="BG247:BG255" si="46">IF(N247="zákl. přenesená",J247,0)</f>
        <v>0</v>
      </c>
      <c r="BH247" s="142">
        <f t="shared" ref="BH247:BH255" si="47">IF(N247="sníž. přenesená",J247,0)</f>
        <v>0</v>
      </c>
      <c r="BI247" s="142">
        <f t="shared" ref="BI247:BI255" si="48">IF(N247="nulová",J247,0)</f>
        <v>0</v>
      </c>
      <c r="BJ247" s="13" t="s">
        <v>81</v>
      </c>
      <c r="BK247" s="142">
        <f t="shared" ref="BK247:BK255" si="49">ROUND(I247*H247,2)</f>
        <v>0</v>
      </c>
      <c r="BL247" s="13" t="s">
        <v>576</v>
      </c>
      <c r="BM247" s="141" t="s">
        <v>577</v>
      </c>
    </row>
    <row r="248" spans="2:65" s="1" customFormat="1" ht="16.5" customHeight="1">
      <c r="B248" s="28"/>
      <c r="C248" s="129" t="s">
        <v>578</v>
      </c>
      <c r="D248" s="129" t="s">
        <v>124</v>
      </c>
      <c r="E248" s="130" t="s">
        <v>579</v>
      </c>
      <c r="F248" s="131" t="s">
        <v>580</v>
      </c>
      <c r="G248" s="132" t="s">
        <v>575</v>
      </c>
      <c r="H248" s="133">
        <v>1</v>
      </c>
      <c r="I248" s="134"/>
      <c r="J248" s="135">
        <f t="shared" si="40"/>
        <v>0</v>
      </c>
      <c r="K248" s="136"/>
      <c r="L248" s="28"/>
      <c r="M248" s="137" t="s">
        <v>1</v>
      </c>
      <c r="N248" s="138" t="s">
        <v>38</v>
      </c>
      <c r="P248" s="139">
        <f t="shared" si="41"/>
        <v>0</v>
      </c>
      <c r="Q248" s="139">
        <v>0</v>
      </c>
      <c r="R248" s="139">
        <f t="shared" si="42"/>
        <v>0</v>
      </c>
      <c r="S248" s="139">
        <v>0</v>
      </c>
      <c r="T248" s="140">
        <f t="shared" si="43"/>
        <v>0</v>
      </c>
      <c r="AR248" s="141" t="s">
        <v>576</v>
      </c>
      <c r="AT248" s="141" t="s">
        <v>124</v>
      </c>
      <c r="AU248" s="141" t="s">
        <v>83</v>
      </c>
      <c r="AY248" s="13" t="s">
        <v>121</v>
      </c>
      <c r="BE248" s="142">
        <f t="shared" si="44"/>
        <v>0</v>
      </c>
      <c r="BF248" s="142">
        <f t="shared" si="45"/>
        <v>0</v>
      </c>
      <c r="BG248" s="142">
        <f t="shared" si="46"/>
        <v>0</v>
      </c>
      <c r="BH248" s="142">
        <f t="shared" si="47"/>
        <v>0</v>
      </c>
      <c r="BI248" s="142">
        <f t="shared" si="48"/>
        <v>0</v>
      </c>
      <c r="BJ248" s="13" t="s">
        <v>81</v>
      </c>
      <c r="BK248" s="142">
        <f t="shared" si="49"/>
        <v>0</v>
      </c>
      <c r="BL248" s="13" t="s">
        <v>576</v>
      </c>
      <c r="BM248" s="141" t="s">
        <v>581</v>
      </c>
    </row>
    <row r="249" spans="2:65" s="1" customFormat="1" ht="24.2" customHeight="1">
      <c r="B249" s="28"/>
      <c r="C249" s="129" t="s">
        <v>582</v>
      </c>
      <c r="D249" s="129" t="s">
        <v>124</v>
      </c>
      <c r="E249" s="130" t="s">
        <v>583</v>
      </c>
      <c r="F249" s="131" t="s">
        <v>584</v>
      </c>
      <c r="G249" s="132" t="s">
        <v>575</v>
      </c>
      <c r="H249" s="133">
        <v>1</v>
      </c>
      <c r="I249" s="134"/>
      <c r="J249" s="135">
        <f t="shared" si="40"/>
        <v>0</v>
      </c>
      <c r="K249" s="136"/>
      <c r="L249" s="28"/>
      <c r="M249" s="137" t="s">
        <v>1</v>
      </c>
      <c r="N249" s="138" t="s">
        <v>38</v>
      </c>
      <c r="P249" s="139">
        <f t="shared" si="41"/>
        <v>0</v>
      </c>
      <c r="Q249" s="139">
        <v>0</v>
      </c>
      <c r="R249" s="139">
        <f t="shared" si="42"/>
        <v>0</v>
      </c>
      <c r="S249" s="139">
        <v>0</v>
      </c>
      <c r="T249" s="140">
        <f t="shared" si="43"/>
        <v>0</v>
      </c>
      <c r="AR249" s="141" t="s">
        <v>576</v>
      </c>
      <c r="AT249" s="141" t="s">
        <v>124</v>
      </c>
      <c r="AU249" s="141" t="s">
        <v>83</v>
      </c>
      <c r="AY249" s="13" t="s">
        <v>121</v>
      </c>
      <c r="BE249" s="142">
        <f t="shared" si="44"/>
        <v>0</v>
      </c>
      <c r="BF249" s="142">
        <f t="shared" si="45"/>
        <v>0</v>
      </c>
      <c r="BG249" s="142">
        <f t="shared" si="46"/>
        <v>0</v>
      </c>
      <c r="BH249" s="142">
        <f t="shared" si="47"/>
        <v>0</v>
      </c>
      <c r="BI249" s="142">
        <f t="shared" si="48"/>
        <v>0</v>
      </c>
      <c r="BJ249" s="13" t="s">
        <v>81</v>
      </c>
      <c r="BK249" s="142">
        <f t="shared" si="49"/>
        <v>0</v>
      </c>
      <c r="BL249" s="13" t="s">
        <v>576</v>
      </c>
      <c r="BM249" s="141" t="s">
        <v>585</v>
      </c>
    </row>
    <row r="250" spans="2:65" s="1" customFormat="1" ht="21.75" customHeight="1">
      <c r="B250" s="28"/>
      <c r="C250" s="129" t="s">
        <v>586</v>
      </c>
      <c r="D250" s="129" t="s">
        <v>124</v>
      </c>
      <c r="E250" s="130" t="s">
        <v>587</v>
      </c>
      <c r="F250" s="131" t="s">
        <v>588</v>
      </c>
      <c r="G250" s="132" t="s">
        <v>575</v>
      </c>
      <c r="H250" s="133">
        <v>1</v>
      </c>
      <c r="I250" s="134"/>
      <c r="J250" s="135">
        <f t="shared" si="40"/>
        <v>0</v>
      </c>
      <c r="K250" s="136"/>
      <c r="L250" s="28"/>
      <c r="M250" s="137" t="s">
        <v>1</v>
      </c>
      <c r="N250" s="138" t="s">
        <v>38</v>
      </c>
      <c r="P250" s="139">
        <f t="shared" si="41"/>
        <v>0</v>
      </c>
      <c r="Q250" s="139">
        <v>0</v>
      </c>
      <c r="R250" s="139">
        <f t="shared" si="42"/>
        <v>0</v>
      </c>
      <c r="S250" s="139">
        <v>0</v>
      </c>
      <c r="T250" s="140">
        <f t="shared" si="43"/>
        <v>0</v>
      </c>
      <c r="AR250" s="141" t="s">
        <v>576</v>
      </c>
      <c r="AT250" s="141" t="s">
        <v>124</v>
      </c>
      <c r="AU250" s="141" t="s">
        <v>83</v>
      </c>
      <c r="AY250" s="13" t="s">
        <v>121</v>
      </c>
      <c r="BE250" s="142">
        <f t="shared" si="44"/>
        <v>0</v>
      </c>
      <c r="BF250" s="142">
        <f t="shared" si="45"/>
        <v>0</v>
      </c>
      <c r="BG250" s="142">
        <f t="shared" si="46"/>
        <v>0</v>
      </c>
      <c r="BH250" s="142">
        <f t="shared" si="47"/>
        <v>0</v>
      </c>
      <c r="BI250" s="142">
        <f t="shared" si="48"/>
        <v>0</v>
      </c>
      <c r="BJ250" s="13" t="s">
        <v>81</v>
      </c>
      <c r="BK250" s="142">
        <f t="shared" si="49"/>
        <v>0</v>
      </c>
      <c r="BL250" s="13" t="s">
        <v>576</v>
      </c>
      <c r="BM250" s="141" t="s">
        <v>589</v>
      </c>
    </row>
    <row r="251" spans="2:65" s="1" customFormat="1" ht="33" customHeight="1">
      <c r="B251" s="28"/>
      <c r="C251" s="129" t="s">
        <v>590</v>
      </c>
      <c r="D251" s="129" t="s">
        <v>124</v>
      </c>
      <c r="E251" s="130" t="s">
        <v>591</v>
      </c>
      <c r="F251" s="131" t="s">
        <v>592</v>
      </c>
      <c r="G251" s="132" t="s">
        <v>575</v>
      </c>
      <c r="H251" s="133">
        <v>1</v>
      </c>
      <c r="I251" s="134"/>
      <c r="J251" s="135">
        <f t="shared" si="40"/>
        <v>0</v>
      </c>
      <c r="K251" s="136"/>
      <c r="L251" s="28"/>
      <c r="M251" s="137" t="s">
        <v>1</v>
      </c>
      <c r="N251" s="138" t="s">
        <v>38</v>
      </c>
      <c r="P251" s="139">
        <f t="shared" si="41"/>
        <v>0</v>
      </c>
      <c r="Q251" s="139">
        <v>0</v>
      </c>
      <c r="R251" s="139">
        <f t="shared" si="42"/>
        <v>0</v>
      </c>
      <c r="S251" s="139">
        <v>0</v>
      </c>
      <c r="T251" s="140">
        <f t="shared" si="43"/>
        <v>0</v>
      </c>
      <c r="AR251" s="141" t="s">
        <v>576</v>
      </c>
      <c r="AT251" s="141" t="s">
        <v>124</v>
      </c>
      <c r="AU251" s="141" t="s">
        <v>83</v>
      </c>
      <c r="AY251" s="13" t="s">
        <v>121</v>
      </c>
      <c r="BE251" s="142">
        <f t="shared" si="44"/>
        <v>0</v>
      </c>
      <c r="BF251" s="142">
        <f t="shared" si="45"/>
        <v>0</v>
      </c>
      <c r="BG251" s="142">
        <f t="shared" si="46"/>
        <v>0</v>
      </c>
      <c r="BH251" s="142">
        <f t="shared" si="47"/>
        <v>0</v>
      </c>
      <c r="BI251" s="142">
        <f t="shared" si="48"/>
        <v>0</v>
      </c>
      <c r="BJ251" s="13" t="s">
        <v>81</v>
      </c>
      <c r="BK251" s="142">
        <f t="shared" si="49"/>
        <v>0</v>
      </c>
      <c r="BL251" s="13" t="s">
        <v>576</v>
      </c>
      <c r="BM251" s="141" t="s">
        <v>593</v>
      </c>
    </row>
    <row r="252" spans="2:65" s="1" customFormat="1" ht="24.2" customHeight="1">
      <c r="B252" s="28"/>
      <c r="C252" s="129" t="s">
        <v>594</v>
      </c>
      <c r="D252" s="129" t="s">
        <v>124</v>
      </c>
      <c r="E252" s="130" t="s">
        <v>595</v>
      </c>
      <c r="F252" s="131" t="s">
        <v>596</v>
      </c>
      <c r="G252" s="132" t="s">
        <v>575</v>
      </c>
      <c r="H252" s="133">
        <v>1</v>
      </c>
      <c r="I252" s="134"/>
      <c r="J252" s="135">
        <f t="shared" si="40"/>
        <v>0</v>
      </c>
      <c r="K252" s="136"/>
      <c r="L252" s="28"/>
      <c r="M252" s="137" t="s">
        <v>1</v>
      </c>
      <c r="N252" s="138" t="s">
        <v>38</v>
      </c>
      <c r="P252" s="139">
        <f t="shared" si="41"/>
        <v>0</v>
      </c>
      <c r="Q252" s="139">
        <v>0</v>
      </c>
      <c r="R252" s="139">
        <f t="shared" si="42"/>
        <v>0</v>
      </c>
      <c r="S252" s="139">
        <v>0</v>
      </c>
      <c r="T252" s="140">
        <f t="shared" si="43"/>
        <v>0</v>
      </c>
      <c r="AR252" s="141" t="s">
        <v>576</v>
      </c>
      <c r="AT252" s="141" t="s">
        <v>124</v>
      </c>
      <c r="AU252" s="141" t="s">
        <v>83</v>
      </c>
      <c r="AY252" s="13" t="s">
        <v>121</v>
      </c>
      <c r="BE252" s="142">
        <f t="shared" si="44"/>
        <v>0</v>
      </c>
      <c r="BF252" s="142">
        <f t="shared" si="45"/>
        <v>0</v>
      </c>
      <c r="BG252" s="142">
        <f t="shared" si="46"/>
        <v>0</v>
      </c>
      <c r="BH252" s="142">
        <f t="shared" si="47"/>
        <v>0</v>
      </c>
      <c r="BI252" s="142">
        <f t="shared" si="48"/>
        <v>0</v>
      </c>
      <c r="BJ252" s="13" t="s">
        <v>81</v>
      </c>
      <c r="BK252" s="142">
        <f t="shared" si="49"/>
        <v>0</v>
      </c>
      <c r="BL252" s="13" t="s">
        <v>576</v>
      </c>
      <c r="BM252" s="141" t="s">
        <v>597</v>
      </c>
    </row>
    <row r="253" spans="2:65" s="1" customFormat="1" ht="21.75" customHeight="1">
      <c r="B253" s="28"/>
      <c r="C253" s="129" t="s">
        <v>598</v>
      </c>
      <c r="D253" s="129" t="s">
        <v>124</v>
      </c>
      <c r="E253" s="130" t="s">
        <v>599</v>
      </c>
      <c r="F253" s="131" t="s">
        <v>600</v>
      </c>
      <c r="G253" s="132" t="s">
        <v>575</v>
      </c>
      <c r="H253" s="133">
        <v>1</v>
      </c>
      <c r="I253" s="134"/>
      <c r="J253" s="135">
        <f t="shared" si="40"/>
        <v>0</v>
      </c>
      <c r="K253" s="136"/>
      <c r="L253" s="28"/>
      <c r="M253" s="137" t="s">
        <v>1</v>
      </c>
      <c r="N253" s="138" t="s">
        <v>38</v>
      </c>
      <c r="P253" s="139">
        <f t="shared" si="41"/>
        <v>0</v>
      </c>
      <c r="Q253" s="139">
        <v>0</v>
      </c>
      <c r="R253" s="139">
        <f t="shared" si="42"/>
        <v>0</v>
      </c>
      <c r="S253" s="139">
        <v>0</v>
      </c>
      <c r="T253" s="140">
        <f t="shared" si="43"/>
        <v>0</v>
      </c>
      <c r="AR253" s="141" t="s">
        <v>576</v>
      </c>
      <c r="AT253" s="141" t="s">
        <v>124</v>
      </c>
      <c r="AU253" s="141" t="s">
        <v>83</v>
      </c>
      <c r="AY253" s="13" t="s">
        <v>121</v>
      </c>
      <c r="BE253" s="142">
        <f t="shared" si="44"/>
        <v>0</v>
      </c>
      <c r="BF253" s="142">
        <f t="shared" si="45"/>
        <v>0</v>
      </c>
      <c r="BG253" s="142">
        <f t="shared" si="46"/>
        <v>0</v>
      </c>
      <c r="BH253" s="142">
        <f t="shared" si="47"/>
        <v>0</v>
      </c>
      <c r="BI253" s="142">
        <f t="shared" si="48"/>
        <v>0</v>
      </c>
      <c r="BJ253" s="13" t="s">
        <v>81</v>
      </c>
      <c r="BK253" s="142">
        <f t="shared" si="49"/>
        <v>0</v>
      </c>
      <c r="BL253" s="13" t="s">
        <v>576</v>
      </c>
      <c r="BM253" s="141" t="s">
        <v>601</v>
      </c>
    </row>
    <row r="254" spans="2:65" s="1" customFormat="1" ht="16.5" customHeight="1">
      <c r="B254" s="28"/>
      <c r="C254" s="129" t="s">
        <v>602</v>
      </c>
      <c r="D254" s="129" t="s">
        <v>124</v>
      </c>
      <c r="E254" s="130" t="s">
        <v>603</v>
      </c>
      <c r="F254" s="131" t="s">
        <v>604</v>
      </c>
      <c r="G254" s="132" t="s">
        <v>575</v>
      </c>
      <c r="H254" s="133">
        <v>1</v>
      </c>
      <c r="I254" s="134"/>
      <c r="J254" s="135">
        <f t="shared" si="40"/>
        <v>0</v>
      </c>
      <c r="K254" s="136"/>
      <c r="L254" s="28"/>
      <c r="M254" s="137" t="s">
        <v>1</v>
      </c>
      <c r="N254" s="138" t="s">
        <v>38</v>
      </c>
      <c r="P254" s="139">
        <f t="shared" si="41"/>
        <v>0</v>
      </c>
      <c r="Q254" s="139">
        <v>0</v>
      </c>
      <c r="R254" s="139">
        <f t="shared" si="42"/>
        <v>0</v>
      </c>
      <c r="S254" s="139">
        <v>0</v>
      </c>
      <c r="T254" s="140">
        <f t="shared" si="43"/>
        <v>0</v>
      </c>
      <c r="AR254" s="141" t="s">
        <v>576</v>
      </c>
      <c r="AT254" s="141" t="s">
        <v>124</v>
      </c>
      <c r="AU254" s="141" t="s">
        <v>83</v>
      </c>
      <c r="AY254" s="13" t="s">
        <v>121</v>
      </c>
      <c r="BE254" s="142">
        <f t="shared" si="44"/>
        <v>0</v>
      </c>
      <c r="BF254" s="142">
        <f t="shared" si="45"/>
        <v>0</v>
      </c>
      <c r="BG254" s="142">
        <f t="shared" si="46"/>
        <v>0</v>
      </c>
      <c r="BH254" s="142">
        <f t="shared" si="47"/>
        <v>0</v>
      </c>
      <c r="BI254" s="142">
        <f t="shared" si="48"/>
        <v>0</v>
      </c>
      <c r="BJ254" s="13" t="s">
        <v>81</v>
      </c>
      <c r="BK254" s="142">
        <f t="shared" si="49"/>
        <v>0</v>
      </c>
      <c r="BL254" s="13" t="s">
        <v>576</v>
      </c>
      <c r="BM254" s="141" t="s">
        <v>605</v>
      </c>
    </row>
    <row r="255" spans="2:65" s="1" customFormat="1" ht="16.5" customHeight="1">
      <c r="B255" s="28"/>
      <c r="C255" s="129" t="s">
        <v>606</v>
      </c>
      <c r="D255" s="129" t="s">
        <v>124</v>
      </c>
      <c r="E255" s="130" t="s">
        <v>607</v>
      </c>
      <c r="F255" s="131" t="s">
        <v>608</v>
      </c>
      <c r="G255" s="132" t="s">
        <v>575</v>
      </c>
      <c r="H255" s="133">
        <v>1</v>
      </c>
      <c r="I255" s="134"/>
      <c r="J255" s="135">
        <f t="shared" si="40"/>
        <v>0</v>
      </c>
      <c r="K255" s="136"/>
      <c r="L255" s="28"/>
      <c r="M255" s="137" t="s">
        <v>1</v>
      </c>
      <c r="N255" s="138" t="s">
        <v>38</v>
      </c>
      <c r="P255" s="139">
        <f t="shared" si="41"/>
        <v>0</v>
      </c>
      <c r="Q255" s="139">
        <v>0</v>
      </c>
      <c r="R255" s="139">
        <f t="shared" si="42"/>
        <v>0</v>
      </c>
      <c r="S255" s="139">
        <v>0</v>
      </c>
      <c r="T255" s="140">
        <f t="shared" si="43"/>
        <v>0</v>
      </c>
      <c r="AR255" s="141" t="s">
        <v>576</v>
      </c>
      <c r="AT255" s="141" t="s">
        <v>124</v>
      </c>
      <c r="AU255" s="141" t="s">
        <v>83</v>
      </c>
      <c r="AY255" s="13" t="s">
        <v>121</v>
      </c>
      <c r="BE255" s="142">
        <f t="shared" si="44"/>
        <v>0</v>
      </c>
      <c r="BF255" s="142">
        <f t="shared" si="45"/>
        <v>0</v>
      </c>
      <c r="BG255" s="142">
        <f t="shared" si="46"/>
        <v>0</v>
      </c>
      <c r="BH255" s="142">
        <f t="shared" si="47"/>
        <v>0</v>
      </c>
      <c r="BI255" s="142">
        <f t="shared" si="48"/>
        <v>0</v>
      </c>
      <c r="BJ255" s="13" t="s">
        <v>81</v>
      </c>
      <c r="BK255" s="142">
        <f t="shared" si="49"/>
        <v>0</v>
      </c>
      <c r="BL255" s="13" t="s">
        <v>576</v>
      </c>
      <c r="BM255" s="141" t="s">
        <v>609</v>
      </c>
    </row>
    <row r="256" spans="2:65" s="11" customFormat="1" ht="22.9" customHeight="1">
      <c r="B256" s="117"/>
      <c r="D256" s="118" t="s">
        <v>72</v>
      </c>
      <c r="E256" s="127" t="s">
        <v>610</v>
      </c>
      <c r="F256" s="127" t="s">
        <v>569</v>
      </c>
      <c r="I256" s="120"/>
      <c r="J256" s="128">
        <f>BK256</f>
        <v>0</v>
      </c>
      <c r="L256" s="117"/>
      <c r="M256" s="122"/>
      <c r="P256" s="123">
        <f>SUM(P257:P268)</f>
        <v>0</v>
      </c>
      <c r="R256" s="123">
        <f>SUM(R257:R268)</f>
        <v>0</v>
      </c>
      <c r="T256" s="124">
        <f>SUM(T257:T268)</f>
        <v>0</v>
      </c>
      <c r="AR256" s="118" t="s">
        <v>128</v>
      </c>
      <c r="AT256" s="125" t="s">
        <v>72</v>
      </c>
      <c r="AU256" s="125" t="s">
        <v>81</v>
      </c>
      <c r="AY256" s="118" t="s">
        <v>121</v>
      </c>
      <c r="BK256" s="126">
        <f>SUM(BK257:BK268)</f>
        <v>0</v>
      </c>
    </row>
    <row r="257" spans="2:65" s="1" customFormat="1" ht="16.5" customHeight="1">
      <c r="B257" s="28"/>
      <c r="C257" s="129" t="s">
        <v>611</v>
      </c>
      <c r="D257" s="129" t="s">
        <v>124</v>
      </c>
      <c r="E257" s="130" t="s">
        <v>612</v>
      </c>
      <c r="F257" s="131" t="s">
        <v>613</v>
      </c>
      <c r="G257" s="132" t="s">
        <v>147</v>
      </c>
      <c r="H257" s="133">
        <v>3749</v>
      </c>
      <c r="I257" s="134"/>
      <c r="J257" s="135">
        <f>ROUND(I257*H257,2)</f>
        <v>0</v>
      </c>
      <c r="K257" s="136"/>
      <c r="L257" s="28"/>
      <c r="M257" s="137" t="s">
        <v>1</v>
      </c>
      <c r="N257" s="138" t="s">
        <v>38</v>
      </c>
      <c r="P257" s="139">
        <f>O257*H257</f>
        <v>0</v>
      </c>
      <c r="Q257" s="139">
        <v>0</v>
      </c>
      <c r="R257" s="139">
        <f>Q257*H257</f>
        <v>0</v>
      </c>
      <c r="S257" s="139">
        <v>0</v>
      </c>
      <c r="T257" s="140">
        <f>S257*H257</f>
        <v>0</v>
      </c>
      <c r="AR257" s="141" t="s">
        <v>388</v>
      </c>
      <c r="AT257" s="141" t="s">
        <v>124</v>
      </c>
      <c r="AU257" s="141" t="s">
        <v>83</v>
      </c>
      <c r="AY257" s="13" t="s">
        <v>121</v>
      </c>
      <c r="BE257" s="142">
        <f>IF(N257="základní",J257,0)</f>
        <v>0</v>
      </c>
      <c r="BF257" s="142">
        <f>IF(N257="snížená",J257,0)</f>
        <v>0</v>
      </c>
      <c r="BG257" s="142">
        <f>IF(N257="zákl. přenesená",J257,0)</f>
        <v>0</v>
      </c>
      <c r="BH257" s="142">
        <f>IF(N257="sníž. přenesená",J257,0)</f>
        <v>0</v>
      </c>
      <c r="BI257" s="142">
        <f>IF(N257="nulová",J257,0)</f>
        <v>0</v>
      </c>
      <c r="BJ257" s="13" t="s">
        <v>81</v>
      </c>
      <c r="BK257" s="142">
        <f>ROUND(I257*H257,2)</f>
        <v>0</v>
      </c>
      <c r="BL257" s="13" t="s">
        <v>388</v>
      </c>
      <c r="BM257" s="141" t="s">
        <v>614</v>
      </c>
    </row>
    <row r="258" spans="2:65" s="1" customFormat="1" ht="16.5" customHeight="1">
      <c r="B258" s="28"/>
      <c r="C258" s="129" t="s">
        <v>615</v>
      </c>
      <c r="D258" s="129" t="s">
        <v>124</v>
      </c>
      <c r="E258" s="130" t="s">
        <v>616</v>
      </c>
      <c r="F258" s="131" t="s">
        <v>617</v>
      </c>
      <c r="G258" s="132" t="s">
        <v>575</v>
      </c>
      <c r="H258" s="133">
        <v>1</v>
      </c>
      <c r="I258" s="134"/>
      <c r="J258" s="135">
        <f>ROUND(I258*H258,2)</f>
        <v>0</v>
      </c>
      <c r="K258" s="136"/>
      <c r="L258" s="28"/>
      <c r="M258" s="137" t="s">
        <v>1</v>
      </c>
      <c r="N258" s="138" t="s">
        <v>38</v>
      </c>
      <c r="P258" s="139">
        <f>O258*H258</f>
        <v>0</v>
      </c>
      <c r="Q258" s="139">
        <v>0</v>
      </c>
      <c r="R258" s="139">
        <f>Q258*H258</f>
        <v>0</v>
      </c>
      <c r="S258" s="139">
        <v>0</v>
      </c>
      <c r="T258" s="140">
        <f>S258*H258</f>
        <v>0</v>
      </c>
      <c r="AR258" s="141" t="s">
        <v>128</v>
      </c>
      <c r="AT258" s="141" t="s">
        <v>124</v>
      </c>
      <c r="AU258" s="141" t="s">
        <v>83</v>
      </c>
      <c r="AY258" s="13" t="s">
        <v>121</v>
      </c>
      <c r="BE258" s="142">
        <f>IF(N258="základní",J258,0)</f>
        <v>0</v>
      </c>
      <c r="BF258" s="142">
        <f>IF(N258="snížená",J258,0)</f>
        <v>0</v>
      </c>
      <c r="BG258" s="142">
        <f>IF(N258="zákl. přenesená",J258,0)</f>
        <v>0</v>
      </c>
      <c r="BH258" s="142">
        <f>IF(N258="sníž. přenesená",J258,0)</f>
        <v>0</v>
      </c>
      <c r="BI258" s="142">
        <f>IF(N258="nulová",J258,0)</f>
        <v>0</v>
      </c>
      <c r="BJ258" s="13" t="s">
        <v>81</v>
      </c>
      <c r="BK258" s="142">
        <f>ROUND(I258*H258,2)</f>
        <v>0</v>
      </c>
      <c r="BL258" s="13" t="s">
        <v>128</v>
      </c>
      <c r="BM258" s="141" t="s">
        <v>618</v>
      </c>
    </row>
    <row r="259" spans="2:65" s="1" customFormat="1" ht="78">
      <c r="B259" s="28"/>
      <c r="D259" s="154" t="s">
        <v>412</v>
      </c>
      <c r="F259" s="155" t="s">
        <v>619</v>
      </c>
      <c r="I259" s="156"/>
      <c r="L259" s="28"/>
      <c r="M259" s="157"/>
      <c r="T259" s="52"/>
      <c r="AT259" s="13" t="s">
        <v>412</v>
      </c>
      <c r="AU259" s="13" t="s">
        <v>83</v>
      </c>
    </row>
    <row r="260" spans="2:65" s="1" customFormat="1" ht="16.5" customHeight="1">
      <c r="B260" s="28"/>
      <c r="C260" s="129" t="s">
        <v>620</v>
      </c>
      <c r="D260" s="129" t="s">
        <v>124</v>
      </c>
      <c r="E260" s="130" t="s">
        <v>621</v>
      </c>
      <c r="F260" s="131" t="s">
        <v>622</v>
      </c>
      <c r="G260" s="132" t="s">
        <v>575</v>
      </c>
      <c r="H260" s="133">
        <v>1</v>
      </c>
      <c r="I260" s="134"/>
      <c r="J260" s="135">
        <f t="shared" ref="J260:J268" si="50">ROUND(I260*H260,2)</f>
        <v>0</v>
      </c>
      <c r="K260" s="136"/>
      <c r="L260" s="28"/>
      <c r="M260" s="137" t="s">
        <v>1</v>
      </c>
      <c r="N260" s="138" t="s">
        <v>38</v>
      </c>
      <c r="P260" s="139">
        <f t="shared" ref="P260:P268" si="51">O260*H260</f>
        <v>0</v>
      </c>
      <c r="Q260" s="139">
        <v>0</v>
      </c>
      <c r="R260" s="139">
        <f t="shared" ref="R260:R268" si="52">Q260*H260</f>
        <v>0</v>
      </c>
      <c r="S260" s="139">
        <v>0</v>
      </c>
      <c r="T260" s="140">
        <f t="shared" ref="T260:T268" si="53">S260*H260</f>
        <v>0</v>
      </c>
      <c r="AR260" s="141" t="s">
        <v>128</v>
      </c>
      <c r="AT260" s="141" t="s">
        <v>124</v>
      </c>
      <c r="AU260" s="141" t="s">
        <v>83</v>
      </c>
      <c r="AY260" s="13" t="s">
        <v>121</v>
      </c>
      <c r="BE260" s="142">
        <f t="shared" ref="BE260:BE268" si="54">IF(N260="základní",J260,0)</f>
        <v>0</v>
      </c>
      <c r="BF260" s="142">
        <f t="shared" ref="BF260:BF268" si="55">IF(N260="snížená",J260,0)</f>
        <v>0</v>
      </c>
      <c r="BG260" s="142">
        <f t="shared" ref="BG260:BG268" si="56">IF(N260="zákl. přenesená",J260,0)</f>
        <v>0</v>
      </c>
      <c r="BH260" s="142">
        <f t="shared" ref="BH260:BH268" si="57">IF(N260="sníž. přenesená",J260,0)</f>
        <v>0</v>
      </c>
      <c r="BI260" s="142">
        <f t="shared" ref="BI260:BI268" si="58">IF(N260="nulová",J260,0)</f>
        <v>0</v>
      </c>
      <c r="BJ260" s="13" t="s">
        <v>81</v>
      </c>
      <c r="BK260" s="142">
        <f t="shared" ref="BK260:BK268" si="59">ROUND(I260*H260,2)</f>
        <v>0</v>
      </c>
      <c r="BL260" s="13" t="s">
        <v>128</v>
      </c>
      <c r="BM260" s="141" t="s">
        <v>623</v>
      </c>
    </row>
    <row r="261" spans="2:65" s="1" customFormat="1" ht="16.5" customHeight="1">
      <c r="B261" s="28"/>
      <c r="C261" s="129" t="s">
        <v>624</v>
      </c>
      <c r="D261" s="129" t="s">
        <v>124</v>
      </c>
      <c r="E261" s="130" t="s">
        <v>625</v>
      </c>
      <c r="F261" s="131" t="s">
        <v>626</v>
      </c>
      <c r="G261" s="132" t="s">
        <v>575</v>
      </c>
      <c r="H261" s="133">
        <v>1</v>
      </c>
      <c r="I261" s="134"/>
      <c r="J261" s="135">
        <f t="shared" si="50"/>
        <v>0</v>
      </c>
      <c r="K261" s="136"/>
      <c r="L261" s="28"/>
      <c r="M261" s="137" t="s">
        <v>1</v>
      </c>
      <c r="N261" s="138" t="s">
        <v>38</v>
      </c>
      <c r="P261" s="139">
        <f t="shared" si="51"/>
        <v>0</v>
      </c>
      <c r="Q261" s="139">
        <v>0</v>
      </c>
      <c r="R261" s="139">
        <f t="shared" si="52"/>
        <v>0</v>
      </c>
      <c r="S261" s="139">
        <v>0</v>
      </c>
      <c r="T261" s="140">
        <f t="shared" si="53"/>
        <v>0</v>
      </c>
      <c r="AR261" s="141" t="s">
        <v>128</v>
      </c>
      <c r="AT261" s="141" t="s">
        <v>124</v>
      </c>
      <c r="AU261" s="141" t="s">
        <v>83</v>
      </c>
      <c r="AY261" s="13" t="s">
        <v>121</v>
      </c>
      <c r="BE261" s="142">
        <f t="shared" si="54"/>
        <v>0</v>
      </c>
      <c r="BF261" s="142">
        <f t="shared" si="55"/>
        <v>0</v>
      </c>
      <c r="BG261" s="142">
        <f t="shared" si="56"/>
        <v>0</v>
      </c>
      <c r="BH261" s="142">
        <f t="shared" si="57"/>
        <v>0</v>
      </c>
      <c r="BI261" s="142">
        <f t="shared" si="58"/>
        <v>0</v>
      </c>
      <c r="BJ261" s="13" t="s">
        <v>81</v>
      </c>
      <c r="BK261" s="142">
        <f t="shared" si="59"/>
        <v>0</v>
      </c>
      <c r="BL261" s="13" t="s">
        <v>128</v>
      </c>
      <c r="BM261" s="141" t="s">
        <v>627</v>
      </c>
    </row>
    <row r="262" spans="2:65" s="1" customFormat="1" ht="16.5" customHeight="1">
      <c r="B262" s="28"/>
      <c r="C262" s="129" t="s">
        <v>628</v>
      </c>
      <c r="D262" s="129" t="s">
        <v>124</v>
      </c>
      <c r="E262" s="130" t="s">
        <v>629</v>
      </c>
      <c r="F262" s="131" t="s">
        <v>630</v>
      </c>
      <c r="G262" s="132" t="s">
        <v>575</v>
      </c>
      <c r="H262" s="133">
        <v>1</v>
      </c>
      <c r="I262" s="134"/>
      <c r="J262" s="135">
        <f t="shared" si="50"/>
        <v>0</v>
      </c>
      <c r="K262" s="136"/>
      <c r="L262" s="28"/>
      <c r="M262" s="137" t="s">
        <v>1</v>
      </c>
      <c r="N262" s="138" t="s">
        <v>38</v>
      </c>
      <c r="P262" s="139">
        <f t="shared" si="51"/>
        <v>0</v>
      </c>
      <c r="Q262" s="139">
        <v>0</v>
      </c>
      <c r="R262" s="139">
        <f t="shared" si="52"/>
        <v>0</v>
      </c>
      <c r="S262" s="139">
        <v>0</v>
      </c>
      <c r="T262" s="140">
        <f t="shared" si="53"/>
        <v>0</v>
      </c>
      <c r="AR262" s="141" t="s">
        <v>128</v>
      </c>
      <c r="AT262" s="141" t="s">
        <v>124</v>
      </c>
      <c r="AU262" s="141" t="s">
        <v>83</v>
      </c>
      <c r="AY262" s="13" t="s">
        <v>121</v>
      </c>
      <c r="BE262" s="142">
        <f t="shared" si="54"/>
        <v>0</v>
      </c>
      <c r="BF262" s="142">
        <f t="shared" si="55"/>
        <v>0</v>
      </c>
      <c r="BG262" s="142">
        <f t="shared" si="56"/>
        <v>0</v>
      </c>
      <c r="BH262" s="142">
        <f t="shared" si="57"/>
        <v>0</v>
      </c>
      <c r="BI262" s="142">
        <f t="shared" si="58"/>
        <v>0</v>
      </c>
      <c r="BJ262" s="13" t="s">
        <v>81</v>
      </c>
      <c r="BK262" s="142">
        <f t="shared" si="59"/>
        <v>0</v>
      </c>
      <c r="BL262" s="13" t="s">
        <v>128</v>
      </c>
      <c r="BM262" s="141" t="s">
        <v>631</v>
      </c>
    </row>
    <row r="263" spans="2:65" s="1" customFormat="1" ht="16.5" customHeight="1">
      <c r="B263" s="28"/>
      <c r="C263" s="129" t="s">
        <v>632</v>
      </c>
      <c r="D263" s="129" t="s">
        <v>124</v>
      </c>
      <c r="E263" s="130" t="s">
        <v>633</v>
      </c>
      <c r="F263" s="131" t="s">
        <v>634</v>
      </c>
      <c r="G263" s="132" t="s">
        <v>575</v>
      </c>
      <c r="H263" s="133">
        <v>1</v>
      </c>
      <c r="I263" s="134"/>
      <c r="J263" s="135">
        <f t="shared" si="50"/>
        <v>0</v>
      </c>
      <c r="K263" s="136"/>
      <c r="L263" s="28"/>
      <c r="M263" s="137" t="s">
        <v>1</v>
      </c>
      <c r="N263" s="138" t="s">
        <v>38</v>
      </c>
      <c r="P263" s="139">
        <f t="shared" si="51"/>
        <v>0</v>
      </c>
      <c r="Q263" s="139">
        <v>0</v>
      </c>
      <c r="R263" s="139">
        <f t="shared" si="52"/>
        <v>0</v>
      </c>
      <c r="S263" s="139">
        <v>0</v>
      </c>
      <c r="T263" s="140">
        <f t="shared" si="53"/>
        <v>0</v>
      </c>
      <c r="AR263" s="141" t="s">
        <v>128</v>
      </c>
      <c r="AT263" s="141" t="s">
        <v>124</v>
      </c>
      <c r="AU263" s="141" t="s">
        <v>83</v>
      </c>
      <c r="AY263" s="13" t="s">
        <v>121</v>
      </c>
      <c r="BE263" s="142">
        <f t="shared" si="54"/>
        <v>0</v>
      </c>
      <c r="BF263" s="142">
        <f t="shared" si="55"/>
        <v>0</v>
      </c>
      <c r="BG263" s="142">
        <f t="shared" si="56"/>
        <v>0</v>
      </c>
      <c r="BH263" s="142">
        <f t="shared" si="57"/>
        <v>0</v>
      </c>
      <c r="BI263" s="142">
        <f t="shared" si="58"/>
        <v>0</v>
      </c>
      <c r="BJ263" s="13" t="s">
        <v>81</v>
      </c>
      <c r="BK263" s="142">
        <f t="shared" si="59"/>
        <v>0</v>
      </c>
      <c r="BL263" s="13" t="s">
        <v>128</v>
      </c>
      <c r="BM263" s="141" t="s">
        <v>635</v>
      </c>
    </row>
    <row r="264" spans="2:65" s="1" customFormat="1" ht="16.5" customHeight="1">
      <c r="B264" s="28"/>
      <c r="C264" s="129" t="s">
        <v>636</v>
      </c>
      <c r="D264" s="129" t="s">
        <v>124</v>
      </c>
      <c r="E264" s="130" t="s">
        <v>637</v>
      </c>
      <c r="F264" s="131" t="s">
        <v>638</v>
      </c>
      <c r="G264" s="132" t="s">
        <v>575</v>
      </c>
      <c r="H264" s="133">
        <v>1</v>
      </c>
      <c r="I264" s="134"/>
      <c r="J264" s="135">
        <f t="shared" si="50"/>
        <v>0</v>
      </c>
      <c r="K264" s="136"/>
      <c r="L264" s="28"/>
      <c r="M264" s="137" t="s">
        <v>1</v>
      </c>
      <c r="N264" s="138" t="s">
        <v>38</v>
      </c>
      <c r="P264" s="139">
        <f t="shared" si="51"/>
        <v>0</v>
      </c>
      <c r="Q264" s="139">
        <v>0</v>
      </c>
      <c r="R264" s="139">
        <f t="shared" si="52"/>
        <v>0</v>
      </c>
      <c r="S264" s="139">
        <v>0</v>
      </c>
      <c r="T264" s="140">
        <f t="shared" si="53"/>
        <v>0</v>
      </c>
      <c r="AR264" s="141" t="s">
        <v>128</v>
      </c>
      <c r="AT264" s="141" t="s">
        <v>124</v>
      </c>
      <c r="AU264" s="141" t="s">
        <v>83</v>
      </c>
      <c r="AY264" s="13" t="s">
        <v>121</v>
      </c>
      <c r="BE264" s="142">
        <f t="shared" si="54"/>
        <v>0</v>
      </c>
      <c r="BF264" s="142">
        <f t="shared" si="55"/>
        <v>0</v>
      </c>
      <c r="BG264" s="142">
        <f t="shared" si="56"/>
        <v>0</v>
      </c>
      <c r="BH264" s="142">
        <f t="shared" si="57"/>
        <v>0</v>
      </c>
      <c r="BI264" s="142">
        <f t="shared" si="58"/>
        <v>0</v>
      </c>
      <c r="BJ264" s="13" t="s">
        <v>81</v>
      </c>
      <c r="BK264" s="142">
        <f t="shared" si="59"/>
        <v>0</v>
      </c>
      <c r="BL264" s="13" t="s">
        <v>128</v>
      </c>
      <c r="BM264" s="141" t="s">
        <v>639</v>
      </c>
    </row>
    <row r="265" spans="2:65" s="1" customFormat="1" ht="16.5" customHeight="1">
      <c r="B265" s="28"/>
      <c r="C265" s="129" t="s">
        <v>640</v>
      </c>
      <c r="D265" s="129" t="s">
        <v>124</v>
      </c>
      <c r="E265" s="130" t="s">
        <v>641</v>
      </c>
      <c r="F265" s="131" t="s">
        <v>642</v>
      </c>
      <c r="G265" s="132" t="s">
        <v>575</v>
      </c>
      <c r="H265" s="133">
        <v>1</v>
      </c>
      <c r="I265" s="134"/>
      <c r="J265" s="135">
        <f t="shared" si="50"/>
        <v>0</v>
      </c>
      <c r="K265" s="136"/>
      <c r="L265" s="28"/>
      <c r="M265" s="137" t="s">
        <v>1</v>
      </c>
      <c r="N265" s="138" t="s">
        <v>38</v>
      </c>
      <c r="P265" s="139">
        <f t="shared" si="51"/>
        <v>0</v>
      </c>
      <c r="Q265" s="139">
        <v>0</v>
      </c>
      <c r="R265" s="139">
        <f t="shared" si="52"/>
        <v>0</v>
      </c>
      <c r="S265" s="139">
        <v>0</v>
      </c>
      <c r="T265" s="140">
        <f t="shared" si="53"/>
        <v>0</v>
      </c>
      <c r="AR265" s="141" t="s">
        <v>148</v>
      </c>
      <c r="AT265" s="141" t="s">
        <v>124</v>
      </c>
      <c r="AU265" s="141" t="s">
        <v>83</v>
      </c>
      <c r="AY265" s="13" t="s">
        <v>121</v>
      </c>
      <c r="BE265" s="142">
        <f t="shared" si="54"/>
        <v>0</v>
      </c>
      <c r="BF265" s="142">
        <f t="shared" si="55"/>
        <v>0</v>
      </c>
      <c r="BG265" s="142">
        <f t="shared" si="56"/>
        <v>0</v>
      </c>
      <c r="BH265" s="142">
        <f t="shared" si="57"/>
        <v>0</v>
      </c>
      <c r="BI265" s="142">
        <f t="shared" si="58"/>
        <v>0</v>
      </c>
      <c r="BJ265" s="13" t="s">
        <v>81</v>
      </c>
      <c r="BK265" s="142">
        <f t="shared" si="59"/>
        <v>0</v>
      </c>
      <c r="BL265" s="13" t="s">
        <v>148</v>
      </c>
      <c r="BM265" s="141" t="s">
        <v>643</v>
      </c>
    </row>
    <row r="266" spans="2:65" s="1" customFormat="1" ht="16.5" customHeight="1">
      <c r="B266" s="28"/>
      <c r="C266" s="129" t="s">
        <v>644</v>
      </c>
      <c r="D266" s="129" t="s">
        <v>124</v>
      </c>
      <c r="E266" s="130" t="s">
        <v>645</v>
      </c>
      <c r="F266" s="131" t="s">
        <v>646</v>
      </c>
      <c r="G266" s="132" t="s">
        <v>575</v>
      </c>
      <c r="H266" s="133">
        <v>1</v>
      </c>
      <c r="I266" s="134"/>
      <c r="J266" s="135">
        <f t="shared" si="50"/>
        <v>0</v>
      </c>
      <c r="K266" s="136"/>
      <c r="L266" s="28"/>
      <c r="M266" s="137" t="s">
        <v>1</v>
      </c>
      <c r="N266" s="138" t="s">
        <v>38</v>
      </c>
      <c r="P266" s="139">
        <f t="shared" si="51"/>
        <v>0</v>
      </c>
      <c r="Q266" s="139">
        <v>0</v>
      </c>
      <c r="R266" s="139">
        <f t="shared" si="52"/>
        <v>0</v>
      </c>
      <c r="S266" s="139">
        <v>0</v>
      </c>
      <c r="T266" s="140">
        <f t="shared" si="53"/>
        <v>0</v>
      </c>
      <c r="AR266" s="141" t="s">
        <v>148</v>
      </c>
      <c r="AT266" s="141" t="s">
        <v>124</v>
      </c>
      <c r="AU266" s="141" t="s">
        <v>83</v>
      </c>
      <c r="AY266" s="13" t="s">
        <v>121</v>
      </c>
      <c r="BE266" s="142">
        <f t="shared" si="54"/>
        <v>0</v>
      </c>
      <c r="BF266" s="142">
        <f t="shared" si="55"/>
        <v>0</v>
      </c>
      <c r="BG266" s="142">
        <f t="shared" si="56"/>
        <v>0</v>
      </c>
      <c r="BH266" s="142">
        <f t="shared" si="57"/>
        <v>0</v>
      </c>
      <c r="BI266" s="142">
        <f t="shared" si="58"/>
        <v>0</v>
      </c>
      <c r="BJ266" s="13" t="s">
        <v>81</v>
      </c>
      <c r="BK266" s="142">
        <f t="shared" si="59"/>
        <v>0</v>
      </c>
      <c r="BL266" s="13" t="s">
        <v>148</v>
      </c>
      <c r="BM266" s="141" t="s">
        <v>647</v>
      </c>
    </row>
    <row r="267" spans="2:65" s="1" customFormat="1" ht="16.5" customHeight="1">
      <c r="B267" s="28"/>
      <c r="C267" s="129" t="s">
        <v>648</v>
      </c>
      <c r="D267" s="129" t="s">
        <v>124</v>
      </c>
      <c r="E267" s="130" t="s">
        <v>649</v>
      </c>
      <c r="F267" s="131" t="s">
        <v>650</v>
      </c>
      <c r="G267" s="132" t="s">
        <v>575</v>
      </c>
      <c r="H267" s="133">
        <v>1</v>
      </c>
      <c r="I267" s="134"/>
      <c r="J267" s="135">
        <f t="shared" si="50"/>
        <v>0</v>
      </c>
      <c r="K267" s="136"/>
      <c r="L267" s="28"/>
      <c r="M267" s="137" t="s">
        <v>1</v>
      </c>
      <c r="N267" s="138" t="s">
        <v>38</v>
      </c>
      <c r="P267" s="139">
        <f t="shared" si="51"/>
        <v>0</v>
      </c>
      <c r="Q267" s="139">
        <v>0</v>
      </c>
      <c r="R267" s="139">
        <f t="shared" si="52"/>
        <v>0</v>
      </c>
      <c r="S267" s="139">
        <v>0</v>
      </c>
      <c r="T267" s="140">
        <f t="shared" si="53"/>
        <v>0</v>
      </c>
      <c r="AR267" s="141" t="s">
        <v>148</v>
      </c>
      <c r="AT267" s="141" t="s">
        <v>124</v>
      </c>
      <c r="AU267" s="141" t="s">
        <v>83</v>
      </c>
      <c r="AY267" s="13" t="s">
        <v>121</v>
      </c>
      <c r="BE267" s="142">
        <f t="shared" si="54"/>
        <v>0</v>
      </c>
      <c r="BF267" s="142">
        <f t="shared" si="55"/>
        <v>0</v>
      </c>
      <c r="BG267" s="142">
        <f t="shared" si="56"/>
        <v>0</v>
      </c>
      <c r="BH267" s="142">
        <f t="shared" si="57"/>
        <v>0</v>
      </c>
      <c r="BI267" s="142">
        <f t="shared" si="58"/>
        <v>0</v>
      </c>
      <c r="BJ267" s="13" t="s">
        <v>81</v>
      </c>
      <c r="BK267" s="142">
        <f t="shared" si="59"/>
        <v>0</v>
      </c>
      <c r="BL267" s="13" t="s">
        <v>148</v>
      </c>
      <c r="BM267" s="141" t="s">
        <v>651</v>
      </c>
    </row>
    <row r="268" spans="2:65" s="1" customFormat="1" ht="16.5" customHeight="1">
      <c r="B268" s="28"/>
      <c r="C268" s="129" t="s">
        <v>652</v>
      </c>
      <c r="D268" s="129" t="s">
        <v>124</v>
      </c>
      <c r="E268" s="130" t="s">
        <v>653</v>
      </c>
      <c r="F268" s="131" t="s">
        <v>654</v>
      </c>
      <c r="G268" s="132" t="s">
        <v>575</v>
      </c>
      <c r="H268" s="133">
        <v>1</v>
      </c>
      <c r="I268" s="134"/>
      <c r="J268" s="135">
        <f t="shared" si="50"/>
        <v>0</v>
      </c>
      <c r="K268" s="136"/>
      <c r="L268" s="28"/>
      <c r="M268" s="158" t="s">
        <v>1</v>
      </c>
      <c r="N268" s="159" t="s">
        <v>38</v>
      </c>
      <c r="O268" s="160"/>
      <c r="P268" s="161">
        <f t="shared" si="51"/>
        <v>0</v>
      </c>
      <c r="Q268" s="161">
        <v>0</v>
      </c>
      <c r="R268" s="161">
        <f t="shared" si="52"/>
        <v>0</v>
      </c>
      <c r="S268" s="161">
        <v>0</v>
      </c>
      <c r="T268" s="162">
        <f t="shared" si="53"/>
        <v>0</v>
      </c>
      <c r="AR268" s="141" t="s">
        <v>128</v>
      </c>
      <c r="AT268" s="141" t="s">
        <v>124</v>
      </c>
      <c r="AU268" s="141" t="s">
        <v>83</v>
      </c>
      <c r="AY268" s="13" t="s">
        <v>121</v>
      </c>
      <c r="BE268" s="142">
        <f t="shared" si="54"/>
        <v>0</v>
      </c>
      <c r="BF268" s="142">
        <f t="shared" si="55"/>
        <v>0</v>
      </c>
      <c r="BG268" s="142">
        <f t="shared" si="56"/>
        <v>0</v>
      </c>
      <c r="BH268" s="142">
        <f t="shared" si="57"/>
        <v>0</v>
      </c>
      <c r="BI268" s="142">
        <f t="shared" si="58"/>
        <v>0</v>
      </c>
      <c r="BJ268" s="13" t="s">
        <v>81</v>
      </c>
      <c r="BK268" s="142">
        <f t="shared" si="59"/>
        <v>0</v>
      </c>
      <c r="BL268" s="13" t="s">
        <v>128</v>
      </c>
      <c r="BM268" s="141" t="s">
        <v>655</v>
      </c>
    </row>
    <row r="269" spans="2:65" s="1" customFormat="1" ht="6.95" customHeight="1">
      <c r="B269" s="40"/>
      <c r="C269" s="41"/>
      <c r="D269" s="41"/>
      <c r="E269" s="41"/>
      <c r="F269" s="41"/>
      <c r="G269" s="41"/>
      <c r="H269" s="41"/>
      <c r="I269" s="41"/>
      <c r="J269" s="41"/>
      <c r="K269" s="41"/>
      <c r="L269" s="28"/>
    </row>
  </sheetData>
  <sheetProtection algorithmName="SHA-512" hashValue="LUfHg7hLYjTYw63wpDrxSEokpQpgDCFt3o+tckiwkGjx4IzRF/gfex37zza7MinUFj31uU9G4qAuiUTWLh8VUw==" saltValue="IUpg/zsn+NNi6aQVDPHPE1W18tofRPtB/7MolnelCNF5tijKyB8i/DpVn9nFBOqBK65Q+piHip/KvAQF0fVEfQ==" spinCount="100000" sheet="1" objects="1" scenarios="1" formatColumns="0" formatRows="0" autoFilter="0"/>
  <autoFilter ref="C126:K268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3" t="s">
        <v>86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>
      <c r="B4" s="16"/>
      <c r="D4" s="17" t="s">
        <v>87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1" t="str">
        <f>'Rekapitulace stavby'!K6</f>
        <v>Bílina_ZŠ Za Chlumem</v>
      </c>
      <c r="F7" s="202"/>
      <c r="G7" s="202"/>
      <c r="H7" s="202"/>
      <c r="L7" s="16"/>
    </row>
    <row r="8" spans="2:46" s="1" customFormat="1" ht="12" customHeight="1">
      <c r="B8" s="28"/>
      <c r="D8" s="23" t="s">
        <v>88</v>
      </c>
      <c r="L8" s="28"/>
    </row>
    <row r="9" spans="2:46" s="1" customFormat="1" ht="16.5" customHeight="1">
      <c r="B9" s="28"/>
      <c r="E9" s="182" t="s">
        <v>656</v>
      </c>
      <c r="F9" s="203"/>
      <c r="G9" s="203"/>
      <c r="H9" s="203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13. 10. 2025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4" t="str">
        <f>'Rekapitulace stavby'!E14</f>
        <v>Vyplň údaj</v>
      </c>
      <c r="F18" s="166"/>
      <c r="G18" s="166"/>
      <c r="H18" s="166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5"/>
      <c r="E27" s="171" t="s">
        <v>1</v>
      </c>
      <c r="F27" s="171"/>
      <c r="G27" s="171"/>
      <c r="H27" s="171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33</v>
      </c>
      <c r="J30" s="62">
        <f>ROUND(J117,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45" customHeight="1">
      <c r="B33" s="28"/>
      <c r="D33" s="51" t="s">
        <v>37</v>
      </c>
      <c r="E33" s="23" t="s">
        <v>38</v>
      </c>
      <c r="F33" s="87">
        <f>ROUND((SUM(BE117:BE131)),  2)</f>
        <v>0</v>
      </c>
      <c r="I33" s="88">
        <v>0.21</v>
      </c>
      <c r="J33" s="87">
        <f>ROUND(((SUM(BE117:BE131))*I33),  2)</f>
        <v>0</v>
      </c>
      <c r="L33" s="28"/>
    </row>
    <row r="34" spans="2:12" s="1" customFormat="1" ht="14.45" customHeight="1">
      <c r="B34" s="28"/>
      <c r="E34" s="23" t="s">
        <v>39</v>
      </c>
      <c r="F34" s="87">
        <f>ROUND((SUM(BF117:BF131)),  2)</f>
        <v>0</v>
      </c>
      <c r="I34" s="88">
        <v>0.12</v>
      </c>
      <c r="J34" s="87">
        <f>ROUND(((SUM(BF117:BF131))*I34),  2)</f>
        <v>0</v>
      </c>
      <c r="L34" s="28"/>
    </row>
    <row r="35" spans="2:12" s="1" customFormat="1" ht="14.45" hidden="1" customHeight="1">
      <c r="B35" s="28"/>
      <c r="E35" s="23" t="s">
        <v>40</v>
      </c>
      <c r="F35" s="87">
        <f>ROUND((SUM(BG117:BG131)),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41</v>
      </c>
      <c r="F36" s="87">
        <f>ROUND((SUM(BH117:BH131)),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42</v>
      </c>
      <c r="F37" s="87">
        <f>ROUND((SUM(BI117:BI131)),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43</v>
      </c>
      <c r="E39" s="53"/>
      <c r="F39" s="53"/>
      <c r="G39" s="91" t="s">
        <v>44</v>
      </c>
      <c r="H39" s="92" t="s">
        <v>45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48</v>
      </c>
      <c r="E61" s="30"/>
      <c r="F61" s="95" t="s">
        <v>49</v>
      </c>
      <c r="G61" s="39" t="s">
        <v>48</v>
      </c>
      <c r="H61" s="30"/>
      <c r="I61" s="30"/>
      <c r="J61" s="96" t="s">
        <v>49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48</v>
      </c>
      <c r="E76" s="30"/>
      <c r="F76" s="95" t="s">
        <v>49</v>
      </c>
      <c r="G76" s="39" t="s">
        <v>48</v>
      </c>
      <c r="H76" s="30"/>
      <c r="I76" s="30"/>
      <c r="J76" s="96" t="s">
        <v>49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90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1" t="str">
        <f>E7</f>
        <v>Bílina_ZŠ Za Chlumem</v>
      </c>
      <c r="F85" s="202"/>
      <c r="G85" s="202"/>
      <c r="H85" s="202"/>
      <c r="L85" s="28"/>
    </row>
    <row r="86" spans="2:47" s="1" customFormat="1" ht="12" customHeight="1">
      <c r="B86" s="28"/>
      <c r="C86" s="23" t="s">
        <v>88</v>
      </c>
      <c r="L86" s="28"/>
    </row>
    <row r="87" spans="2:47" s="1" customFormat="1" ht="16.5" customHeight="1">
      <c r="B87" s="28"/>
      <c r="E87" s="182" t="str">
        <f>E9</f>
        <v>02 - VRN</v>
      </c>
      <c r="F87" s="203"/>
      <c r="G87" s="203"/>
      <c r="H87" s="203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8" t="str">
        <f>IF(J12="","",J12)</f>
        <v>13. 10. 2025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91</v>
      </c>
      <c r="D94" s="89"/>
      <c r="E94" s="89"/>
      <c r="F94" s="89"/>
      <c r="G94" s="89"/>
      <c r="H94" s="89"/>
      <c r="I94" s="89"/>
      <c r="J94" s="98" t="s">
        <v>92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93</v>
      </c>
      <c r="J96" s="62">
        <f>J117</f>
        <v>0</v>
      </c>
      <c r="L96" s="28"/>
      <c r="AU96" s="13" t="s">
        <v>94</v>
      </c>
    </row>
    <row r="97" spans="2:12" s="8" customFormat="1" ht="24.95" customHeight="1">
      <c r="B97" s="100"/>
      <c r="D97" s="101" t="s">
        <v>657</v>
      </c>
      <c r="E97" s="102"/>
      <c r="F97" s="102"/>
      <c r="G97" s="102"/>
      <c r="H97" s="102"/>
      <c r="I97" s="102"/>
      <c r="J97" s="103">
        <f>J118</f>
        <v>0</v>
      </c>
      <c r="L97" s="100"/>
    </row>
    <row r="98" spans="2:12" s="1" customFormat="1" ht="21.75" customHeight="1">
      <c r="B98" s="28"/>
      <c r="L98" s="28"/>
    </row>
    <row r="99" spans="2:12" s="1" customFormat="1" ht="6.95" customHeight="1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28"/>
    </row>
    <row r="103" spans="2:12" s="1" customFormat="1" ht="6.95" customHeight="1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28"/>
    </row>
    <row r="104" spans="2:12" s="1" customFormat="1" ht="24.95" customHeight="1">
      <c r="B104" s="28"/>
      <c r="C104" s="17" t="s">
        <v>106</v>
      </c>
      <c r="L104" s="28"/>
    </row>
    <row r="105" spans="2:12" s="1" customFormat="1" ht="6.95" customHeight="1">
      <c r="B105" s="28"/>
      <c r="L105" s="28"/>
    </row>
    <row r="106" spans="2:12" s="1" customFormat="1" ht="12" customHeight="1">
      <c r="B106" s="28"/>
      <c r="C106" s="23" t="s">
        <v>16</v>
      </c>
      <c r="L106" s="28"/>
    </row>
    <row r="107" spans="2:12" s="1" customFormat="1" ht="16.5" customHeight="1">
      <c r="B107" s="28"/>
      <c r="E107" s="201" t="str">
        <f>E7</f>
        <v>Bílina_ZŠ Za Chlumem</v>
      </c>
      <c r="F107" s="202"/>
      <c r="G107" s="202"/>
      <c r="H107" s="202"/>
      <c r="L107" s="28"/>
    </row>
    <row r="108" spans="2:12" s="1" customFormat="1" ht="12" customHeight="1">
      <c r="B108" s="28"/>
      <c r="C108" s="23" t="s">
        <v>88</v>
      </c>
      <c r="L108" s="28"/>
    </row>
    <row r="109" spans="2:12" s="1" customFormat="1" ht="16.5" customHeight="1">
      <c r="B109" s="28"/>
      <c r="E109" s="182" t="str">
        <f>E9</f>
        <v>02 - VRN</v>
      </c>
      <c r="F109" s="203"/>
      <c r="G109" s="203"/>
      <c r="H109" s="203"/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20</v>
      </c>
      <c r="F111" s="21" t="str">
        <f>F12</f>
        <v xml:space="preserve"> </v>
      </c>
      <c r="I111" s="23" t="s">
        <v>22</v>
      </c>
      <c r="J111" s="48" t="str">
        <f>IF(J12="","",J12)</f>
        <v>13. 10. 2025</v>
      </c>
      <c r="L111" s="28"/>
    </row>
    <row r="112" spans="2:12" s="1" customFormat="1" ht="6.95" customHeight="1">
      <c r="B112" s="28"/>
      <c r="L112" s="28"/>
    </row>
    <row r="113" spans="2:65" s="1" customFormat="1" ht="15.2" customHeight="1">
      <c r="B113" s="28"/>
      <c r="C113" s="23" t="s">
        <v>24</v>
      </c>
      <c r="F113" s="21" t="str">
        <f>E15</f>
        <v xml:space="preserve"> </v>
      </c>
      <c r="I113" s="23" t="s">
        <v>29</v>
      </c>
      <c r="J113" s="26" t="str">
        <f>E21</f>
        <v xml:space="preserve"> </v>
      </c>
      <c r="L113" s="28"/>
    </row>
    <row r="114" spans="2:65" s="1" customFormat="1" ht="15.2" customHeight="1">
      <c r="B114" s="28"/>
      <c r="C114" s="23" t="s">
        <v>27</v>
      </c>
      <c r="F114" s="21" t="str">
        <f>IF(E18="","",E18)</f>
        <v>Vyplň údaj</v>
      </c>
      <c r="I114" s="23" t="s">
        <v>31</v>
      </c>
      <c r="J114" s="26" t="str">
        <f>E24</f>
        <v xml:space="preserve"> </v>
      </c>
      <c r="L114" s="28"/>
    </row>
    <row r="115" spans="2:65" s="1" customFormat="1" ht="10.35" customHeight="1">
      <c r="B115" s="28"/>
      <c r="L115" s="28"/>
    </row>
    <row r="116" spans="2:65" s="10" customFormat="1" ht="29.25" customHeight="1">
      <c r="B116" s="108"/>
      <c r="C116" s="109" t="s">
        <v>107</v>
      </c>
      <c r="D116" s="110" t="s">
        <v>58</v>
      </c>
      <c r="E116" s="110" t="s">
        <v>54</v>
      </c>
      <c r="F116" s="110" t="s">
        <v>55</v>
      </c>
      <c r="G116" s="110" t="s">
        <v>108</v>
      </c>
      <c r="H116" s="110" t="s">
        <v>109</v>
      </c>
      <c r="I116" s="110" t="s">
        <v>110</v>
      </c>
      <c r="J116" s="111" t="s">
        <v>92</v>
      </c>
      <c r="K116" s="112" t="s">
        <v>111</v>
      </c>
      <c r="L116" s="108"/>
      <c r="M116" s="55" t="s">
        <v>1</v>
      </c>
      <c r="N116" s="56" t="s">
        <v>37</v>
      </c>
      <c r="O116" s="56" t="s">
        <v>112</v>
      </c>
      <c r="P116" s="56" t="s">
        <v>113</v>
      </c>
      <c r="Q116" s="56" t="s">
        <v>114</v>
      </c>
      <c r="R116" s="56" t="s">
        <v>115</v>
      </c>
      <c r="S116" s="56" t="s">
        <v>116</v>
      </c>
      <c r="T116" s="57" t="s">
        <v>117</v>
      </c>
    </row>
    <row r="117" spans="2:65" s="1" customFormat="1" ht="22.9" customHeight="1">
      <c r="B117" s="28"/>
      <c r="C117" s="60" t="s">
        <v>118</v>
      </c>
      <c r="J117" s="113">
        <f>BK117</f>
        <v>0</v>
      </c>
      <c r="L117" s="28"/>
      <c r="M117" s="58"/>
      <c r="N117" s="49"/>
      <c r="O117" s="49"/>
      <c r="P117" s="114">
        <f>P118</f>
        <v>0</v>
      </c>
      <c r="Q117" s="49"/>
      <c r="R117" s="114">
        <f>R118</f>
        <v>0</v>
      </c>
      <c r="S117" s="49"/>
      <c r="T117" s="115">
        <f>T118</f>
        <v>0</v>
      </c>
      <c r="AT117" s="13" t="s">
        <v>72</v>
      </c>
      <c r="AU117" s="13" t="s">
        <v>94</v>
      </c>
      <c r="BK117" s="116">
        <f>BK118</f>
        <v>0</v>
      </c>
    </row>
    <row r="118" spans="2:65" s="11" customFormat="1" ht="25.9" customHeight="1">
      <c r="B118" s="117"/>
      <c r="D118" s="118" t="s">
        <v>72</v>
      </c>
      <c r="E118" s="119" t="s">
        <v>85</v>
      </c>
      <c r="F118" s="119" t="s">
        <v>658</v>
      </c>
      <c r="I118" s="120"/>
      <c r="J118" s="121">
        <f>BK118</f>
        <v>0</v>
      </c>
      <c r="L118" s="117"/>
      <c r="M118" s="122"/>
      <c r="P118" s="123">
        <f>SUM(P119:P131)</f>
        <v>0</v>
      </c>
      <c r="R118" s="123">
        <f>SUM(R119:R131)</f>
        <v>0</v>
      </c>
      <c r="T118" s="124">
        <f>SUM(T119:T131)</f>
        <v>0</v>
      </c>
      <c r="AR118" s="118" t="s">
        <v>144</v>
      </c>
      <c r="AT118" s="125" t="s">
        <v>72</v>
      </c>
      <c r="AU118" s="125" t="s">
        <v>73</v>
      </c>
      <c r="AY118" s="118" t="s">
        <v>121</v>
      </c>
      <c r="BK118" s="126">
        <f>SUM(BK119:BK131)</f>
        <v>0</v>
      </c>
    </row>
    <row r="119" spans="2:65" s="1" customFormat="1" ht="21.75" customHeight="1">
      <c r="B119" s="28"/>
      <c r="C119" s="129" t="s">
        <v>81</v>
      </c>
      <c r="D119" s="129" t="s">
        <v>124</v>
      </c>
      <c r="E119" s="130" t="s">
        <v>659</v>
      </c>
      <c r="F119" s="131" t="s">
        <v>660</v>
      </c>
      <c r="G119" s="132" t="s">
        <v>575</v>
      </c>
      <c r="H119" s="133">
        <v>1</v>
      </c>
      <c r="I119" s="134"/>
      <c r="J119" s="135">
        <f t="shared" ref="J119:J131" si="0">ROUND(I119*H119,2)</f>
        <v>0</v>
      </c>
      <c r="K119" s="136"/>
      <c r="L119" s="28"/>
      <c r="M119" s="137" t="s">
        <v>1</v>
      </c>
      <c r="N119" s="138" t="s">
        <v>38</v>
      </c>
      <c r="P119" s="139">
        <f t="shared" ref="P119:P131" si="1">O119*H119</f>
        <v>0</v>
      </c>
      <c r="Q119" s="139">
        <v>0</v>
      </c>
      <c r="R119" s="139">
        <f t="shared" ref="R119:R131" si="2">Q119*H119</f>
        <v>0</v>
      </c>
      <c r="S119" s="139">
        <v>0</v>
      </c>
      <c r="T119" s="140">
        <f t="shared" ref="T119:T131" si="3">S119*H119</f>
        <v>0</v>
      </c>
      <c r="AR119" s="141" t="s">
        <v>661</v>
      </c>
      <c r="AT119" s="141" t="s">
        <v>124</v>
      </c>
      <c r="AU119" s="141" t="s">
        <v>81</v>
      </c>
      <c r="AY119" s="13" t="s">
        <v>121</v>
      </c>
      <c r="BE119" s="142">
        <f t="shared" ref="BE119:BE131" si="4">IF(N119="základní",J119,0)</f>
        <v>0</v>
      </c>
      <c r="BF119" s="142">
        <f t="shared" ref="BF119:BF131" si="5">IF(N119="snížená",J119,0)</f>
        <v>0</v>
      </c>
      <c r="BG119" s="142">
        <f t="shared" ref="BG119:BG131" si="6">IF(N119="zákl. přenesená",J119,0)</f>
        <v>0</v>
      </c>
      <c r="BH119" s="142">
        <f t="shared" ref="BH119:BH131" si="7">IF(N119="sníž. přenesená",J119,0)</f>
        <v>0</v>
      </c>
      <c r="BI119" s="142">
        <f t="shared" ref="BI119:BI131" si="8">IF(N119="nulová",J119,0)</f>
        <v>0</v>
      </c>
      <c r="BJ119" s="13" t="s">
        <v>81</v>
      </c>
      <c r="BK119" s="142">
        <f t="shared" ref="BK119:BK131" si="9">ROUND(I119*H119,2)</f>
        <v>0</v>
      </c>
      <c r="BL119" s="13" t="s">
        <v>661</v>
      </c>
      <c r="BM119" s="141" t="s">
        <v>662</v>
      </c>
    </row>
    <row r="120" spans="2:65" s="1" customFormat="1" ht="16.5" customHeight="1">
      <c r="B120" s="28"/>
      <c r="C120" s="129" t="s">
        <v>83</v>
      </c>
      <c r="D120" s="129" t="s">
        <v>124</v>
      </c>
      <c r="E120" s="130" t="s">
        <v>663</v>
      </c>
      <c r="F120" s="131" t="s">
        <v>664</v>
      </c>
      <c r="G120" s="132" t="s">
        <v>575</v>
      </c>
      <c r="H120" s="133">
        <v>1</v>
      </c>
      <c r="I120" s="134"/>
      <c r="J120" s="135">
        <f t="shared" si="0"/>
        <v>0</v>
      </c>
      <c r="K120" s="136"/>
      <c r="L120" s="28"/>
      <c r="M120" s="137" t="s">
        <v>1</v>
      </c>
      <c r="N120" s="138" t="s">
        <v>38</v>
      </c>
      <c r="P120" s="139">
        <f t="shared" si="1"/>
        <v>0</v>
      </c>
      <c r="Q120" s="139">
        <v>0</v>
      </c>
      <c r="R120" s="139">
        <f t="shared" si="2"/>
        <v>0</v>
      </c>
      <c r="S120" s="139">
        <v>0</v>
      </c>
      <c r="T120" s="140">
        <f t="shared" si="3"/>
        <v>0</v>
      </c>
      <c r="AR120" s="141" t="s">
        <v>661</v>
      </c>
      <c r="AT120" s="141" t="s">
        <v>124</v>
      </c>
      <c r="AU120" s="141" t="s">
        <v>81</v>
      </c>
      <c r="AY120" s="13" t="s">
        <v>121</v>
      </c>
      <c r="BE120" s="142">
        <f t="shared" si="4"/>
        <v>0</v>
      </c>
      <c r="BF120" s="142">
        <f t="shared" si="5"/>
        <v>0</v>
      </c>
      <c r="BG120" s="142">
        <f t="shared" si="6"/>
        <v>0</v>
      </c>
      <c r="BH120" s="142">
        <f t="shared" si="7"/>
        <v>0</v>
      </c>
      <c r="BI120" s="142">
        <f t="shared" si="8"/>
        <v>0</v>
      </c>
      <c r="BJ120" s="13" t="s">
        <v>81</v>
      </c>
      <c r="BK120" s="142">
        <f t="shared" si="9"/>
        <v>0</v>
      </c>
      <c r="BL120" s="13" t="s">
        <v>661</v>
      </c>
      <c r="BM120" s="141" t="s">
        <v>665</v>
      </c>
    </row>
    <row r="121" spans="2:65" s="1" customFormat="1" ht="16.5" customHeight="1">
      <c r="B121" s="28"/>
      <c r="C121" s="129" t="s">
        <v>133</v>
      </c>
      <c r="D121" s="129" t="s">
        <v>124</v>
      </c>
      <c r="E121" s="130" t="s">
        <v>666</v>
      </c>
      <c r="F121" s="131" t="s">
        <v>667</v>
      </c>
      <c r="G121" s="132" t="s">
        <v>575</v>
      </c>
      <c r="H121" s="133">
        <v>1</v>
      </c>
      <c r="I121" s="134"/>
      <c r="J121" s="135">
        <f t="shared" si="0"/>
        <v>0</v>
      </c>
      <c r="K121" s="136"/>
      <c r="L121" s="28"/>
      <c r="M121" s="137" t="s">
        <v>1</v>
      </c>
      <c r="N121" s="138" t="s">
        <v>38</v>
      </c>
      <c r="P121" s="139">
        <f t="shared" si="1"/>
        <v>0</v>
      </c>
      <c r="Q121" s="139">
        <v>0</v>
      </c>
      <c r="R121" s="139">
        <f t="shared" si="2"/>
        <v>0</v>
      </c>
      <c r="S121" s="139">
        <v>0</v>
      </c>
      <c r="T121" s="140">
        <f t="shared" si="3"/>
        <v>0</v>
      </c>
      <c r="AR121" s="141" t="s">
        <v>661</v>
      </c>
      <c r="AT121" s="141" t="s">
        <v>124</v>
      </c>
      <c r="AU121" s="141" t="s">
        <v>81</v>
      </c>
      <c r="AY121" s="13" t="s">
        <v>121</v>
      </c>
      <c r="BE121" s="142">
        <f t="shared" si="4"/>
        <v>0</v>
      </c>
      <c r="BF121" s="142">
        <f t="shared" si="5"/>
        <v>0</v>
      </c>
      <c r="BG121" s="142">
        <f t="shared" si="6"/>
        <v>0</v>
      </c>
      <c r="BH121" s="142">
        <f t="shared" si="7"/>
        <v>0</v>
      </c>
      <c r="BI121" s="142">
        <f t="shared" si="8"/>
        <v>0</v>
      </c>
      <c r="BJ121" s="13" t="s">
        <v>81</v>
      </c>
      <c r="BK121" s="142">
        <f t="shared" si="9"/>
        <v>0</v>
      </c>
      <c r="BL121" s="13" t="s">
        <v>661</v>
      </c>
      <c r="BM121" s="141" t="s">
        <v>668</v>
      </c>
    </row>
    <row r="122" spans="2:65" s="1" customFormat="1" ht="16.5" customHeight="1">
      <c r="B122" s="28"/>
      <c r="C122" s="129" t="s">
        <v>128</v>
      </c>
      <c r="D122" s="129" t="s">
        <v>124</v>
      </c>
      <c r="E122" s="130" t="s">
        <v>669</v>
      </c>
      <c r="F122" s="131" t="s">
        <v>670</v>
      </c>
      <c r="G122" s="132" t="s">
        <v>575</v>
      </c>
      <c r="H122" s="133">
        <v>1</v>
      </c>
      <c r="I122" s="134"/>
      <c r="J122" s="135">
        <f t="shared" si="0"/>
        <v>0</v>
      </c>
      <c r="K122" s="136"/>
      <c r="L122" s="28"/>
      <c r="M122" s="137" t="s">
        <v>1</v>
      </c>
      <c r="N122" s="138" t="s">
        <v>38</v>
      </c>
      <c r="P122" s="139">
        <f t="shared" si="1"/>
        <v>0</v>
      </c>
      <c r="Q122" s="139">
        <v>0</v>
      </c>
      <c r="R122" s="139">
        <f t="shared" si="2"/>
        <v>0</v>
      </c>
      <c r="S122" s="139">
        <v>0</v>
      </c>
      <c r="T122" s="140">
        <f t="shared" si="3"/>
        <v>0</v>
      </c>
      <c r="AR122" s="141" t="s">
        <v>661</v>
      </c>
      <c r="AT122" s="141" t="s">
        <v>124</v>
      </c>
      <c r="AU122" s="141" t="s">
        <v>81</v>
      </c>
      <c r="AY122" s="13" t="s">
        <v>121</v>
      </c>
      <c r="BE122" s="142">
        <f t="shared" si="4"/>
        <v>0</v>
      </c>
      <c r="BF122" s="142">
        <f t="shared" si="5"/>
        <v>0</v>
      </c>
      <c r="BG122" s="142">
        <f t="shared" si="6"/>
        <v>0</v>
      </c>
      <c r="BH122" s="142">
        <f t="shared" si="7"/>
        <v>0</v>
      </c>
      <c r="BI122" s="142">
        <f t="shared" si="8"/>
        <v>0</v>
      </c>
      <c r="BJ122" s="13" t="s">
        <v>81</v>
      </c>
      <c r="BK122" s="142">
        <f t="shared" si="9"/>
        <v>0</v>
      </c>
      <c r="BL122" s="13" t="s">
        <v>661</v>
      </c>
      <c r="BM122" s="141" t="s">
        <v>671</v>
      </c>
    </row>
    <row r="123" spans="2:65" s="1" customFormat="1" ht="16.5" customHeight="1">
      <c r="B123" s="28"/>
      <c r="C123" s="129" t="s">
        <v>144</v>
      </c>
      <c r="D123" s="129" t="s">
        <v>124</v>
      </c>
      <c r="E123" s="130" t="s">
        <v>672</v>
      </c>
      <c r="F123" s="131" t="s">
        <v>673</v>
      </c>
      <c r="G123" s="132" t="s">
        <v>575</v>
      </c>
      <c r="H123" s="133">
        <v>1</v>
      </c>
      <c r="I123" s="134"/>
      <c r="J123" s="135">
        <f t="shared" si="0"/>
        <v>0</v>
      </c>
      <c r="K123" s="136"/>
      <c r="L123" s="28"/>
      <c r="M123" s="137" t="s">
        <v>1</v>
      </c>
      <c r="N123" s="138" t="s">
        <v>38</v>
      </c>
      <c r="P123" s="139">
        <f t="shared" si="1"/>
        <v>0</v>
      </c>
      <c r="Q123" s="139">
        <v>0</v>
      </c>
      <c r="R123" s="139">
        <f t="shared" si="2"/>
        <v>0</v>
      </c>
      <c r="S123" s="139">
        <v>0</v>
      </c>
      <c r="T123" s="140">
        <f t="shared" si="3"/>
        <v>0</v>
      </c>
      <c r="AR123" s="141" t="s">
        <v>661</v>
      </c>
      <c r="AT123" s="141" t="s">
        <v>124</v>
      </c>
      <c r="AU123" s="141" t="s">
        <v>81</v>
      </c>
      <c r="AY123" s="13" t="s">
        <v>121</v>
      </c>
      <c r="BE123" s="142">
        <f t="shared" si="4"/>
        <v>0</v>
      </c>
      <c r="BF123" s="142">
        <f t="shared" si="5"/>
        <v>0</v>
      </c>
      <c r="BG123" s="142">
        <f t="shared" si="6"/>
        <v>0</v>
      </c>
      <c r="BH123" s="142">
        <f t="shared" si="7"/>
        <v>0</v>
      </c>
      <c r="BI123" s="142">
        <f t="shared" si="8"/>
        <v>0</v>
      </c>
      <c r="BJ123" s="13" t="s">
        <v>81</v>
      </c>
      <c r="BK123" s="142">
        <f t="shared" si="9"/>
        <v>0</v>
      </c>
      <c r="BL123" s="13" t="s">
        <v>661</v>
      </c>
      <c r="BM123" s="141" t="s">
        <v>674</v>
      </c>
    </row>
    <row r="124" spans="2:65" s="1" customFormat="1" ht="16.5" customHeight="1">
      <c r="B124" s="28"/>
      <c r="C124" s="129" t="s">
        <v>150</v>
      </c>
      <c r="D124" s="129" t="s">
        <v>124</v>
      </c>
      <c r="E124" s="130" t="s">
        <v>675</v>
      </c>
      <c r="F124" s="131" t="s">
        <v>676</v>
      </c>
      <c r="G124" s="132" t="s">
        <v>575</v>
      </c>
      <c r="H124" s="133">
        <v>1</v>
      </c>
      <c r="I124" s="134"/>
      <c r="J124" s="135">
        <f t="shared" si="0"/>
        <v>0</v>
      </c>
      <c r="K124" s="136"/>
      <c r="L124" s="28"/>
      <c r="M124" s="137" t="s">
        <v>1</v>
      </c>
      <c r="N124" s="138" t="s">
        <v>38</v>
      </c>
      <c r="P124" s="139">
        <f t="shared" si="1"/>
        <v>0</v>
      </c>
      <c r="Q124" s="139">
        <v>0</v>
      </c>
      <c r="R124" s="139">
        <f t="shared" si="2"/>
        <v>0</v>
      </c>
      <c r="S124" s="139">
        <v>0</v>
      </c>
      <c r="T124" s="140">
        <f t="shared" si="3"/>
        <v>0</v>
      </c>
      <c r="AR124" s="141" t="s">
        <v>661</v>
      </c>
      <c r="AT124" s="141" t="s">
        <v>124</v>
      </c>
      <c r="AU124" s="141" t="s">
        <v>81</v>
      </c>
      <c r="AY124" s="13" t="s">
        <v>121</v>
      </c>
      <c r="BE124" s="142">
        <f t="shared" si="4"/>
        <v>0</v>
      </c>
      <c r="BF124" s="142">
        <f t="shared" si="5"/>
        <v>0</v>
      </c>
      <c r="BG124" s="142">
        <f t="shared" si="6"/>
        <v>0</v>
      </c>
      <c r="BH124" s="142">
        <f t="shared" si="7"/>
        <v>0</v>
      </c>
      <c r="BI124" s="142">
        <f t="shared" si="8"/>
        <v>0</v>
      </c>
      <c r="BJ124" s="13" t="s">
        <v>81</v>
      </c>
      <c r="BK124" s="142">
        <f t="shared" si="9"/>
        <v>0</v>
      </c>
      <c r="BL124" s="13" t="s">
        <v>661</v>
      </c>
      <c r="BM124" s="141" t="s">
        <v>677</v>
      </c>
    </row>
    <row r="125" spans="2:65" s="1" customFormat="1" ht="16.5" customHeight="1">
      <c r="B125" s="28"/>
      <c r="C125" s="129" t="s">
        <v>154</v>
      </c>
      <c r="D125" s="129" t="s">
        <v>124</v>
      </c>
      <c r="E125" s="130" t="s">
        <v>678</v>
      </c>
      <c r="F125" s="131" t="s">
        <v>679</v>
      </c>
      <c r="G125" s="132" t="s">
        <v>575</v>
      </c>
      <c r="H125" s="133">
        <v>1</v>
      </c>
      <c r="I125" s="134"/>
      <c r="J125" s="135">
        <f t="shared" si="0"/>
        <v>0</v>
      </c>
      <c r="K125" s="136"/>
      <c r="L125" s="28"/>
      <c r="M125" s="137" t="s">
        <v>1</v>
      </c>
      <c r="N125" s="138" t="s">
        <v>38</v>
      </c>
      <c r="P125" s="139">
        <f t="shared" si="1"/>
        <v>0</v>
      </c>
      <c r="Q125" s="139">
        <v>0</v>
      </c>
      <c r="R125" s="139">
        <f t="shared" si="2"/>
        <v>0</v>
      </c>
      <c r="S125" s="139">
        <v>0</v>
      </c>
      <c r="T125" s="140">
        <f t="shared" si="3"/>
        <v>0</v>
      </c>
      <c r="AR125" s="141" t="s">
        <v>661</v>
      </c>
      <c r="AT125" s="141" t="s">
        <v>124</v>
      </c>
      <c r="AU125" s="141" t="s">
        <v>81</v>
      </c>
      <c r="AY125" s="13" t="s">
        <v>121</v>
      </c>
      <c r="BE125" s="142">
        <f t="shared" si="4"/>
        <v>0</v>
      </c>
      <c r="BF125" s="142">
        <f t="shared" si="5"/>
        <v>0</v>
      </c>
      <c r="BG125" s="142">
        <f t="shared" si="6"/>
        <v>0</v>
      </c>
      <c r="BH125" s="142">
        <f t="shared" si="7"/>
        <v>0</v>
      </c>
      <c r="BI125" s="142">
        <f t="shared" si="8"/>
        <v>0</v>
      </c>
      <c r="BJ125" s="13" t="s">
        <v>81</v>
      </c>
      <c r="BK125" s="142">
        <f t="shared" si="9"/>
        <v>0</v>
      </c>
      <c r="BL125" s="13" t="s">
        <v>661</v>
      </c>
      <c r="BM125" s="141" t="s">
        <v>680</v>
      </c>
    </row>
    <row r="126" spans="2:65" s="1" customFormat="1" ht="16.5" customHeight="1">
      <c r="B126" s="28"/>
      <c r="C126" s="129" t="s">
        <v>158</v>
      </c>
      <c r="D126" s="129" t="s">
        <v>124</v>
      </c>
      <c r="E126" s="130" t="s">
        <v>681</v>
      </c>
      <c r="F126" s="131" t="s">
        <v>682</v>
      </c>
      <c r="G126" s="132" t="s">
        <v>575</v>
      </c>
      <c r="H126" s="133">
        <v>1</v>
      </c>
      <c r="I126" s="134"/>
      <c r="J126" s="135">
        <f t="shared" si="0"/>
        <v>0</v>
      </c>
      <c r="K126" s="136"/>
      <c r="L126" s="28"/>
      <c r="M126" s="137" t="s">
        <v>1</v>
      </c>
      <c r="N126" s="138" t="s">
        <v>38</v>
      </c>
      <c r="P126" s="139">
        <f t="shared" si="1"/>
        <v>0</v>
      </c>
      <c r="Q126" s="139">
        <v>0</v>
      </c>
      <c r="R126" s="139">
        <f t="shared" si="2"/>
        <v>0</v>
      </c>
      <c r="S126" s="139">
        <v>0</v>
      </c>
      <c r="T126" s="140">
        <f t="shared" si="3"/>
        <v>0</v>
      </c>
      <c r="AR126" s="141" t="s">
        <v>661</v>
      </c>
      <c r="AT126" s="141" t="s">
        <v>124</v>
      </c>
      <c r="AU126" s="141" t="s">
        <v>81</v>
      </c>
      <c r="AY126" s="13" t="s">
        <v>121</v>
      </c>
      <c r="BE126" s="142">
        <f t="shared" si="4"/>
        <v>0</v>
      </c>
      <c r="BF126" s="142">
        <f t="shared" si="5"/>
        <v>0</v>
      </c>
      <c r="BG126" s="142">
        <f t="shared" si="6"/>
        <v>0</v>
      </c>
      <c r="BH126" s="142">
        <f t="shared" si="7"/>
        <v>0</v>
      </c>
      <c r="BI126" s="142">
        <f t="shared" si="8"/>
        <v>0</v>
      </c>
      <c r="BJ126" s="13" t="s">
        <v>81</v>
      </c>
      <c r="BK126" s="142">
        <f t="shared" si="9"/>
        <v>0</v>
      </c>
      <c r="BL126" s="13" t="s">
        <v>661</v>
      </c>
      <c r="BM126" s="141" t="s">
        <v>683</v>
      </c>
    </row>
    <row r="127" spans="2:65" s="1" customFormat="1" ht="16.5" customHeight="1">
      <c r="B127" s="28"/>
      <c r="C127" s="129" t="s">
        <v>162</v>
      </c>
      <c r="D127" s="129" t="s">
        <v>124</v>
      </c>
      <c r="E127" s="130" t="s">
        <v>684</v>
      </c>
      <c r="F127" s="131" t="s">
        <v>685</v>
      </c>
      <c r="G127" s="132" t="s">
        <v>575</v>
      </c>
      <c r="H127" s="133">
        <v>1</v>
      </c>
      <c r="I127" s="134"/>
      <c r="J127" s="135">
        <f t="shared" si="0"/>
        <v>0</v>
      </c>
      <c r="K127" s="136"/>
      <c r="L127" s="28"/>
      <c r="M127" s="137" t="s">
        <v>1</v>
      </c>
      <c r="N127" s="138" t="s">
        <v>38</v>
      </c>
      <c r="P127" s="139">
        <f t="shared" si="1"/>
        <v>0</v>
      </c>
      <c r="Q127" s="139">
        <v>0</v>
      </c>
      <c r="R127" s="139">
        <f t="shared" si="2"/>
        <v>0</v>
      </c>
      <c r="S127" s="139">
        <v>0</v>
      </c>
      <c r="T127" s="140">
        <f t="shared" si="3"/>
        <v>0</v>
      </c>
      <c r="AR127" s="141" t="s">
        <v>661</v>
      </c>
      <c r="AT127" s="141" t="s">
        <v>124</v>
      </c>
      <c r="AU127" s="141" t="s">
        <v>81</v>
      </c>
      <c r="AY127" s="13" t="s">
        <v>121</v>
      </c>
      <c r="BE127" s="142">
        <f t="shared" si="4"/>
        <v>0</v>
      </c>
      <c r="BF127" s="142">
        <f t="shared" si="5"/>
        <v>0</v>
      </c>
      <c r="BG127" s="142">
        <f t="shared" si="6"/>
        <v>0</v>
      </c>
      <c r="BH127" s="142">
        <f t="shared" si="7"/>
        <v>0</v>
      </c>
      <c r="BI127" s="142">
        <f t="shared" si="8"/>
        <v>0</v>
      </c>
      <c r="BJ127" s="13" t="s">
        <v>81</v>
      </c>
      <c r="BK127" s="142">
        <f t="shared" si="9"/>
        <v>0</v>
      </c>
      <c r="BL127" s="13" t="s">
        <v>661</v>
      </c>
      <c r="BM127" s="141" t="s">
        <v>686</v>
      </c>
    </row>
    <row r="128" spans="2:65" s="1" customFormat="1" ht="16.5" customHeight="1">
      <c r="B128" s="28"/>
      <c r="C128" s="129" t="s">
        <v>168</v>
      </c>
      <c r="D128" s="129" t="s">
        <v>124</v>
      </c>
      <c r="E128" s="130" t="s">
        <v>687</v>
      </c>
      <c r="F128" s="131" t="s">
        <v>688</v>
      </c>
      <c r="G128" s="132" t="s">
        <v>575</v>
      </c>
      <c r="H128" s="133">
        <v>1</v>
      </c>
      <c r="I128" s="134"/>
      <c r="J128" s="135">
        <f t="shared" si="0"/>
        <v>0</v>
      </c>
      <c r="K128" s="136"/>
      <c r="L128" s="28"/>
      <c r="M128" s="137" t="s">
        <v>1</v>
      </c>
      <c r="N128" s="138" t="s">
        <v>38</v>
      </c>
      <c r="P128" s="139">
        <f t="shared" si="1"/>
        <v>0</v>
      </c>
      <c r="Q128" s="139">
        <v>0</v>
      </c>
      <c r="R128" s="139">
        <f t="shared" si="2"/>
        <v>0</v>
      </c>
      <c r="S128" s="139">
        <v>0</v>
      </c>
      <c r="T128" s="140">
        <f t="shared" si="3"/>
        <v>0</v>
      </c>
      <c r="AR128" s="141" t="s">
        <v>661</v>
      </c>
      <c r="AT128" s="141" t="s">
        <v>124</v>
      </c>
      <c r="AU128" s="141" t="s">
        <v>81</v>
      </c>
      <c r="AY128" s="13" t="s">
        <v>121</v>
      </c>
      <c r="BE128" s="142">
        <f t="shared" si="4"/>
        <v>0</v>
      </c>
      <c r="BF128" s="142">
        <f t="shared" si="5"/>
        <v>0</v>
      </c>
      <c r="BG128" s="142">
        <f t="shared" si="6"/>
        <v>0</v>
      </c>
      <c r="BH128" s="142">
        <f t="shared" si="7"/>
        <v>0</v>
      </c>
      <c r="BI128" s="142">
        <f t="shared" si="8"/>
        <v>0</v>
      </c>
      <c r="BJ128" s="13" t="s">
        <v>81</v>
      </c>
      <c r="BK128" s="142">
        <f t="shared" si="9"/>
        <v>0</v>
      </c>
      <c r="BL128" s="13" t="s">
        <v>661</v>
      </c>
      <c r="BM128" s="141" t="s">
        <v>689</v>
      </c>
    </row>
    <row r="129" spans="2:65" s="1" customFormat="1" ht="16.5" customHeight="1">
      <c r="B129" s="28"/>
      <c r="C129" s="129" t="s">
        <v>172</v>
      </c>
      <c r="D129" s="129" t="s">
        <v>124</v>
      </c>
      <c r="E129" s="130" t="s">
        <v>690</v>
      </c>
      <c r="F129" s="131" t="s">
        <v>691</v>
      </c>
      <c r="G129" s="132" t="s">
        <v>575</v>
      </c>
      <c r="H129" s="133">
        <v>1</v>
      </c>
      <c r="I129" s="134"/>
      <c r="J129" s="135">
        <f t="shared" si="0"/>
        <v>0</v>
      </c>
      <c r="K129" s="136"/>
      <c r="L129" s="28"/>
      <c r="M129" s="137" t="s">
        <v>1</v>
      </c>
      <c r="N129" s="138" t="s">
        <v>38</v>
      </c>
      <c r="P129" s="139">
        <f t="shared" si="1"/>
        <v>0</v>
      </c>
      <c r="Q129" s="139">
        <v>0</v>
      </c>
      <c r="R129" s="139">
        <f t="shared" si="2"/>
        <v>0</v>
      </c>
      <c r="S129" s="139">
        <v>0</v>
      </c>
      <c r="T129" s="140">
        <f t="shared" si="3"/>
        <v>0</v>
      </c>
      <c r="AR129" s="141" t="s">
        <v>128</v>
      </c>
      <c r="AT129" s="141" t="s">
        <v>124</v>
      </c>
      <c r="AU129" s="141" t="s">
        <v>81</v>
      </c>
      <c r="AY129" s="13" t="s">
        <v>121</v>
      </c>
      <c r="BE129" s="142">
        <f t="shared" si="4"/>
        <v>0</v>
      </c>
      <c r="BF129" s="142">
        <f t="shared" si="5"/>
        <v>0</v>
      </c>
      <c r="BG129" s="142">
        <f t="shared" si="6"/>
        <v>0</v>
      </c>
      <c r="BH129" s="142">
        <f t="shared" si="7"/>
        <v>0</v>
      </c>
      <c r="BI129" s="142">
        <f t="shared" si="8"/>
        <v>0</v>
      </c>
      <c r="BJ129" s="13" t="s">
        <v>81</v>
      </c>
      <c r="BK129" s="142">
        <f t="shared" si="9"/>
        <v>0</v>
      </c>
      <c r="BL129" s="13" t="s">
        <v>128</v>
      </c>
      <c r="BM129" s="141" t="s">
        <v>692</v>
      </c>
    </row>
    <row r="130" spans="2:65" s="1" customFormat="1" ht="16.5" customHeight="1">
      <c r="B130" s="28"/>
      <c r="C130" s="129" t="s">
        <v>8</v>
      </c>
      <c r="D130" s="129" t="s">
        <v>124</v>
      </c>
      <c r="E130" s="130" t="s">
        <v>693</v>
      </c>
      <c r="F130" s="131" t="s">
        <v>694</v>
      </c>
      <c r="G130" s="132" t="s">
        <v>575</v>
      </c>
      <c r="H130" s="133">
        <v>1</v>
      </c>
      <c r="I130" s="134"/>
      <c r="J130" s="135">
        <f t="shared" si="0"/>
        <v>0</v>
      </c>
      <c r="K130" s="136"/>
      <c r="L130" s="28"/>
      <c r="M130" s="137" t="s">
        <v>1</v>
      </c>
      <c r="N130" s="138" t="s">
        <v>38</v>
      </c>
      <c r="P130" s="139">
        <f t="shared" si="1"/>
        <v>0</v>
      </c>
      <c r="Q130" s="139">
        <v>0</v>
      </c>
      <c r="R130" s="139">
        <f t="shared" si="2"/>
        <v>0</v>
      </c>
      <c r="S130" s="139">
        <v>0</v>
      </c>
      <c r="T130" s="140">
        <f t="shared" si="3"/>
        <v>0</v>
      </c>
      <c r="AR130" s="141" t="s">
        <v>661</v>
      </c>
      <c r="AT130" s="141" t="s">
        <v>124</v>
      </c>
      <c r="AU130" s="141" t="s">
        <v>81</v>
      </c>
      <c r="AY130" s="13" t="s">
        <v>121</v>
      </c>
      <c r="BE130" s="142">
        <f t="shared" si="4"/>
        <v>0</v>
      </c>
      <c r="BF130" s="142">
        <f t="shared" si="5"/>
        <v>0</v>
      </c>
      <c r="BG130" s="142">
        <f t="shared" si="6"/>
        <v>0</v>
      </c>
      <c r="BH130" s="142">
        <f t="shared" si="7"/>
        <v>0</v>
      </c>
      <c r="BI130" s="142">
        <f t="shared" si="8"/>
        <v>0</v>
      </c>
      <c r="BJ130" s="13" t="s">
        <v>81</v>
      </c>
      <c r="BK130" s="142">
        <f t="shared" si="9"/>
        <v>0</v>
      </c>
      <c r="BL130" s="13" t="s">
        <v>661</v>
      </c>
      <c r="BM130" s="141" t="s">
        <v>695</v>
      </c>
    </row>
    <row r="131" spans="2:65" s="1" customFormat="1" ht="16.5" customHeight="1">
      <c r="B131" s="28"/>
      <c r="C131" s="129" t="s">
        <v>179</v>
      </c>
      <c r="D131" s="129" t="s">
        <v>124</v>
      </c>
      <c r="E131" s="130" t="s">
        <v>696</v>
      </c>
      <c r="F131" s="131" t="s">
        <v>697</v>
      </c>
      <c r="G131" s="132" t="s">
        <v>575</v>
      </c>
      <c r="H131" s="133">
        <v>1</v>
      </c>
      <c r="I131" s="134"/>
      <c r="J131" s="135">
        <f t="shared" si="0"/>
        <v>0</v>
      </c>
      <c r="K131" s="136"/>
      <c r="L131" s="28"/>
      <c r="M131" s="158" t="s">
        <v>1</v>
      </c>
      <c r="N131" s="159" t="s">
        <v>38</v>
      </c>
      <c r="O131" s="160"/>
      <c r="P131" s="161">
        <f t="shared" si="1"/>
        <v>0</v>
      </c>
      <c r="Q131" s="161">
        <v>0</v>
      </c>
      <c r="R131" s="161">
        <f t="shared" si="2"/>
        <v>0</v>
      </c>
      <c r="S131" s="161">
        <v>0</v>
      </c>
      <c r="T131" s="162">
        <f t="shared" si="3"/>
        <v>0</v>
      </c>
      <c r="AR131" s="141" t="s">
        <v>661</v>
      </c>
      <c r="AT131" s="141" t="s">
        <v>124</v>
      </c>
      <c r="AU131" s="141" t="s">
        <v>81</v>
      </c>
      <c r="AY131" s="13" t="s">
        <v>121</v>
      </c>
      <c r="BE131" s="142">
        <f t="shared" si="4"/>
        <v>0</v>
      </c>
      <c r="BF131" s="142">
        <f t="shared" si="5"/>
        <v>0</v>
      </c>
      <c r="BG131" s="142">
        <f t="shared" si="6"/>
        <v>0</v>
      </c>
      <c r="BH131" s="142">
        <f t="shared" si="7"/>
        <v>0</v>
      </c>
      <c r="BI131" s="142">
        <f t="shared" si="8"/>
        <v>0</v>
      </c>
      <c r="BJ131" s="13" t="s">
        <v>81</v>
      </c>
      <c r="BK131" s="142">
        <f t="shared" si="9"/>
        <v>0</v>
      </c>
      <c r="BL131" s="13" t="s">
        <v>661</v>
      </c>
      <c r="BM131" s="141" t="s">
        <v>698</v>
      </c>
    </row>
    <row r="132" spans="2:65" s="1" customFormat="1" ht="6.95" customHeight="1"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28"/>
    </row>
  </sheetData>
  <sheetProtection algorithmName="SHA-512" hashValue="DtvzSkJ3GLLP4pyAS8hgQSvtfE6XAMAQgkwBoNMM5NNwEpSpxAB6W3q7aS5CalyNXFhnzq/IeEOxV3jqvsZG0Q==" saltValue="idUEn9olx4FMSakT8mJ9Mm3oFFxnld4xdkcMiCqdSyYhTAxJ6CZj7cVArMG6yz8Xo5De0ePt/YiRJCpoo4AaBQ==" spinCount="100000" sheet="1" objects="1" scenarios="1" formatColumns="0" formatRows="0" autoFilter="0"/>
  <autoFilter ref="C116:K131" xr:uid="{00000000-0009-0000-0000-000002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Vytápění</vt:lpstr>
      <vt:lpstr>02 - VRN</vt:lpstr>
      <vt:lpstr>'01 - Vytápění'!Názvy_tisku</vt:lpstr>
      <vt:lpstr>'02 - VRN'!Názvy_tisku</vt:lpstr>
      <vt:lpstr>'Rekapitulace stavby'!Názvy_tisku</vt:lpstr>
      <vt:lpstr>'01 - Vytápění'!Oblast_tisku</vt:lpstr>
      <vt:lpstr>'02 - VRN'!Oblast_tisku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Gregořica</dc:creator>
  <cp:lastModifiedBy>Michal Gregořica</cp:lastModifiedBy>
  <dcterms:created xsi:type="dcterms:W3CDTF">2025-10-13T10:55:13Z</dcterms:created>
  <dcterms:modified xsi:type="dcterms:W3CDTF">2025-10-13T10:59:24Z</dcterms:modified>
</cp:coreProperties>
</file>