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/>
  <bookViews>
    <workbookView xWindow="630" yWindow="615" windowWidth="27495" windowHeight="12465"/>
  </bookViews>
  <sheets>
    <sheet name="Rekapitulace stavby" sheetId="1" r:id="rId1"/>
    <sheet name="EKS-038-2020 - Oprava cho..." sheetId="2" r:id="rId2"/>
    <sheet name="Pokyny pro vyplnění" sheetId="3" r:id="rId3"/>
  </sheets>
  <definedNames>
    <definedName name="_xlnm._FilterDatabase" localSheetId="1" hidden="1">'EKS-038-2020 - Oprava cho...'!$C$85:$K$240</definedName>
    <definedName name="_xlnm.Print_Titles" localSheetId="1">'EKS-038-2020 - Oprava cho...'!$85:$85</definedName>
    <definedName name="_xlnm.Print_Titles" localSheetId="0">'Rekapitulace stavby'!$52:$52</definedName>
    <definedName name="_xlnm.Print_Area" localSheetId="1">'EKS-038-2020 - Oprava cho...'!$C$4:$J$37,'EKS-038-2020 - Oprava cho...'!$C$43:$J$69,'EKS-038-2020 - Oprava cho...'!$C$75:$K$240</definedName>
    <definedName name="_xlnm.Print_Area" localSheetId="2">'Pokyny pro vyplnění'!$B$2:$K$71,'Pokyny pro vyplnění'!$B$74:$K$118,'Pokyny pro vyplnění'!$B$121:$K$190,'Pokyny pro vyplnění'!$B$198:$K$218</definedName>
    <definedName name="_xlnm.Print_Area" localSheetId="0">'Rekapitulace stavby'!$D$4:$AO$36,'Rekapitulace stavby'!$C$42:$AQ$56</definedName>
  </definedNames>
  <calcPr calcId="145621"/>
</workbook>
</file>

<file path=xl/calcChain.xml><?xml version="1.0" encoding="utf-8"?>
<calcChain xmlns="http://schemas.openxmlformats.org/spreadsheetml/2006/main">
  <c r="J35" i="2" l="1"/>
  <c r="J34" i="2"/>
  <c r="AY55" i="1"/>
  <c r="J33" i="2"/>
  <c r="AX55" i="1"/>
  <c r="BI239" i="2"/>
  <c r="BH239" i="2"/>
  <c r="BG239" i="2"/>
  <c r="BF239" i="2"/>
  <c r="T239" i="2"/>
  <c r="T238" i="2"/>
  <c r="R239" i="2"/>
  <c r="R238" i="2"/>
  <c r="P239" i="2"/>
  <c r="P238" i="2"/>
  <c r="BI236" i="2"/>
  <c r="BH236" i="2"/>
  <c r="BG236" i="2"/>
  <c r="BF236" i="2"/>
  <c r="T236" i="2"/>
  <c r="T235" i="2"/>
  <c r="R236" i="2"/>
  <c r="R235" i="2"/>
  <c r="P236" i="2"/>
  <c r="P235" i="2"/>
  <c r="BI233" i="2"/>
  <c r="BH233" i="2"/>
  <c r="BG233" i="2"/>
  <c r="BF233" i="2"/>
  <c r="T233" i="2"/>
  <c r="T232" i="2"/>
  <c r="R233" i="2"/>
  <c r="R232" i="2"/>
  <c r="P233" i="2"/>
  <c r="P232" i="2"/>
  <c r="BI230" i="2"/>
  <c r="BH230" i="2"/>
  <c r="BG230" i="2"/>
  <c r="BF230" i="2"/>
  <c r="T230" i="2"/>
  <c r="T229" i="2"/>
  <c r="T228" i="2"/>
  <c r="R230" i="2"/>
  <c r="R229" i="2" s="1"/>
  <c r="R228" i="2" s="1"/>
  <c r="P230" i="2"/>
  <c r="P229" i="2"/>
  <c r="P228" i="2"/>
  <c r="BI226" i="2"/>
  <c r="BH226" i="2"/>
  <c r="BG226" i="2"/>
  <c r="BF226" i="2"/>
  <c r="T226" i="2"/>
  <c r="T225" i="2"/>
  <c r="R226" i="2"/>
  <c r="R225" i="2"/>
  <c r="P226" i="2"/>
  <c r="P225" i="2"/>
  <c r="BI224" i="2"/>
  <c r="BH224" i="2"/>
  <c r="BG224" i="2"/>
  <c r="BF224" i="2"/>
  <c r="T224" i="2"/>
  <c r="R224" i="2"/>
  <c r="P224" i="2"/>
  <c r="BI223" i="2"/>
  <c r="BH223" i="2"/>
  <c r="BG223" i="2"/>
  <c r="BF223" i="2"/>
  <c r="T223" i="2"/>
  <c r="R223" i="2"/>
  <c r="P223" i="2"/>
  <c r="BI219" i="2"/>
  <c r="BH219" i="2"/>
  <c r="BG219" i="2"/>
  <c r="BF219" i="2"/>
  <c r="T219" i="2"/>
  <c r="R219" i="2"/>
  <c r="P219" i="2"/>
  <c r="BI217" i="2"/>
  <c r="BH217" i="2"/>
  <c r="BG217" i="2"/>
  <c r="BF217" i="2"/>
  <c r="T217" i="2"/>
  <c r="R217" i="2"/>
  <c r="P217" i="2"/>
  <c r="BI212" i="2"/>
  <c r="BH212" i="2"/>
  <c r="BG212" i="2"/>
  <c r="BF212" i="2"/>
  <c r="T212" i="2"/>
  <c r="R212" i="2"/>
  <c r="P212" i="2"/>
  <c r="BI209" i="2"/>
  <c r="BH209" i="2"/>
  <c r="BG209" i="2"/>
  <c r="BF209" i="2"/>
  <c r="T209" i="2"/>
  <c r="R209" i="2"/>
  <c r="P209" i="2"/>
  <c r="BI206" i="2"/>
  <c r="BH206" i="2"/>
  <c r="BG206" i="2"/>
  <c r="BF206" i="2"/>
  <c r="T206" i="2"/>
  <c r="R206" i="2"/>
  <c r="P206" i="2"/>
  <c r="BI202" i="2"/>
  <c r="BH202" i="2"/>
  <c r="BG202" i="2"/>
  <c r="BF202" i="2"/>
  <c r="T202" i="2"/>
  <c r="R202" i="2"/>
  <c r="P202" i="2"/>
  <c r="BI198" i="2"/>
  <c r="BH198" i="2"/>
  <c r="BG198" i="2"/>
  <c r="BF198" i="2"/>
  <c r="T198" i="2"/>
  <c r="R198" i="2"/>
  <c r="P198" i="2"/>
  <c r="BI196" i="2"/>
  <c r="BH196" i="2"/>
  <c r="BG196" i="2"/>
  <c r="BF196" i="2"/>
  <c r="T196" i="2"/>
  <c r="R196" i="2"/>
  <c r="P196" i="2"/>
  <c r="BI194" i="2"/>
  <c r="BH194" i="2"/>
  <c r="BG194" i="2"/>
  <c r="BF194" i="2"/>
  <c r="T194" i="2"/>
  <c r="R194" i="2"/>
  <c r="P194" i="2"/>
  <c r="BI191" i="2"/>
  <c r="BH191" i="2"/>
  <c r="BG191" i="2"/>
  <c r="BF191" i="2"/>
  <c r="T191" i="2"/>
  <c r="R191" i="2"/>
  <c r="P191" i="2"/>
  <c r="BI188" i="2"/>
  <c r="BH188" i="2"/>
  <c r="BG188" i="2"/>
  <c r="BF188" i="2"/>
  <c r="T188" i="2"/>
  <c r="R188" i="2"/>
  <c r="P188" i="2"/>
  <c r="BI185" i="2"/>
  <c r="BH185" i="2"/>
  <c r="BG185" i="2"/>
  <c r="BF185" i="2"/>
  <c r="T185" i="2"/>
  <c r="R185" i="2"/>
  <c r="P185" i="2"/>
  <c r="BI182" i="2"/>
  <c r="BH182" i="2"/>
  <c r="BG182" i="2"/>
  <c r="BF182" i="2"/>
  <c r="T182" i="2"/>
  <c r="R182" i="2"/>
  <c r="P182" i="2"/>
  <c r="BI180" i="2"/>
  <c r="BH180" i="2"/>
  <c r="BG180" i="2"/>
  <c r="BF180" i="2"/>
  <c r="T180" i="2"/>
  <c r="R180" i="2"/>
  <c r="P180" i="2"/>
  <c r="BI177" i="2"/>
  <c r="BH177" i="2"/>
  <c r="BG177" i="2"/>
  <c r="BF177" i="2"/>
  <c r="T177" i="2"/>
  <c r="R177" i="2"/>
  <c r="P177" i="2"/>
  <c r="BI175" i="2"/>
  <c r="BH175" i="2"/>
  <c r="BG175" i="2"/>
  <c r="BF175" i="2"/>
  <c r="T175" i="2"/>
  <c r="R175" i="2"/>
  <c r="P175" i="2"/>
  <c r="BI172" i="2"/>
  <c r="BH172" i="2"/>
  <c r="BG172" i="2"/>
  <c r="BF172" i="2"/>
  <c r="T172" i="2"/>
  <c r="R172" i="2"/>
  <c r="P172" i="2"/>
  <c r="BI170" i="2"/>
  <c r="BH170" i="2"/>
  <c r="BG170" i="2"/>
  <c r="BF170" i="2"/>
  <c r="T170" i="2"/>
  <c r="R170" i="2"/>
  <c r="P170" i="2"/>
  <c r="BI167" i="2"/>
  <c r="BH167" i="2"/>
  <c r="BG167" i="2"/>
  <c r="BF167" i="2"/>
  <c r="T167" i="2"/>
  <c r="R167" i="2"/>
  <c r="P167" i="2"/>
  <c r="BI164" i="2"/>
  <c r="BH164" i="2"/>
  <c r="BG164" i="2"/>
  <c r="BF164" i="2"/>
  <c r="T164" i="2"/>
  <c r="R164" i="2"/>
  <c r="P164" i="2"/>
  <c r="BI162" i="2"/>
  <c r="BH162" i="2"/>
  <c r="BG162" i="2"/>
  <c r="BF162" i="2"/>
  <c r="T162" i="2"/>
  <c r="R162" i="2"/>
  <c r="P162" i="2"/>
  <c r="BI159" i="2"/>
  <c r="BH159" i="2"/>
  <c r="BG159" i="2"/>
  <c r="BF159" i="2"/>
  <c r="T159" i="2"/>
  <c r="R159" i="2"/>
  <c r="P159" i="2"/>
  <c r="BI156" i="2"/>
  <c r="BH156" i="2"/>
  <c r="BG156" i="2"/>
  <c r="BF156" i="2"/>
  <c r="T156" i="2"/>
  <c r="R156" i="2"/>
  <c r="P156" i="2"/>
  <c r="BI152" i="2"/>
  <c r="BH152" i="2"/>
  <c r="BG152" i="2"/>
  <c r="BF152" i="2"/>
  <c r="T152" i="2"/>
  <c r="T151" i="2"/>
  <c r="R152" i="2"/>
  <c r="R151" i="2" s="1"/>
  <c r="P152" i="2"/>
  <c r="P151" i="2"/>
  <c r="BI147" i="2"/>
  <c r="BH147" i="2"/>
  <c r="BG147" i="2"/>
  <c r="BF147" i="2"/>
  <c r="T147" i="2"/>
  <c r="R147" i="2"/>
  <c r="P147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0" i="2"/>
  <c r="BH140" i="2"/>
  <c r="BG140" i="2"/>
  <c r="BF140" i="2"/>
  <c r="T140" i="2"/>
  <c r="R140" i="2"/>
  <c r="P140" i="2"/>
  <c r="BI136" i="2"/>
  <c r="BH136" i="2"/>
  <c r="BG136" i="2"/>
  <c r="BF136" i="2"/>
  <c r="T136" i="2"/>
  <c r="R136" i="2"/>
  <c r="P136" i="2"/>
  <c r="BI134" i="2"/>
  <c r="BH134" i="2"/>
  <c r="BG134" i="2"/>
  <c r="BF134" i="2"/>
  <c r="T134" i="2"/>
  <c r="R134" i="2"/>
  <c r="P134" i="2"/>
  <c r="BI130" i="2"/>
  <c r="BH130" i="2"/>
  <c r="BG130" i="2"/>
  <c r="BF130" i="2"/>
  <c r="T130" i="2"/>
  <c r="R130" i="2"/>
  <c r="P130" i="2"/>
  <c r="BI128" i="2"/>
  <c r="BH128" i="2"/>
  <c r="BG128" i="2"/>
  <c r="BF128" i="2"/>
  <c r="T128" i="2"/>
  <c r="R128" i="2"/>
  <c r="P128" i="2"/>
  <c r="BI125" i="2"/>
  <c r="BH125" i="2"/>
  <c r="BG125" i="2"/>
  <c r="BF125" i="2"/>
  <c r="T125" i="2"/>
  <c r="R125" i="2"/>
  <c r="P125" i="2"/>
  <c r="BI123" i="2"/>
  <c r="BH123" i="2"/>
  <c r="BG123" i="2"/>
  <c r="BF123" i="2"/>
  <c r="T123" i="2"/>
  <c r="R123" i="2"/>
  <c r="P123" i="2"/>
  <c r="BI120" i="2"/>
  <c r="BH120" i="2"/>
  <c r="BG120" i="2"/>
  <c r="BF120" i="2"/>
  <c r="T120" i="2"/>
  <c r="R120" i="2"/>
  <c r="P120" i="2"/>
  <c r="BI118" i="2"/>
  <c r="BH118" i="2"/>
  <c r="BG118" i="2"/>
  <c r="BF118" i="2"/>
  <c r="T118" i="2"/>
  <c r="R118" i="2"/>
  <c r="P118" i="2"/>
  <c r="BI115" i="2"/>
  <c r="BH115" i="2"/>
  <c r="BG115" i="2"/>
  <c r="BF115" i="2"/>
  <c r="T115" i="2"/>
  <c r="R115" i="2"/>
  <c r="P115" i="2"/>
  <c r="BI112" i="2"/>
  <c r="BH112" i="2"/>
  <c r="BG112" i="2"/>
  <c r="BF112" i="2"/>
  <c r="T112" i="2"/>
  <c r="R112" i="2"/>
  <c r="P112" i="2"/>
  <c r="BI109" i="2"/>
  <c r="BH109" i="2"/>
  <c r="BG109" i="2"/>
  <c r="BF109" i="2"/>
  <c r="T109" i="2"/>
  <c r="R109" i="2"/>
  <c r="P109" i="2"/>
  <c r="BI106" i="2"/>
  <c r="BH106" i="2"/>
  <c r="BG106" i="2"/>
  <c r="BF106" i="2"/>
  <c r="T106" i="2"/>
  <c r="R106" i="2"/>
  <c r="P106" i="2"/>
  <c r="BI102" i="2"/>
  <c r="BH102" i="2"/>
  <c r="BG102" i="2"/>
  <c r="BF102" i="2"/>
  <c r="T102" i="2"/>
  <c r="R102" i="2"/>
  <c r="P102" i="2"/>
  <c r="BI99" i="2"/>
  <c r="BH99" i="2"/>
  <c r="BG99" i="2"/>
  <c r="BF99" i="2"/>
  <c r="T99" i="2"/>
  <c r="R99" i="2"/>
  <c r="P99" i="2"/>
  <c r="BI96" i="2"/>
  <c r="BH96" i="2"/>
  <c r="BG96" i="2"/>
  <c r="BF96" i="2"/>
  <c r="T96" i="2"/>
  <c r="R96" i="2"/>
  <c r="P96" i="2"/>
  <c r="BI92" i="2"/>
  <c r="BH92" i="2"/>
  <c r="BG92" i="2"/>
  <c r="BF92" i="2"/>
  <c r="T92" i="2"/>
  <c r="R92" i="2"/>
  <c r="P92" i="2"/>
  <c r="BI89" i="2"/>
  <c r="BH89" i="2"/>
  <c r="BG89" i="2"/>
  <c r="BF89" i="2"/>
  <c r="T89" i="2"/>
  <c r="R89" i="2"/>
  <c r="P89" i="2"/>
  <c r="J83" i="2"/>
  <c r="J82" i="2"/>
  <c r="F82" i="2"/>
  <c r="F80" i="2"/>
  <c r="E78" i="2"/>
  <c r="J51" i="2"/>
  <c r="J50" i="2"/>
  <c r="F50" i="2"/>
  <c r="F48" i="2"/>
  <c r="E46" i="2"/>
  <c r="J16" i="2"/>
  <c r="E16" i="2"/>
  <c r="F83" i="2"/>
  <c r="J15" i="2"/>
  <c r="J10" i="2"/>
  <c r="J80" i="2"/>
  <c r="L50" i="1"/>
  <c r="AM50" i="1"/>
  <c r="AM49" i="1"/>
  <c r="L49" i="1"/>
  <c r="AM47" i="1"/>
  <c r="L47" i="1"/>
  <c r="L45" i="1"/>
  <c r="L44" i="1"/>
  <c r="J236" i="2"/>
  <c r="J223" i="2"/>
  <c r="BK202" i="2"/>
  <c r="J182" i="2"/>
  <c r="BK170" i="2"/>
  <c r="J162" i="2"/>
  <c r="J128" i="2"/>
  <c r="BK120" i="2"/>
  <c r="J109" i="2"/>
  <c r="BK89" i="2"/>
  <c r="BK212" i="2"/>
  <c r="BK196" i="2"/>
  <c r="J188" i="2"/>
  <c r="J164" i="2"/>
  <c r="BK152" i="2"/>
  <c r="BK134" i="2"/>
  <c r="J120" i="2"/>
  <c r="BK102" i="2"/>
  <c r="J230" i="2"/>
  <c r="BK206" i="2"/>
  <c r="BK191" i="2"/>
  <c r="J180" i="2"/>
  <c r="BK144" i="2"/>
  <c r="J136" i="2"/>
  <c r="BK106" i="2"/>
  <c r="AS54" i="1"/>
  <c r="BK226" i="2"/>
  <c r="J217" i="2"/>
  <c r="BK180" i="2"/>
  <c r="J170" i="2"/>
  <c r="J156" i="2"/>
  <c r="J115" i="2"/>
  <c r="J152" i="2"/>
  <c r="J112" i="2"/>
  <c r="J89" i="2"/>
  <c r="J233" i="2"/>
  <c r="BK219" i="2"/>
  <c r="J198" i="2"/>
  <c r="BK175" i="2"/>
  <c r="J159" i="2"/>
  <c r="J123" i="2"/>
  <c r="J102" i="2"/>
  <c r="BK233" i="2"/>
  <c r="J224" i="2"/>
  <c r="J206" i="2"/>
  <c r="BK172" i="2"/>
  <c r="BK164" i="2"/>
  <c r="J144" i="2"/>
  <c r="BK136" i="2"/>
  <c r="BK125" i="2"/>
  <c r="BK118" i="2"/>
  <c r="J96" i="2"/>
  <c r="BK217" i="2"/>
  <c r="BK198" i="2"/>
  <c r="J191" i="2"/>
  <c r="J177" i="2"/>
  <c r="BK159" i="2"/>
  <c r="J143" i="2"/>
  <c r="J125" i="2"/>
  <c r="BK115" i="2"/>
  <c r="J92" i="2"/>
  <c r="J219" i="2"/>
  <c r="BK185" i="2"/>
  <c r="BK143" i="2"/>
  <c r="J130" i="2"/>
  <c r="BK92" i="2"/>
  <c r="BK230" i="2"/>
  <c r="BK223" i="2"/>
  <c r="J202" i="2"/>
  <c r="BK177" i="2"/>
  <c r="BK167" i="2"/>
  <c r="BK128" i="2"/>
  <c r="J106" i="2"/>
  <c r="J226" i="2"/>
  <c r="J209" i="2"/>
  <c r="J196" i="2"/>
  <c r="J175" i="2"/>
  <c r="J167" i="2"/>
  <c r="BK140" i="2"/>
  <c r="J134" i="2"/>
  <c r="BK123" i="2"/>
  <c r="BK99" i="2"/>
  <c r="BK239" i="2"/>
  <c r="BK209" i="2"/>
  <c r="J194" i="2"/>
  <c r="J185" i="2"/>
  <c r="BK162" i="2"/>
  <c r="J147" i="2"/>
  <c r="BK130" i="2"/>
  <c r="J118" i="2"/>
  <c r="BK112" i="2"/>
  <c r="BK236" i="2"/>
  <c r="BK194" i="2"/>
  <c r="BK182" i="2"/>
  <c r="BK156" i="2"/>
  <c r="J140" i="2"/>
  <c r="BK96" i="2"/>
  <c r="J239" i="2"/>
  <c r="BK224" i="2"/>
  <c r="J212" i="2"/>
  <c r="BK188" i="2"/>
  <c r="J172" i="2"/>
  <c r="BK147" i="2"/>
  <c r="BK109" i="2"/>
  <c r="J99" i="2"/>
  <c r="P88" i="2" l="1"/>
  <c r="BK166" i="2"/>
  <c r="J166" i="2" s="1"/>
  <c r="J60" i="2" s="1"/>
  <c r="BK201" i="2"/>
  <c r="J201" i="2" s="1"/>
  <c r="J61" i="2" s="1"/>
  <c r="BK216" i="2"/>
  <c r="J216" i="2"/>
  <c r="J62" i="2" s="1"/>
  <c r="R88" i="2"/>
  <c r="T155" i="2"/>
  <c r="R166" i="2"/>
  <c r="P201" i="2"/>
  <c r="T216" i="2"/>
  <c r="BK88" i="2"/>
  <c r="J88" i="2" s="1"/>
  <c r="J57" i="2" s="1"/>
  <c r="BK155" i="2"/>
  <c r="J155" i="2"/>
  <c r="J59" i="2" s="1"/>
  <c r="R155" i="2"/>
  <c r="T166" i="2"/>
  <c r="T201" i="2"/>
  <c r="P216" i="2"/>
  <c r="T88" i="2"/>
  <c r="T87" i="2" s="1"/>
  <c r="T86" i="2" s="1"/>
  <c r="P155" i="2"/>
  <c r="P166" i="2"/>
  <c r="R201" i="2"/>
  <c r="R216" i="2"/>
  <c r="J48" i="2"/>
  <c r="BE89" i="2"/>
  <c r="BE92" i="2"/>
  <c r="BE130" i="2"/>
  <c r="BE134" i="2"/>
  <c r="BE140" i="2"/>
  <c r="BE143" i="2"/>
  <c r="BE162" i="2"/>
  <c r="BE182" i="2"/>
  <c r="BE191" i="2"/>
  <c r="BE194" i="2"/>
  <c r="BE206" i="2"/>
  <c r="BK225" i="2"/>
  <c r="J225" i="2"/>
  <c r="J63" i="2" s="1"/>
  <c r="BE99" i="2"/>
  <c r="BE109" i="2"/>
  <c r="BE115" i="2"/>
  <c r="BE118" i="2"/>
  <c r="BE120" i="2"/>
  <c r="BE123" i="2"/>
  <c r="BE144" i="2"/>
  <c r="BE159" i="2"/>
  <c r="BE164" i="2"/>
  <c r="BE167" i="2"/>
  <c r="BE196" i="2"/>
  <c r="BE198" i="2"/>
  <c r="BE209" i="2"/>
  <c r="BE212" i="2"/>
  <c r="BE224" i="2"/>
  <c r="BE96" i="2"/>
  <c r="BE106" i="2"/>
  <c r="BE125" i="2"/>
  <c r="BE136" i="2"/>
  <c r="BE170" i="2"/>
  <c r="BE172" i="2"/>
  <c r="BE180" i="2"/>
  <c r="BE202" i="2"/>
  <c r="BE219" i="2"/>
  <c r="BE223" i="2"/>
  <c r="BE226" i="2"/>
  <c r="BE230" i="2"/>
  <c r="BE233" i="2"/>
  <c r="BK151" i="2"/>
  <c r="J151" i="2" s="1"/>
  <c r="J58" i="2" s="1"/>
  <c r="BK229" i="2"/>
  <c r="BK235" i="2"/>
  <c r="J235" i="2" s="1"/>
  <c r="J67" i="2" s="1"/>
  <c r="F51" i="2"/>
  <c r="BE102" i="2"/>
  <c r="BE112" i="2"/>
  <c r="BE128" i="2"/>
  <c r="BE147" i="2"/>
  <c r="BE152" i="2"/>
  <c r="BE156" i="2"/>
  <c r="BE175" i="2"/>
  <c r="BE177" i="2"/>
  <c r="BE185" i="2"/>
  <c r="BE188" i="2"/>
  <c r="BE217" i="2"/>
  <c r="BE236" i="2"/>
  <c r="BE239" i="2"/>
  <c r="BK232" i="2"/>
  <c r="J232" i="2"/>
  <c r="J66" i="2"/>
  <c r="BK238" i="2"/>
  <c r="J238" i="2" s="1"/>
  <c r="J68" i="2" s="1"/>
  <c r="J32" i="2"/>
  <c r="AW55" i="1" s="1"/>
  <c r="F32" i="2"/>
  <c r="BA55" i="1" s="1"/>
  <c r="BA54" i="1" s="1"/>
  <c r="W30" i="1" s="1"/>
  <c r="F34" i="2"/>
  <c r="BC55" i="1" s="1"/>
  <c r="BC54" i="1" s="1"/>
  <c r="AY54" i="1" s="1"/>
  <c r="F35" i="2"/>
  <c r="BD55" i="1" s="1"/>
  <c r="BD54" i="1" s="1"/>
  <c r="W33" i="1" s="1"/>
  <c r="F33" i="2"/>
  <c r="BB55" i="1" s="1"/>
  <c r="BB54" i="1" s="1"/>
  <c r="W31" i="1" s="1"/>
  <c r="R87" i="2" l="1"/>
  <c r="R86" i="2" s="1"/>
  <c r="BK228" i="2"/>
  <c r="J228" i="2"/>
  <c r="J64" i="2" s="1"/>
  <c r="P87" i="2"/>
  <c r="P86" i="2"/>
  <c r="AU55" i="1"/>
  <c r="AU54" i="1" s="1"/>
  <c r="BK87" i="2"/>
  <c r="J87" i="2" s="1"/>
  <c r="J56" i="2" s="1"/>
  <c r="J229" i="2"/>
  <c r="J65" i="2" s="1"/>
  <c r="AX54" i="1"/>
  <c r="J31" i="2"/>
  <c r="AV55" i="1" s="1"/>
  <c r="AT55" i="1" s="1"/>
  <c r="F31" i="2"/>
  <c r="AZ55" i="1" s="1"/>
  <c r="AZ54" i="1" s="1"/>
  <c r="AV54" i="1" s="1"/>
  <c r="AK29" i="1" s="1"/>
  <c r="W32" i="1"/>
  <c r="AW54" i="1"/>
  <c r="AK30" i="1" s="1"/>
  <c r="BK86" i="2" l="1"/>
  <c r="J86" i="2"/>
  <c r="J55" i="2"/>
  <c r="W29" i="1"/>
  <c r="AT54" i="1"/>
  <c r="J28" i="2" l="1"/>
  <c r="AG55" i="1"/>
  <c r="AG54" i="1"/>
  <c r="AK26" i="1" s="1"/>
  <c r="AK35" i="1" s="1"/>
  <c r="AN54" i="1" l="1"/>
  <c r="AN55" i="1"/>
  <c r="J37" i="2"/>
</calcChain>
</file>

<file path=xl/sharedStrings.xml><?xml version="1.0" encoding="utf-8"?>
<sst xmlns="http://schemas.openxmlformats.org/spreadsheetml/2006/main" count="2176" uniqueCount="623">
  <si>
    <t>Export Komplet</t>
  </si>
  <si>
    <t>VZ</t>
  </si>
  <si>
    <t>2.0</t>
  </si>
  <si>
    <t>ZAMOK</t>
  </si>
  <si>
    <t>False</t>
  </si>
  <si>
    <t>{5a26020b-8c5b-4d1a-9547-acb88a9c44ed}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</si>
  <si>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</si>
  <si>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</si>
  <si>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</si>
  <si>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</si>
  <si>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</si>
  <si>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</si>
  <si>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</si>
  <si>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</si>
  <si>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EKS-038/2020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</si>
  <si>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</si>
  <si>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</si>
  <si>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Oprava chodníku u MŠ Za Chlumem, Bílina</t>
  </si>
  <si>
    <t>KSO:</t>
  </si>
  <si>
    <t>822 29 7</t>
  </si>
  <si>
    <t>CC-CZ:</t>
  </si>
  <si>
    <t>21122</t>
  </si>
  <si>
    <t>Místo:</t>
  </si>
  <si>
    <t>Bílina, okr.Teplice</t>
  </si>
  <si>
    <t>Datum:</t>
  </si>
  <si>
    <t>1. 6. 2020</t>
  </si>
  <si>
    <t>CZ-CPV:</t>
  </si>
  <si>
    <t>45300000-0</t>
  </si>
  <si>
    <t>CZ-CPA:</t>
  </si>
  <si>
    <t>42.11.1</t>
  </si>
  <si>
    <t>Zadavatel:</t>
  </si>
  <si>
    <t>IČ:</t>
  </si>
  <si>
    <t>25423126</t>
  </si>
  <si>
    <t>PS projekty s.r.o., Revoluční 5, Teplice</t>
  </si>
  <si>
    <t>DIČ:</t>
  </si>
  <si>
    <t>CZ25423126</t>
  </si>
  <si>
    <t>Uchazeč:</t>
  </si>
  <si>
    <t>Vyplň údaj</t>
  </si>
  <si>
    <t>Projektant:</t>
  </si>
  <si>
    <t>True</t>
  </si>
  <si>
    <t>Zpracovatel:</t>
  </si>
  <si>
    <t>65639081</t>
  </si>
  <si>
    <t>Zbyněk Jarolím-STAVINVEST, J.Hory 1639/17, Teplice</t>
  </si>
  <si>
    <t/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</si>
  <si>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</si>
  <si>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</si>
  <si>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</si>
  <si>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</si>
  <si>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</si>
  <si>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</si>
  <si>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</si>
  <si>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</si>
  <si>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</si>
  <si>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</si>
  <si>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</si>
  <si>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</si>
  <si>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</si>
  <si>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</si>
  <si>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</si>
  <si>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</si>
  <si>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</si>
  <si>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</si>
  <si>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</si>
  <si>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</si>
  <si>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</si>
  <si>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</si>
  <si>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</si>
  <si>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</si>
  <si>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</si>
  <si>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</si>
  <si>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</si>
  <si>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</si>
  <si>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</si>
  <si>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</si>
  <si>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</si>
  <si>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</si>
  <si>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</si>
  <si>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</si>
  <si>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</si>
  <si>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</si>
  <si>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</si>
  <si>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</si>
  <si>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</si>
  <si>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</si>
  <si>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</si>
  <si>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</si>
  <si>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</si>
  <si>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</si>
  <si>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</si>
  <si>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</si>
  <si>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</si>
  <si>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</si>
  <si>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</si>
  <si>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</si>
  <si>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</si>
  <si>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</si>
  <si>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5 - Komunikace pozemní</t>
  </si>
  <si>
    <t xml:space="preserve">    9 - Ostatní konstrukce a práce, bourání</t>
  </si>
  <si>
    <t xml:space="preserve">    96 - Bourání konstrukcí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</si>
  <si>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</si>
  <si>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</si>
  <si>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</si>
  <si>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</si>
  <si>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</si>
  <si>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VRN6 - Územní vlivy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</si>
  <si>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</si>
  <si>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</si>
  <si>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</si>
  <si>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</si>
  <si>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</si>
  <si>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</si>
  <si>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</si>
  <si>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</si>
  <si>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</si>
  <si>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</si>
  <si>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</si>
  <si>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</si>
  <si>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</si>
  <si>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</si>
  <si>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</si>
  <si>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</si>
  <si>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</si>
  <si>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</si>
  <si>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</si>
  <si>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131213101</t>
  </si>
  <si>
    <t>Hloubení jam ručně zapažených i nezapažených s urovnáním dna do předepsaného profilu a spádu v hornině třídy těžitelnosti I skupiny 3 soudržných</t>
  </si>
  <si>
    <t>m3</t>
  </si>
  <si>
    <t>CS ÚRS 2020 01</t>
  </si>
  <si>
    <t>4</t>
  </si>
  <si>
    <t>859758360</t>
  </si>
  <si>
    <t>PSC</t>
  </si>
  <si>
    <t xml:space="preserve">Poznámka k souboru cen:_x000D_
1. V cenách jsou započteny i náklady na přehození výkopku na přilehlém terénu na vzdálenost do 3 m od okraje jámy nebo naložení na dopravní prostředek._x000D_
</t>
  </si>
  <si>
    <t>VV</t>
  </si>
  <si>
    <t>"hloubení kopaných sond pro ověření polohy kabelové trasy VO - sondy 500/500/500mm celkem 5ks" 0,5*0,5*0,5*5</t>
  </si>
  <si>
    <t>132451101</t>
  </si>
  <si>
    <t>Hloubení nezapažených rýh šířky do 800 mm strojně s urovnáním dna do předepsaného profilu a spádu v hornině třídy těžitelnosti II skupiny 5 do 20 m3</t>
  </si>
  <si>
    <t>975508547</t>
  </si>
  <si>
    <t xml:space="preserve">Poznámka k souboru cen:_x000D_
1. V cenách jsou započteny i náklady na přehození výkopku na přilehlém terénu na vzdálenost do 3 m od podélné osy rýhy nebo naložení na dopravní prostředek._x000D_
</t>
  </si>
  <si>
    <t>"výkop rýh pro osazení nových obrubníků podél chodníku" 240,0*0,3*0,2</t>
  </si>
  <si>
    <t>"výkop rýhy pro liniový odvodňovač vč.kamenný zához" 4,0*0,45*0,30+0,8*0,4*0,5</t>
  </si>
  <si>
    <t>3</t>
  </si>
  <si>
    <t>139001101</t>
  </si>
  <si>
    <t>Příplatek k cenám hloubených vykopávek za ztížení vykopávky v blízkosti podzemního vedení nebo výbušnin pro jakoukoliv třídu horniny</t>
  </si>
  <si>
    <t>61434436</t>
  </si>
  <si>
    <t xml:space="preserve">Poznámka k souboru cen:_x000D_
1. Cena je určena:_x000D_
a) pro podzemní vedení procházející hloubenou vykopávkou nebo uložené ve stěně výkopu při jakékoliv hloubce vedení pod původním terénem nebo jeho výšce nade dnem výkopu a jakémkoliv směru vedení ke stranám výkopu;_x000D_
b) pro výbušniny nezaložené dodavatelem._x000D_
2. Cenu lze použít i tehdy, narazí-li se na vedení nebo výbušninu až při vykopávce a to pro zbývající objem výkopu, který je projektantem nebo investorem označen, v němž by toto nebo jiné nepředvídané vedení nebo výbušnina mohlo být uloženo._x000D_
3. Množství ztížení vykopávky v blízkosti_x000D_
a) podzemního vedení, jehož půdorysná a výšková poloha_x000D_
- je v projektu uvedena, se určí jako objem myšleného hranolu, jehož průřez je pravidelný čtyřúhelník jehož horní vodorovná a obě svislé strany jsou ve vzdálenosti 0,5 m a dolní vodorovná hrana ve vzdálenosti 1 m od přilehlého vnějšího líce vedení, příp. jeho obalu a délka se rovná osové délce vedení ve výkopišti nebo délce vedení ve stěně výkopu. Vymezí-li projekt větší prostor, v němž je nutno při vykopávce postupovat opatrně, lze použít cena pro celý objem výkopu v tomto prostoru. Od takto zjištěného množství se odečítá objem vedení i s příp. se vyskytujícím obalem;_x000D_
- není v projektu uvedena, avšak která podle projektu nebo sdělení investora jsou pravděpodobně ve výkopišti uložena, se rovná objemu výkopu, který je projektantem nebo investorem označen._x000D_
b) výbušniny, určí vždy projektant nebo investor, ať je v projektu uvedeno či neuvedeno._x000D_
4. Je-li vedení uloženo ve výkopišti tak, že se vykopávka v celém výše popsaném objemu nevykopává, např. blízko stěn nebo dna výkopu, oceňuje se ztížení vykopávky jen pro tu část objemu, v níž se ztížená vykopávka provádí._x000D_
5. Jsou-li ve výkopišti dvě vedení položena tak blízko sebe, že se výše uvedené objemy pro obě vedení pronikají, určí se množství ztížení vykopávky tak, aby se pronik započetl jen jednou._x000D_
6. Objem ztížení vykopávky se od celkového objemu výkopu neodečítá._x000D_
7. Dočasné zajištění různých podzemních vedení ve výkopišti se oceňuje cenami souboru cen 119 00-14 Dočasné zajištění podzemního potrubí nebo vedení ve výkopišti._x000D_
</t>
  </si>
  <si>
    <t>"ztížení výkopu rýh podél kabelové trasy VO" 15,1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</si>
  <si>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</si>
  <si>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</si>
  <si>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-731001998</t>
  </si>
  <si>
    <t xml:space="preserve">Poznámka k souboru cen:_x000D_
1. Přemísťuje-li se výkopek z dočasných skládek vzdálených do 50 m, neoceňuje se nakládání výkopku, i když se provádí. Toto ustanovení neplatí, vylučuje-li projekt použití dozeru._x000D_
2. Ceny nelze použít, předepisuje-li projekt přemístit výkopek na místo nepřístupné obvyklým dopravním prostředkům; toto přemístění se oceňuje individuálně._x000D_
</t>
  </si>
  <si>
    <t>"odvoz výkopku na trvalou skládku" 15,44</t>
  </si>
  <si>
    <t>5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</si>
  <si>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</si>
  <si>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</si>
  <si>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-1879610088</t>
  </si>
  <si>
    <t>P</t>
  </si>
  <si>
    <t>Poznámka k položce:_x000D_
Předpokládaná odvozová vzdálenost 15km.</t>
  </si>
  <si>
    <t>15,44*5 'Přepočtené koeficientem množství</t>
  </si>
  <si>
    <t>6</t>
  </si>
  <si>
    <t>171201231</t>
  </si>
  <si>
    <t>Poplatek za uložení stavebního odpadu na recyklační skládce (skládkovné) zeminy a kamení zatříděného do Katalogu odpadů pod kódem 17 05 04</t>
  </si>
  <si>
    <t>t</t>
  </si>
  <si>
    <t>-2037762523</t>
  </si>
  <si>
    <t>"poplatek za uložení výkopku na trvalou skládku" 15,44</t>
  </si>
  <si>
    <t>15,44*1,75 'Přepočtené koeficientem množství</t>
  </si>
  <si>
    <t>7</t>
  </si>
  <si>
    <t>174111101</t>
  </si>
  <si>
    <t>Zásyp sypaninou z jakékoliv horniny ručně s uložením výkopku ve vrstvách se zhutněním jam, šachet, rýh nebo kolem objektů v těchto vykopávkách</t>
  </si>
  <si>
    <t>-1644528147</t>
  </si>
  <si>
    <t xml:space="preserve">Poznámka k souboru cen:_x000D_
1. Ceny nelze použít pro zásyp rýh pro drenážní trativody pro lesnicko-technické meliorace a zemědělské. Zásyp těchto rýh se oceňuje cenami souboru cen 174 Zásyp rýh pro drény._x000D_
2. V cenách je započteno přemístění sypaniny ze vzdálenosti 10 m od kraje výkopu nebo zasypávaného prostoru, měřeno k těžišti skládky._x000D_
3. Objem zásypu je rozdíl objemu výkopu a objemu do něho vestavěných konstrukcí nebo uložených vedení i s jejich obklady a podklady. Objem potrubí do DN 180, příp. i s obalem, se od objemu zásypu neodečítá. Pro stanovení objemu zásypu se od objemu výkopu odečítá i objem obsypu potrubí oceňovaný cenami souboru cen 175 Obsyp potrubí, přichází-li v úvahu ._x000D_
4. Odklizení zbylého výkopku po provedení zásypu zářezů se šikmými stěnami pro podzemní vedení nebo zásypu jam a rýh pro podzemní vedení se oceňuje cenami souboru cen 167 Nakládání výkopku nebo sypaniny a 162 Vodorovné přemístění výkopku._x000D_
5. Rozprostření zbylého výkopku podél výkopu a nad výkopem po provedení zásypů zářezů se šikmými stěnami pro podzemní vedení nebo zásypu jam a rýh pro podzemní vedení se oceňuje cenami souborů cen 171 Uložení sypaniny do násypů._x000D_
</t>
  </si>
  <si>
    <t>"zpětný zásyp kopaných sond pro ověření polohy kabelové trasy VO - sondy 500/500/500mm celkem 5ks" 0,5*0,5*0,5*5</t>
  </si>
  <si>
    <t>8</t>
  </si>
  <si>
    <t>181111111</t>
  </si>
  <si>
    <t>Plošná úprava terénu v zemině tř. 1 až 4 s urovnáním povrchu bez doplnění ornice souvislé plochy do 500 m2 při nerovnostech terénu přes 50 do 100 mm v rovině nebo na svahu do 1:5</t>
  </si>
  <si>
    <t>m2</t>
  </si>
  <si>
    <t>1961261286</t>
  </si>
  <si>
    <t xml:space="preserve">Poznámka k souboru cen:_x000D_
1. Ceny jsou určeny pro vyrovnání nerovností neupraveného rostlého nebo ulehlého terénu._x000D_
2. Ceny lze použít pro vyrovnání terénu při zakládání trávníku._x000D_
3. V cenách nejsou započteny náklady na hutnění, tyto náklady se oceňují cenami souboru cen 171 15 ... Zhutnění podloží pod násypy z rostlé horniny tř. 1 až 4 katalogu 800-1 Zemní práce._x000D_
4. V cenách o sklonu svahu přes 1:1 jsou uvažovány podmínky pro svahy běžně schůdné; bez použití lezeckých technik. V případě použití lezeckých technik se tyto náklady oceňují individuálně._x000D_
</t>
  </si>
  <si>
    <t>"výměra dle bodu 5.4 Technické zprávy - nové chodníkové souvrství" 298,0</t>
  </si>
  <si>
    <t>9</t>
  </si>
  <si>
    <t>181351103</t>
  </si>
  <si>
    <t>Rozprostření a urovnání ornice v rovině nebo ve svahu sklonu do 1:5 strojně při souvislé ploše přes 100 do 500 m2, tl. vrstvy do 200 mm</t>
  </si>
  <si>
    <t>1244402166</t>
  </si>
  <si>
    <t xml:space="preserve">Poznámka k souboru cen:_x000D_
1. V ceně jsou započteny i náklady na případné nutné přemístění hromad nebo dočasných skládek na místo spotřeby ze vzdálenosti do 50 m._x000D_
2. V ceně nejsou započteny náklady na získání ornice; tyto se oceňují cenami souboru cen 121 Sejmutí ornice._x000D_
</t>
  </si>
  <si>
    <t>"terénní úpravy v okolí chodníku - předpokládaná výměra" 350,0</t>
  </si>
  <si>
    <t>10</t>
  </si>
  <si>
    <t>M</t>
  </si>
  <si>
    <t>10364101</t>
  </si>
  <si>
    <t>zemina pro terénní úpravy -  ornice</t>
  </si>
  <si>
    <t>-1951957803</t>
  </si>
  <si>
    <t>"terénní úpravy v okolí chodníku (oplňovací vrstva ornice 50mm) - předpokládaná výměra" 350,0*0,05</t>
  </si>
  <si>
    <t>11</t>
  </si>
  <si>
    <t>181411131</t>
  </si>
  <si>
    <t>Založení trávníku na půdě předem připravené plochy do 1000 m2 výsevem včetně utažení parkového v rovině nebo na svahu do 1:5</t>
  </si>
  <si>
    <t>-328245785</t>
  </si>
  <si>
    <t xml:space="preserve">Poznámka k souboru cen:_x000D_
1. V cenách jsou započteny i náklady na pokosení, naložení a odvoz odpadu do 20 km se složením._x000D_
2. V cenách -1161 až -1164 nejsou započteny i náklady na zatravňovací textilii._x000D_
3. V cenách nejsou započteny náklady na:_x000D_
a) přípravu půdy,_x000D_
b) travní semeno, tyto náklady se oceňují ve specifikaci,_x000D_
c) vypletí a zalévání; tyto práce se oceňují cenami části C02 souborů cen 185 80-42 Vypletí a 185 80-43 Zalití rostlin vodou,_x000D_
d) srovnání terénu, tyto práce se oceňují souborem cen 181 1.-..Plošná úprava terénu._x000D_
4. V cenách o sklonu svahu přes 1:1 jsou uvažovány podmínky pro svahy běžně schůdné; bez použití lezeckých technik. V případě použití lezeckých technik se tyto náklady oceňují individuálně._x000D_
</t>
  </si>
  <si>
    <t>12</t>
  </si>
  <si>
    <t>00572410</t>
  </si>
  <si>
    <t>osivo směs travní parková</t>
  </si>
  <si>
    <t>kg</t>
  </si>
  <si>
    <t>-2130789560</t>
  </si>
  <si>
    <t>350*0,015 'Přepočtené koeficientem množství</t>
  </si>
  <si>
    <t>13</t>
  </si>
  <si>
    <t>184802111</t>
  </si>
  <si>
    <t>Chemické odplevelení půdy před založením kultury, trávníku nebo zpevněných ploch o výměře jednotlivě přes 20 m2 v rovině nebo na svahu do 1:5 postřikem na široko</t>
  </si>
  <si>
    <t>319408484</t>
  </si>
  <si>
    <t xml:space="preserve">Poznámka k souboru cen:_x000D_
1. Ceny -2111, -2211, -2311 a -2411 lze použít i pro aplikaci retardantů na trávníky._x000D_
2. V cenách -2111, -2211, -2311 a -2411 jsou započteny i náklady na dovoz vody do 10 km._x000D_
3. V cenách nejsou započteny náklady na případné zapravení přípravku do půdy_x000D_
a) obděláním půdy; tyto práce se oceňují cenami části A02 souboru cen 183 40-31 Obdělání půdy,_x000D_
b) prolitím; toto se oceňuje cenami části C02 souboru cen 185 80-43 Zalití rostlin vodou a případně cenami části A02 souboru cen 185 85-11 Dovoz vody pro zálivku rostlin._x000D_
4. Každá opakovaná aplikace se oceňuje samostatně._x000D_
5. Chemické odplevelení ploch do 20 m2 se oceňuje příslušnými cenami souboru cen 184 80-26 Chemické odplevelení po založení kultury._x000D_
6. V cenách o sklonu svahu přes 1:1 jsou uvažovány podmínky pro svahy běžně schůdné; bez použití lezeckých technik. V případě použití lezeckých technik se tyto náklady oceňují individuálně._x000D_
</t>
  </si>
  <si>
    <t>"odplevelení plochy před založením trávníku" 350,0</t>
  </si>
  <si>
    <t>14</t>
  </si>
  <si>
    <t>25234001</t>
  </si>
  <si>
    <t>herbicid totální systémový neselektivní</t>
  </si>
  <si>
    <t>litr</t>
  </si>
  <si>
    <t>186458505</t>
  </si>
  <si>
    <t>"předpokládaná dávka 5l/ha" 350,0*5,0/10000</t>
  </si>
  <si>
    <t>185802113</t>
  </si>
  <si>
    <t>Hnojení půdy nebo trávníku v rovině nebo na svahu do 1:5 umělým hnojivem na široko</t>
  </si>
  <si>
    <t>-1355125368</t>
  </si>
  <si>
    <t xml:space="preserve">Poznámka k souboru cen:_x000D_
1. V cenách jsou započteny i náklady na rozprostření nebo rozdělení hnojiva._x000D_
2. V cenách o sklonu svahu přes 1:1 jsou uvažovány podmínky pro svahy běžně schůdné; bez použití lezeckých technik. V případě použití lezeckých technik se tyto náklady oceňují individuálně._x000D_
</t>
  </si>
  <si>
    <t>Poznámka k položce:_x000D_
Následná péče již bude zajištěna objednatelem.</t>
  </si>
  <si>
    <t>"hnojení půdy před založením trávníku" 350,0/100*50,0/1000</t>
  </si>
  <si>
    <t>16</t>
  </si>
  <si>
    <t>25191155</t>
  </si>
  <si>
    <t>hnojivo průmyslové univerzální bezchloridové dusík-fosfor-draslík v poměru 8-13-11 + 2% hořčíku</t>
  </si>
  <si>
    <t>1293357853</t>
  </si>
  <si>
    <t>"dávka 50kg hnojiva/100m2 plochy" 350,0/100*50</t>
  </si>
  <si>
    <t>17</t>
  </si>
  <si>
    <t>185803111</t>
  </si>
  <si>
    <t>Ošetření trávníku jednorázové v rovině nebo na svahu do 1:5</t>
  </si>
  <si>
    <t>-409117503</t>
  </si>
  <si>
    <t xml:space="preserve">Poznámka k souboru cen:_x000D_
1. V cenách nejsou započteny náklady na :_x000D_
a) vypletí; tyto práce se oceňují cenami části C02 souboru cen 185 80-42 Vypletí,_x000D_
b) zalití; tyto práce se oceňují cenami části C02 souboru cen 185 80-43 Zalití rostlin vodou_x000D_
c) chemické odplevelení; tyto práce se oceňují cenami části A02 souboru cen 184 80-22 Chemické odplevelení trávníku,_x000D_
d) hnojení; tyto práce se oceňuji cenami části A02 souboru cen 184 85-11 Hnojení roztokem hnojiva nebo 185 80-21 Hnojení._x000D_
2. V cenách jsou započteny i náklady na pokosení se shrabáním, naložením shrabu na dopravní prostředek s odvezením do vzdálenosti 20 km a vyložením shrabu._x000D_
3. V cenách o sklonu svahu přes 1:1 jsou uvažovány podmínky pro svahy běžně schůdné; bez použití lezeckých technik. V případě použití lezeckých technik se tyto náklady oceňují individuálně._x000D_
</t>
  </si>
  <si>
    <t>"základní pěstební péče - předpoklad 10x ošetření" 350,0*10</t>
  </si>
  <si>
    <t>18</t>
  </si>
  <si>
    <t>185804312</t>
  </si>
  <si>
    <t>Zalití rostlin vodou plochy záhonů jednotlivě přes 20 m2</t>
  </si>
  <si>
    <t>-1947875520</t>
  </si>
  <si>
    <t>"základní pěstební péče - předpoklad 20x zálivka v dávce 5,0l/m2 plochy" 350,0*5,0*20/1000</t>
  </si>
  <si>
    <t>19</t>
  </si>
  <si>
    <t>08211321</t>
  </si>
  <si>
    <t>voda pitná pro ostatní odběratele</t>
  </si>
  <si>
    <t>-46461745</t>
  </si>
  <si>
    <t>20</t>
  </si>
  <si>
    <t>185851121</t>
  </si>
  <si>
    <t>Dovoz vody pro zálivku rostlin na vzdálenost do 1000 m</t>
  </si>
  <si>
    <t>-1359825199</t>
  </si>
  <si>
    <t xml:space="preserve">Poznámka k souboru cen:_x000D_
1. Ceny lze použít pouze tehdy, když není voda dostupná z vodovodního řádu._x000D_
2. V cenách jsou započteny i náklady na čerpání vody do cisterny._x000D_
3. V cenách nejsou započteny náklady na dodání vody. Tyto náklady se oceňují individuálně._x000D_
</t>
  </si>
  <si>
    <t>"celkový objem" 35,0</t>
  </si>
  <si>
    <t>185851129</t>
  </si>
  <si>
    <t>Dovoz vody pro zálivku rostlin Příplatek k ceně za každých dalších i započatých 1000 m</t>
  </si>
  <si>
    <t>-207576281</t>
  </si>
  <si>
    <t>Poznámka k položce:_x000D_
Předpokládaná dovozová vzdálenost 5km.</t>
  </si>
  <si>
    <t>35*4 'Přepočtené koeficientem množství</t>
  </si>
  <si>
    <t>Vodorovné konstrukce</t>
  </si>
  <si>
    <t>22</t>
  </si>
  <si>
    <t>457531112</t>
  </si>
  <si>
    <t>Filtrační vrstvy jakékoliv tloušťky a sklonu z hrubého drceného kameniva bez zhutnění, frakce od 16-63 do 32-63 mm</t>
  </si>
  <si>
    <t>-1667322964</t>
  </si>
  <si>
    <t xml:space="preserve">Poznámka k souboru cen:_x000D_
1. Ceny jsou určeny při jakémkoliv množství filtračních vrstev._x000D_
2. Ceny neplatí, je-li předepsáno mísení více frakcí kameniva v jedné vrstvě; tyto práce se oceňují individuálně._x000D_
3. V cenách jsou započteny i náklady na:_x000D_
a) průměrné množství kameniva zatlačeného do podloží,_x000D_
b) urovnání líce vrstvy._x000D_
4. Objem se stanoví v m3 filtrační vrstvy._x000D_
5. Příplatek k cenám je určen pro položky -1111 až -2111._x000D_
</t>
  </si>
  <si>
    <t>"výplň zasakovaího bloku liniového odvodňovače" 0,8*0,4*0,5</t>
  </si>
  <si>
    <t>Komunikace pozemní</t>
  </si>
  <si>
    <t>23</t>
  </si>
  <si>
    <t>572141112</t>
  </si>
  <si>
    <t>Vyrovnání povrchu dosavadních krytů s rozprostřením hmot a zhutněním asfaltovým betonem ACO (AB) tl. přes 40 do 60 mm</t>
  </si>
  <si>
    <t>-858708436</t>
  </si>
  <si>
    <t xml:space="preserve">Poznámka k souboru cen:_x000D_
1. Ceny jsou určeny pro vyrovnání povrchů (včetně výtluků) nebo i pro vyrovnání profilů v proměnlivých tloušťkách, prováděných jako souvislá úprava vozovky v rámci rekonstrukcí nebo obnov dosavadních krytů. Pro volbu ceny je rozhodující průměrná tloušťka krytu._x000D_
2. Ceny nelze použít:_x000D_
a) pro samostatné prováděné vyspravení ojedinělých výtluků, které se oceňuje cenami souboru cen 572 2 .- 1 Vyspravení výtluků dosavadního krytu,_x000D_
b) pro ložné a obrusné vrstvy na novostavbách nebo prováděné jako každá další vrstva na vrstvě oceňované cenami tohoto souboru cen; tyto stavební práce se oceňují cenami souboru cen stavebního dílu 56 popř. 57 části A 01 tohoto katalogu._x000D_
3. V cenách jsou započteny i náklady na:_x000D_
a) příp. nutné očištění povrchu krytu nebo výtluků dosavadního krytu,_x000D_
b) spojovací postřik dosavadního krytu._x000D_
4. V cenách 572 13-12 a 572 15- jsou započteny i náklady na zdrsňovací posyp._x000D_
</t>
  </si>
  <si>
    <t>"nové chodníkové souvrství vč.plochy přístupu k č.p.901" 150,74*2,0+3,0</t>
  </si>
  <si>
    <t>24</t>
  </si>
  <si>
    <t>572141112.R</t>
  </si>
  <si>
    <t>Vyrovnání povrchu dosavadních krytů s rozprostřením hmot a zhutněním asfaltovým betonem ACO (AB) - příplatek za dalších 10mm tloušťky přes 60mm</t>
  </si>
  <si>
    <t>-1067075817</t>
  </si>
  <si>
    <t>304,48*2 'Přepočtené koeficientem množství</t>
  </si>
  <si>
    <t>25</t>
  </si>
  <si>
    <t>573211112</t>
  </si>
  <si>
    <t>Postřik spojovací PS bez posypu kamenivem z asfaltu silničního, v množství 0,70 kg/m2</t>
  </si>
  <si>
    <t>472512664</t>
  </si>
  <si>
    <t>26</t>
  </si>
  <si>
    <t>577133111</t>
  </si>
  <si>
    <t>Asfaltový beton vrstva obrusná ACO 8 (ABJ) s rozprostřením a se zhutněním z nemodifikovaného asfaltu v pruhu šířky do 3 m, po zhutnění tl. 40 mm</t>
  </si>
  <si>
    <t>-750401520</t>
  </si>
  <si>
    <t>Ostatní konstrukce a práce, bourání</t>
  </si>
  <si>
    <t>27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</si>
  <si>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</si>
  <si>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</si>
  <si>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m</t>
  </si>
  <si>
    <t>272101582</t>
  </si>
  <si>
    <t xml:space="preserve">Poznámka k souboru cen:_x000D_
1. V cenách silničních obrubníků ležatých i stojatých jsou započteny:_x000D_
a) pro osazení do lože z kameniva těženého i náklady na dodání hmot pro lože tl. 80 až 100 mm,_x000D_
b) pro osazení do lože z betonu prostého i náklady na dodání hmot pro lože tl. 80 až 100 mm; v cenách -1113 a -1213 též náklady na zřízení bočních opěr._x000D_
2. Část lože z betonu prostého přesahující tl. 100 mm se oceňuje cenou 916 99-1121 Lože pod obrubníky, krajníky nebo obruby z dlažebních kostek._x000D_
3. V cenách nejsou započteny náklady na dodání obrubníků, tyto se oceňují ve specifikaci._x000D_
</t>
  </si>
  <si>
    <t>"osazení nových obrubníků" 10,0</t>
  </si>
  <si>
    <t>28</t>
  </si>
  <si>
    <t>59217031</t>
  </si>
  <si>
    <t>obrubník betonový silniční 1000x150x250mm</t>
  </si>
  <si>
    <t>1599997570</t>
  </si>
  <si>
    <t>10*1,02 'Přepočtené koeficientem množství</t>
  </si>
  <si>
    <t>29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</si>
  <si>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</si>
  <si>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</si>
  <si>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-2067337956</t>
  </si>
  <si>
    <t xml:space="preserve">Poznámka k souboru cen:_x000D_
1. V cenách chodníkových obrubníků ležatých i stojatých jsou započteny pro osazení_x000D_
a) do lože z kameniva těženého i náklady na dodání hmot pro lože tl. 80 až 100 mm,_x000D_
b) do lože z betonu prostého i náklady na dodání hmot pro lože tl. 80 až 100 mm; v cenách -1113 a -1213 též náklady na zřízení bočních opěr._x000D_
2. Část lože z betonu prostého přesahující tl. 100 mm se oceňuje cenou 916 99-1121 Lože pod obrubníky, krajníky nebo obruby z dlažebních kostek._x000D_
3. V cenách nejsou započteny náklady na dodání obrubníků, tyto se oceňují ve specifikaci._x000D_
</t>
  </si>
  <si>
    <t>"osazení obrubníků podél odvodňovacího žlabu - oboustranně" 4,0*2</t>
  </si>
  <si>
    <t>30</t>
  </si>
  <si>
    <t>59217017</t>
  </si>
  <si>
    <t>obrubník betonový chodníkový 1000x100x250mm</t>
  </si>
  <si>
    <t>-1291111567</t>
  </si>
  <si>
    <t>8*1,02 'Přepočtené koeficientem množství</t>
  </si>
  <si>
    <t>31</t>
  </si>
  <si>
    <t>916331112</t>
  </si>
  <si>
    <t>Osazení zahradního obrubníku betonového s ložem tl. od 50 do 100 mm z betonu prostého tř. C 12/15 s boční opěrou z betonu prostého tř. C 12/15</t>
  </si>
  <si>
    <t>1567463744</t>
  </si>
  <si>
    <t xml:space="preserve">Poznámka k souboru cen:_x000D_
1. V cenách jsou započteny i náklady na zalití a zatření spár cementovou maltou._x000D_
2. V cenách nejsou započteny náklady na dodání obrubníků; tyto se oceňují ve specifikaci._x000D_
3. Část lože přesahující tloušťku 100 mm lze ocenit cenou 916 99-1121 Lože pod obrubníky, krajníky nebo obruby z dlažebních kostek, katalogu 822-1._x000D_
</t>
  </si>
  <si>
    <t>"osazení nových záhonových obrub" 251,40</t>
  </si>
  <si>
    <t>32</t>
  </si>
  <si>
    <t>59217002</t>
  </si>
  <si>
    <t>obrubník betonový zahradní šedý 1000x50x200mm</t>
  </si>
  <si>
    <t>1540625625</t>
  </si>
  <si>
    <t>251,4*1,02 'Přepočtené koeficientem množství</t>
  </si>
  <si>
    <t>33</t>
  </si>
  <si>
    <t>916331112.R</t>
  </si>
  <si>
    <t>Osazení zahradního obrubníku betonového s ložem tl. od 50 do 100 mm z betonu prostého - příplatek za třídu betonu 16/20</t>
  </si>
  <si>
    <t>-1382110107</t>
  </si>
  <si>
    <t>"celková délka" 251,4</t>
  </si>
  <si>
    <t>34</t>
  </si>
  <si>
    <t>919735112</t>
  </si>
  <si>
    <t>Řezání stávajícího živičného krytu nebo podkladu hloubky přes 50 do 100 mm</t>
  </si>
  <si>
    <t>1189640015</t>
  </si>
  <si>
    <t xml:space="preserve">Poznámka k souboru cen:_x000D_
1. V cenách jsou započteny i náklady na spotřebu vody._x000D_
</t>
  </si>
  <si>
    <t>"řezání stávajícího živičného krytu" 6,0</t>
  </si>
  <si>
    <t>35</t>
  </si>
  <si>
    <t>919735122</t>
  </si>
  <si>
    <t>Řezání stávajícího betonového krytu nebo podkladu hloubky přes 50 do 100 mm</t>
  </si>
  <si>
    <t>-395030214</t>
  </si>
  <si>
    <t>"řezání betonového krytu" 3,5*2</t>
  </si>
  <si>
    <t>36</t>
  </si>
  <si>
    <t>935113112</t>
  </si>
  <si>
    <t>Osazení odvodňovacího žlabu s krycím roštem polymerbetonového šířky přes 200 mm</t>
  </si>
  <si>
    <t>426939151</t>
  </si>
  <si>
    <t xml:space="preserve">Poznámka k souboru cen:_x000D_
1. V cenách jsou započteny i náklady na předepsané obetonování a lože z betonu._x000D_
2. V cenách nejsou započteny náklady na odvodňovací žlab s příslušenstvím; tyto náklady se oceňují ve specifikaci._x000D_
</t>
  </si>
  <si>
    <t>"montáž liniového odvodňovače" 4,0</t>
  </si>
  <si>
    <t>37</t>
  </si>
  <si>
    <t>59227006</t>
  </si>
  <si>
    <t>žlab odvodňovací polymerbetonový bez spádu dna rozměr 1000x130x150mm</t>
  </si>
  <si>
    <t>kus</t>
  </si>
  <si>
    <t>-1512539664</t>
  </si>
  <si>
    <t>"výměra dle bodu 5.3 Technické zprávy - dodávka liniového odvodňovače" 4</t>
  </si>
  <si>
    <t>38</t>
  </si>
  <si>
    <t>56241024</t>
  </si>
  <si>
    <t>rošt můstkový C250 litina dl 0,5m oka 12/150 pro polymerbetonový žlab vč.aretace</t>
  </si>
  <si>
    <t>-2130204683</t>
  </si>
  <si>
    <t>"výměra dle bodu 5.3 Technické zprávy - dodávka liniového odvodňovače" 8</t>
  </si>
  <si>
    <t>39</t>
  </si>
  <si>
    <t>938908411</t>
  </si>
  <si>
    <t>Čištění vozovek splachováním vodou povrchu podkladu nebo krytu živičného, betonového nebo dlážděného</t>
  </si>
  <si>
    <t>95974552</t>
  </si>
  <si>
    <t xml:space="preserve">Poznámka k souboru cen:_x000D_
1. Ceny jsou určeny pro očištění:_x000D_
a) povrchu stávající vozovky,_x000D_
b) povrchu rozestavěné trvalé vozovky, předepíše-li projekt užívat nově zřizovanou vozovku po dobu výstavby ještě před zřízením konečného závěrečného krytu._x000D_
2. V cenách nejsou započteny náklady na vodorovnou dopravu odstraněného materiálu, která se oceňuje cenami souboru cen 997 22-15 Vodorovná doprava suti._x000D_
</t>
  </si>
  <si>
    <t>"výměra dle bodu 5.2 Technické zprávy - odstranění nečistot ze stávajícího povrchu" 298,0</t>
  </si>
  <si>
    <t>96</t>
  </si>
  <si>
    <t>Bourání konstrukcí</t>
  </si>
  <si>
    <t>40</t>
  </si>
  <si>
    <t>113106123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</si>
  <si>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</si>
  <si>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312813423</t>
  </si>
  <si>
    <t xml:space="preserve">Poznámka k souboru cen:_x000D_
1. Ceny jsou určeny pro rozebrání dlažeb včetně odstranění lože._x000D_
2. Ceny nelze použít pro rozebrání dlažeb uložených do betonového lože nebo do cementové malty, které se oceňují cenami pro odstranění podkladů nebo krytů z betonu prostého souboru cen 113 10-7. Pro volbu těchto cen je rozhodující tloušťka bourané dlažby včetně lože nebo podkladu._x000D_
3. V cenách nejsou započteny náklady na popř. nutné očištění:_x000D_
a) dlažebních nebo mozaikových kostek, které se oceňuje cenami souboru cen 979 07-11 Očištění vybouraných dlažebních kostek části C01,_x000D_
b) betonových, kameninových nebo kamenných desek nebo dlaždic, které se oceňuje cenami souboru cen 979 0 . - . . Očištění vybouraných obrubníků, krajníků, desek nebo dílců části C01._x000D_
4. Přemístění vybourané dlažby včetně materiálu z lože a spár na vzdálenost přes 3 m se oceňuje cenami souborů cen 997 22-1 Vodorovná doprava suti a vybouraných hmot._x000D_
</t>
  </si>
  <si>
    <t>Poznámka k položce:_x000D_
U položky nebude uplatněn odvoz a poplatek za skládku, vybouraný materiál bude ponechán k dispozici majiteli objektu č.p.901.</t>
  </si>
  <si>
    <t>"výměra dle bodu 5.1 Technické zprávy - odstranění dlažby u č.p.901" 3,0</t>
  </si>
  <si>
    <t>41</t>
  </si>
  <si>
    <t>113107142</t>
  </si>
  <si>
    <t>Odstranění podkladů nebo krytů ručně s přemístěním hmot na skládku na vzdálenost do 3 m nebo s naložením na dopravní prostředek živičných, o tl. vrstvy přes 50 do 100 mm</t>
  </si>
  <si>
    <t>-1402512280</t>
  </si>
  <si>
    <t xml:space="preserve">Poznámka k souboru cen:_x000D_
1. Pro volbu cen z hlediska množství se uvažuje každá souvisle odstraňovaná plocha krytu nebo podkladu stejného druhu samostatně. Odstraňuje-li se několik vrstev vozovky najednou, jednotlivé vrstvy se oceňují každá samostatně._x000D_
2. Ceny_x000D_
a) –7111 až –7113, –7151 až -7153, -7211 až -7213 a -7311 až -7313 lze použít i pro odstranění podkladů nebo krytů ze štěrkopísku, škváry, strusky nebo z mechanicky zpevněných zemin,_x000D_
b) –7121 až 7125, –7161 až -7165, -7221 až -7225 a -7321 až -7325 lze použít i pro odstranění podkladů nebo krytů ze zemin stabilizovaných vápnem,_x000D_
c) –7130 až -7134, –7170 až -7174, –7230 až -7234 a -7330 až -7334 lze použít i pro odstranění dlažeb uložených do betonového lože a dlažeb z mozaiky uložených do cementové malty nebo podkladu ze zemin stabilizovaných cementem._x000D_
3. Ceny lze použít i pro odstranění podkladů nebo krytů opatřených živičnými postřiky nebo nátěry._x000D_
4. Ceny odlišené podle tloušťky (např. do 100 mm, do 200 mm) jsou určeny vždy pro celou tloušťku jednotlivých konstrukcí._x000D_
5. V cenách nejsou započteny náklady na zarovnání styčných ploch betonových nebo živičných podkladů nebo krytů, které se oceňuje cenami souboru cen 919 73- Zarovnání styčné plochy části C 01 tohoto ceníku. Množství suti získané ze zarovnání styčných ploch podkladů nebo krytů se zvlášť nevykazuje._x000D_
6. Přemístění vybouraného materiálu větší vzdálenost, než je uvedeno, se oceňuje cenami souborů cen 997 22-1 Vodorovná doprava suti._x000D_
7. Ceny -714 . , -718 . , –724 . a -734 . nelze použít pro odstranění podkladu nebo krytu frézováním._x000D_
</t>
  </si>
  <si>
    <t>"výměra dle bodu 5.2 Technické zprávy - odstranění stávajícího krytu" 8,0+10,0</t>
  </si>
  <si>
    <t>42</t>
  </si>
  <si>
    <t>113202111</t>
  </si>
  <si>
    <t>Vytrhání obrub s vybouráním lože, s přemístěním hmot na skládku na vzdálenost do 3 m nebo s naložením na dopravní prostředek z krajníků nebo obrubníků stojatých</t>
  </si>
  <si>
    <t>108737491</t>
  </si>
  <si>
    <t xml:space="preserve">Poznámka k souboru cen:_x000D_
1. Ceny jsou určeny:_x000D_
a) pro vytrhání obrub, obrubníků nebo krajníků jakéhokoliv druhu a velikosti uložených v jakémkoliv loži popř. i s opěrami a vyspárovaných jakýmkoliv materiálem,_x000D_
b) pro obruby z dlažebních kostek uložených v jedné řadě._x000D_
2. V cenách nejsou započteny náklady na popř. nutné očištění:_x000D_
a) vytrhaných obrubníků nebo krajníků, které se oceňuje cenami souboru cen 979 0 . - . . Očištění vybouraných obrubníků, krajníků, desek nebo dílců části C 01 tohoto ceníku,_x000D_
b) vytrhaných dlažebních kostek, které se oceňují cenami souboru cen 979 07-11 Očištění vybouraných dlažebních kostek části C 01 tohoto ceníku._x000D_
3. Vytrhání obrub ze dvou řad kostek se oceňuje jako dvojnásobné množství vytrhání obrub z jedné řady kostek._x000D_
4. Přemístění vybouraných obrub, krajníků nebo dlažebních kostek včetně materiálu z lože a spár na vzdálenost přes 3 m se oceňuje cenami souborů cen 997 22-1 Vodorovná doprava suti a vybouraných hmot._x000D_
</t>
  </si>
  <si>
    <t>"výměra dle bodu 5.3 Technické zprávy - odstranění obrub" 10,0</t>
  </si>
  <si>
    <t>43</t>
  </si>
  <si>
    <t>113203111</t>
  </si>
  <si>
    <t>Vytrhání obrub s vybouráním lože, s přemístěním hmot na skládku na vzdálenost do 3 m nebo s naložením na dopravní prostředek z dlažebních kostek</t>
  </si>
  <si>
    <t>-1841138378</t>
  </si>
  <si>
    <t xml:space="preserve">Poznámka k položce:_x000D_
U položky nebude uplatněn poplatek za skládku, vybouraný materiál bude uložen na deponii MTS Bílina v odvozové vzdálenosti 3km </t>
  </si>
  <si>
    <t>"výměra dle bodu 5.1 Technické zprávy - vytrhání obrub na pravé a levé části" 93,0+147,0</t>
  </si>
  <si>
    <t>997</t>
  </si>
  <si>
    <t>Přesun sutě</t>
  </si>
  <si>
    <t>44</t>
  </si>
  <si>
    <t>997221561</t>
  </si>
  <si>
    <t>Vodorovná doprava suti bez naložení, ale se složením a s hrubým urovnáním z kusových materiálů, na vzdálenost do 1 km</t>
  </si>
  <si>
    <t>694913774</t>
  </si>
  <si>
    <t xml:space="preserve">Poznámka k souboru cen:_x000D_
1. Ceny nelze použít pro vodorovnou dopravu suti po železnici, po vodě nebo neobvyklými dopravními prostředky._x000D_
2. Je-li na dopravní dráze pro vodorovnou dopravu suti překážka, pro kterou je nutno suť překládat z jednoho dopravního prostředku na druhý, oceňuje se tato doprava v každém úseku samostatně._x000D_
3. Ceny 997 22-155 jsou určeny pro sypký materiál, např. kamenivo a hmoty kamenitého charakteru stmelené vápnem, cementem nebo živicí._x000D_
4. Ceny 997 22-156 jsou určeny pro drobný kusový materiál (dlažební kostky, lomový kámen)._x000D_
</t>
  </si>
  <si>
    <t>45</t>
  </si>
  <si>
    <t>997221569</t>
  </si>
  <si>
    <t>Vodorovná doprava suti bez naložení, ale se složením a s hrubým urovnáním Příplatek k ceně za každý další i započatý 1 km přes 1 km</t>
  </si>
  <si>
    <t>1366441037</t>
  </si>
  <si>
    <t>"odvoz dlažebních kostech na deponii MTS Bílina do 3km" 27,6*2</t>
  </si>
  <si>
    <t>"odvoz suti a vybouraných hmot na trvalou skládku - předpoklad do 15km" 6,01*14</t>
  </si>
  <si>
    <t>46</t>
  </si>
  <si>
    <t>997221861</t>
  </si>
  <si>
    <t>Poplatek za uložení stavebního odpadu na recyklační skládce (skládkovné) z prostého betonu zatříděného do Katalogu odpadů pod kódem 17 01 01</t>
  </si>
  <si>
    <t>-2026912896</t>
  </si>
  <si>
    <t>47</t>
  </si>
  <si>
    <t>997221875</t>
  </si>
  <si>
    <t>Poplatek za uložení stavebního odpadu na recyklační skládce (skládkovné) asfaltového bez obsahu dehtu zatříděného do Katalogu odpadů pod kódem 17 03 02</t>
  </si>
  <si>
    <t>-1180503520</t>
  </si>
  <si>
    <t>998</t>
  </si>
  <si>
    <t>Přesun hmot</t>
  </si>
  <si>
    <t>48</t>
  </si>
  <si>
    <t>998225111</t>
  </si>
  <si>
    <t>Přesun hmot pro komunikace s krytem z kameniva, monolitickým betonovým nebo živičným dopravní vzdálenost do 200 m jakékoliv délky objektu</t>
  </si>
  <si>
    <t>-2050303334</t>
  </si>
  <si>
    <t xml:space="preserve">Poznámka k souboru cen:_x000D_
1. Ceny lze použít i pro plochy letišť s krytem monolitickým betonovým nebo živičným._x000D_
</t>
  </si>
  <si>
    <t>VRN</t>
  </si>
  <si>
    <t>Vedlejší rozpočtové náklady</t>
  </si>
  <si>
    <t>VRN1</t>
  </si>
  <si>
    <t>Průzkumné, geodetické a projektové práce</t>
  </si>
  <si>
    <t>49</t>
  </si>
  <si>
    <t>012002000</t>
  </si>
  <si>
    <t>Geodetické práce</t>
  </si>
  <si>
    <t>Kč</t>
  </si>
  <si>
    <t>CS ÚRS 2019 02</t>
  </si>
  <si>
    <t>1024</t>
  </si>
  <si>
    <t>2111731216</t>
  </si>
  <si>
    <t>Poznámka k položce:_x000D_
Položka obsahuje náklady na vytýčení prostorové polohy stavby, dílčí geodetické práce nezbytné v průběhu realizace stavby a zaměření dokončené stavby včetně digitálního a grafického výstupu.</t>
  </si>
  <si>
    <t>VRN3</t>
  </si>
  <si>
    <t>Zařízení staveniště</t>
  </si>
  <si>
    <t>50</t>
  </si>
  <si>
    <t>030001000</t>
  </si>
  <si>
    <t>-1292176343</t>
  </si>
  <si>
    <t xml:space="preserve">Poznámka k položce:_x000D_
Položka obsahuje zejména náklady na :_x000D_
- administrativní,  sociální a skladovací zařízení (kanceláře, šatny, umývárny, jídelny, mobilní WC s příp. čištěním odpadních vod,   mobilní sklady a přístřešky pro skladování materiálu)_x000D_
- provizorní komunikace (silnice, chodníky, lávky, můstky, rampy v jakémkoli materiálovém provedení)_x000D_
- připojení zařízení staveniště na inženýrské sítě vč.nákladů na energie_x000D_
- oplocení, osvětlení, ostraha zařízení staveniště v nezbytném rozsahu_x000D_
- opatření na nezbytnou ochranu sousedních pozemků a staveb_x000D_
- pronájem ploch a poplatky za užívání veřejného prostranství_x000D_
</t>
  </si>
  <si>
    <t>VRN6</t>
  </si>
  <si>
    <t>Územní vlivy</t>
  </si>
  <si>
    <t>51</t>
  </si>
  <si>
    <t>060001000</t>
  </si>
  <si>
    <t>-1188583874</t>
  </si>
  <si>
    <t>Poznámka k položce:_x000D_
Položka obsahuje náklady související s nezbytností použití stavebních strojů a mechanizmů nestandardních rozměrů s ohledem na konfiguraci terénu, existenci stávající zeleně, sousedních staveb apod.</t>
  </si>
  <si>
    <t>VRN7</t>
  </si>
  <si>
    <t>Provozní vlivy</t>
  </si>
  <si>
    <t>52</t>
  </si>
  <si>
    <t>075002000</t>
  </si>
  <si>
    <t>Ochranná pásma</t>
  </si>
  <si>
    <t>859242098</t>
  </si>
  <si>
    <t>Poznámka k položce:_x000D_
Položka obsahuje náklady na opatření při provádění prací v ochranných pásmech technické infrastruktury, t.j. zejména náklady na zjištění prostorové polohy jednotlivých sítí, jejich zajištění a ochrana včetně jednání a součinnosti s příslušnými vlastníky/správci.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</si>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</sst>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35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19" fillId="4" borderId="9" xfId="0" applyFont="1" applyFill="1" applyBorder="1" applyAlignment="1" applyProtection="1">
      <alignment horizontal="center" vertical="center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20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7" fillId="0" borderId="15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166" fontId="25" fillId="0" borderId="21" xfId="0" applyNumberFormat="1" applyFont="1" applyBorder="1" applyAlignment="1" applyProtection="1">
      <alignment vertical="center"/>
    </xf>
    <xf numFmtId="4" fontId="25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1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1" fillId="0" borderId="0" xfId="0" applyFont="1" applyAlignment="1" applyProtection="1">
      <alignment horizontal="left" vertical="top"/>
      <protection locked="0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15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19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8" fillId="0" borderId="13" xfId="0" applyNumberFormat="1" applyFont="1" applyBorder="1" applyAlignment="1" applyProtection="1"/>
    <xf numFmtId="166" fontId="28" fillId="0" borderId="14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3" xfId="0" applyFont="1" applyBorder="1" applyAlignment="1" applyProtection="1">
      <alignment horizontal="center" vertical="center"/>
    </xf>
    <xf numFmtId="49" fontId="19" fillId="0" borderId="23" xfId="0" applyNumberFormat="1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</xf>
    <xf numFmtId="167" fontId="19" fillId="0" borderId="23" xfId="0" applyNumberFormat="1" applyFont="1" applyBorder="1" applyAlignment="1" applyProtection="1">
      <alignment vertical="center"/>
    </xf>
    <xf numFmtId="4" fontId="19" fillId="2" borderId="23" xfId="0" applyNumberFormat="1" applyFont="1" applyFill="1" applyBorder="1" applyAlignment="1" applyProtection="1">
      <alignment vertical="center"/>
      <protection locked="0"/>
    </xf>
    <xf numFmtId="4" fontId="19" fillId="0" borderId="23" xfId="0" applyNumberFormat="1" applyFont="1" applyBorder="1" applyAlignment="1" applyProtection="1">
      <alignment vertical="center"/>
    </xf>
    <xf numFmtId="0" fontId="20" fillId="2" borderId="15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6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0" xfId="0" applyFont="1" applyAlignment="1" applyProtection="1">
      <alignment horizontal="left" vertical="center"/>
    </xf>
    <xf numFmtId="0" fontId="31" fillId="0" borderId="0" xfId="0" applyFont="1" applyAlignment="1" applyProtection="1">
      <alignment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2" fillId="0" borderId="23" xfId="0" applyFont="1" applyBorder="1" applyAlignment="1" applyProtection="1">
      <alignment horizontal="center" vertical="center"/>
    </xf>
    <xf numFmtId="49" fontId="32" fillId="0" borderId="23" xfId="0" applyNumberFormat="1" applyFont="1" applyBorder="1" applyAlignment="1" applyProtection="1">
      <alignment horizontal="left" vertical="center" wrapText="1"/>
    </xf>
    <xf numFmtId="0" fontId="32" fillId="0" borderId="23" xfId="0" applyFont="1" applyBorder="1" applyAlignment="1" applyProtection="1">
      <alignment horizontal="left" vertical="center" wrapText="1"/>
    </xf>
    <xf numFmtId="0" fontId="32" fillId="0" borderId="23" xfId="0" applyFont="1" applyBorder="1" applyAlignment="1" applyProtection="1">
      <alignment horizontal="center" vertical="center" wrapText="1"/>
    </xf>
    <xf numFmtId="167" fontId="32" fillId="0" borderId="23" xfId="0" applyNumberFormat="1" applyFont="1" applyBorder="1" applyAlignment="1" applyProtection="1">
      <alignment vertical="center"/>
    </xf>
    <xf numFmtId="4" fontId="32" fillId="2" borderId="23" xfId="0" applyNumberFormat="1" applyFont="1" applyFill="1" applyBorder="1" applyAlignment="1" applyProtection="1">
      <alignment vertical="center"/>
      <protection locked="0"/>
    </xf>
    <xf numFmtId="4" fontId="32" fillId="0" borderId="23" xfId="0" applyNumberFormat="1" applyFont="1" applyBorder="1" applyAlignment="1" applyProtection="1">
      <alignment vertical="center"/>
    </xf>
    <xf numFmtId="0" fontId="33" fillId="0" borderId="4" xfId="0" applyFont="1" applyBorder="1" applyAlignment="1">
      <alignment vertical="center"/>
    </xf>
    <xf numFmtId="0" fontId="32" fillId="2" borderId="15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4" fillId="0" borderId="24" xfId="0" applyFont="1" applyBorder="1" applyAlignment="1">
      <alignment vertical="center" wrapText="1"/>
    </xf>
    <xf numFmtId="0" fontId="34" fillId="0" borderId="25" xfId="0" applyFont="1" applyBorder="1" applyAlignment="1">
      <alignment vertical="center" wrapText="1"/>
    </xf>
    <xf numFmtId="0" fontId="34" fillId="0" borderId="26" xfId="0" applyFont="1" applyBorder="1" applyAlignment="1">
      <alignment vertical="center" wrapText="1"/>
    </xf>
    <xf numFmtId="0" fontId="34" fillId="0" borderId="27" xfId="0" applyFont="1" applyBorder="1" applyAlignment="1">
      <alignment horizontal="center" vertical="center" wrapText="1"/>
    </xf>
    <xf numFmtId="0" fontId="34" fillId="0" borderId="28" xfId="0" applyFont="1" applyBorder="1" applyAlignment="1">
      <alignment horizontal="center" vertical="center" wrapText="1"/>
    </xf>
    <xf numFmtId="0" fontId="34" fillId="0" borderId="27" xfId="0" applyFont="1" applyBorder="1" applyAlignment="1">
      <alignment vertical="center" wrapText="1"/>
    </xf>
    <xf numFmtId="0" fontId="34" fillId="0" borderId="28" xfId="0" applyFont="1" applyBorder="1" applyAlignment="1">
      <alignment vertical="center" wrapText="1"/>
    </xf>
    <xf numFmtId="0" fontId="36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center" wrapText="1"/>
    </xf>
    <xf numFmtId="0" fontId="37" fillId="0" borderId="27" xfId="0" applyFont="1" applyBorder="1" applyAlignment="1">
      <alignment vertical="center" wrapText="1"/>
    </xf>
    <xf numFmtId="0" fontId="37" fillId="0" borderId="1" xfId="0" applyFont="1" applyBorder="1" applyAlignment="1">
      <alignment vertical="center" wrapText="1"/>
    </xf>
    <xf numFmtId="0" fontId="37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vertical="center"/>
    </xf>
    <xf numFmtId="49" fontId="37" fillId="0" borderId="1" xfId="0" applyNumberFormat="1" applyFont="1" applyBorder="1" applyAlignment="1">
      <alignment vertical="center" wrapText="1"/>
    </xf>
    <xf numFmtId="0" fontId="34" fillId="0" borderId="30" xfId="0" applyFont="1" applyBorder="1" applyAlignment="1">
      <alignment vertical="center" wrapText="1"/>
    </xf>
    <xf numFmtId="0" fontId="38" fillId="0" borderId="29" xfId="0" applyFont="1" applyBorder="1" applyAlignment="1">
      <alignment vertical="center" wrapText="1"/>
    </xf>
    <xf numFmtId="0" fontId="34" fillId="0" borderId="31" xfId="0" applyFont="1" applyBorder="1" applyAlignment="1">
      <alignment vertical="center" wrapText="1"/>
    </xf>
    <xf numFmtId="0" fontId="34" fillId="0" borderId="1" xfId="0" applyFont="1" applyBorder="1" applyAlignment="1">
      <alignment vertical="top"/>
    </xf>
    <xf numFmtId="0" fontId="34" fillId="0" borderId="0" xfId="0" applyFont="1" applyAlignment="1">
      <alignment vertical="top"/>
    </xf>
    <xf numFmtId="0" fontId="34" fillId="0" borderId="24" xfId="0" applyFont="1" applyBorder="1" applyAlignment="1">
      <alignment horizontal="left" vertical="center"/>
    </xf>
    <xf numFmtId="0" fontId="34" fillId="0" borderId="25" xfId="0" applyFont="1" applyBorder="1" applyAlignment="1">
      <alignment horizontal="left" vertical="center"/>
    </xf>
    <xf numFmtId="0" fontId="34" fillId="0" borderId="26" xfId="0" applyFont="1" applyBorder="1" applyAlignment="1">
      <alignment horizontal="left" vertical="center"/>
    </xf>
    <xf numFmtId="0" fontId="34" fillId="0" borderId="27" xfId="0" applyFont="1" applyBorder="1" applyAlignment="1">
      <alignment horizontal="left" vertical="center"/>
    </xf>
    <xf numFmtId="0" fontId="34" fillId="0" borderId="28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36" fillId="0" borderId="29" xfId="0" applyFont="1" applyBorder="1" applyAlignment="1">
      <alignment horizontal="left" vertical="center"/>
    </xf>
    <xf numFmtId="0" fontId="36" fillId="0" borderId="29" xfId="0" applyFont="1" applyBorder="1" applyAlignment="1">
      <alignment horizontal="center" vertical="center"/>
    </xf>
    <xf numFmtId="0" fontId="39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7" fillId="0" borderId="27" xfId="0" applyFont="1" applyBorder="1" applyAlignment="1">
      <alignment horizontal="left" vertical="center"/>
    </xf>
    <xf numFmtId="0" fontId="37" fillId="0" borderId="1" xfId="0" applyFont="1" applyFill="1" applyBorder="1" applyAlignment="1">
      <alignment horizontal="left" vertical="center"/>
    </xf>
    <xf numFmtId="0" fontId="37" fillId="0" borderId="1" xfId="0" applyFont="1" applyFill="1" applyBorder="1" applyAlignment="1">
      <alignment horizontal="center" vertical="center"/>
    </xf>
    <xf numFmtId="0" fontId="34" fillId="0" borderId="30" xfId="0" applyFont="1" applyBorder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4" fillId="0" borderId="31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center" vertical="center" wrapText="1"/>
    </xf>
    <xf numFmtId="0" fontId="34" fillId="0" borderId="24" xfId="0" applyFont="1" applyBorder="1" applyAlignment="1">
      <alignment horizontal="left" vertical="center" wrapText="1"/>
    </xf>
    <xf numFmtId="0" fontId="34" fillId="0" borderId="25" xfId="0" applyFont="1" applyBorder="1" applyAlignment="1">
      <alignment horizontal="left" vertical="center" wrapText="1"/>
    </xf>
    <xf numFmtId="0" fontId="34" fillId="0" borderId="26" xfId="0" applyFont="1" applyBorder="1" applyAlignment="1">
      <alignment horizontal="left" vertical="center" wrapText="1"/>
    </xf>
    <xf numFmtId="0" fontId="34" fillId="0" borderId="27" xfId="0" applyFont="1" applyBorder="1" applyAlignment="1">
      <alignment horizontal="left" vertical="center" wrapText="1"/>
    </xf>
    <xf numFmtId="0" fontId="34" fillId="0" borderId="28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/>
    </xf>
    <xf numFmtId="0" fontId="37" fillId="0" borderId="30" xfId="0" applyFont="1" applyBorder="1" applyAlignment="1">
      <alignment horizontal="left" vertical="center" wrapText="1"/>
    </xf>
    <xf numFmtId="0" fontId="37" fillId="0" borderId="29" xfId="0" applyFont="1" applyBorder="1" applyAlignment="1">
      <alignment horizontal="left" vertical="center" wrapText="1"/>
    </xf>
    <xf numFmtId="0" fontId="37" fillId="0" borderId="3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top"/>
    </xf>
    <xf numFmtId="0" fontId="37" fillId="0" borderId="1" xfId="0" applyFont="1" applyBorder="1" applyAlignment="1">
      <alignment horizontal="center" vertical="top"/>
    </xf>
    <xf numFmtId="0" fontId="37" fillId="0" borderId="30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9" fillId="0" borderId="0" xfId="0" applyFont="1" applyAlignment="1">
      <alignment vertical="center"/>
    </xf>
    <xf numFmtId="0" fontId="36" fillId="0" borderId="1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36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37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6" fillId="0" borderId="29" xfId="0" applyFont="1" applyBorder="1" applyAlignment="1">
      <alignment horizontal="left"/>
    </xf>
    <xf numFmtId="0" fontId="39" fillId="0" borderId="29" xfId="0" applyFont="1" applyBorder="1" applyAlignment="1"/>
    <xf numFmtId="0" fontId="34" fillId="0" borderId="27" xfId="0" applyFont="1" applyBorder="1" applyAlignment="1">
      <alignment vertical="top"/>
    </xf>
    <xf numFmtId="0" fontId="34" fillId="0" borderId="28" xfId="0" applyFont="1" applyBorder="1" applyAlignment="1">
      <alignment vertical="top"/>
    </xf>
    <xf numFmtId="0" fontId="34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left" vertical="top"/>
    </xf>
    <xf numFmtId="0" fontId="34" fillId="0" borderId="30" xfId="0" applyFont="1" applyBorder="1" applyAlignment="1">
      <alignment vertical="top"/>
    </xf>
    <xf numFmtId="0" fontId="34" fillId="0" borderId="29" xfId="0" applyFont="1" applyBorder="1" applyAlignment="1">
      <alignment vertical="top"/>
    </xf>
    <xf numFmtId="0" fontId="34" fillId="0" borderId="31" xfId="0" applyFont="1" applyBorder="1" applyAlignment="1">
      <alignment vertical="top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5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6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5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8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  <xf numFmtId="0" fontId="35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 wrapText="1"/>
    </xf>
    <xf numFmtId="0" fontId="36" fillId="0" borderId="29" xfId="0" applyFont="1" applyBorder="1" applyAlignment="1">
      <alignment horizontal="left"/>
    </xf>
    <xf numFmtId="0" fontId="37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top"/>
    </xf>
    <xf numFmtId="0" fontId="37" fillId="0" borderId="1" xfId="0" applyFont="1" applyBorder="1" applyAlignment="1">
      <alignment horizontal="left" vertical="center" wrapText="1"/>
    </xf>
    <xf numFmtId="0" fontId="36" fillId="0" borderId="29" xfId="0" applyFont="1" applyBorder="1" applyAlignment="1">
      <alignment horizontal="left" wrapText="1"/>
    </xf>
    <xf numFmtId="49" fontId="37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7"/>
  <sheetViews>
    <sheetView showGridLines="0" tabSelected="1" workbookViewId="0">
      <selection activeCell="K6" sqref="K6:AO6"/>
    </sheetView>
  </sheetViews>
  <sheetFormatPr defaultRowHeight="16.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s="1" customFormat="1" ht="36.950000000000003" customHeight="1">
      <c r="AR2" s="344"/>
      <c r="AS2" s="344"/>
      <c r="AT2" s="344"/>
      <c r="AU2" s="344"/>
      <c r="AV2" s="344"/>
      <c r="AW2" s="344"/>
      <c r="AX2" s="344"/>
      <c r="AY2" s="344"/>
      <c r="AZ2" s="344"/>
      <c r="BA2" s="344"/>
      <c r="BB2" s="344"/>
      <c r="BC2" s="344"/>
      <c r="BD2" s="344"/>
      <c r="BE2" s="344"/>
      <c r="BS2" s="16" t="s">
        <v>6</v>
      </c>
      <c r="BT2" s="16" t="s">
        <v>7</v>
      </c>
    </row>
    <row r="3" spans="1:74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5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pans="1:74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308" t="s">
        <v>14</v>
      </c>
      <c r="L5" s="309"/>
      <c r="M5" s="309"/>
      <c r="N5" s="309"/>
      <c r="O5" s="309"/>
      <c r="P5" s="309"/>
      <c r="Q5" s="309"/>
      <c r="R5" s="309"/>
      <c r="S5" s="309"/>
      <c r="T5" s="309"/>
      <c r="U5" s="309"/>
      <c r="V5" s="309"/>
      <c r="W5" s="309"/>
      <c r="X5" s="309"/>
      <c r="Y5" s="309"/>
      <c r="Z5" s="309"/>
      <c r="AA5" s="309"/>
      <c r="AB5" s="309"/>
      <c r="AC5" s="309"/>
      <c r="AD5" s="309"/>
      <c r="AE5" s="309"/>
      <c r="AF5" s="309"/>
      <c r="AG5" s="309"/>
      <c r="AH5" s="309"/>
      <c r="AI5" s="309"/>
      <c r="AJ5" s="309"/>
      <c r="AK5" s="309"/>
      <c r="AL5" s="309"/>
      <c r="AM5" s="309"/>
      <c r="AN5" s="309"/>
      <c r="AO5" s="309"/>
      <c r="AP5" s="21"/>
      <c r="AQ5" s="21"/>
      <c r="AR5" s="19"/>
      <c r="BE5" s="305" t="s">
        <v>15</v>
      </c>
      <c r="BS5" s="16" t="s">
        <v>6</v>
      </c>
    </row>
    <row r="6" spans="1:74" s="1" customFormat="1" ht="36.950000000000003" customHeight="1">
      <c r="B6" s="20"/>
      <c r="C6" s="21"/>
      <c r="D6" s="27" t="s">
        <v>16</v>
      </c>
      <c r="E6" s="21"/>
      <c r="F6" s="21"/>
      <c r="G6" s="21"/>
      <c r="H6" s="21"/>
      <c r="I6" s="21"/>
      <c r="J6" s="21"/>
      <c r="K6" s="310" t="s">
        <v>17</v>
      </c>
      <c r="L6" s="309"/>
      <c r="M6" s="309"/>
      <c r="N6" s="309"/>
      <c r="O6" s="309"/>
      <c r="P6" s="309"/>
      <c r="Q6" s="309"/>
      <c r="R6" s="309"/>
      <c r="S6" s="309"/>
      <c r="T6" s="309"/>
      <c r="U6" s="309"/>
      <c r="V6" s="309"/>
      <c r="W6" s="309"/>
      <c r="X6" s="309"/>
      <c r="Y6" s="309"/>
      <c r="Z6" s="309"/>
      <c r="AA6" s="309"/>
      <c r="AB6" s="309"/>
      <c r="AC6" s="309"/>
      <c r="AD6" s="309"/>
      <c r="AE6" s="309"/>
      <c r="AF6" s="309"/>
      <c r="AG6" s="309"/>
      <c r="AH6" s="309"/>
      <c r="AI6" s="309"/>
      <c r="AJ6" s="309"/>
      <c r="AK6" s="309"/>
      <c r="AL6" s="309"/>
      <c r="AM6" s="309"/>
      <c r="AN6" s="309"/>
      <c r="AO6" s="309"/>
      <c r="AP6" s="21"/>
      <c r="AQ6" s="21"/>
      <c r="AR6" s="19"/>
      <c r="BE6" s="306"/>
      <c r="BS6" s="16" t="s">
        <v>6</v>
      </c>
    </row>
    <row r="7" spans="1:74" s="1" customFormat="1" ht="12" customHeight="1">
      <c r="B7" s="20"/>
      <c r="C7" s="21"/>
      <c r="D7" s="28" t="s">
        <v>18</v>
      </c>
      <c r="E7" s="21"/>
      <c r="F7" s="21"/>
      <c r="G7" s="21"/>
      <c r="H7" s="21"/>
      <c r="I7" s="21"/>
      <c r="J7" s="21"/>
      <c r="K7" s="26" t="s">
        <v>19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20</v>
      </c>
      <c r="AL7" s="21"/>
      <c r="AM7" s="21"/>
      <c r="AN7" s="26" t="s">
        <v>21</v>
      </c>
      <c r="AO7" s="21"/>
      <c r="AP7" s="21"/>
      <c r="AQ7" s="21"/>
      <c r="AR7" s="19"/>
      <c r="BE7" s="306"/>
      <c r="BS7" s="16" t="s">
        <v>6</v>
      </c>
    </row>
    <row r="8" spans="1:74" s="1" customFormat="1" ht="12" customHeight="1">
      <c r="B8" s="20"/>
      <c r="C8" s="21"/>
      <c r="D8" s="28" t="s">
        <v>22</v>
      </c>
      <c r="E8" s="21"/>
      <c r="F8" s="21"/>
      <c r="G8" s="21"/>
      <c r="H8" s="21"/>
      <c r="I8" s="21"/>
      <c r="J8" s="21"/>
      <c r="K8" s="26" t="s">
        <v>23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24</v>
      </c>
      <c r="AL8" s="21"/>
      <c r="AM8" s="21"/>
      <c r="AN8" s="29" t="s">
        <v>25</v>
      </c>
      <c r="AO8" s="21"/>
      <c r="AP8" s="21"/>
      <c r="AQ8" s="21"/>
      <c r="AR8" s="19"/>
      <c r="BE8" s="306"/>
      <c r="BS8" s="16" t="s">
        <v>6</v>
      </c>
    </row>
    <row r="9" spans="1:74" s="1" customFormat="1" ht="29.25" customHeight="1">
      <c r="B9" s="20"/>
      <c r="C9" s="21"/>
      <c r="D9" s="25" t="s">
        <v>26</v>
      </c>
      <c r="E9" s="21"/>
      <c r="F9" s="21"/>
      <c r="G9" s="21"/>
      <c r="H9" s="21"/>
      <c r="I9" s="21"/>
      <c r="J9" s="21"/>
      <c r="K9" s="30" t="s">
        <v>27</v>
      </c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5" t="s">
        <v>28</v>
      </c>
      <c r="AL9" s="21"/>
      <c r="AM9" s="21"/>
      <c r="AN9" s="30" t="s">
        <v>29</v>
      </c>
      <c r="AO9" s="21"/>
      <c r="AP9" s="21"/>
      <c r="AQ9" s="21"/>
      <c r="AR9" s="19"/>
      <c r="BE9" s="306"/>
      <c r="BS9" s="16" t="s">
        <v>6</v>
      </c>
    </row>
    <row r="10" spans="1:74" s="1" customFormat="1" ht="12" customHeight="1">
      <c r="B10" s="20"/>
      <c r="C10" s="21"/>
      <c r="D10" s="28" t="s">
        <v>30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31</v>
      </c>
      <c r="AL10" s="21"/>
      <c r="AM10" s="21"/>
      <c r="AN10" s="26" t="s">
        <v>32</v>
      </c>
      <c r="AO10" s="21"/>
      <c r="AP10" s="21"/>
      <c r="AQ10" s="21"/>
      <c r="AR10" s="19"/>
      <c r="BE10" s="306"/>
      <c r="BS10" s="16" t="s">
        <v>6</v>
      </c>
    </row>
    <row r="11" spans="1:74" s="1" customFormat="1" ht="18.399999999999999" customHeight="1">
      <c r="B11" s="20"/>
      <c r="C11" s="21"/>
      <c r="D11" s="21"/>
      <c r="E11" s="26" t="s">
        <v>33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34</v>
      </c>
      <c r="AL11" s="21"/>
      <c r="AM11" s="21"/>
      <c r="AN11" s="26" t="s">
        <v>35</v>
      </c>
      <c r="AO11" s="21"/>
      <c r="AP11" s="21"/>
      <c r="AQ11" s="21"/>
      <c r="AR11" s="19"/>
      <c r="BE11" s="306"/>
      <c r="BS11" s="16" t="s">
        <v>6</v>
      </c>
    </row>
    <row r="12" spans="1:74" s="1" customFormat="1" ht="6.95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6"/>
      <c r="BS12" s="16" t="s">
        <v>6</v>
      </c>
    </row>
    <row r="13" spans="1:74" s="1" customFormat="1" ht="12" customHeight="1">
      <c r="B13" s="20"/>
      <c r="C13" s="21"/>
      <c r="D13" s="28" t="s">
        <v>36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31</v>
      </c>
      <c r="AL13" s="21"/>
      <c r="AM13" s="21"/>
      <c r="AN13" s="31" t="s">
        <v>37</v>
      </c>
      <c r="AO13" s="21"/>
      <c r="AP13" s="21"/>
      <c r="AQ13" s="21"/>
      <c r="AR13" s="19"/>
      <c r="BE13" s="306"/>
      <c r="BS13" s="16" t="s">
        <v>6</v>
      </c>
    </row>
    <row r="14" spans="1:74" ht="12.75">
      <c r="B14" s="20"/>
      <c r="C14" s="21"/>
      <c r="D14" s="21"/>
      <c r="E14" s="311" t="s">
        <v>37</v>
      </c>
      <c r="F14" s="312"/>
      <c r="G14" s="312"/>
      <c r="H14" s="312"/>
      <c r="I14" s="312"/>
      <c r="J14" s="312"/>
      <c r="K14" s="312"/>
      <c r="L14" s="312"/>
      <c r="M14" s="312"/>
      <c r="N14" s="312"/>
      <c r="O14" s="312"/>
      <c r="P14" s="312"/>
      <c r="Q14" s="312"/>
      <c r="R14" s="312"/>
      <c r="S14" s="312"/>
      <c r="T14" s="312"/>
      <c r="U14" s="312"/>
      <c r="V14" s="312"/>
      <c r="W14" s="312"/>
      <c r="X14" s="312"/>
      <c r="Y14" s="312"/>
      <c r="Z14" s="312"/>
      <c r="AA14" s="312"/>
      <c r="AB14" s="312"/>
      <c r="AC14" s="312"/>
      <c r="AD14" s="312"/>
      <c r="AE14" s="312"/>
      <c r="AF14" s="312"/>
      <c r="AG14" s="312"/>
      <c r="AH14" s="312"/>
      <c r="AI14" s="312"/>
      <c r="AJ14" s="312"/>
      <c r="AK14" s="28" t="s">
        <v>34</v>
      </c>
      <c r="AL14" s="21"/>
      <c r="AM14" s="21"/>
      <c r="AN14" s="31" t="s">
        <v>37</v>
      </c>
      <c r="AO14" s="21"/>
      <c r="AP14" s="21"/>
      <c r="AQ14" s="21"/>
      <c r="AR14" s="19"/>
      <c r="BE14" s="306"/>
      <c r="BS14" s="16" t="s">
        <v>6</v>
      </c>
    </row>
    <row r="15" spans="1:74" s="1" customFormat="1" ht="6.95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6"/>
      <c r="BS15" s="16" t="s">
        <v>4</v>
      </c>
    </row>
    <row r="16" spans="1:74" s="1" customFormat="1" ht="12" customHeight="1">
      <c r="B16" s="20"/>
      <c r="C16" s="21"/>
      <c r="D16" s="28" t="s">
        <v>38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31</v>
      </c>
      <c r="AL16" s="21"/>
      <c r="AM16" s="21"/>
      <c r="AN16" s="26" t="s">
        <v>32</v>
      </c>
      <c r="AO16" s="21"/>
      <c r="AP16" s="21"/>
      <c r="AQ16" s="21"/>
      <c r="AR16" s="19"/>
      <c r="BE16" s="306"/>
      <c r="BS16" s="16" t="s">
        <v>4</v>
      </c>
    </row>
    <row r="17" spans="1:71" s="1" customFormat="1" ht="18.399999999999999" customHeight="1">
      <c r="B17" s="20"/>
      <c r="C17" s="21"/>
      <c r="D17" s="21"/>
      <c r="E17" s="26" t="s">
        <v>33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34</v>
      </c>
      <c r="AL17" s="21"/>
      <c r="AM17" s="21"/>
      <c r="AN17" s="26" t="s">
        <v>35</v>
      </c>
      <c r="AO17" s="21"/>
      <c r="AP17" s="21"/>
      <c r="AQ17" s="21"/>
      <c r="AR17" s="19"/>
      <c r="BE17" s="306"/>
      <c r="BS17" s="16" t="s">
        <v>39</v>
      </c>
    </row>
    <row r="18" spans="1:71" s="1" customFormat="1" ht="6.95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6"/>
      <c r="BS18" s="16" t="s">
        <v>6</v>
      </c>
    </row>
    <row r="19" spans="1:71" s="1" customFormat="1" ht="12" customHeight="1">
      <c r="B19" s="20"/>
      <c r="C19" s="21"/>
      <c r="D19" s="28" t="s">
        <v>40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31</v>
      </c>
      <c r="AL19" s="21"/>
      <c r="AM19" s="21"/>
      <c r="AN19" s="26" t="s">
        <v>41</v>
      </c>
      <c r="AO19" s="21"/>
      <c r="AP19" s="21"/>
      <c r="AQ19" s="21"/>
      <c r="AR19" s="19"/>
      <c r="BE19" s="306"/>
      <c r="BS19" s="16" t="s">
        <v>6</v>
      </c>
    </row>
    <row r="20" spans="1:71" s="1" customFormat="1" ht="18.399999999999999" customHeight="1">
      <c r="B20" s="20"/>
      <c r="C20" s="21"/>
      <c r="D20" s="21"/>
      <c r="E20" s="26" t="s">
        <v>42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34</v>
      </c>
      <c r="AL20" s="21"/>
      <c r="AM20" s="21"/>
      <c r="AN20" s="26" t="s">
        <v>43</v>
      </c>
      <c r="AO20" s="21"/>
      <c r="AP20" s="21"/>
      <c r="AQ20" s="21"/>
      <c r="AR20" s="19"/>
      <c r="BE20" s="306"/>
      <c r="BS20" s="16" t="s">
        <v>4</v>
      </c>
    </row>
    <row r="21" spans="1:71" s="1" customFormat="1" ht="6.95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6"/>
    </row>
    <row r="22" spans="1:71" s="1" customFormat="1" ht="12" customHeight="1">
      <c r="B22" s="20"/>
      <c r="C22" s="21"/>
      <c r="D22" s="28" t="s">
        <v>44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6"/>
    </row>
    <row r="23" spans="1:71" s="1" customFormat="1" ht="47.25" customHeight="1">
      <c r="B23" s="20"/>
      <c r="C23" s="21"/>
      <c r="D23" s="21"/>
      <c r="E23" s="313" t="s">
        <v>45</v>
      </c>
      <c r="F23" s="313"/>
      <c r="G23" s="313"/>
      <c r="H23" s="313"/>
      <c r="I23" s="313"/>
      <c r="J23" s="313"/>
      <c r="K23" s="313"/>
      <c r="L23" s="313"/>
      <c r="M23" s="313"/>
      <c r="N23" s="313"/>
      <c r="O23" s="313"/>
      <c r="P23" s="313"/>
      <c r="Q23" s="313"/>
      <c r="R23" s="313"/>
      <c r="S23" s="313"/>
      <c r="T23" s="313"/>
      <c r="U23" s="313"/>
      <c r="V23" s="313"/>
      <c r="W23" s="313"/>
      <c r="X23" s="313"/>
      <c r="Y23" s="313"/>
      <c r="Z23" s="313"/>
      <c r="AA23" s="313"/>
      <c r="AB23" s="313"/>
      <c r="AC23" s="313"/>
      <c r="AD23" s="313"/>
      <c r="AE23" s="313"/>
      <c r="AF23" s="313"/>
      <c r="AG23" s="313"/>
      <c r="AH23" s="313"/>
      <c r="AI23" s="313"/>
      <c r="AJ23" s="313"/>
      <c r="AK23" s="313"/>
      <c r="AL23" s="313"/>
      <c r="AM23" s="313"/>
      <c r="AN23" s="313"/>
      <c r="AO23" s="21"/>
      <c r="AP23" s="21"/>
      <c r="AQ23" s="21"/>
      <c r="AR23" s="19"/>
      <c r="BE23" s="306"/>
    </row>
    <row r="24" spans="1:71" s="1" customFormat="1" ht="6.95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6"/>
    </row>
    <row r="25" spans="1:71" s="1" customFormat="1" ht="6.95" customHeight="1">
      <c r="B25" s="20"/>
      <c r="C25" s="21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1"/>
      <c r="AQ25" s="21"/>
      <c r="AR25" s="19"/>
      <c r="BE25" s="306"/>
    </row>
    <row r="26" spans="1:71" s="2" customFormat="1" ht="25.9" customHeight="1">
      <c r="A26" s="34"/>
      <c r="B26" s="35"/>
      <c r="C26" s="36"/>
      <c r="D26" s="37" t="s">
        <v>46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14">
        <f>ROUND(AG54,2)</f>
        <v>0</v>
      </c>
      <c r="AL26" s="315"/>
      <c r="AM26" s="315"/>
      <c r="AN26" s="315"/>
      <c r="AO26" s="315"/>
      <c r="AP26" s="36"/>
      <c r="AQ26" s="36"/>
      <c r="AR26" s="39"/>
      <c r="BE26" s="306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306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16" t="s">
        <v>47</v>
      </c>
      <c r="M28" s="316"/>
      <c r="N28" s="316"/>
      <c r="O28" s="316"/>
      <c r="P28" s="316"/>
      <c r="Q28" s="36"/>
      <c r="R28" s="36"/>
      <c r="S28" s="36"/>
      <c r="T28" s="36"/>
      <c r="U28" s="36"/>
      <c r="V28" s="36"/>
      <c r="W28" s="316" t="s">
        <v>48</v>
      </c>
      <c r="X28" s="316"/>
      <c r="Y28" s="316"/>
      <c r="Z28" s="316"/>
      <c r="AA28" s="316"/>
      <c r="AB28" s="316"/>
      <c r="AC28" s="316"/>
      <c r="AD28" s="316"/>
      <c r="AE28" s="316"/>
      <c r="AF28" s="36"/>
      <c r="AG28" s="36"/>
      <c r="AH28" s="36"/>
      <c r="AI28" s="36"/>
      <c r="AJ28" s="36"/>
      <c r="AK28" s="316" t="s">
        <v>49</v>
      </c>
      <c r="AL28" s="316"/>
      <c r="AM28" s="316"/>
      <c r="AN28" s="316"/>
      <c r="AO28" s="316"/>
      <c r="AP28" s="36"/>
      <c r="AQ28" s="36"/>
      <c r="AR28" s="39"/>
      <c r="BE28" s="306"/>
    </row>
    <row r="29" spans="1:71" s="3" customFormat="1" ht="14.45" customHeight="1">
      <c r="B29" s="40"/>
      <c r="C29" s="41"/>
      <c r="D29" s="28" t="s">
        <v>50</v>
      </c>
      <c r="E29" s="41"/>
      <c r="F29" s="28" t="s">
        <v>51</v>
      </c>
      <c r="G29" s="41"/>
      <c r="H29" s="41"/>
      <c r="I29" s="41"/>
      <c r="J29" s="41"/>
      <c r="K29" s="41"/>
      <c r="L29" s="319">
        <v>0.21</v>
      </c>
      <c r="M29" s="318"/>
      <c r="N29" s="318"/>
      <c r="O29" s="318"/>
      <c r="P29" s="318"/>
      <c r="Q29" s="41"/>
      <c r="R29" s="41"/>
      <c r="S29" s="41"/>
      <c r="T29" s="41"/>
      <c r="U29" s="41"/>
      <c r="V29" s="41"/>
      <c r="W29" s="317">
        <f>ROUND(AZ54, 2)</f>
        <v>0</v>
      </c>
      <c r="X29" s="318"/>
      <c r="Y29" s="318"/>
      <c r="Z29" s="318"/>
      <c r="AA29" s="318"/>
      <c r="AB29" s="318"/>
      <c r="AC29" s="318"/>
      <c r="AD29" s="318"/>
      <c r="AE29" s="318"/>
      <c r="AF29" s="41"/>
      <c r="AG29" s="41"/>
      <c r="AH29" s="41"/>
      <c r="AI29" s="41"/>
      <c r="AJ29" s="41"/>
      <c r="AK29" s="317">
        <f>ROUND(AV54, 2)</f>
        <v>0</v>
      </c>
      <c r="AL29" s="318"/>
      <c r="AM29" s="318"/>
      <c r="AN29" s="318"/>
      <c r="AO29" s="318"/>
      <c r="AP29" s="41"/>
      <c r="AQ29" s="41"/>
      <c r="AR29" s="42"/>
      <c r="BE29" s="307"/>
    </row>
    <row r="30" spans="1:71" s="3" customFormat="1" ht="14.45" customHeight="1">
      <c r="B30" s="40"/>
      <c r="C30" s="41"/>
      <c r="D30" s="41"/>
      <c r="E30" s="41"/>
      <c r="F30" s="28" t="s">
        <v>52</v>
      </c>
      <c r="G30" s="41"/>
      <c r="H30" s="41"/>
      <c r="I30" s="41"/>
      <c r="J30" s="41"/>
      <c r="K30" s="41"/>
      <c r="L30" s="319">
        <v>0.15</v>
      </c>
      <c r="M30" s="318"/>
      <c r="N30" s="318"/>
      <c r="O30" s="318"/>
      <c r="P30" s="318"/>
      <c r="Q30" s="41"/>
      <c r="R30" s="41"/>
      <c r="S30" s="41"/>
      <c r="T30" s="41"/>
      <c r="U30" s="41"/>
      <c r="V30" s="41"/>
      <c r="W30" s="317">
        <f>ROUND(BA54, 2)</f>
        <v>0</v>
      </c>
      <c r="X30" s="318"/>
      <c r="Y30" s="318"/>
      <c r="Z30" s="318"/>
      <c r="AA30" s="318"/>
      <c r="AB30" s="318"/>
      <c r="AC30" s="318"/>
      <c r="AD30" s="318"/>
      <c r="AE30" s="318"/>
      <c r="AF30" s="41"/>
      <c r="AG30" s="41"/>
      <c r="AH30" s="41"/>
      <c r="AI30" s="41"/>
      <c r="AJ30" s="41"/>
      <c r="AK30" s="317">
        <f>ROUND(AW54, 2)</f>
        <v>0</v>
      </c>
      <c r="AL30" s="318"/>
      <c r="AM30" s="318"/>
      <c r="AN30" s="318"/>
      <c r="AO30" s="318"/>
      <c r="AP30" s="41"/>
      <c r="AQ30" s="41"/>
      <c r="AR30" s="42"/>
      <c r="BE30" s="307"/>
    </row>
    <row r="31" spans="1:71" s="3" customFormat="1" ht="14.45" hidden="1" customHeight="1">
      <c r="B31" s="40"/>
      <c r="C31" s="41"/>
      <c r="D31" s="41"/>
      <c r="E31" s="41"/>
      <c r="F31" s="28" t="s">
        <v>53</v>
      </c>
      <c r="G31" s="41"/>
      <c r="H31" s="41"/>
      <c r="I31" s="41"/>
      <c r="J31" s="41"/>
      <c r="K31" s="41"/>
      <c r="L31" s="319">
        <v>0.21</v>
      </c>
      <c r="M31" s="318"/>
      <c r="N31" s="318"/>
      <c r="O31" s="318"/>
      <c r="P31" s="318"/>
      <c r="Q31" s="41"/>
      <c r="R31" s="41"/>
      <c r="S31" s="41"/>
      <c r="T31" s="41"/>
      <c r="U31" s="41"/>
      <c r="V31" s="41"/>
      <c r="W31" s="317">
        <f>ROUND(BB54, 2)</f>
        <v>0</v>
      </c>
      <c r="X31" s="318"/>
      <c r="Y31" s="318"/>
      <c r="Z31" s="318"/>
      <c r="AA31" s="318"/>
      <c r="AB31" s="318"/>
      <c r="AC31" s="318"/>
      <c r="AD31" s="318"/>
      <c r="AE31" s="318"/>
      <c r="AF31" s="41"/>
      <c r="AG31" s="41"/>
      <c r="AH31" s="41"/>
      <c r="AI31" s="41"/>
      <c r="AJ31" s="41"/>
      <c r="AK31" s="317">
        <v>0</v>
      </c>
      <c r="AL31" s="318"/>
      <c r="AM31" s="318"/>
      <c r="AN31" s="318"/>
      <c r="AO31" s="318"/>
      <c r="AP31" s="41"/>
      <c r="AQ31" s="41"/>
      <c r="AR31" s="42"/>
      <c r="BE31" s="307"/>
    </row>
    <row r="32" spans="1:71" s="3" customFormat="1" ht="14.45" hidden="1" customHeight="1">
      <c r="B32" s="40"/>
      <c r="C32" s="41"/>
      <c r="D32" s="41"/>
      <c r="E32" s="41"/>
      <c r="F32" s="28" t="s">
        <v>54</v>
      </c>
      <c r="G32" s="41"/>
      <c r="H32" s="41"/>
      <c r="I32" s="41"/>
      <c r="J32" s="41"/>
      <c r="K32" s="41"/>
      <c r="L32" s="319">
        <v>0.15</v>
      </c>
      <c r="M32" s="318"/>
      <c r="N32" s="318"/>
      <c r="O32" s="318"/>
      <c r="P32" s="318"/>
      <c r="Q32" s="41"/>
      <c r="R32" s="41"/>
      <c r="S32" s="41"/>
      <c r="T32" s="41"/>
      <c r="U32" s="41"/>
      <c r="V32" s="41"/>
      <c r="W32" s="317">
        <f>ROUND(BC54, 2)</f>
        <v>0</v>
      </c>
      <c r="X32" s="318"/>
      <c r="Y32" s="318"/>
      <c r="Z32" s="318"/>
      <c r="AA32" s="318"/>
      <c r="AB32" s="318"/>
      <c r="AC32" s="318"/>
      <c r="AD32" s="318"/>
      <c r="AE32" s="318"/>
      <c r="AF32" s="41"/>
      <c r="AG32" s="41"/>
      <c r="AH32" s="41"/>
      <c r="AI32" s="41"/>
      <c r="AJ32" s="41"/>
      <c r="AK32" s="317">
        <v>0</v>
      </c>
      <c r="AL32" s="318"/>
      <c r="AM32" s="318"/>
      <c r="AN32" s="318"/>
      <c r="AO32" s="318"/>
      <c r="AP32" s="41"/>
      <c r="AQ32" s="41"/>
      <c r="AR32" s="42"/>
      <c r="BE32" s="307"/>
    </row>
    <row r="33" spans="1:57" s="3" customFormat="1" ht="14.45" hidden="1" customHeight="1">
      <c r="B33" s="40"/>
      <c r="C33" s="41"/>
      <c r="D33" s="41"/>
      <c r="E33" s="41"/>
      <c r="F33" s="28" t="s">
        <v>55</v>
      </c>
      <c r="G33" s="41"/>
      <c r="H33" s="41"/>
      <c r="I33" s="41"/>
      <c r="J33" s="41"/>
      <c r="K33" s="41"/>
      <c r="L33" s="319">
        <v>0</v>
      </c>
      <c r="M33" s="318"/>
      <c r="N33" s="318"/>
      <c r="O33" s="318"/>
      <c r="P33" s="318"/>
      <c r="Q33" s="41"/>
      <c r="R33" s="41"/>
      <c r="S33" s="41"/>
      <c r="T33" s="41"/>
      <c r="U33" s="41"/>
      <c r="V33" s="41"/>
      <c r="W33" s="317">
        <f>ROUND(BD54, 2)</f>
        <v>0</v>
      </c>
      <c r="X33" s="318"/>
      <c r="Y33" s="318"/>
      <c r="Z33" s="318"/>
      <c r="AA33" s="318"/>
      <c r="AB33" s="318"/>
      <c r="AC33" s="318"/>
      <c r="AD33" s="318"/>
      <c r="AE33" s="318"/>
      <c r="AF33" s="41"/>
      <c r="AG33" s="41"/>
      <c r="AH33" s="41"/>
      <c r="AI33" s="41"/>
      <c r="AJ33" s="41"/>
      <c r="AK33" s="317">
        <v>0</v>
      </c>
      <c r="AL33" s="318"/>
      <c r="AM33" s="318"/>
      <c r="AN33" s="318"/>
      <c r="AO33" s="318"/>
      <c r="AP33" s="41"/>
      <c r="AQ33" s="41"/>
      <c r="AR33" s="42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34"/>
    </row>
    <row r="35" spans="1:57" s="2" customFormat="1" ht="25.9" customHeight="1">
      <c r="A35" s="34"/>
      <c r="B35" s="35"/>
      <c r="C35" s="43"/>
      <c r="D35" s="44" t="s">
        <v>56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57</v>
      </c>
      <c r="U35" s="45"/>
      <c r="V35" s="45"/>
      <c r="W35" s="45"/>
      <c r="X35" s="320" t="s">
        <v>58</v>
      </c>
      <c r="Y35" s="321"/>
      <c r="Z35" s="321"/>
      <c r="AA35" s="321"/>
      <c r="AB35" s="321"/>
      <c r="AC35" s="45"/>
      <c r="AD35" s="45"/>
      <c r="AE35" s="45"/>
      <c r="AF35" s="45"/>
      <c r="AG35" s="45"/>
      <c r="AH35" s="45"/>
      <c r="AI35" s="45"/>
      <c r="AJ35" s="45"/>
      <c r="AK35" s="322">
        <f>SUM(AK26:AK33)</f>
        <v>0</v>
      </c>
      <c r="AL35" s="321"/>
      <c r="AM35" s="321"/>
      <c r="AN35" s="321"/>
      <c r="AO35" s="323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6.95" customHeight="1">
      <c r="A37" s="34"/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39"/>
      <c r="BE37" s="34"/>
    </row>
    <row r="41" spans="1:57" s="2" customFormat="1" ht="6.95" customHeight="1">
      <c r="A41" s="34"/>
      <c r="B41" s="49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39"/>
      <c r="BE41" s="34"/>
    </row>
    <row r="42" spans="1:57" s="2" customFormat="1" ht="24.95" customHeight="1">
      <c r="A42" s="34"/>
      <c r="B42" s="35"/>
      <c r="C42" s="22" t="s">
        <v>59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9"/>
      <c r="BE42" s="34"/>
    </row>
    <row r="43" spans="1:57" s="2" customFormat="1" ht="6.95" customHeight="1">
      <c r="A43" s="34"/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9"/>
      <c r="BE43" s="34"/>
    </row>
    <row r="44" spans="1:57" s="4" customFormat="1" ht="12" customHeight="1">
      <c r="B44" s="51"/>
      <c r="C44" s="28" t="s">
        <v>13</v>
      </c>
      <c r="D44" s="52"/>
      <c r="E44" s="52"/>
      <c r="F44" s="52"/>
      <c r="G44" s="52"/>
      <c r="H44" s="52"/>
      <c r="I44" s="52"/>
      <c r="J44" s="52"/>
      <c r="K44" s="52"/>
      <c r="L44" s="52" t="str">
        <f>K5</f>
        <v>EKS-038/2020</v>
      </c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3"/>
    </row>
    <row r="45" spans="1:57" s="5" customFormat="1" ht="36.950000000000003" customHeight="1">
      <c r="B45" s="54"/>
      <c r="C45" s="55" t="s">
        <v>16</v>
      </c>
      <c r="D45" s="56"/>
      <c r="E45" s="56"/>
      <c r="F45" s="56"/>
      <c r="G45" s="56"/>
      <c r="H45" s="56"/>
      <c r="I45" s="56"/>
      <c r="J45" s="56"/>
      <c r="K45" s="56"/>
      <c r="L45" s="324" t="str">
        <f>K6</f>
        <v>Oprava chodníku u MŠ Za Chlumem, Bílina</v>
      </c>
      <c r="M45" s="325"/>
      <c r="N45" s="325"/>
      <c r="O45" s="325"/>
      <c r="P45" s="325"/>
      <c r="Q45" s="325"/>
      <c r="R45" s="325"/>
      <c r="S45" s="325"/>
      <c r="T45" s="325"/>
      <c r="U45" s="325"/>
      <c r="V45" s="325"/>
      <c r="W45" s="325"/>
      <c r="X45" s="325"/>
      <c r="Y45" s="325"/>
      <c r="Z45" s="325"/>
      <c r="AA45" s="325"/>
      <c r="AB45" s="325"/>
      <c r="AC45" s="325"/>
      <c r="AD45" s="325"/>
      <c r="AE45" s="325"/>
      <c r="AF45" s="325"/>
      <c r="AG45" s="325"/>
      <c r="AH45" s="325"/>
      <c r="AI45" s="325"/>
      <c r="AJ45" s="325"/>
      <c r="AK45" s="325"/>
      <c r="AL45" s="325"/>
      <c r="AM45" s="325"/>
      <c r="AN45" s="325"/>
      <c r="AO45" s="325"/>
      <c r="AP45" s="56"/>
      <c r="AQ45" s="56"/>
      <c r="AR45" s="57"/>
    </row>
    <row r="46" spans="1:57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9"/>
      <c r="BE46" s="34"/>
    </row>
    <row r="47" spans="1:57" s="2" customFormat="1" ht="12" customHeight="1">
      <c r="A47" s="34"/>
      <c r="B47" s="35"/>
      <c r="C47" s="28" t="s">
        <v>22</v>
      </c>
      <c r="D47" s="36"/>
      <c r="E47" s="36"/>
      <c r="F47" s="36"/>
      <c r="G47" s="36"/>
      <c r="H47" s="36"/>
      <c r="I47" s="36"/>
      <c r="J47" s="36"/>
      <c r="K47" s="36"/>
      <c r="L47" s="58" t="str">
        <f>IF(K8="","",K8)</f>
        <v>Bílina, okr.Teplice</v>
      </c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28" t="s">
        <v>24</v>
      </c>
      <c r="AJ47" s="36"/>
      <c r="AK47" s="36"/>
      <c r="AL47" s="36"/>
      <c r="AM47" s="326" t="str">
        <f>IF(AN8= "","",AN8)</f>
        <v>1. 6. 2020</v>
      </c>
      <c r="AN47" s="326"/>
      <c r="AO47" s="36"/>
      <c r="AP47" s="36"/>
      <c r="AQ47" s="36"/>
      <c r="AR47" s="39"/>
      <c r="BE47" s="34"/>
    </row>
    <row r="48" spans="1:57" s="2" customFormat="1" ht="6.95" customHeight="1">
      <c r="A48" s="34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9"/>
      <c r="BE48" s="34"/>
    </row>
    <row r="49" spans="1:90" s="2" customFormat="1" ht="25.7" customHeight="1">
      <c r="A49" s="34"/>
      <c r="B49" s="35"/>
      <c r="C49" s="28" t="s">
        <v>30</v>
      </c>
      <c r="D49" s="36"/>
      <c r="E49" s="36"/>
      <c r="F49" s="36"/>
      <c r="G49" s="36"/>
      <c r="H49" s="36"/>
      <c r="I49" s="36"/>
      <c r="J49" s="36"/>
      <c r="K49" s="36"/>
      <c r="L49" s="52" t="str">
        <f>IF(E11= "","",E11)</f>
        <v>PS projekty s.r.o., Revoluční 5, Teplice</v>
      </c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28" t="s">
        <v>38</v>
      </c>
      <c r="AJ49" s="36"/>
      <c r="AK49" s="36"/>
      <c r="AL49" s="36"/>
      <c r="AM49" s="327" t="str">
        <f>IF(E17="","",E17)</f>
        <v>PS projekty s.r.o., Revoluční 5, Teplice</v>
      </c>
      <c r="AN49" s="328"/>
      <c r="AO49" s="328"/>
      <c r="AP49" s="328"/>
      <c r="AQ49" s="36"/>
      <c r="AR49" s="39"/>
      <c r="AS49" s="329" t="s">
        <v>60</v>
      </c>
      <c r="AT49" s="330"/>
      <c r="AU49" s="60"/>
      <c r="AV49" s="60"/>
      <c r="AW49" s="60"/>
      <c r="AX49" s="60"/>
      <c r="AY49" s="60"/>
      <c r="AZ49" s="60"/>
      <c r="BA49" s="60"/>
      <c r="BB49" s="60"/>
      <c r="BC49" s="60"/>
      <c r="BD49" s="61"/>
      <c r="BE49" s="34"/>
    </row>
    <row r="50" spans="1:90" s="2" customFormat="1" ht="40.15" customHeight="1">
      <c r="A50" s="34"/>
      <c r="B50" s="35"/>
      <c r="C50" s="28" t="s">
        <v>36</v>
      </c>
      <c r="D50" s="36"/>
      <c r="E50" s="36"/>
      <c r="F50" s="36"/>
      <c r="G50" s="36"/>
      <c r="H50" s="36"/>
      <c r="I50" s="36"/>
      <c r="J50" s="36"/>
      <c r="K50" s="36"/>
      <c r="L50" s="52" t="str">
        <f>IF(E14= "Vyplň údaj","",E14)</f>
        <v/>
      </c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28" t="s">
        <v>40</v>
      </c>
      <c r="AJ50" s="36"/>
      <c r="AK50" s="36"/>
      <c r="AL50" s="36"/>
      <c r="AM50" s="327" t="str">
        <f>IF(E20="","",E20)</f>
        <v>Zbyněk Jarolím-STAVINVEST, J.Hory 1639/17, Teplice</v>
      </c>
      <c r="AN50" s="328"/>
      <c r="AO50" s="328"/>
      <c r="AP50" s="328"/>
      <c r="AQ50" s="36"/>
      <c r="AR50" s="39"/>
      <c r="AS50" s="331"/>
      <c r="AT50" s="332"/>
      <c r="AU50" s="62"/>
      <c r="AV50" s="62"/>
      <c r="AW50" s="62"/>
      <c r="AX50" s="62"/>
      <c r="AY50" s="62"/>
      <c r="AZ50" s="62"/>
      <c r="BA50" s="62"/>
      <c r="BB50" s="62"/>
      <c r="BC50" s="62"/>
      <c r="BD50" s="63"/>
      <c r="BE50" s="34"/>
    </row>
    <row r="51" spans="1:90" s="2" customFormat="1" ht="10.9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9"/>
      <c r="AS51" s="333"/>
      <c r="AT51" s="334"/>
      <c r="AU51" s="64"/>
      <c r="AV51" s="64"/>
      <c r="AW51" s="64"/>
      <c r="AX51" s="64"/>
      <c r="AY51" s="64"/>
      <c r="AZ51" s="64"/>
      <c r="BA51" s="64"/>
      <c r="BB51" s="64"/>
      <c r="BC51" s="64"/>
      <c r="BD51" s="65"/>
      <c r="BE51" s="34"/>
    </row>
    <row r="52" spans="1:90" s="2" customFormat="1" ht="29.25" customHeight="1">
      <c r="A52" s="34"/>
      <c r="B52" s="35"/>
      <c r="C52" s="335" t="s">
        <v>61</v>
      </c>
      <c r="D52" s="336"/>
      <c r="E52" s="336"/>
      <c r="F52" s="336"/>
      <c r="G52" s="336"/>
      <c r="H52" s="66"/>
      <c r="I52" s="337" t="s">
        <v>62</v>
      </c>
      <c r="J52" s="336"/>
      <c r="K52" s="336"/>
      <c r="L52" s="336"/>
      <c r="M52" s="336"/>
      <c r="N52" s="336"/>
      <c r="O52" s="336"/>
      <c r="P52" s="336"/>
      <c r="Q52" s="336"/>
      <c r="R52" s="336"/>
      <c r="S52" s="336"/>
      <c r="T52" s="336"/>
      <c r="U52" s="336"/>
      <c r="V52" s="336"/>
      <c r="W52" s="336"/>
      <c r="X52" s="336"/>
      <c r="Y52" s="336"/>
      <c r="Z52" s="336"/>
      <c r="AA52" s="336"/>
      <c r="AB52" s="336"/>
      <c r="AC52" s="336"/>
      <c r="AD52" s="336"/>
      <c r="AE52" s="336"/>
      <c r="AF52" s="336"/>
      <c r="AG52" s="338" t="s">
        <v>63</v>
      </c>
      <c r="AH52" s="336"/>
      <c r="AI52" s="336"/>
      <c r="AJ52" s="336"/>
      <c r="AK52" s="336"/>
      <c r="AL52" s="336"/>
      <c r="AM52" s="336"/>
      <c r="AN52" s="337" t="s">
        <v>64</v>
      </c>
      <c r="AO52" s="336"/>
      <c r="AP52" s="336"/>
      <c r="AQ52" s="67" t="s">
        <v>65</v>
      </c>
      <c r="AR52" s="39"/>
      <c r="AS52" s="68" t="s">
        <v>66</v>
      </c>
      <c r="AT52" s="69" t="s">
        <v>67</v>
      </c>
      <c r="AU52" s="69" t="s">
        <v>68</v>
      </c>
      <c r="AV52" s="69" t="s">
        <v>69</v>
      </c>
      <c r="AW52" s="69" t="s">
        <v>70</v>
      </c>
      <c r="AX52" s="69" t="s">
        <v>71</v>
      </c>
      <c r="AY52" s="69" t="s">
        <v>72</v>
      </c>
      <c r="AZ52" s="69" t="s">
        <v>73</v>
      </c>
      <c r="BA52" s="69" t="s">
        <v>74</v>
      </c>
      <c r="BB52" s="69" t="s">
        <v>75</v>
      </c>
      <c r="BC52" s="69" t="s">
        <v>76</v>
      </c>
      <c r="BD52" s="70" t="s">
        <v>77</v>
      </c>
      <c r="BE52" s="34"/>
    </row>
    <row r="53" spans="1:90" s="2" customFormat="1" ht="10.9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9"/>
      <c r="AS53" s="71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3"/>
      <c r="BE53" s="34"/>
    </row>
    <row r="54" spans="1:90" s="6" customFormat="1" ht="32.450000000000003" customHeight="1">
      <c r="B54" s="74"/>
      <c r="C54" s="75" t="s">
        <v>78</v>
      </c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342">
        <f>ROUND(AG55,2)</f>
        <v>0</v>
      </c>
      <c r="AH54" s="342"/>
      <c r="AI54" s="342"/>
      <c r="AJ54" s="342"/>
      <c r="AK54" s="342"/>
      <c r="AL54" s="342"/>
      <c r="AM54" s="342"/>
      <c r="AN54" s="343">
        <f>SUM(AG54,AT54)</f>
        <v>0</v>
      </c>
      <c r="AO54" s="343"/>
      <c r="AP54" s="343"/>
      <c r="AQ54" s="78" t="s">
        <v>43</v>
      </c>
      <c r="AR54" s="79"/>
      <c r="AS54" s="80">
        <f>ROUND(AS55,2)</f>
        <v>0</v>
      </c>
      <c r="AT54" s="81">
        <f>ROUND(SUM(AV54:AW54),2)</f>
        <v>0</v>
      </c>
      <c r="AU54" s="82">
        <f>ROUND(AU55,5)</f>
        <v>0</v>
      </c>
      <c r="AV54" s="81">
        <f>ROUND(AZ54*L29,2)</f>
        <v>0</v>
      </c>
      <c r="AW54" s="81">
        <f>ROUND(BA54*L30,2)</f>
        <v>0</v>
      </c>
      <c r="AX54" s="81">
        <f>ROUND(BB54*L29,2)</f>
        <v>0</v>
      </c>
      <c r="AY54" s="81">
        <f>ROUND(BC54*L30,2)</f>
        <v>0</v>
      </c>
      <c r="AZ54" s="81">
        <f>ROUND(AZ55,2)</f>
        <v>0</v>
      </c>
      <c r="BA54" s="81">
        <f>ROUND(BA55,2)</f>
        <v>0</v>
      </c>
      <c r="BB54" s="81">
        <f>ROUND(BB55,2)</f>
        <v>0</v>
      </c>
      <c r="BC54" s="81">
        <f>ROUND(BC55,2)</f>
        <v>0</v>
      </c>
      <c r="BD54" s="83">
        <f>ROUND(BD55,2)</f>
        <v>0</v>
      </c>
      <c r="BS54" s="84" t="s">
        <v>79</v>
      </c>
      <c r="BT54" s="84" t="s">
        <v>80</v>
      </c>
      <c r="BV54" s="84" t="s">
        <v>81</v>
      </c>
      <c r="BW54" s="84" t="s">
        <v>5</v>
      </c>
      <c r="BX54" s="84" t="s">
        <v>82</v>
      </c>
      <c r="CL54" s="84" t="s">
        <v>19</v>
      </c>
    </row>
    <row r="55" spans="1:90" s="7" customFormat="1" ht="37.5" customHeight="1">
      <c r="A55" s="85" t="s">
        <v>83</v>
      </c>
      <c r="B55" s="86"/>
      <c r="C55" s="87"/>
      <c r="D55" s="341" t="s">
        <v>14</v>
      </c>
      <c r="E55" s="341"/>
      <c r="F55" s="341"/>
      <c r="G55" s="341"/>
      <c r="H55" s="341"/>
      <c r="I55" s="88"/>
      <c r="J55" s="341" t="s">
        <v>17</v>
      </c>
      <c r="K55" s="341"/>
      <c r="L55" s="341"/>
      <c r="M55" s="341"/>
      <c r="N55" s="341"/>
      <c r="O55" s="341"/>
      <c r="P55" s="341"/>
      <c r="Q55" s="341"/>
      <c r="R55" s="341"/>
      <c r="S55" s="341"/>
      <c r="T55" s="341"/>
      <c r="U55" s="341"/>
      <c r="V55" s="341"/>
      <c r="W55" s="341"/>
      <c r="X55" s="341"/>
      <c r="Y55" s="341"/>
      <c r="Z55" s="341"/>
      <c r="AA55" s="341"/>
      <c r="AB55" s="341"/>
      <c r="AC55" s="341"/>
      <c r="AD55" s="341"/>
      <c r="AE55" s="341"/>
      <c r="AF55" s="341"/>
      <c r="AG55" s="339">
        <f>'EKS-038-2020 - Oprava cho...'!J28</f>
        <v>0</v>
      </c>
      <c r="AH55" s="340"/>
      <c r="AI55" s="340"/>
      <c r="AJ55" s="340"/>
      <c r="AK55" s="340"/>
      <c r="AL55" s="340"/>
      <c r="AM55" s="340"/>
      <c r="AN55" s="339">
        <f>SUM(AG55,AT55)</f>
        <v>0</v>
      </c>
      <c r="AO55" s="340"/>
      <c r="AP55" s="340"/>
      <c r="AQ55" s="89" t="s">
        <v>84</v>
      </c>
      <c r="AR55" s="90"/>
      <c r="AS55" s="91">
        <v>0</v>
      </c>
      <c r="AT55" s="92">
        <f>ROUND(SUM(AV55:AW55),2)</f>
        <v>0</v>
      </c>
      <c r="AU55" s="93">
        <f>'EKS-038-2020 - Oprava cho...'!P86</f>
        <v>0</v>
      </c>
      <c r="AV55" s="92">
        <f>'EKS-038-2020 - Oprava cho...'!J31</f>
        <v>0</v>
      </c>
      <c r="AW55" s="92">
        <f>'EKS-038-2020 - Oprava cho...'!J32</f>
        <v>0</v>
      </c>
      <c r="AX55" s="92">
        <f>'EKS-038-2020 - Oprava cho...'!J33</f>
        <v>0</v>
      </c>
      <c r="AY55" s="92">
        <f>'EKS-038-2020 - Oprava cho...'!J34</f>
        <v>0</v>
      </c>
      <c r="AZ55" s="92">
        <f>'EKS-038-2020 - Oprava cho...'!F31</f>
        <v>0</v>
      </c>
      <c r="BA55" s="92">
        <f>'EKS-038-2020 - Oprava cho...'!F32</f>
        <v>0</v>
      </c>
      <c r="BB55" s="92">
        <f>'EKS-038-2020 - Oprava cho...'!F33</f>
        <v>0</v>
      </c>
      <c r="BC55" s="92">
        <f>'EKS-038-2020 - Oprava cho...'!F34</f>
        <v>0</v>
      </c>
      <c r="BD55" s="94">
        <f>'EKS-038-2020 - Oprava cho...'!F35</f>
        <v>0</v>
      </c>
      <c r="BT55" s="95" t="s">
        <v>85</v>
      </c>
      <c r="BU55" s="95" t="s">
        <v>86</v>
      </c>
      <c r="BV55" s="95" t="s">
        <v>81</v>
      </c>
      <c r="BW55" s="95" t="s">
        <v>5</v>
      </c>
      <c r="BX55" s="95" t="s">
        <v>82</v>
      </c>
      <c r="CL55" s="95" t="s">
        <v>19</v>
      </c>
    </row>
    <row r="56" spans="1:90" s="2" customFormat="1" ht="30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9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</row>
    <row r="57" spans="1:90" s="2" customFormat="1" ht="6.95" customHeight="1">
      <c r="A57" s="34"/>
      <c r="B57" s="47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39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</row>
  </sheetData>
  <sheetProtection algorithmName="SHA-512" hashValue="5qUepbTERp8qU9er6OEMWqBRR08EDh5eYfal6oEn8hfvjHBYxEm7+omwRodYyeDER+DFR1QT/uQNsrv6P9+qHg==" saltValue="ZgySGFu80TrzKJfjt6tPkxeL46xdE3dSRXLnNQFxEIMQJ6UNr601+DwWBMNwu8te6YbWKbm74iT9Hsrd4AjLSQ==" spinCount="100000" sheet="1" objects="1" scenarios="1" formatColumns="0" formatRows="0"/>
  <mergeCells count="42">
    <mergeCell ref="AR2:BE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EKS-038-2020 - Oprava cho...'!C2" display="/"/>
  </hyperlinks>
  <pageMargins left="0.39370078740157483" right="0.39370078740157483" top="0.39370078740157483" bottom="0.39370078740157483" header="0" footer="0"/>
  <pageSetup paperSize="9" scale="99" fitToHeight="100" orientation="landscape" blackAndWhite="1" r:id="rId1"/>
  <headerFooter>
    <oddHeader>&amp;COprava chodníku u MŠ Za Chlumem, Bílina</oddHead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41"/>
  <sheetViews>
    <sheetView showGridLines="0" workbookViewId="0"/>
  </sheetViews>
  <sheetFormatPr defaultRowHeight="16.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96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6"/>
      <c r="L2" s="344"/>
      <c r="M2" s="344"/>
      <c r="N2" s="344"/>
      <c r="O2" s="344"/>
      <c r="P2" s="344"/>
      <c r="Q2" s="344"/>
      <c r="R2" s="344"/>
      <c r="S2" s="344"/>
      <c r="T2" s="344"/>
      <c r="U2" s="344"/>
      <c r="V2" s="344"/>
      <c r="AT2" s="16" t="s">
        <v>5</v>
      </c>
    </row>
    <row r="3" spans="1:46" s="1" customFormat="1" ht="6.95" customHeight="1">
      <c r="B3" s="97"/>
      <c r="C3" s="98"/>
      <c r="D3" s="98"/>
      <c r="E3" s="98"/>
      <c r="F3" s="98"/>
      <c r="G3" s="98"/>
      <c r="H3" s="98"/>
      <c r="I3" s="99"/>
      <c r="J3" s="98"/>
      <c r="K3" s="98"/>
      <c r="L3" s="19"/>
      <c r="AT3" s="16" t="s">
        <v>87</v>
      </c>
    </row>
    <row r="4" spans="1:46" s="1" customFormat="1" ht="24.95" customHeight="1">
      <c r="B4" s="19"/>
      <c r="D4" s="100" t="s">
        <v>88</v>
      </c>
      <c r="I4" s="96"/>
      <c r="L4" s="19"/>
      <c r="M4" s="101" t="s">
        <v>10</v>
      </c>
      <c r="AT4" s="16" t="s">
        <v>4</v>
      </c>
    </row>
    <row r="5" spans="1:46" s="1" customFormat="1" ht="6.95" customHeight="1">
      <c r="B5" s="19"/>
      <c r="I5" s="96"/>
      <c r="L5" s="19"/>
    </row>
    <row r="6" spans="1:46" s="2" customFormat="1" ht="12" customHeight="1">
      <c r="A6" s="34"/>
      <c r="B6" s="39"/>
      <c r="C6" s="34"/>
      <c r="D6" s="102" t="s">
        <v>16</v>
      </c>
      <c r="E6" s="34"/>
      <c r="F6" s="34"/>
      <c r="G6" s="34"/>
      <c r="H6" s="34"/>
      <c r="I6" s="103"/>
      <c r="J6" s="34"/>
      <c r="K6" s="34"/>
      <c r="L6" s="10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</row>
    <row r="7" spans="1:46" s="2" customFormat="1" ht="16.5" customHeight="1">
      <c r="A7" s="34"/>
      <c r="B7" s="39"/>
      <c r="C7" s="34"/>
      <c r="D7" s="34"/>
      <c r="E7" s="345" t="s">
        <v>17</v>
      </c>
      <c r="F7" s="346"/>
      <c r="G7" s="346"/>
      <c r="H7" s="346"/>
      <c r="I7" s="103"/>
      <c r="J7" s="34"/>
      <c r="K7" s="34"/>
      <c r="L7" s="10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</row>
    <row r="8" spans="1:46" s="2" customFormat="1" ht="11.25">
      <c r="A8" s="34"/>
      <c r="B8" s="39"/>
      <c r="C8" s="34"/>
      <c r="D8" s="34"/>
      <c r="E8" s="34"/>
      <c r="F8" s="34"/>
      <c r="G8" s="34"/>
      <c r="H8" s="34"/>
      <c r="I8" s="103"/>
      <c r="J8" s="34"/>
      <c r="K8" s="34"/>
      <c r="L8" s="10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2" customHeight="1">
      <c r="A9" s="34"/>
      <c r="B9" s="39"/>
      <c r="C9" s="34"/>
      <c r="D9" s="102" t="s">
        <v>18</v>
      </c>
      <c r="E9" s="34"/>
      <c r="F9" s="105" t="s">
        <v>19</v>
      </c>
      <c r="G9" s="34"/>
      <c r="H9" s="34"/>
      <c r="I9" s="106" t="s">
        <v>20</v>
      </c>
      <c r="J9" s="105" t="s">
        <v>21</v>
      </c>
      <c r="K9" s="34"/>
      <c r="L9" s="10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02" t="s">
        <v>22</v>
      </c>
      <c r="E10" s="34"/>
      <c r="F10" s="105" t="s">
        <v>23</v>
      </c>
      <c r="G10" s="34"/>
      <c r="H10" s="34"/>
      <c r="I10" s="106" t="s">
        <v>24</v>
      </c>
      <c r="J10" s="107" t="str">
        <f>'Rekapitulace stavby'!AN8</f>
        <v>1. 6. 2020</v>
      </c>
      <c r="K10" s="34"/>
      <c r="L10" s="10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21.75" customHeight="1">
      <c r="A11" s="34"/>
      <c r="B11" s="39"/>
      <c r="C11" s="34"/>
      <c r="D11" s="108" t="s">
        <v>26</v>
      </c>
      <c r="E11" s="34"/>
      <c r="F11" s="109" t="s">
        <v>27</v>
      </c>
      <c r="G11" s="34"/>
      <c r="H11" s="34"/>
      <c r="I11" s="110" t="s">
        <v>28</v>
      </c>
      <c r="J11" s="109" t="s">
        <v>29</v>
      </c>
      <c r="K11" s="34"/>
      <c r="L11" s="10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2" t="s">
        <v>30</v>
      </c>
      <c r="E12" s="34"/>
      <c r="F12" s="34"/>
      <c r="G12" s="34"/>
      <c r="H12" s="34"/>
      <c r="I12" s="106" t="s">
        <v>31</v>
      </c>
      <c r="J12" s="105" t="s">
        <v>32</v>
      </c>
      <c r="K12" s="34"/>
      <c r="L12" s="10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8" customHeight="1">
      <c r="A13" s="34"/>
      <c r="B13" s="39"/>
      <c r="C13" s="34"/>
      <c r="D13" s="34"/>
      <c r="E13" s="105" t="s">
        <v>33</v>
      </c>
      <c r="F13" s="34"/>
      <c r="G13" s="34"/>
      <c r="H13" s="34"/>
      <c r="I13" s="106" t="s">
        <v>34</v>
      </c>
      <c r="J13" s="105" t="s">
        <v>35</v>
      </c>
      <c r="K13" s="34"/>
      <c r="L13" s="10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6.95" customHeight="1">
      <c r="A14" s="34"/>
      <c r="B14" s="39"/>
      <c r="C14" s="34"/>
      <c r="D14" s="34"/>
      <c r="E14" s="34"/>
      <c r="F14" s="34"/>
      <c r="G14" s="34"/>
      <c r="H14" s="34"/>
      <c r="I14" s="103"/>
      <c r="J14" s="34"/>
      <c r="K14" s="34"/>
      <c r="L14" s="10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2" customHeight="1">
      <c r="A15" s="34"/>
      <c r="B15" s="39"/>
      <c r="C15" s="34"/>
      <c r="D15" s="102" t="s">
        <v>36</v>
      </c>
      <c r="E15" s="34"/>
      <c r="F15" s="34"/>
      <c r="G15" s="34"/>
      <c r="H15" s="34"/>
      <c r="I15" s="106" t="s">
        <v>31</v>
      </c>
      <c r="J15" s="29" t="str">
        <f>'Rekapitulace stavby'!AN13</f>
        <v>Vyplň údaj</v>
      </c>
      <c r="K15" s="34"/>
      <c r="L15" s="10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8" customHeight="1">
      <c r="A16" s="34"/>
      <c r="B16" s="39"/>
      <c r="C16" s="34"/>
      <c r="D16" s="34"/>
      <c r="E16" s="347" t="str">
        <f>'Rekapitulace stavby'!E14</f>
        <v>Vyplň údaj</v>
      </c>
      <c r="F16" s="348"/>
      <c r="G16" s="348"/>
      <c r="H16" s="348"/>
      <c r="I16" s="106" t="s">
        <v>34</v>
      </c>
      <c r="J16" s="29" t="str">
        <f>'Rekapitulace stavby'!AN14</f>
        <v>Vyplň údaj</v>
      </c>
      <c r="K16" s="34"/>
      <c r="L16" s="10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6.95" customHeight="1">
      <c r="A17" s="34"/>
      <c r="B17" s="39"/>
      <c r="C17" s="34"/>
      <c r="D17" s="34"/>
      <c r="E17" s="34"/>
      <c r="F17" s="34"/>
      <c r="G17" s="34"/>
      <c r="H17" s="34"/>
      <c r="I17" s="103"/>
      <c r="J17" s="34"/>
      <c r="K17" s="34"/>
      <c r="L17" s="10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2" customHeight="1">
      <c r="A18" s="34"/>
      <c r="B18" s="39"/>
      <c r="C18" s="34"/>
      <c r="D18" s="102" t="s">
        <v>38</v>
      </c>
      <c r="E18" s="34"/>
      <c r="F18" s="34"/>
      <c r="G18" s="34"/>
      <c r="H18" s="34"/>
      <c r="I18" s="106" t="s">
        <v>31</v>
      </c>
      <c r="J18" s="105" t="s">
        <v>32</v>
      </c>
      <c r="K18" s="34"/>
      <c r="L18" s="10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8" customHeight="1">
      <c r="A19" s="34"/>
      <c r="B19" s="39"/>
      <c r="C19" s="34"/>
      <c r="D19" s="34"/>
      <c r="E19" s="105" t="s">
        <v>33</v>
      </c>
      <c r="F19" s="34"/>
      <c r="G19" s="34"/>
      <c r="H19" s="34"/>
      <c r="I19" s="106" t="s">
        <v>34</v>
      </c>
      <c r="J19" s="105" t="s">
        <v>35</v>
      </c>
      <c r="K19" s="34"/>
      <c r="L19" s="10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6.95" customHeight="1">
      <c r="A20" s="34"/>
      <c r="B20" s="39"/>
      <c r="C20" s="34"/>
      <c r="D20" s="34"/>
      <c r="E20" s="34"/>
      <c r="F20" s="34"/>
      <c r="G20" s="34"/>
      <c r="H20" s="34"/>
      <c r="I20" s="103"/>
      <c r="J20" s="34"/>
      <c r="K20" s="34"/>
      <c r="L20" s="10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2" customHeight="1">
      <c r="A21" s="34"/>
      <c r="B21" s="39"/>
      <c r="C21" s="34"/>
      <c r="D21" s="102" t="s">
        <v>40</v>
      </c>
      <c r="E21" s="34"/>
      <c r="F21" s="34"/>
      <c r="G21" s="34"/>
      <c r="H21" s="34"/>
      <c r="I21" s="106" t="s">
        <v>31</v>
      </c>
      <c r="J21" s="105" t="s">
        <v>41</v>
      </c>
      <c r="K21" s="34"/>
      <c r="L21" s="10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8" customHeight="1">
      <c r="A22" s="34"/>
      <c r="B22" s="39"/>
      <c r="C22" s="34"/>
      <c r="D22" s="34"/>
      <c r="E22" s="105" t="s">
        <v>42</v>
      </c>
      <c r="F22" s="34"/>
      <c r="G22" s="34"/>
      <c r="H22" s="34"/>
      <c r="I22" s="106" t="s">
        <v>34</v>
      </c>
      <c r="J22" s="105" t="s">
        <v>43</v>
      </c>
      <c r="K22" s="34"/>
      <c r="L22" s="10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6.95" customHeight="1">
      <c r="A23" s="34"/>
      <c r="B23" s="39"/>
      <c r="C23" s="34"/>
      <c r="D23" s="34"/>
      <c r="E23" s="34"/>
      <c r="F23" s="34"/>
      <c r="G23" s="34"/>
      <c r="H23" s="34"/>
      <c r="I23" s="103"/>
      <c r="J23" s="34"/>
      <c r="K23" s="34"/>
      <c r="L23" s="10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2" customHeight="1">
      <c r="A24" s="34"/>
      <c r="B24" s="39"/>
      <c r="C24" s="34"/>
      <c r="D24" s="102" t="s">
        <v>44</v>
      </c>
      <c r="E24" s="34"/>
      <c r="F24" s="34"/>
      <c r="G24" s="34"/>
      <c r="H24" s="34"/>
      <c r="I24" s="103"/>
      <c r="J24" s="34"/>
      <c r="K24" s="34"/>
      <c r="L24" s="10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8" customFormat="1" ht="47.25" customHeight="1">
      <c r="A25" s="111"/>
      <c r="B25" s="112"/>
      <c r="C25" s="111"/>
      <c r="D25" s="111"/>
      <c r="E25" s="349" t="s">
        <v>45</v>
      </c>
      <c r="F25" s="349"/>
      <c r="G25" s="349"/>
      <c r="H25" s="349"/>
      <c r="I25" s="113"/>
      <c r="J25" s="111"/>
      <c r="K25" s="111"/>
      <c r="L25" s="114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</row>
    <row r="26" spans="1:31" s="2" customFormat="1" ht="6.95" customHeight="1">
      <c r="A26" s="34"/>
      <c r="B26" s="39"/>
      <c r="C26" s="34"/>
      <c r="D26" s="34"/>
      <c r="E26" s="34"/>
      <c r="F26" s="34"/>
      <c r="G26" s="34"/>
      <c r="H26" s="34"/>
      <c r="I26" s="103"/>
      <c r="J26" s="34"/>
      <c r="K26" s="34"/>
      <c r="L26" s="10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115"/>
      <c r="E27" s="115"/>
      <c r="F27" s="115"/>
      <c r="G27" s="115"/>
      <c r="H27" s="115"/>
      <c r="I27" s="116"/>
      <c r="J27" s="115"/>
      <c r="K27" s="115"/>
      <c r="L27" s="10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25.35" customHeight="1">
      <c r="A28" s="34"/>
      <c r="B28" s="39"/>
      <c r="C28" s="34"/>
      <c r="D28" s="117" t="s">
        <v>46</v>
      </c>
      <c r="E28" s="34"/>
      <c r="F28" s="34"/>
      <c r="G28" s="34"/>
      <c r="H28" s="34"/>
      <c r="I28" s="103"/>
      <c r="J28" s="118">
        <f>ROUND(J86, 2)</f>
        <v>0</v>
      </c>
      <c r="K28" s="34"/>
      <c r="L28" s="10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5"/>
      <c r="E29" s="115"/>
      <c r="F29" s="115"/>
      <c r="G29" s="115"/>
      <c r="H29" s="115"/>
      <c r="I29" s="116"/>
      <c r="J29" s="115"/>
      <c r="K29" s="115"/>
      <c r="L29" s="10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4.45" customHeight="1">
      <c r="A30" s="34"/>
      <c r="B30" s="39"/>
      <c r="C30" s="34"/>
      <c r="D30" s="34"/>
      <c r="E30" s="34"/>
      <c r="F30" s="119" t="s">
        <v>48</v>
      </c>
      <c r="G30" s="34"/>
      <c r="H30" s="34"/>
      <c r="I30" s="120" t="s">
        <v>47</v>
      </c>
      <c r="J30" s="119" t="s">
        <v>49</v>
      </c>
      <c r="K30" s="34"/>
      <c r="L30" s="10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14.45" customHeight="1">
      <c r="A31" s="34"/>
      <c r="B31" s="39"/>
      <c r="C31" s="34"/>
      <c r="D31" s="121" t="s">
        <v>50</v>
      </c>
      <c r="E31" s="102" t="s">
        <v>51</v>
      </c>
      <c r="F31" s="122">
        <f>ROUND((SUM(BE86:BE240)),  2)</f>
        <v>0</v>
      </c>
      <c r="G31" s="34"/>
      <c r="H31" s="34"/>
      <c r="I31" s="123">
        <v>0.21</v>
      </c>
      <c r="J31" s="122">
        <f>ROUND(((SUM(BE86:BE240))*I31),  2)</f>
        <v>0</v>
      </c>
      <c r="K31" s="34"/>
      <c r="L31" s="10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102" t="s">
        <v>52</v>
      </c>
      <c r="F32" s="122">
        <f>ROUND((SUM(BF86:BF240)),  2)</f>
        <v>0</v>
      </c>
      <c r="G32" s="34"/>
      <c r="H32" s="34"/>
      <c r="I32" s="123">
        <v>0.15</v>
      </c>
      <c r="J32" s="122">
        <f>ROUND(((SUM(BF86:BF240))*I32),  2)</f>
        <v>0</v>
      </c>
      <c r="K32" s="34"/>
      <c r="L32" s="10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hidden="1" customHeight="1">
      <c r="A33" s="34"/>
      <c r="B33" s="39"/>
      <c r="C33" s="34"/>
      <c r="D33" s="34"/>
      <c r="E33" s="102" t="s">
        <v>53</v>
      </c>
      <c r="F33" s="122">
        <f>ROUND((SUM(BG86:BG240)),  2)</f>
        <v>0</v>
      </c>
      <c r="G33" s="34"/>
      <c r="H33" s="34"/>
      <c r="I33" s="123">
        <v>0.21</v>
      </c>
      <c r="J33" s="122">
        <f>0</f>
        <v>0</v>
      </c>
      <c r="K33" s="34"/>
      <c r="L33" s="10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hidden="1" customHeight="1">
      <c r="A34" s="34"/>
      <c r="B34" s="39"/>
      <c r="C34" s="34"/>
      <c r="D34" s="34"/>
      <c r="E34" s="102" t="s">
        <v>54</v>
      </c>
      <c r="F34" s="122">
        <f>ROUND((SUM(BH86:BH240)),  2)</f>
        <v>0</v>
      </c>
      <c r="G34" s="34"/>
      <c r="H34" s="34"/>
      <c r="I34" s="123">
        <v>0.15</v>
      </c>
      <c r="J34" s="122">
        <f>0</f>
        <v>0</v>
      </c>
      <c r="K34" s="34"/>
      <c r="L34" s="10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2" t="s">
        <v>55</v>
      </c>
      <c r="F35" s="122">
        <f>ROUND((SUM(BI86:BI240)),  2)</f>
        <v>0</v>
      </c>
      <c r="G35" s="34"/>
      <c r="H35" s="34"/>
      <c r="I35" s="123">
        <v>0</v>
      </c>
      <c r="J35" s="122">
        <f>0</f>
        <v>0</v>
      </c>
      <c r="K35" s="34"/>
      <c r="L35" s="10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6.95" customHeight="1">
      <c r="A36" s="34"/>
      <c r="B36" s="39"/>
      <c r="C36" s="34"/>
      <c r="D36" s="34"/>
      <c r="E36" s="34"/>
      <c r="F36" s="34"/>
      <c r="G36" s="34"/>
      <c r="H36" s="34"/>
      <c r="I36" s="103"/>
      <c r="J36" s="34"/>
      <c r="K36" s="34"/>
      <c r="L36" s="10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25.35" customHeight="1">
      <c r="A37" s="34"/>
      <c r="B37" s="39"/>
      <c r="C37" s="124"/>
      <c r="D37" s="125" t="s">
        <v>56</v>
      </c>
      <c r="E37" s="126"/>
      <c r="F37" s="126"/>
      <c r="G37" s="127" t="s">
        <v>57</v>
      </c>
      <c r="H37" s="128" t="s">
        <v>58</v>
      </c>
      <c r="I37" s="129"/>
      <c r="J37" s="130">
        <f>SUM(J28:J35)</f>
        <v>0</v>
      </c>
      <c r="K37" s="131"/>
      <c r="L37" s="10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customHeight="1">
      <c r="A38" s="34"/>
      <c r="B38" s="132"/>
      <c r="C38" s="133"/>
      <c r="D38" s="133"/>
      <c r="E38" s="133"/>
      <c r="F38" s="133"/>
      <c r="G38" s="133"/>
      <c r="H38" s="133"/>
      <c r="I38" s="134"/>
      <c r="J38" s="133"/>
      <c r="K38" s="133"/>
      <c r="L38" s="10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42" spans="1:31" s="2" customFormat="1" ht="6.95" customHeight="1">
      <c r="A42" s="34"/>
      <c r="B42" s="135"/>
      <c r="C42" s="136"/>
      <c r="D42" s="136"/>
      <c r="E42" s="136"/>
      <c r="F42" s="136"/>
      <c r="G42" s="136"/>
      <c r="H42" s="136"/>
      <c r="I42" s="137"/>
      <c r="J42" s="136"/>
      <c r="K42" s="136"/>
      <c r="L42" s="10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2" customFormat="1" ht="24.95" customHeight="1">
      <c r="A43" s="34"/>
      <c r="B43" s="35"/>
      <c r="C43" s="22" t="s">
        <v>89</v>
      </c>
      <c r="D43" s="36"/>
      <c r="E43" s="36"/>
      <c r="F43" s="36"/>
      <c r="G43" s="36"/>
      <c r="H43" s="36"/>
      <c r="I43" s="103"/>
      <c r="J43" s="36"/>
      <c r="K43" s="36"/>
      <c r="L43" s="10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pans="1:31" s="2" customFormat="1" ht="6.95" customHeight="1">
      <c r="A44" s="34"/>
      <c r="B44" s="35"/>
      <c r="C44" s="36"/>
      <c r="D44" s="36"/>
      <c r="E44" s="36"/>
      <c r="F44" s="36"/>
      <c r="G44" s="36"/>
      <c r="H44" s="36"/>
      <c r="I44" s="103"/>
      <c r="J44" s="36"/>
      <c r="K44" s="36"/>
      <c r="L44" s="10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12" customHeight="1">
      <c r="A45" s="34"/>
      <c r="B45" s="35"/>
      <c r="C45" s="28" t="s">
        <v>16</v>
      </c>
      <c r="D45" s="36"/>
      <c r="E45" s="36"/>
      <c r="F45" s="36"/>
      <c r="G45" s="36"/>
      <c r="H45" s="36"/>
      <c r="I45" s="103"/>
      <c r="J45" s="36"/>
      <c r="K45" s="36"/>
      <c r="L45" s="10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16.5" customHeight="1">
      <c r="A46" s="34"/>
      <c r="B46" s="35"/>
      <c r="C46" s="36"/>
      <c r="D46" s="36"/>
      <c r="E46" s="324" t="str">
        <f>E7</f>
        <v>Oprava chodníku u MŠ Za Chlumem, Bílina</v>
      </c>
      <c r="F46" s="350"/>
      <c r="G46" s="350"/>
      <c r="H46" s="350"/>
      <c r="I46" s="103"/>
      <c r="J46" s="36"/>
      <c r="K46" s="36"/>
      <c r="L46" s="10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6.95" customHeight="1">
      <c r="A47" s="34"/>
      <c r="B47" s="35"/>
      <c r="C47" s="36"/>
      <c r="D47" s="36"/>
      <c r="E47" s="36"/>
      <c r="F47" s="36"/>
      <c r="G47" s="36"/>
      <c r="H47" s="36"/>
      <c r="I47" s="103"/>
      <c r="J47" s="36"/>
      <c r="K47" s="36"/>
      <c r="L47" s="10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2" customHeight="1">
      <c r="A48" s="34"/>
      <c r="B48" s="35"/>
      <c r="C48" s="28" t="s">
        <v>22</v>
      </c>
      <c r="D48" s="36"/>
      <c r="E48" s="36"/>
      <c r="F48" s="26" t="str">
        <f>F10</f>
        <v>Bílina, okr.Teplice</v>
      </c>
      <c r="G48" s="36"/>
      <c r="H48" s="36"/>
      <c r="I48" s="106" t="s">
        <v>24</v>
      </c>
      <c r="J48" s="59" t="str">
        <f>IF(J10="","",J10)</f>
        <v>1. 6. 2020</v>
      </c>
      <c r="K48" s="36"/>
      <c r="L48" s="10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6.95" customHeight="1">
      <c r="A49" s="34"/>
      <c r="B49" s="35"/>
      <c r="C49" s="36"/>
      <c r="D49" s="36"/>
      <c r="E49" s="36"/>
      <c r="F49" s="36"/>
      <c r="G49" s="36"/>
      <c r="H49" s="36"/>
      <c r="I49" s="103"/>
      <c r="J49" s="36"/>
      <c r="K49" s="36"/>
      <c r="L49" s="10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25.7" customHeight="1">
      <c r="A50" s="34"/>
      <c r="B50" s="35"/>
      <c r="C50" s="28" t="s">
        <v>30</v>
      </c>
      <c r="D50" s="36"/>
      <c r="E50" s="36"/>
      <c r="F50" s="26" t="str">
        <f>E13</f>
        <v>PS projekty s.r.o., Revoluční 5, Teplice</v>
      </c>
      <c r="G50" s="36"/>
      <c r="H50" s="36"/>
      <c r="I50" s="106" t="s">
        <v>38</v>
      </c>
      <c r="J50" s="32" t="str">
        <f>E19</f>
        <v>PS projekty s.r.o., Revoluční 5, Teplice</v>
      </c>
      <c r="K50" s="36"/>
      <c r="L50" s="10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54.4" customHeight="1">
      <c r="A51" s="34"/>
      <c r="B51" s="35"/>
      <c r="C51" s="28" t="s">
        <v>36</v>
      </c>
      <c r="D51" s="36"/>
      <c r="E51" s="36"/>
      <c r="F51" s="26" t="str">
        <f>IF(E16="","",E16)</f>
        <v>Vyplň údaj</v>
      </c>
      <c r="G51" s="36"/>
      <c r="H51" s="36"/>
      <c r="I51" s="106" t="s">
        <v>40</v>
      </c>
      <c r="J51" s="32" t="str">
        <f>E22</f>
        <v>Zbyněk Jarolím-STAVINVEST, J.Hory 1639/17, Teplice</v>
      </c>
      <c r="K51" s="36"/>
      <c r="L51" s="10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0.35" customHeight="1">
      <c r="A52" s="34"/>
      <c r="B52" s="35"/>
      <c r="C52" s="36"/>
      <c r="D52" s="36"/>
      <c r="E52" s="36"/>
      <c r="F52" s="36"/>
      <c r="G52" s="36"/>
      <c r="H52" s="36"/>
      <c r="I52" s="103"/>
      <c r="J52" s="36"/>
      <c r="K52" s="36"/>
      <c r="L52" s="10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29.25" customHeight="1">
      <c r="A53" s="34"/>
      <c r="B53" s="35"/>
      <c r="C53" s="138" t="s">
        <v>90</v>
      </c>
      <c r="D53" s="139"/>
      <c r="E53" s="139"/>
      <c r="F53" s="139"/>
      <c r="G53" s="139"/>
      <c r="H53" s="139"/>
      <c r="I53" s="140"/>
      <c r="J53" s="141" t="s">
        <v>91</v>
      </c>
      <c r="K53" s="139"/>
      <c r="L53" s="10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0.35" customHeight="1">
      <c r="A54" s="34"/>
      <c r="B54" s="35"/>
      <c r="C54" s="36"/>
      <c r="D54" s="36"/>
      <c r="E54" s="36"/>
      <c r="F54" s="36"/>
      <c r="G54" s="36"/>
      <c r="H54" s="36"/>
      <c r="I54" s="103"/>
      <c r="J54" s="36"/>
      <c r="K54" s="36"/>
      <c r="L54" s="10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22.9" customHeight="1">
      <c r="A55" s="34"/>
      <c r="B55" s="35"/>
      <c r="C55" s="142" t="s">
        <v>78</v>
      </c>
      <c r="D55" s="36"/>
      <c r="E55" s="36"/>
      <c r="F55" s="36"/>
      <c r="G55" s="36"/>
      <c r="H55" s="36"/>
      <c r="I55" s="103"/>
      <c r="J55" s="77">
        <f>J86</f>
        <v>0</v>
      </c>
      <c r="K55" s="36"/>
      <c r="L55" s="10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U55" s="16" t="s">
        <v>92</v>
      </c>
    </row>
    <row r="56" spans="1:47" s="9" customFormat="1" ht="24.95" customHeight="1">
      <c r="B56" s="143"/>
      <c r="C56" s="144"/>
      <c r="D56" s="145" t="s">
        <v>93</v>
      </c>
      <c r="E56" s="146"/>
      <c r="F56" s="146"/>
      <c r="G56" s="146"/>
      <c r="H56" s="146"/>
      <c r="I56" s="147"/>
      <c r="J56" s="148">
        <f>J87</f>
        <v>0</v>
      </c>
      <c r="K56" s="144"/>
      <c r="L56" s="149"/>
    </row>
    <row r="57" spans="1:47" s="10" customFormat="1" ht="19.899999999999999" customHeight="1">
      <c r="B57" s="150"/>
      <c r="C57" s="151"/>
      <c r="D57" s="152" t="s">
        <v>94</v>
      </c>
      <c r="E57" s="153"/>
      <c r="F57" s="153"/>
      <c r="G57" s="153"/>
      <c r="H57" s="153"/>
      <c r="I57" s="154"/>
      <c r="J57" s="155">
        <f>J88</f>
        <v>0</v>
      </c>
      <c r="K57" s="151"/>
      <c r="L57" s="156"/>
    </row>
    <row r="58" spans="1:47" s="10" customFormat="1" ht="19.899999999999999" customHeight="1">
      <c r="B58" s="150"/>
      <c r="C58" s="151"/>
      <c r="D58" s="152" t="s">
        <v>95</v>
      </c>
      <c r="E58" s="153"/>
      <c r="F58" s="153"/>
      <c r="G58" s="153"/>
      <c r="H58" s="153"/>
      <c r="I58" s="154"/>
      <c r="J58" s="155">
        <f>J151</f>
        <v>0</v>
      </c>
      <c r="K58" s="151"/>
      <c r="L58" s="156"/>
    </row>
    <row r="59" spans="1:47" s="10" customFormat="1" ht="19.899999999999999" customHeight="1">
      <c r="B59" s="150"/>
      <c r="C59" s="151"/>
      <c r="D59" s="152" t="s">
        <v>96</v>
      </c>
      <c r="E59" s="153"/>
      <c r="F59" s="153"/>
      <c r="G59" s="153"/>
      <c r="H59" s="153"/>
      <c r="I59" s="154"/>
      <c r="J59" s="155">
        <f>J155</f>
        <v>0</v>
      </c>
      <c r="K59" s="151"/>
      <c r="L59" s="156"/>
    </row>
    <row r="60" spans="1:47" s="10" customFormat="1" ht="19.899999999999999" customHeight="1">
      <c r="B60" s="150"/>
      <c r="C60" s="151"/>
      <c r="D60" s="152" t="s">
        <v>97</v>
      </c>
      <c r="E60" s="153"/>
      <c r="F60" s="153"/>
      <c r="G60" s="153"/>
      <c r="H60" s="153"/>
      <c r="I60" s="154"/>
      <c r="J60" s="155">
        <f>J166</f>
        <v>0</v>
      </c>
      <c r="K60" s="151"/>
      <c r="L60" s="156"/>
    </row>
    <row r="61" spans="1:47" s="10" customFormat="1" ht="19.899999999999999" customHeight="1">
      <c r="B61" s="150"/>
      <c r="C61" s="151"/>
      <c r="D61" s="152" t="s">
        <v>98</v>
      </c>
      <c r="E61" s="153"/>
      <c r="F61" s="153"/>
      <c r="G61" s="153"/>
      <c r="H61" s="153"/>
      <c r="I61" s="154"/>
      <c r="J61" s="155">
        <f>J201</f>
        <v>0</v>
      </c>
      <c r="K61" s="151"/>
      <c r="L61" s="156"/>
    </row>
    <row r="62" spans="1:47" s="10" customFormat="1" ht="19.899999999999999" customHeight="1">
      <c r="B62" s="150"/>
      <c r="C62" s="151"/>
      <c r="D62" s="152" t="s">
        <v>99</v>
      </c>
      <c r="E62" s="153"/>
      <c r="F62" s="153"/>
      <c r="G62" s="153"/>
      <c r="H62" s="153"/>
      <c r="I62" s="154"/>
      <c r="J62" s="155">
        <f>J216</f>
        <v>0</v>
      </c>
      <c r="K62" s="151"/>
      <c r="L62" s="156"/>
    </row>
    <row r="63" spans="1:47" s="10" customFormat="1" ht="19.899999999999999" customHeight="1">
      <c r="B63" s="150"/>
      <c r="C63" s="151"/>
      <c r="D63" s="152" t="s">
        <v>100</v>
      </c>
      <c r="E63" s="153"/>
      <c r="F63" s="153"/>
      <c r="G63" s="153"/>
      <c r="H63" s="153"/>
      <c r="I63" s="154"/>
      <c r="J63" s="155">
        <f>J225</f>
        <v>0</v>
      </c>
      <c r="K63" s="151"/>
      <c r="L63" s="156"/>
    </row>
    <row r="64" spans="1:47" s="9" customFormat="1" ht="24.95" customHeight="1">
      <c r="B64" s="143"/>
      <c r="C64" s="144"/>
      <c r="D64" s="145" t="s">
        <v>101</v>
      </c>
      <c r="E64" s="146"/>
      <c r="F64" s="146"/>
      <c r="G64" s="146"/>
      <c r="H64" s="146"/>
      <c r="I64" s="147"/>
      <c r="J64" s="148">
        <f>J228</f>
        <v>0</v>
      </c>
      <c r="K64" s="144"/>
      <c r="L64" s="149"/>
    </row>
    <row r="65" spans="1:31" s="10" customFormat="1" ht="19.899999999999999" customHeight="1">
      <c r="B65" s="150"/>
      <c r="C65" s="151"/>
      <c r="D65" s="152" t="s">
        <v>102</v>
      </c>
      <c r="E65" s="153"/>
      <c r="F65" s="153"/>
      <c r="G65" s="153"/>
      <c r="H65" s="153"/>
      <c r="I65" s="154"/>
      <c r="J65" s="155">
        <f>J229</f>
        <v>0</v>
      </c>
      <c r="K65" s="151"/>
      <c r="L65" s="156"/>
    </row>
    <row r="66" spans="1:31" s="10" customFormat="1" ht="19.899999999999999" customHeight="1">
      <c r="B66" s="150"/>
      <c r="C66" s="151"/>
      <c r="D66" s="152" t="s">
        <v>103</v>
      </c>
      <c r="E66" s="153"/>
      <c r="F66" s="153"/>
      <c r="G66" s="153"/>
      <c r="H66" s="153"/>
      <c r="I66" s="154"/>
      <c r="J66" s="155">
        <f>J232</f>
        <v>0</v>
      </c>
      <c r="K66" s="151"/>
      <c r="L66" s="156"/>
    </row>
    <row r="67" spans="1:31" s="10" customFormat="1" ht="19.899999999999999" customHeight="1">
      <c r="B67" s="150"/>
      <c r="C67" s="151"/>
      <c r="D67" s="152" t="s">
        <v>104</v>
      </c>
      <c r="E67" s="153"/>
      <c r="F67" s="153"/>
      <c r="G67" s="153"/>
      <c r="H67" s="153"/>
      <c r="I67" s="154"/>
      <c r="J67" s="155">
        <f>J235</f>
        <v>0</v>
      </c>
      <c r="K67" s="151"/>
      <c r="L67" s="156"/>
    </row>
    <row r="68" spans="1:31" s="10" customFormat="1" ht="19.899999999999999" customHeight="1">
      <c r="B68" s="150"/>
      <c r="C68" s="151"/>
      <c r="D68" s="152" t="s">
        <v>105</v>
      </c>
      <c r="E68" s="153"/>
      <c r="F68" s="153"/>
      <c r="G68" s="153"/>
      <c r="H68" s="153"/>
      <c r="I68" s="154"/>
      <c r="J68" s="155">
        <f>J238</f>
        <v>0</v>
      </c>
      <c r="K68" s="151"/>
      <c r="L68" s="156"/>
    </row>
    <row r="69" spans="1:31" s="2" customFormat="1" ht="21.75" customHeight="1">
      <c r="A69" s="34"/>
      <c r="B69" s="35"/>
      <c r="C69" s="36"/>
      <c r="D69" s="36"/>
      <c r="E69" s="36"/>
      <c r="F69" s="36"/>
      <c r="G69" s="36"/>
      <c r="H69" s="36"/>
      <c r="I69" s="103"/>
      <c r="J69" s="36"/>
      <c r="K69" s="36"/>
      <c r="L69" s="10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6.95" customHeight="1">
      <c r="A70" s="34"/>
      <c r="B70" s="47"/>
      <c r="C70" s="48"/>
      <c r="D70" s="48"/>
      <c r="E70" s="48"/>
      <c r="F70" s="48"/>
      <c r="G70" s="48"/>
      <c r="H70" s="48"/>
      <c r="I70" s="134"/>
      <c r="J70" s="48"/>
      <c r="K70" s="48"/>
      <c r="L70" s="10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4" spans="1:31" s="2" customFormat="1" ht="6.95" customHeight="1">
      <c r="A74" s="34"/>
      <c r="B74" s="49"/>
      <c r="C74" s="50"/>
      <c r="D74" s="50"/>
      <c r="E74" s="50"/>
      <c r="F74" s="50"/>
      <c r="G74" s="50"/>
      <c r="H74" s="50"/>
      <c r="I74" s="137"/>
      <c r="J74" s="50"/>
      <c r="K74" s="50"/>
      <c r="L74" s="10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24.95" customHeight="1">
      <c r="A75" s="34"/>
      <c r="B75" s="35"/>
      <c r="C75" s="22" t="s">
        <v>106</v>
      </c>
      <c r="D75" s="36"/>
      <c r="E75" s="36"/>
      <c r="F75" s="36"/>
      <c r="G75" s="36"/>
      <c r="H75" s="36"/>
      <c r="I75" s="103"/>
      <c r="J75" s="36"/>
      <c r="K75" s="36"/>
      <c r="L75" s="10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35"/>
      <c r="C76" s="36"/>
      <c r="D76" s="36"/>
      <c r="E76" s="36"/>
      <c r="F76" s="36"/>
      <c r="G76" s="36"/>
      <c r="H76" s="36"/>
      <c r="I76" s="103"/>
      <c r="J76" s="36"/>
      <c r="K76" s="36"/>
      <c r="L76" s="10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2" customHeight="1">
      <c r="A77" s="34"/>
      <c r="B77" s="35"/>
      <c r="C77" s="28" t="s">
        <v>16</v>
      </c>
      <c r="D77" s="36"/>
      <c r="E77" s="36"/>
      <c r="F77" s="36"/>
      <c r="G77" s="36"/>
      <c r="H77" s="36"/>
      <c r="I77" s="103"/>
      <c r="J77" s="36"/>
      <c r="K77" s="36"/>
      <c r="L77" s="10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6.5" customHeight="1">
      <c r="A78" s="34"/>
      <c r="B78" s="35"/>
      <c r="C78" s="36"/>
      <c r="D78" s="36"/>
      <c r="E78" s="324" t="str">
        <f>E7</f>
        <v>Oprava chodníku u MŠ Za Chlumem, Bílina</v>
      </c>
      <c r="F78" s="350"/>
      <c r="G78" s="350"/>
      <c r="H78" s="350"/>
      <c r="I78" s="103"/>
      <c r="J78" s="36"/>
      <c r="K78" s="36"/>
      <c r="L78" s="10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6.95" customHeight="1">
      <c r="A79" s="34"/>
      <c r="B79" s="35"/>
      <c r="C79" s="36"/>
      <c r="D79" s="36"/>
      <c r="E79" s="36"/>
      <c r="F79" s="36"/>
      <c r="G79" s="36"/>
      <c r="H79" s="36"/>
      <c r="I79" s="103"/>
      <c r="J79" s="36"/>
      <c r="K79" s="36"/>
      <c r="L79" s="10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2" customHeight="1">
      <c r="A80" s="34"/>
      <c r="B80" s="35"/>
      <c r="C80" s="28" t="s">
        <v>22</v>
      </c>
      <c r="D80" s="36"/>
      <c r="E80" s="36"/>
      <c r="F80" s="26" t="str">
        <f>F10</f>
        <v>Bílina, okr.Teplice</v>
      </c>
      <c r="G80" s="36"/>
      <c r="H80" s="36"/>
      <c r="I80" s="106" t="s">
        <v>24</v>
      </c>
      <c r="J80" s="59" t="str">
        <f>IF(J10="","",J10)</f>
        <v>1. 6. 2020</v>
      </c>
      <c r="K80" s="36"/>
      <c r="L80" s="10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6.95" customHeight="1">
      <c r="A81" s="34"/>
      <c r="B81" s="35"/>
      <c r="C81" s="36"/>
      <c r="D81" s="36"/>
      <c r="E81" s="36"/>
      <c r="F81" s="36"/>
      <c r="G81" s="36"/>
      <c r="H81" s="36"/>
      <c r="I81" s="103"/>
      <c r="J81" s="36"/>
      <c r="K81" s="36"/>
      <c r="L81" s="10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25.7" customHeight="1">
      <c r="A82" s="34"/>
      <c r="B82" s="35"/>
      <c r="C82" s="28" t="s">
        <v>30</v>
      </c>
      <c r="D82" s="36"/>
      <c r="E82" s="36"/>
      <c r="F82" s="26" t="str">
        <f>E13</f>
        <v>PS projekty s.r.o., Revoluční 5, Teplice</v>
      </c>
      <c r="G82" s="36"/>
      <c r="H82" s="36"/>
      <c r="I82" s="106" t="s">
        <v>38</v>
      </c>
      <c r="J82" s="32" t="str">
        <f>E19</f>
        <v>PS projekty s.r.o., Revoluční 5, Teplice</v>
      </c>
      <c r="K82" s="36"/>
      <c r="L82" s="10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54.4" customHeight="1">
      <c r="A83" s="34"/>
      <c r="B83" s="35"/>
      <c r="C83" s="28" t="s">
        <v>36</v>
      </c>
      <c r="D83" s="36"/>
      <c r="E83" s="36"/>
      <c r="F83" s="26" t="str">
        <f>IF(E16="","",E16)</f>
        <v>Vyplň údaj</v>
      </c>
      <c r="G83" s="36"/>
      <c r="H83" s="36"/>
      <c r="I83" s="106" t="s">
        <v>40</v>
      </c>
      <c r="J83" s="32" t="str">
        <f>E22</f>
        <v>Zbyněk Jarolím-STAVINVEST, J.Hory 1639/17, Teplice</v>
      </c>
      <c r="K83" s="36"/>
      <c r="L83" s="10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0.35" customHeight="1">
      <c r="A84" s="34"/>
      <c r="B84" s="35"/>
      <c r="C84" s="36"/>
      <c r="D84" s="36"/>
      <c r="E84" s="36"/>
      <c r="F84" s="36"/>
      <c r="G84" s="36"/>
      <c r="H84" s="36"/>
      <c r="I84" s="103"/>
      <c r="J84" s="36"/>
      <c r="K84" s="36"/>
      <c r="L84" s="10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11" customFormat="1" ht="29.25" customHeight="1">
      <c r="A85" s="157"/>
      <c r="B85" s="158"/>
      <c r="C85" s="159" t="s">
        <v>107</v>
      </c>
      <c r="D85" s="160" t="s">
        <v>65</v>
      </c>
      <c r="E85" s="160" t="s">
        <v>61</v>
      </c>
      <c r="F85" s="160" t="s">
        <v>62</v>
      </c>
      <c r="G85" s="160" t="s">
        <v>108</v>
      </c>
      <c r="H85" s="160" t="s">
        <v>109</v>
      </c>
      <c r="I85" s="161" t="s">
        <v>110</v>
      </c>
      <c r="J85" s="160" t="s">
        <v>91</v>
      </c>
      <c r="K85" s="162" t="s">
        <v>111</v>
      </c>
      <c r="L85" s="163"/>
      <c r="M85" s="68" t="s">
        <v>43</v>
      </c>
      <c r="N85" s="69" t="s">
        <v>50</v>
      </c>
      <c r="O85" s="69" t="s">
        <v>112</v>
      </c>
      <c r="P85" s="69" t="s">
        <v>113</v>
      </c>
      <c r="Q85" s="69" t="s">
        <v>114</v>
      </c>
      <c r="R85" s="69" t="s">
        <v>115</v>
      </c>
      <c r="S85" s="69" t="s">
        <v>116</v>
      </c>
      <c r="T85" s="70" t="s">
        <v>117</v>
      </c>
      <c r="U85" s="157"/>
      <c r="V85" s="157"/>
      <c r="W85" s="157"/>
      <c r="X85" s="157"/>
      <c r="Y85" s="157"/>
      <c r="Z85" s="157"/>
      <c r="AA85" s="157"/>
      <c r="AB85" s="157"/>
      <c r="AC85" s="157"/>
      <c r="AD85" s="157"/>
      <c r="AE85" s="157"/>
    </row>
    <row r="86" spans="1:65" s="2" customFormat="1" ht="22.9" customHeight="1">
      <c r="A86" s="34"/>
      <c r="B86" s="35"/>
      <c r="C86" s="75" t="s">
        <v>118</v>
      </c>
      <c r="D86" s="36"/>
      <c r="E86" s="36"/>
      <c r="F86" s="36"/>
      <c r="G86" s="36"/>
      <c r="H86" s="36"/>
      <c r="I86" s="103"/>
      <c r="J86" s="164">
        <f>BK86</f>
        <v>0</v>
      </c>
      <c r="K86" s="36"/>
      <c r="L86" s="39"/>
      <c r="M86" s="71"/>
      <c r="N86" s="165"/>
      <c r="O86" s="72"/>
      <c r="P86" s="166">
        <f>P87+P228</f>
        <v>0</v>
      </c>
      <c r="Q86" s="72"/>
      <c r="R86" s="166">
        <f>R87+R228</f>
        <v>176.4399114</v>
      </c>
      <c r="S86" s="72"/>
      <c r="T86" s="167">
        <f>T87+T228</f>
        <v>39.57</v>
      </c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T86" s="16" t="s">
        <v>79</v>
      </c>
      <c r="AU86" s="16" t="s">
        <v>92</v>
      </c>
      <c r="BK86" s="168">
        <f>BK87+BK228</f>
        <v>0</v>
      </c>
    </row>
    <row r="87" spans="1:65" s="12" customFormat="1" ht="25.9" customHeight="1">
      <c r="B87" s="169"/>
      <c r="C87" s="170"/>
      <c r="D87" s="171" t="s">
        <v>79</v>
      </c>
      <c r="E87" s="172" t="s">
        <v>119</v>
      </c>
      <c r="F87" s="172" t="s">
        <v>120</v>
      </c>
      <c r="G87" s="170"/>
      <c r="H87" s="170"/>
      <c r="I87" s="173"/>
      <c r="J87" s="174">
        <f>BK87</f>
        <v>0</v>
      </c>
      <c r="K87" s="170"/>
      <c r="L87" s="175"/>
      <c r="M87" s="176"/>
      <c r="N87" s="177"/>
      <c r="O87" s="177"/>
      <c r="P87" s="178">
        <f>P88+P151+P155+P166+P201+P216+P225</f>
        <v>0</v>
      </c>
      <c r="Q87" s="177"/>
      <c r="R87" s="178">
        <f>R88+R151+R155+R166+R201+R216+R225</f>
        <v>176.4399114</v>
      </c>
      <c r="S87" s="177"/>
      <c r="T87" s="179">
        <f>T88+T151+T155+T166+T201+T216+T225</f>
        <v>39.57</v>
      </c>
      <c r="AR87" s="180" t="s">
        <v>85</v>
      </c>
      <c r="AT87" s="181" t="s">
        <v>79</v>
      </c>
      <c r="AU87" s="181" t="s">
        <v>80</v>
      </c>
      <c r="AY87" s="180" t="s">
        <v>121</v>
      </c>
      <c r="BK87" s="182">
        <f>BK88+BK151+BK155+BK166+BK201+BK216+BK225</f>
        <v>0</v>
      </c>
    </row>
    <row r="88" spans="1:65" s="12" customFormat="1" ht="22.9" customHeight="1">
      <c r="B88" s="169"/>
      <c r="C88" s="170"/>
      <c r="D88" s="171" t="s">
        <v>79</v>
      </c>
      <c r="E88" s="183" t="s">
        <v>85</v>
      </c>
      <c r="F88" s="183" t="s">
        <v>122</v>
      </c>
      <c r="G88" s="170"/>
      <c r="H88" s="170"/>
      <c r="I88" s="173"/>
      <c r="J88" s="184">
        <f>BK88</f>
        <v>0</v>
      </c>
      <c r="K88" s="170"/>
      <c r="L88" s="175"/>
      <c r="M88" s="176"/>
      <c r="N88" s="177"/>
      <c r="O88" s="177"/>
      <c r="P88" s="178">
        <f>SUM(P89:P150)</f>
        <v>0</v>
      </c>
      <c r="Q88" s="177"/>
      <c r="R88" s="178">
        <f>SUM(R89:R150)</f>
        <v>17.680425</v>
      </c>
      <c r="S88" s="177"/>
      <c r="T88" s="179">
        <f>SUM(T89:T150)</f>
        <v>0</v>
      </c>
      <c r="AR88" s="180" t="s">
        <v>85</v>
      </c>
      <c r="AT88" s="181" t="s">
        <v>79</v>
      </c>
      <c r="AU88" s="181" t="s">
        <v>85</v>
      </c>
      <c r="AY88" s="180" t="s">
        <v>121</v>
      </c>
      <c r="BK88" s="182">
        <f>SUM(BK89:BK150)</f>
        <v>0</v>
      </c>
    </row>
    <row r="89" spans="1:65" s="2" customFormat="1" ht="21.75" customHeight="1">
      <c r="A89" s="34"/>
      <c r="B89" s="35"/>
      <c r="C89" s="185" t="s">
        <v>85</v>
      </c>
      <c r="D89" s="185" t="s">
        <v>123</v>
      </c>
      <c r="E89" s="186" t="s">
        <v>124</v>
      </c>
      <c r="F89" s="187" t="s">
        <v>125</v>
      </c>
      <c r="G89" s="188" t="s">
        <v>126</v>
      </c>
      <c r="H89" s="189">
        <v>0.625</v>
      </c>
      <c r="I89" s="190"/>
      <c r="J89" s="191">
        <f>ROUND(I89*H89,2)</f>
        <v>0</v>
      </c>
      <c r="K89" s="187" t="s">
        <v>127</v>
      </c>
      <c r="L89" s="39"/>
      <c r="M89" s="192" t="s">
        <v>43</v>
      </c>
      <c r="N89" s="193" t="s">
        <v>51</v>
      </c>
      <c r="O89" s="64"/>
      <c r="P89" s="194">
        <f>O89*H89</f>
        <v>0</v>
      </c>
      <c r="Q89" s="194">
        <v>0</v>
      </c>
      <c r="R89" s="194">
        <f>Q89*H89</f>
        <v>0</v>
      </c>
      <c r="S89" s="194">
        <v>0</v>
      </c>
      <c r="T89" s="195">
        <f>S89*H89</f>
        <v>0</v>
      </c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R89" s="196" t="s">
        <v>128</v>
      </c>
      <c r="AT89" s="196" t="s">
        <v>123</v>
      </c>
      <c r="AU89" s="196" t="s">
        <v>87</v>
      </c>
      <c r="AY89" s="16" t="s">
        <v>121</v>
      </c>
      <c r="BE89" s="197">
        <f>IF(N89="základní",J89,0)</f>
        <v>0</v>
      </c>
      <c r="BF89" s="197">
        <f>IF(N89="snížená",J89,0)</f>
        <v>0</v>
      </c>
      <c r="BG89" s="197">
        <f>IF(N89="zákl. přenesená",J89,0)</f>
        <v>0</v>
      </c>
      <c r="BH89" s="197">
        <f>IF(N89="sníž. přenesená",J89,0)</f>
        <v>0</v>
      </c>
      <c r="BI89" s="197">
        <f>IF(N89="nulová",J89,0)</f>
        <v>0</v>
      </c>
      <c r="BJ89" s="16" t="s">
        <v>85</v>
      </c>
      <c r="BK89" s="197">
        <f>ROUND(I89*H89,2)</f>
        <v>0</v>
      </c>
      <c r="BL89" s="16" t="s">
        <v>128</v>
      </c>
      <c r="BM89" s="196" t="s">
        <v>129</v>
      </c>
    </row>
    <row r="90" spans="1:65" s="2" customFormat="1" ht="39">
      <c r="A90" s="34"/>
      <c r="B90" s="35"/>
      <c r="C90" s="36"/>
      <c r="D90" s="198" t="s">
        <v>130</v>
      </c>
      <c r="E90" s="36"/>
      <c r="F90" s="199" t="s">
        <v>131</v>
      </c>
      <c r="G90" s="36"/>
      <c r="H90" s="36"/>
      <c r="I90" s="103"/>
      <c r="J90" s="36"/>
      <c r="K90" s="36"/>
      <c r="L90" s="39"/>
      <c r="M90" s="200"/>
      <c r="N90" s="201"/>
      <c r="O90" s="64"/>
      <c r="P90" s="64"/>
      <c r="Q90" s="64"/>
      <c r="R90" s="64"/>
      <c r="S90" s="64"/>
      <c r="T90" s="65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6" t="s">
        <v>130</v>
      </c>
      <c r="AU90" s="16" t="s">
        <v>87</v>
      </c>
    </row>
    <row r="91" spans="1:65" s="13" customFormat="1" ht="11.25">
      <c r="B91" s="202"/>
      <c r="C91" s="203"/>
      <c r="D91" s="198" t="s">
        <v>132</v>
      </c>
      <c r="E91" s="204" t="s">
        <v>43</v>
      </c>
      <c r="F91" s="205" t="s">
        <v>133</v>
      </c>
      <c r="G91" s="203"/>
      <c r="H91" s="206">
        <v>0.625</v>
      </c>
      <c r="I91" s="207"/>
      <c r="J91" s="203"/>
      <c r="K91" s="203"/>
      <c r="L91" s="208"/>
      <c r="M91" s="209"/>
      <c r="N91" s="210"/>
      <c r="O91" s="210"/>
      <c r="P91" s="210"/>
      <c r="Q91" s="210"/>
      <c r="R91" s="210"/>
      <c r="S91" s="210"/>
      <c r="T91" s="211"/>
      <c r="AT91" s="212" t="s">
        <v>132</v>
      </c>
      <c r="AU91" s="212" t="s">
        <v>87</v>
      </c>
      <c r="AV91" s="13" t="s">
        <v>87</v>
      </c>
      <c r="AW91" s="13" t="s">
        <v>39</v>
      </c>
      <c r="AX91" s="13" t="s">
        <v>80</v>
      </c>
      <c r="AY91" s="212" t="s">
        <v>121</v>
      </c>
    </row>
    <row r="92" spans="1:65" s="2" customFormat="1" ht="21.75" customHeight="1">
      <c r="A92" s="34"/>
      <c r="B92" s="35"/>
      <c r="C92" s="185" t="s">
        <v>87</v>
      </c>
      <c r="D92" s="185" t="s">
        <v>123</v>
      </c>
      <c r="E92" s="186" t="s">
        <v>134</v>
      </c>
      <c r="F92" s="187" t="s">
        <v>135</v>
      </c>
      <c r="G92" s="188" t="s">
        <v>126</v>
      </c>
      <c r="H92" s="189">
        <v>15.1</v>
      </c>
      <c r="I92" s="190"/>
      <c r="J92" s="191">
        <f>ROUND(I92*H92,2)</f>
        <v>0</v>
      </c>
      <c r="K92" s="187" t="s">
        <v>127</v>
      </c>
      <c r="L92" s="39"/>
      <c r="M92" s="192" t="s">
        <v>43</v>
      </c>
      <c r="N92" s="193" t="s">
        <v>51</v>
      </c>
      <c r="O92" s="64"/>
      <c r="P92" s="194">
        <f>O92*H92</f>
        <v>0</v>
      </c>
      <c r="Q92" s="194">
        <v>0</v>
      </c>
      <c r="R92" s="194">
        <f>Q92*H92</f>
        <v>0</v>
      </c>
      <c r="S92" s="194">
        <v>0</v>
      </c>
      <c r="T92" s="195">
        <f>S92*H92</f>
        <v>0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R92" s="196" t="s">
        <v>128</v>
      </c>
      <c r="AT92" s="196" t="s">
        <v>123</v>
      </c>
      <c r="AU92" s="196" t="s">
        <v>87</v>
      </c>
      <c r="AY92" s="16" t="s">
        <v>121</v>
      </c>
      <c r="BE92" s="197">
        <f>IF(N92="základní",J92,0)</f>
        <v>0</v>
      </c>
      <c r="BF92" s="197">
        <f>IF(N92="snížená",J92,0)</f>
        <v>0</v>
      </c>
      <c r="BG92" s="197">
        <f>IF(N92="zákl. přenesená",J92,0)</f>
        <v>0</v>
      </c>
      <c r="BH92" s="197">
        <f>IF(N92="sníž. přenesená",J92,0)</f>
        <v>0</v>
      </c>
      <c r="BI92" s="197">
        <f>IF(N92="nulová",J92,0)</f>
        <v>0</v>
      </c>
      <c r="BJ92" s="16" t="s">
        <v>85</v>
      </c>
      <c r="BK92" s="197">
        <f>ROUND(I92*H92,2)</f>
        <v>0</v>
      </c>
      <c r="BL92" s="16" t="s">
        <v>128</v>
      </c>
      <c r="BM92" s="196" t="s">
        <v>136</v>
      </c>
    </row>
    <row r="93" spans="1:65" s="2" customFormat="1" ht="39">
      <c r="A93" s="34"/>
      <c r="B93" s="35"/>
      <c r="C93" s="36"/>
      <c r="D93" s="198" t="s">
        <v>130</v>
      </c>
      <c r="E93" s="36"/>
      <c r="F93" s="199" t="s">
        <v>137</v>
      </c>
      <c r="G93" s="36"/>
      <c r="H93" s="36"/>
      <c r="I93" s="103"/>
      <c r="J93" s="36"/>
      <c r="K93" s="36"/>
      <c r="L93" s="39"/>
      <c r="M93" s="200"/>
      <c r="N93" s="201"/>
      <c r="O93" s="64"/>
      <c r="P93" s="64"/>
      <c r="Q93" s="64"/>
      <c r="R93" s="64"/>
      <c r="S93" s="64"/>
      <c r="T93" s="65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6" t="s">
        <v>130</v>
      </c>
      <c r="AU93" s="16" t="s">
        <v>87</v>
      </c>
    </row>
    <row r="94" spans="1:65" s="13" customFormat="1" ht="11.25">
      <c r="B94" s="202"/>
      <c r="C94" s="203"/>
      <c r="D94" s="198" t="s">
        <v>132</v>
      </c>
      <c r="E94" s="204" t="s">
        <v>43</v>
      </c>
      <c r="F94" s="205" t="s">
        <v>138</v>
      </c>
      <c r="G94" s="203"/>
      <c r="H94" s="206">
        <v>14.4</v>
      </c>
      <c r="I94" s="207"/>
      <c r="J94" s="203"/>
      <c r="K94" s="203"/>
      <c r="L94" s="208"/>
      <c r="M94" s="209"/>
      <c r="N94" s="210"/>
      <c r="O94" s="210"/>
      <c r="P94" s="210"/>
      <c r="Q94" s="210"/>
      <c r="R94" s="210"/>
      <c r="S94" s="210"/>
      <c r="T94" s="211"/>
      <c r="AT94" s="212" t="s">
        <v>132</v>
      </c>
      <c r="AU94" s="212" t="s">
        <v>87</v>
      </c>
      <c r="AV94" s="13" t="s">
        <v>87</v>
      </c>
      <c r="AW94" s="13" t="s">
        <v>39</v>
      </c>
      <c r="AX94" s="13" t="s">
        <v>80</v>
      </c>
      <c r="AY94" s="212" t="s">
        <v>121</v>
      </c>
    </row>
    <row r="95" spans="1:65" s="13" customFormat="1" ht="11.25">
      <c r="B95" s="202"/>
      <c r="C95" s="203"/>
      <c r="D95" s="198" t="s">
        <v>132</v>
      </c>
      <c r="E95" s="204" t="s">
        <v>43</v>
      </c>
      <c r="F95" s="205" t="s">
        <v>139</v>
      </c>
      <c r="G95" s="203"/>
      <c r="H95" s="206">
        <v>0.7</v>
      </c>
      <c r="I95" s="207"/>
      <c r="J95" s="203"/>
      <c r="K95" s="203"/>
      <c r="L95" s="208"/>
      <c r="M95" s="209"/>
      <c r="N95" s="210"/>
      <c r="O95" s="210"/>
      <c r="P95" s="210"/>
      <c r="Q95" s="210"/>
      <c r="R95" s="210"/>
      <c r="S95" s="210"/>
      <c r="T95" s="211"/>
      <c r="AT95" s="212" t="s">
        <v>132</v>
      </c>
      <c r="AU95" s="212" t="s">
        <v>87</v>
      </c>
      <c r="AV95" s="13" t="s">
        <v>87</v>
      </c>
      <c r="AW95" s="13" t="s">
        <v>39</v>
      </c>
      <c r="AX95" s="13" t="s">
        <v>80</v>
      </c>
      <c r="AY95" s="212" t="s">
        <v>121</v>
      </c>
    </row>
    <row r="96" spans="1:65" s="2" customFormat="1" ht="21.75" customHeight="1">
      <c r="A96" s="34"/>
      <c r="B96" s="35"/>
      <c r="C96" s="185" t="s">
        <v>140</v>
      </c>
      <c r="D96" s="185" t="s">
        <v>123</v>
      </c>
      <c r="E96" s="186" t="s">
        <v>141</v>
      </c>
      <c r="F96" s="187" t="s">
        <v>142</v>
      </c>
      <c r="G96" s="188" t="s">
        <v>126</v>
      </c>
      <c r="H96" s="189">
        <v>15.1</v>
      </c>
      <c r="I96" s="190"/>
      <c r="J96" s="191">
        <f>ROUND(I96*H96,2)</f>
        <v>0</v>
      </c>
      <c r="K96" s="187" t="s">
        <v>127</v>
      </c>
      <c r="L96" s="39"/>
      <c r="M96" s="192" t="s">
        <v>43</v>
      </c>
      <c r="N96" s="193" t="s">
        <v>51</v>
      </c>
      <c r="O96" s="64"/>
      <c r="P96" s="194">
        <f>O96*H96</f>
        <v>0</v>
      </c>
      <c r="Q96" s="194">
        <v>0</v>
      </c>
      <c r="R96" s="194">
        <f>Q96*H96</f>
        <v>0</v>
      </c>
      <c r="S96" s="194">
        <v>0</v>
      </c>
      <c r="T96" s="195">
        <f>S96*H96</f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96" t="s">
        <v>128</v>
      </c>
      <c r="AT96" s="196" t="s">
        <v>123</v>
      </c>
      <c r="AU96" s="196" t="s">
        <v>87</v>
      </c>
      <c r="AY96" s="16" t="s">
        <v>121</v>
      </c>
      <c r="BE96" s="197">
        <f>IF(N96="základní",J96,0)</f>
        <v>0</v>
      </c>
      <c r="BF96" s="197">
        <f>IF(N96="snížená",J96,0)</f>
        <v>0</v>
      </c>
      <c r="BG96" s="197">
        <f>IF(N96="zákl. přenesená",J96,0)</f>
        <v>0</v>
      </c>
      <c r="BH96" s="197">
        <f>IF(N96="sníž. přenesená",J96,0)</f>
        <v>0</v>
      </c>
      <c r="BI96" s="197">
        <f>IF(N96="nulová",J96,0)</f>
        <v>0</v>
      </c>
      <c r="BJ96" s="16" t="s">
        <v>85</v>
      </c>
      <c r="BK96" s="197">
        <f>ROUND(I96*H96,2)</f>
        <v>0</v>
      </c>
      <c r="BL96" s="16" t="s">
        <v>128</v>
      </c>
      <c r="BM96" s="196" t="s">
        <v>143</v>
      </c>
    </row>
    <row r="97" spans="1:65" s="2" customFormat="1" ht="243.75">
      <c r="A97" s="34"/>
      <c r="B97" s="35"/>
      <c r="C97" s="36"/>
      <c r="D97" s="198" t="s">
        <v>130</v>
      </c>
      <c r="E97" s="36"/>
      <c r="F97" s="199" t="s">
        <v>144</v>
      </c>
      <c r="G97" s="36"/>
      <c r="H97" s="36"/>
      <c r="I97" s="103"/>
      <c r="J97" s="36"/>
      <c r="K97" s="36"/>
      <c r="L97" s="39"/>
      <c r="M97" s="200"/>
      <c r="N97" s="201"/>
      <c r="O97" s="64"/>
      <c r="P97" s="64"/>
      <c r="Q97" s="64"/>
      <c r="R97" s="64"/>
      <c r="S97" s="64"/>
      <c r="T97" s="65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6" t="s">
        <v>130</v>
      </c>
      <c r="AU97" s="16" t="s">
        <v>87</v>
      </c>
    </row>
    <row r="98" spans="1:65" s="13" customFormat="1" ht="11.25">
      <c r="B98" s="202"/>
      <c r="C98" s="203"/>
      <c r="D98" s="198" t="s">
        <v>132</v>
      </c>
      <c r="E98" s="204" t="s">
        <v>43</v>
      </c>
      <c r="F98" s="205" t="s">
        <v>145</v>
      </c>
      <c r="G98" s="203"/>
      <c r="H98" s="206">
        <v>15.1</v>
      </c>
      <c r="I98" s="207"/>
      <c r="J98" s="203"/>
      <c r="K98" s="203"/>
      <c r="L98" s="208"/>
      <c r="M98" s="209"/>
      <c r="N98" s="210"/>
      <c r="O98" s="210"/>
      <c r="P98" s="210"/>
      <c r="Q98" s="210"/>
      <c r="R98" s="210"/>
      <c r="S98" s="210"/>
      <c r="T98" s="211"/>
      <c r="AT98" s="212" t="s">
        <v>132</v>
      </c>
      <c r="AU98" s="212" t="s">
        <v>87</v>
      </c>
      <c r="AV98" s="13" t="s">
        <v>87</v>
      </c>
      <c r="AW98" s="13" t="s">
        <v>39</v>
      </c>
      <c r="AX98" s="13" t="s">
        <v>80</v>
      </c>
      <c r="AY98" s="212" t="s">
        <v>121</v>
      </c>
    </row>
    <row r="99" spans="1:65" s="2" customFormat="1" ht="33" customHeight="1">
      <c r="A99" s="34"/>
      <c r="B99" s="35"/>
      <c r="C99" s="185" t="s">
        <v>128</v>
      </c>
      <c r="D99" s="185" t="s">
        <v>123</v>
      </c>
      <c r="E99" s="186" t="s">
        <v>146</v>
      </c>
      <c r="F99" s="187" t="s">
        <v>147</v>
      </c>
      <c r="G99" s="188" t="s">
        <v>126</v>
      </c>
      <c r="H99" s="189">
        <v>15.44</v>
      </c>
      <c r="I99" s="190"/>
      <c r="J99" s="191">
        <f>ROUND(I99*H99,2)</f>
        <v>0</v>
      </c>
      <c r="K99" s="187" t="s">
        <v>127</v>
      </c>
      <c r="L99" s="39"/>
      <c r="M99" s="192" t="s">
        <v>43</v>
      </c>
      <c r="N99" s="193" t="s">
        <v>51</v>
      </c>
      <c r="O99" s="64"/>
      <c r="P99" s="194">
        <f>O99*H99</f>
        <v>0</v>
      </c>
      <c r="Q99" s="194">
        <v>0</v>
      </c>
      <c r="R99" s="194">
        <f>Q99*H99</f>
        <v>0</v>
      </c>
      <c r="S99" s="194">
        <v>0</v>
      </c>
      <c r="T99" s="195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96" t="s">
        <v>128</v>
      </c>
      <c r="AT99" s="196" t="s">
        <v>123</v>
      </c>
      <c r="AU99" s="196" t="s">
        <v>87</v>
      </c>
      <c r="AY99" s="16" t="s">
        <v>121</v>
      </c>
      <c r="BE99" s="197">
        <f>IF(N99="základní",J99,0)</f>
        <v>0</v>
      </c>
      <c r="BF99" s="197">
        <f>IF(N99="snížená",J99,0)</f>
        <v>0</v>
      </c>
      <c r="BG99" s="197">
        <f>IF(N99="zákl. přenesená",J99,0)</f>
        <v>0</v>
      </c>
      <c r="BH99" s="197">
        <f>IF(N99="sníž. přenesená",J99,0)</f>
        <v>0</v>
      </c>
      <c r="BI99" s="197">
        <f>IF(N99="nulová",J99,0)</f>
        <v>0</v>
      </c>
      <c r="BJ99" s="16" t="s">
        <v>85</v>
      </c>
      <c r="BK99" s="197">
        <f>ROUND(I99*H99,2)</f>
        <v>0</v>
      </c>
      <c r="BL99" s="16" t="s">
        <v>128</v>
      </c>
      <c r="BM99" s="196" t="s">
        <v>148</v>
      </c>
    </row>
    <row r="100" spans="1:65" s="2" customFormat="1" ht="58.5">
      <c r="A100" s="34"/>
      <c r="B100" s="35"/>
      <c r="C100" s="36"/>
      <c r="D100" s="198" t="s">
        <v>130</v>
      </c>
      <c r="E100" s="36"/>
      <c r="F100" s="199" t="s">
        <v>149</v>
      </c>
      <c r="G100" s="36"/>
      <c r="H100" s="36"/>
      <c r="I100" s="103"/>
      <c r="J100" s="36"/>
      <c r="K100" s="36"/>
      <c r="L100" s="39"/>
      <c r="M100" s="200"/>
      <c r="N100" s="201"/>
      <c r="O100" s="64"/>
      <c r="P100" s="64"/>
      <c r="Q100" s="64"/>
      <c r="R100" s="64"/>
      <c r="S100" s="64"/>
      <c r="T100" s="65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6" t="s">
        <v>130</v>
      </c>
      <c r="AU100" s="16" t="s">
        <v>87</v>
      </c>
    </row>
    <row r="101" spans="1:65" s="13" customFormat="1" ht="11.25">
      <c r="B101" s="202"/>
      <c r="C101" s="203"/>
      <c r="D101" s="198" t="s">
        <v>132</v>
      </c>
      <c r="E101" s="204" t="s">
        <v>43</v>
      </c>
      <c r="F101" s="205" t="s">
        <v>150</v>
      </c>
      <c r="G101" s="203"/>
      <c r="H101" s="206">
        <v>15.44</v>
      </c>
      <c r="I101" s="207"/>
      <c r="J101" s="203"/>
      <c r="K101" s="203"/>
      <c r="L101" s="208"/>
      <c r="M101" s="209"/>
      <c r="N101" s="210"/>
      <c r="O101" s="210"/>
      <c r="P101" s="210"/>
      <c r="Q101" s="210"/>
      <c r="R101" s="210"/>
      <c r="S101" s="210"/>
      <c r="T101" s="211"/>
      <c r="AT101" s="212" t="s">
        <v>132</v>
      </c>
      <c r="AU101" s="212" t="s">
        <v>87</v>
      </c>
      <c r="AV101" s="13" t="s">
        <v>87</v>
      </c>
      <c r="AW101" s="13" t="s">
        <v>39</v>
      </c>
      <c r="AX101" s="13" t="s">
        <v>80</v>
      </c>
      <c r="AY101" s="212" t="s">
        <v>121</v>
      </c>
    </row>
    <row r="102" spans="1:65" s="2" customFormat="1" ht="33" customHeight="1">
      <c r="A102" s="34"/>
      <c r="B102" s="35"/>
      <c r="C102" s="185" t="s">
        <v>151</v>
      </c>
      <c r="D102" s="185" t="s">
        <v>123</v>
      </c>
      <c r="E102" s="186" t="s">
        <v>152</v>
      </c>
      <c r="F102" s="187" t="s">
        <v>153</v>
      </c>
      <c r="G102" s="188" t="s">
        <v>126</v>
      </c>
      <c r="H102" s="189">
        <v>77.2</v>
      </c>
      <c r="I102" s="190"/>
      <c r="J102" s="191">
        <f>ROUND(I102*H102,2)</f>
        <v>0</v>
      </c>
      <c r="K102" s="187" t="s">
        <v>127</v>
      </c>
      <c r="L102" s="39"/>
      <c r="M102" s="192" t="s">
        <v>43</v>
      </c>
      <c r="N102" s="193" t="s">
        <v>51</v>
      </c>
      <c r="O102" s="64"/>
      <c r="P102" s="194">
        <f>O102*H102</f>
        <v>0</v>
      </c>
      <c r="Q102" s="194">
        <v>0</v>
      </c>
      <c r="R102" s="194">
        <f>Q102*H102</f>
        <v>0</v>
      </c>
      <c r="S102" s="194">
        <v>0</v>
      </c>
      <c r="T102" s="195">
        <f>S102*H102</f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196" t="s">
        <v>128</v>
      </c>
      <c r="AT102" s="196" t="s">
        <v>123</v>
      </c>
      <c r="AU102" s="196" t="s">
        <v>87</v>
      </c>
      <c r="AY102" s="16" t="s">
        <v>121</v>
      </c>
      <c r="BE102" s="197">
        <f>IF(N102="základní",J102,0)</f>
        <v>0</v>
      </c>
      <c r="BF102" s="197">
        <f>IF(N102="snížená",J102,0)</f>
        <v>0</v>
      </c>
      <c r="BG102" s="197">
        <f>IF(N102="zákl. přenesená",J102,0)</f>
        <v>0</v>
      </c>
      <c r="BH102" s="197">
        <f>IF(N102="sníž. přenesená",J102,0)</f>
        <v>0</v>
      </c>
      <c r="BI102" s="197">
        <f>IF(N102="nulová",J102,0)</f>
        <v>0</v>
      </c>
      <c r="BJ102" s="16" t="s">
        <v>85</v>
      </c>
      <c r="BK102" s="197">
        <f>ROUND(I102*H102,2)</f>
        <v>0</v>
      </c>
      <c r="BL102" s="16" t="s">
        <v>128</v>
      </c>
      <c r="BM102" s="196" t="s">
        <v>154</v>
      </c>
    </row>
    <row r="103" spans="1:65" s="2" customFormat="1" ht="58.5">
      <c r="A103" s="34"/>
      <c r="B103" s="35"/>
      <c r="C103" s="36"/>
      <c r="D103" s="198" t="s">
        <v>130</v>
      </c>
      <c r="E103" s="36"/>
      <c r="F103" s="199" t="s">
        <v>149</v>
      </c>
      <c r="G103" s="36"/>
      <c r="H103" s="36"/>
      <c r="I103" s="103"/>
      <c r="J103" s="36"/>
      <c r="K103" s="36"/>
      <c r="L103" s="39"/>
      <c r="M103" s="200"/>
      <c r="N103" s="201"/>
      <c r="O103" s="64"/>
      <c r="P103" s="64"/>
      <c r="Q103" s="64"/>
      <c r="R103" s="64"/>
      <c r="S103" s="64"/>
      <c r="T103" s="65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T103" s="16" t="s">
        <v>130</v>
      </c>
      <c r="AU103" s="16" t="s">
        <v>87</v>
      </c>
    </row>
    <row r="104" spans="1:65" s="2" customFormat="1" ht="19.5">
      <c r="A104" s="34"/>
      <c r="B104" s="35"/>
      <c r="C104" s="36"/>
      <c r="D104" s="198" t="s">
        <v>155</v>
      </c>
      <c r="E104" s="36"/>
      <c r="F104" s="199" t="s">
        <v>156</v>
      </c>
      <c r="G104" s="36"/>
      <c r="H104" s="36"/>
      <c r="I104" s="103"/>
      <c r="J104" s="36"/>
      <c r="K104" s="36"/>
      <c r="L104" s="39"/>
      <c r="M104" s="200"/>
      <c r="N104" s="201"/>
      <c r="O104" s="64"/>
      <c r="P104" s="64"/>
      <c r="Q104" s="64"/>
      <c r="R104" s="64"/>
      <c r="S104" s="64"/>
      <c r="T104" s="65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6" t="s">
        <v>155</v>
      </c>
      <c r="AU104" s="16" t="s">
        <v>87</v>
      </c>
    </row>
    <row r="105" spans="1:65" s="13" customFormat="1" ht="11.25">
      <c r="B105" s="202"/>
      <c r="C105" s="203"/>
      <c r="D105" s="198" t="s">
        <v>132</v>
      </c>
      <c r="E105" s="203"/>
      <c r="F105" s="205" t="s">
        <v>157</v>
      </c>
      <c r="G105" s="203"/>
      <c r="H105" s="206">
        <v>77.2</v>
      </c>
      <c r="I105" s="207"/>
      <c r="J105" s="203"/>
      <c r="K105" s="203"/>
      <c r="L105" s="208"/>
      <c r="M105" s="209"/>
      <c r="N105" s="210"/>
      <c r="O105" s="210"/>
      <c r="P105" s="210"/>
      <c r="Q105" s="210"/>
      <c r="R105" s="210"/>
      <c r="S105" s="210"/>
      <c r="T105" s="211"/>
      <c r="AT105" s="212" t="s">
        <v>132</v>
      </c>
      <c r="AU105" s="212" t="s">
        <v>87</v>
      </c>
      <c r="AV105" s="13" t="s">
        <v>87</v>
      </c>
      <c r="AW105" s="13" t="s">
        <v>4</v>
      </c>
      <c r="AX105" s="13" t="s">
        <v>85</v>
      </c>
      <c r="AY105" s="212" t="s">
        <v>121</v>
      </c>
    </row>
    <row r="106" spans="1:65" s="2" customFormat="1" ht="21.75" customHeight="1">
      <c r="A106" s="34"/>
      <c r="B106" s="35"/>
      <c r="C106" s="185" t="s">
        <v>158</v>
      </c>
      <c r="D106" s="185" t="s">
        <v>123</v>
      </c>
      <c r="E106" s="186" t="s">
        <v>159</v>
      </c>
      <c r="F106" s="187" t="s">
        <v>160</v>
      </c>
      <c r="G106" s="188" t="s">
        <v>161</v>
      </c>
      <c r="H106" s="189">
        <v>27.02</v>
      </c>
      <c r="I106" s="190"/>
      <c r="J106" s="191">
        <f>ROUND(I106*H106,2)</f>
        <v>0</v>
      </c>
      <c r="K106" s="187" t="s">
        <v>127</v>
      </c>
      <c r="L106" s="39"/>
      <c r="M106" s="192" t="s">
        <v>43</v>
      </c>
      <c r="N106" s="193" t="s">
        <v>51</v>
      </c>
      <c r="O106" s="64"/>
      <c r="P106" s="194">
        <f>O106*H106</f>
        <v>0</v>
      </c>
      <c r="Q106" s="194">
        <v>0</v>
      </c>
      <c r="R106" s="194">
        <f>Q106*H106</f>
        <v>0</v>
      </c>
      <c r="S106" s="194">
        <v>0</v>
      </c>
      <c r="T106" s="195">
        <f>S106*H106</f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196" t="s">
        <v>128</v>
      </c>
      <c r="AT106" s="196" t="s">
        <v>123</v>
      </c>
      <c r="AU106" s="196" t="s">
        <v>87</v>
      </c>
      <c r="AY106" s="16" t="s">
        <v>121</v>
      </c>
      <c r="BE106" s="197">
        <f>IF(N106="základní",J106,0)</f>
        <v>0</v>
      </c>
      <c r="BF106" s="197">
        <f>IF(N106="snížená",J106,0)</f>
        <v>0</v>
      </c>
      <c r="BG106" s="197">
        <f>IF(N106="zákl. přenesená",J106,0)</f>
        <v>0</v>
      </c>
      <c r="BH106" s="197">
        <f>IF(N106="sníž. přenesená",J106,0)</f>
        <v>0</v>
      </c>
      <c r="BI106" s="197">
        <f>IF(N106="nulová",J106,0)</f>
        <v>0</v>
      </c>
      <c r="BJ106" s="16" t="s">
        <v>85</v>
      </c>
      <c r="BK106" s="197">
        <f>ROUND(I106*H106,2)</f>
        <v>0</v>
      </c>
      <c r="BL106" s="16" t="s">
        <v>128</v>
      </c>
      <c r="BM106" s="196" t="s">
        <v>162</v>
      </c>
    </row>
    <row r="107" spans="1:65" s="13" customFormat="1" ht="11.25">
      <c r="B107" s="202"/>
      <c r="C107" s="203"/>
      <c r="D107" s="198" t="s">
        <v>132</v>
      </c>
      <c r="E107" s="204" t="s">
        <v>43</v>
      </c>
      <c r="F107" s="205" t="s">
        <v>163</v>
      </c>
      <c r="G107" s="203"/>
      <c r="H107" s="206">
        <v>15.44</v>
      </c>
      <c r="I107" s="207"/>
      <c r="J107" s="203"/>
      <c r="K107" s="203"/>
      <c r="L107" s="208"/>
      <c r="M107" s="209"/>
      <c r="N107" s="210"/>
      <c r="O107" s="210"/>
      <c r="P107" s="210"/>
      <c r="Q107" s="210"/>
      <c r="R107" s="210"/>
      <c r="S107" s="210"/>
      <c r="T107" s="211"/>
      <c r="AT107" s="212" t="s">
        <v>132</v>
      </c>
      <c r="AU107" s="212" t="s">
        <v>87</v>
      </c>
      <c r="AV107" s="13" t="s">
        <v>87</v>
      </c>
      <c r="AW107" s="13" t="s">
        <v>39</v>
      </c>
      <c r="AX107" s="13" t="s">
        <v>80</v>
      </c>
      <c r="AY107" s="212" t="s">
        <v>121</v>
      </c>
    </row>
    <row r="108" spans="1:65" s="13" customFormat="1" ht="11.25">
      <c r="B108" s="202"/>
      <c r="C108" s="203"/>
      <c r="D108" s="198" t="s">
        <v>132</v>
      </c>
      <c r="E108" s="203"/>
      <c r="F108" s="205" t="s">
        <v>164</v>
      </c>
      <c r="G108" s="203"/>
      <c r="H108" s="206">
        <v>27.02</v>
      </c>
      <c r="I108" s="207"/>
      <c r="J108" s="203"/>
      <c r="K108" s="203"/>
      <c r="L108" s="208"/>
      <c r="M108" s="209"/>
      <c r="N108" s="210"/>
      <c r="O108" s="210"/>
      <c r="P108" s="210"/>
      <c r="Q108" s="210"/>
      <c r="R108" s="210"/>
      <c r="S108" s="210"/>
      <c r="T108" s="211"/>
      <c r="AT108" s="212" t="s">
        <v>132</v>
      </c>
      <c r="AU108" s="212" t="s">
        <v>87</v>
      </c>
      <c r="AV108" s="13" t="s">
        <v>87</v>
      </c>
      <c r="AW108" s="13" t="s">
        <v>4</v>
      </c>
      <c r="AX108" s="13" t="s">
        <v>85</v>
      </c>
      <c r="AY108" s="212" t="s">
        <v>121</v>
      </c>
    </row>
    <row r="109" spans="1:65" s="2" customFormat="1" ht="21.75" customHeight="1">
      <c r="A109" s="34"/>
      <c r="B109" s="35"/>
      <c r="C109" s="185" t="s">
        <v>165</v>
      </c>
      <c r="D109" s="185" t="s">
        <v>123</v>
      </c>
      <c r="E109" s="186" t="s">
        <v>166</v>
      </c>
      <c r="F109" s="187" t="s">
        <v>167</v>
      </c>
      <c r="G109" s="188" t="s">
        <v>126</v>
      </c>
      <c r="H109" s="189">
        <v>0.625</v>
      </c>
      <c r="I109" s="190"/>
      <c r="J109" s="191">
        <f>ROUND(I109*H109,2)</f>
        <v>0</v>
      </c>
      <c r="K109" s="187" t="s">
        <v>127</v>
      </c>
      <c r="L109" s="39"/>
      <c r="M109" s="192" t="s">
        <v>43</v>
      </c>
      <c r="N109" s="193" t="s">
        <v>51</v>
      </c>
      <c r="O109" s="64"/>
      <c r="P109" s="194">
        <f>O109*H109</f>
        <v>0</v>
      </c>
      <c r="Q109" s="194">
        <v>0</v>
      </c>
      <c r="R109" s="194">
        <f>Q109*H109</f>
        <v>0</v>
      </c>
      <c r="S109" s="194">
        <v>0</v>
      </c>
      <c r="T109" s="195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96" t="s">
        <v>128</v>
      </c>
      <c r="AT109" s="196" t="s">
        <v>123</v>
      </c>
      <c r="AU109" s="196" t="s">
        <v>87</v>
      </c>
      <c r="AY109" s="16" t="s">
        <v>121</v>
      </c>
      <c r="BE109" s="197">
        <f>IF(N109="základní",J109,0)</f>
        <v>0</v>
      </c>
      <c r="BF109" s="197">
        <f>IF(N109="snížená",J109,0)</f>
        <v>0</v>
      </c>
      <c r="BG109" s="197">
        <f>IF(N109="zákl. přenesená",J109,0)</f>
        <v>0</v>
      </c>
      <c r="BH109" s="197">
        <f>IF(N109="sníž. přenesená",J109,0)</f>
        <v>0</v>
      </c>
      <c r="BI109" s="197">
        <f>IF(N109="nulová",J109,0)</f>
        <v>0</v>
      </c>
      <c r="BJ109" s="16" t="s">
        <v>85</v>
      </c>
      <c r="BK109" s="197">
        <f>ROUND(I109*H109,2)</f>
        <v>0</v>
      </c>
      <c r="BL109" s="16" t="s">
        <v>128</v>
      </c>
      <c r="BM109" s="196" t="s">
        <v>168</v>
      </c>
    </row>
    <row r="110" spans="1:65" s="2" customFormat="1" ht="117">
      <c r="A110" s="34"/>
      <c r="B110" s="35"/>
      <c r="C110" s="36"/>
      <c r="D110" s="198" t="s">
        <v>130</v>
      </c>
      <c r="E110" s="36"/>
      <c r="F110" s="199" t="s">
        <v>169</v>
      </c>
      <c r="G110" s="36"/>
      <c r="H110" s="36"/>
      <c r="I110" s="103"/>
      <c r="J110" s="36"/>
      <c r="K110" s="36"/>
      <c r="L110" s="39"/>
      <c r="M110" s="200"/>
      <c r="N110" s="201"/>
      <c r="O110" s="64"/>
      <c r="P110" s="64"/>
      <c r="Q110" s="64"/>
      <c r="R110" s="64"/>
      <c r="S110" s="64"/>
      <c r="T110" s="65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T110" s="16" t="s">
        <v>130</v>
      </c>
      <c r="AU110" s="16" t="s">
        <v>87</v>
      </c>
    </row>
    <row r="111" spans="1:65" s="13" customFormat="1" ht="22.5">
      <c r="B111" s="202"/>
      <c r="C111" s="203"/>
      <c r="D111" s="198" t="s">
        <v>132</v>
      </c>
      <c r="E111" s="204" t="s">
        <v>43</v>
      </c>
      <c r="F111" s="205" t="s">
        <v>170</v>
      </c>
      <c r="G111" s="203"/>
      <c r="H111" s="206">
        <v>0.625</v>
      </c>
      <c r="I111" s="207"/>
      <c r="J111" s="203"/>
      <c r="K111" s="203"/>
      <c r="L111" s="208"/>
      <c r="M111" s="209"/>
      <c r="N111" s="210"/>
      <c r="O111" s="210"/>
      <c r="P111" s="210"/>
      <c r="Q111" s="210"/>
      <c r="R111" s="210"/>
      <c r="S111" s="210"/>
      <c r="T111" s="211"/>
      <c r="AT111" s="212" t="s">
        <v>132</v>
      </c>
      <c r="AU111" s="212" t="s">
        <v>87</v>
      </c>
      <c r="AV111" s="13" t="s">
        <v>87</v>
      </c>
      <c r="AW111" s="13" t="s">
        <v>39</v>
      </c>
      <c r="AX111" s="13" t="s">
        <v>80</v>
      </c>
      <c r="AY111" s="212" t="s">
        <v>121</v>
      </c>
    </row>
    <row r="112" spans="1:65" s="2" customFormat="1" ht="21.75" customHeight="1">
      <c r="A112" s="34"/>
      <c r="B112" s="35"/>
      <c r="C112" s="185" t="s">
        <v>171</v>
      </c>
      <c r="D112" s="185" t="s">
        <v>123</v>
      </c>
      <c r="E112" s="186" t="s">
        <v>172</v>
      </c>
      <c r="F112" s="187" t="s">
        <v>173</v>
      </c>
      <c r="G112" s="188" t="s">
        <v>174</v>
      </c>
      <c r="H112" s="189">
        <v>298</v>
      </c>
      <c r="I112" s="190"/>
      <c r="J112" s="191">
        <f>ROUND(I112*H112,2)</f>
        <v>0</v>
      </c>
      <c r="K112" s="187" t="s">
        <v>127</v>
      </c>
      <c r="L112" s="39"/>
      <c r="M112" s="192" t="s">
        <v>43</v>
      </c>
      <c r="N112" s="193" t="s">
        <v>51</v>
      </c>
      <c r="O112" s="64"/>
      <c r="P112" s="194">
        <f>O112*H112</f>
        <v>0</v>
      </c>
      <c r="Q112" s="194">
        <v>0</v>
      </c>
      <c r="R112" s="194">
        <f>Q112*H112</f>
        <v>0</v>
      </c>
      <c r="S112" s="194">
        <v>0</v>
      </c>
      <c r="T112" s="195">
        <f>S112*H112</f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196" t="s">
        <v>128</v>
      </c>
      <c r="AT112" s="196" t="s">
        <v>123</v>
      </c>
      <c r="AU112" s="196" t="s">
        <v>87</v>
      </c>
      <c r="AY112" s="16" t="s">
        <v>121</v>
      </c>
      <c r="BE112" s="197">
        <f>IF(N112="základní",J112,0)</f>
        <v>0</v>
      </c>
      <c r="BF112" s="197">
        <f>IF(N112="snížená",J112,0)</f>
        <v>0</v>
      </c>
      <c r="BG112" s="197">
        <f>IF(N112="zákl. přenesená",J112,0)</f>
        <v>0</v>
      </c>
      <c r="BH112" s="197">
        <f>IF(N112="sníž. přenesená",J112,0)</f>
        <v>0</v>
      </c>
      <c r="BI112" s="197">
        <f>IF(N112="nulová",J112,0)</f>
        <v>0</v>
      </c>
      <c r="BJ112" s="16" t="s">
        <v>85</v>
      </c>
      <c r="BK112" s="197">
        <f>ROUND(I112*H112,2)</f>
        <v>0</v>
      </c>
      <c r="BL112" s="16" t="s">
        <v>128</v>
      </c>
      <c r="BM112" s="196" t="s">
        <v>175</v>
      </c>
    </row>
    <row r="113" spans="1:65" s="2" customFormat="1" ht="78">
      <c r="A113" s="34"/>
      <c r="B113" s="35"/>
      <c r="C113" s="36"/>
      <c r="D113" s="198" t="s">
        <v>130</v>
      </c>
      <c r="E113" s="36"/>
      <c r="F113" s="199" t="s">
        <v>176</v>
      </c>
      <c r="G113" s="36"/>
      <c r="H113" s="36"/>
      <c r="I113" s="103"/>
      <c r="J113" s="36"/>
      <c r="K113" s="36"/>
      <c r="L113" s="39"/>
      <c r="M113" s="200"/>
      <c r="N113" s="201"/>
      <c r="O113" s="64"/>
      <c r="P113" s="64"/>
      <c r="Q113" s="64"/>
      <c r="R113" s="64"/>
      <c r="S113" s="64"/>
      <c r="T113" s="65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T113" s="16" t="s">
        <v>130</v>
      </c>
      <c r="AU113" s="16" t="s">
        <v>87</v>
      </c>
    </row>
    <row r="114" spans="1:65" s="13" customFormat="1" ht="11.25">
      <c r="B114" s="202"/>
      <c r="C114" s="203"/>
      <c r="D114" s="198" t="s">
        <v>132</v>
      </c>
      <c r="E114" s="204" t="s">
        <v>43</v>
      </c>
      <c r="F114" s="205" t="s">
        <v>177</v>
      </c>
      <c r="G114" s="203"/>
      <c r="H114" s="206">
        <v>298</v>
      </c>
      <c r="I114" s="207"/>
      <c r="J114" s="203"/>
      <c r="K114" s="203"/>
      <c r="L114" s="208"/>
      <c r="M114" s="209"/>
      <c r="N114" s="210"/>
      <c r="O114" s="210"/>
      <c r="P114" s="210"/>
      <c r="Q114" s="210"/>
      <c r="R114" s="210"/>
      <c r="S114" s="210"/>
      <c r="T114" s="211"/>
      <c r="AT114" s="212" t="s">
        <v>132</v>
      </c>
      <c r="AU114" s="212" t="s">
        <v>87</v>
      </c>
      <c r="AV114" s="13" t="s">
        <v>87</v>
      </c>
      <c r="AW114" s="13" t="s">
        <v>39</v>
      </c>
      <c r="AX114" s="13" t="s">
        <v>80</v>
      </c>
      <c r="AY114" s="212" t="s">
        <v>121</v>
      </c>
    </row>
    <row r="115" spans="1:65" s="2" customFormat="1" ht="21.75" customHeight="1">
      <c r="A115" s="34"/>
      <c r="B115" s="35"/>
      <c r="C115" s="185" t="s">
        <v>178</v>
      </c>
      <c r="D115" s="185" t="s">
        <v>123</v>
      </c>
      <c r="E115" s="186" t="s">
        <v>179</v>
      </c>
      <c r="F115" s="187" t="s">
        <v>180</v>
      </c>
      <c r="G115" s="188" t="s">
        <v>174</v>
      </c>
      <c r="H115" s="189">
        <v>350</v>
      </c>
      <c r="I115" s="190"/>
      <c r="J115" s="191">
        <f>ROUND(I115*H115,2)</f>
        <v>0</v>
      </c>
      <c r="K115" s="187" t="s">
        <v>127</v>
      </c>
      <c r="L115" s="39"/>
      <c r="M115" s="192" t="s">
        <v>43</v>
      </c>
      <c r="N115" s="193" t="s">
        <v>51</v>
      </c>
      <c r="O115" s="64"/>
      <c r="P115" s="194">
        <f>O115*H115</f>
        <v>0</v>
      </c>
      <c r="Q115" s="194">
        <v>0</v>
      </c>
      <c r="R115" s="194">
        <f>Q115*H115</f>
        <v>0</v>
      </c>
      <c r="S115" s="194">
        <v>0</v>
      </c>
      <c r="T115" s="195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96" t="s">
        <v>128</v>
      </c>
      <c r="AT115" s="196" t="s">
        <v>123</v>
      </c>
      <c r="AU115" s="196" t="s">
        <v>87</v>
      </c>
      <c r="AY115" s="16" t="s">
        <v>121</v>
      </c>
      <c r="BE115" s="197">
        <f>IF(N115="základní",J115,0)</f>
        <v>0</v>
      </c>
      <c r="BF115" s="197">
        <f>IF(N115="snížená",J115,0)</f>
        <v>0</v>
      </c>
      <c r="BG115" s="197">
        <f>IF(N115="zákl. přenesená",J115,0)</f>
        <v>0</v>
      </c>
      <c r="BH115" s="197">
        <f>IF(N115="sníž. přenesená",J115,0)</f>
        <v>0</v>
      </c>
      <c r="BI115" s="197">
        <f>IF(N115="nulová",J115,0)</f>
        <v>0</v>
      </c>
      <c r="BJ115" s="16" t="s">
        <v>85</v>
      </c>
      <c r="BK115" s="197">
        <f>ROUND(I115*H115,2)</f>
        <v>0</v>
      </c>
      <c r="BL115" s="16" t="s">
        <v>128</v>
      </c>
      <c r="BM115" s="196" t="s">
        <v>181</v>
      </c>
    </row>
    <row r="116" spans="1:65" s="2" customFormat="1" ht="48.75">
      <c r="A116" s="34"/>
      <c r="B116" s="35"/>
      <c r="C116" s="36"/>
      <c r="D116" s="198" t="s">
        <v>130</v>
      </c>
      <c r="E116" s="36"/>
      <c r="F116" s="199" t="s">
        <v>182</v>
      </c>
      <c r="G116" s="36"/>
      <c r="H116" s="36"/>
      <c r="I116" s="103"/>
      <c r="J116" s="36"/>
      <c r="K116" s="36"/>
      <c r="L116" s="39"/>
      <c r="M116" s="200"/>
      <c r="N116" s="201"/>
      <c r="O116" s="64"/>
      <c r="P116" s="64"/>
      <c r="Q116" s="64"/>
      <c r="R116" s="64"/>
      <c r="S116" s="64"/>
      <c r="T116" s="65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T116" s="16" t="s">
        <v>130</v>
      </c>
      <c r="AU116" s="16" t="s">
        <v>87</v>
      </c>
    </row>
    <row r="117" spans="1:65" s="13" customFormat="1" ht="11.25">
      <c r="B117" s="202"/>
      <c r="C117" s="203"/>
      <c r="D117" s="198" t="s">
        <v>132</v>
      </c>
      <c r="E117" s="204" t="s">
        <v>43</v>
      </c>
      <c r="F117" s="205" t="s">
        <v>183</v>
      </c>
      <c r="G117" s="203"/>
      <c r="H117" s="206">
        <v>350</v>
      </c>
      <c r="I117" s="207"/>
      <c r="J117" s="203"/>
      <c r="K117" s="203"/>
      <c r="L117" s="208"/>
      <c r="M117" s="209"/>
      <c r="N117" s="210"/>
      <c r="O117" s="210"/>
      <c r="P117" s="210"/>
      <c r="Q117" s="210"/>
      <c r="R117" s="210"/>
      <c r="S117" s="210"/>
      <c r="T117" s="211"/>
      <c r="AT117" s="212" t="s">
        <v>132</v>
      </c>
      <c r="AU117" s="212" t="s">
        <v>87</v>
      </c>
      <c r="AV117" s="13" t="s">
        <v>87</v>
      </c>
      <c r="AW117" s="13" t="s">
        <v>39</v>
      </c>
      <c r="AX117" s="13" t="s">
        <v>80</v>
      </c>
      <c r="AY117" s="212" t="s">
        <v>121</v>
      </c>
    </row>
    <row r="118" spans="1:65" s="2" customFormat="1" ht="16.5" customHeight="1">
      <c r="A118" s="34"/>
      <c r="B118" s="35"/>
      <c r="C118" s="213" t="s">
        <v>184</v>
      </c>
      <c r="D118" s="213" t="s">
        <v>185</v>
      </c>
      <c r="E118" s="214" t="s">
        <v>186</v>
      </c>
      <c r="F118" s="215" t="s">
        <v>187</v>
      </c>
      <c r="G118" s="216" t="s">
        <v>161</v>
      </c>
      <c r="H118" s="217">
        <v>17.5</v>
      </c>
      <c r="I118" s="218"/>
      <c r="J118" s="219">
        <f>ROUND(I118*H118,2)</f>
        <v>0</v>
      </c>
      <c r="K118" s="215" t="s">
        <v>127</v>
      </c>
      <c r="L118" s="220"/>
      <c r="M118" s="221" t="s">
        <v>43</v>
      </c>
      <c r="N118" s="222" t="s">
        <v>51</v>
      </c>
      <c r="O118" s="64"/>
      <c r="P118" s="194">
        <f>O118*H118</f>
        <v>0</v>
      </c>
      <c r="Q118" s="194">
        <v>1</v>
      </c>
      <c r="R118" s="194">
        <f>Q118*H118</f>
        <v>17.5</v>
      </c>
      <c r="S118" s="194">
        <v>0</v>
      </c>
      <c r="T118" s="195">
        <f>S118*H118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196" t="s">
        <v>171</v>
      </c>
      <c r="AT118" s="196" t="s">
        <v>185</v>
      </c>
      <c r="AU118" s="196" t="s">
        <v>87</v>
      </c>
      <c r="AY118" s="16" t="s">
        <v>121</v>
      </c>
      <c r="BE118" s="197">
        <f>IF(N118="základní",J118,0)</f>
        <v>0</v>
      </c>
      <c r="BF118" s="197">
        <f>IF(N118="snížená",J118,0)</f>
        <v>0</v>
      </c>
      <c r="BG118" s="197">
        <f>IF(N118="zákl. přenesená",J118,0)</f>
        <v>0</v>
      </c>
      <c r="BH118" s="197">
        <f>IF(N118="sníž. přenesená",J118,0)</f>
        <v>0</v>
      </c>
      <c r="BI118" s="197">
        <f>IF(N118="nulová",J118,0)</f>
        <v>0</v>
      </c>
      <c r="BJ118" s="16" t="s">
        <v>85</v>
      </c>
      <c r="BK118" s="197">
        <f>ROUND(I118*H118,2)</f>
        <v>0</v>
      </c>
      <c r="BL118" s="16" t="s">
        <v>128</v>
      </c>
      <c r="BM118" s="196" t="s">
        <v>188</v>
      </c>
    </row>
    <row r="119" spans="1:65" s="13" customFormat="1" ht="11.25">
      <c r="B119" s="202"/>
      <c r="C119" s="203"/>
      <c r="D119" s="198" t="s">
        <v>132</v>
      </c>
      <c r="E119" s="204" t="s">
        <v>43</v>
      </c>
      <c r="F119" s="205" t="s">
        <v>189</v>
      </c>
      <c r="G119" s="203"/>
      <c r="H119" s="206">
        <v>17.5</v>
      </c>
      <c r="I119" s="207"/>
      <c r="J119" s="203"/>
      <c r="K119" s="203"/>
      <c r="L119" s="208"/>
      <c r="M119" s="209"/>
      <c r="N119" s="210"/>
      <c r="O119" s="210"/>
      <c r="P119" s="210"/>
      <c r="Q119" s="210"/>
      <c r="R119" s="210"/>
      <c r="S119" s="210"/>
      <c r="T119" s="211"/>
      <c r="AT119" s="212" t="s">
        <v>132</v>
      </c>
      <c r="AU119" s="212" t="s">
        <v>87</v>
      </c>
      <c r="AV119" s="13" t="s">
        <v>87</v>
      </c>
      <c r="AW119" s="13" t="s">
        <v>39</v>
      </c>
      <c r="AX119" s="13" t="s">
        <v>80</v>
      </c>
      <c r="AY119" s="212" t="s">
        <v>121</v>
      </c>
    </row>
    <row r="120" spans="1:65" s="2" customFormat="1" ht="21.75" customHeight="1">
      <c r="A120" s="34"/>
      <c r="B120" s="35"/>
      <c r="C120" s="185" t="s">
        <v>190</v>
      </c>
      <c r="D120" s="185" t="s">
        <v>123</v>
      </c>
      <c r="E120" s="186" t="s">
        <v>191</v>
      </c>
      <c r="F120" s="187" t="s">
        <v>192</v>
      </c>
      <c r="G120" s="188" t="s">
        <v>174</v>
      </c>
      <c r="H120" s="189">
        <v>350</v>
      </c>
      <c r="I120" s="190"/>
      <c r="J120" s="191">
        <f>ROUND(I120*H120,2)</f>
        <v>0</v>
      </c>
      <c r="K120" s="187" t="s">
        <v>127</v>
      </c>
      <c r="L120" s="39"/>
      <c r="M120" s="192" t="s">
        <v>43</v>
      </c>
      <c r="N120" s="193" t="s">
        <v>51</v>
      </c>
      <c r="O120" s="64"/>
      <c r="P120" s="194">
        <f>O120*H120</f>
        <v>0</v>
      </c>
      <c r="Q120" s="194">
        <v>0</v>
      </c>
      <c r="R120" s="194">
        <f>Q120*H120</f>
        <v>0</v>
      </c>
      <c r="S120" s="194">
        <v>0</v>
      </c>
      <c r="T120" s="195">
        <f>S120*H120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196" t="s">
        <v>128</v>
      </c>
      <c r="AT120" s="196" t="s">
        <v>123</v>
      </c>
      <c r="AU120" s="196" t="s">
        <v>87</v>
      </c>
      <c r="AY120" s="16" t="s">
        <v>121</v>
      </c>
      <c r="BE120" s="197">
        <f>IF(N120="základní",J120,0)</f>
        <v>0</v>
      </c>
      <c r="BF120" s="197">
        <f>IF(N120="snížená",J120,0)</f>
        <v>0</v>
      </c>
      <c r="BG120" s="197">
        <f>IF(N120="zákl. přenesená",J120,0)</f>
        <v>0</v>
      </c>
      <c r="BH120" s="197">
        <f>IF(N120="sníž. přenesená",J120,0)</f>
        <v>0</v>
      </c>
      <c r="BI120" s="197">
        <f>IF(N120="nulová",J120,0)</f>
        <v>0</v>
      </c>
      <c r="BJ120" s="16" t="s">
        <v>85</v>
      </c>
      <c r="BK120" s="197">
        <f>ROUND(I120*H120,2)</f>
        <v>0</v>
      </c>
      <c r="BL120" s="16" t="s">
        <v>128</v>
      </c>
      <c r="BM120" s="196" t="s">
        <v>193</v>
      </c>
    </row>
    <row r="121" spans="1:65" s="2" customFormat="1" ht="107.25">
      <c r="A121" s="34"/>
      <c r="B121" s="35"/>
      <c r="C121" s="36"/>
      <c r="D121" s="198" t="s">
        <v>130</v>
      </c>
      <c r="E121" s="36"/>
      <c r="F121" s="199" t="s">
        <v>194</v>
      </c>
      <c r="G121" s="36"/>
      <c r="H121" s="36"/>
      <c r="I121" s="103"/>
      <c r="J121" s="36"/>
      <c r="K121" s="36"/>
      <c r="L121" s="39"/>
      <c r="M121" s="200"/>
      <c r="N121" s="201"/>
      <c r="O121" s="64"/>
      <c r="P121" s="64"/>
      <c r="Q121" s="64"/>
      <c r="R121" s="64"/>
      <c r="S121" s="64"/>
      <c r="T121" s="65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6" t="s">
        <v>130</v>
      </c>
      <c r="AU121" s="16" t="s">
        <v>87</v>
      </c>
    </row>
    <row r="122" spans="1:65" s="13" customFormat="1" ht="11.25">
      <c r="B122" s="202"/>
      <c r="C122" s="203"/>
      <c r="D122" s="198" t="s">
        <v>132</v>
      </c>
      <c r="E122" s="204" t="s">
        <v>43</v>
      </c>
      <c r="F122" s="205" t="s">
        <v>183</v>
      </c>
      <c r="G122" s="203"/>
      <c r="H122" s="206">
        <v>350</v>
      </c>
      <c r="I122" s="207"/>
      <c r="J122" s="203"/>
      <c r="K122" s="203"/>
      <c r="L122" s="208"/>
      <c r="M122" s="209"/>
      <c r="N122" s="210"/>
      <c r="O122" s="210"/>
      <c r="P122" s="210"/>
      <c r="Q122" s="210"/>
      <c r="R122" s="210"/>
      <c r="S122" s="210"/>
      <c r="T122" s="211"/>
      <c r="AT122" s="212" t="s">
        <v>132</v>
      </c>
      <c r="AU122" s="212" t="s">
        <v>87</v>
      </c>
      <c r="AV122" s="13" t="s">
        <v>87</v>
      </c>
      <c r="AW122" s="13" t="s">
        <v>39</v>
      </c>
      <c r="AX122" s="13" t="s">
        <v>80</v>
      </c>
      <c r="AY122" s="212" t="s">
        <v>121</v>
      </c>
    </row>
    <row r="123" spans="1:65" s="2" customFormat="1" ht="16.5" customHeight="1">
      <c r="A123" s="34"/>
      <c r="B123" s="35"/>
      <c r="C123" s="213" t="s">
        <v>195</v>
      </c>
      <c r="D123" s="213" t="s">
        <v>185</v>
      </c>
      <c r="E123" s="214" t="s">
        <v>196</v>
      </c>
      <c r="F123" s="215" t="s">
        <v>197</v>
      </c>
      <c r="G123" s="216" t="s">
        <v>198</v>
      </c>
      <c r="H123" s="217">
        <v>5.25</v>
      </c>
      <c r="I123" s="218"/>
      <c r="J123" s="219">
        <f>ROUND(I123*H123,2)</f>
        <v>0</v>
      </c>
      <c r="K123" s="215" t="s">
        <v>127</v>
      </c>
      <c r="L123" s="220"/>
      <c r="M123" s="221" t="s">
        <v>43</v>
      </c>
      <c r="N123" s="222" t="s">
        <v>51</v>
      </c>
      <c r="O123" s="64"/>
      <c r="P123" s="194">
        <f>O123*H123</f>
        <v>0</v>
      </c>
      <c r="Q123" s="194">
        <v>1E-3</v>
      </c>
      <c r="R123" s="194">
        <f>Q123*H123</f>
        <v>5.2500000000000003E-3</v>
      </c>
      <c r="S123" s="194">
        <v>0</v>
      </c>
      <c r="T123" s="195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96" t="s">
        <v>171</v>
      </c>
      <c r="AT123" s="196" t="s">
        <v>185</v>
      </c>
      <c r="AU123" s="196" t="s">
        <v>87</v>
      </c>
      <c r="AY123" s="16" t="s">
        <v>121</v>
      </c>
      <c r="BE123" s="197">
        <f>IF(N123="základní",J123,0)</f>
        <v>0</v>
      </c>
      <c r="BF123" s="197">
        <f>IF(N123="snížená",J123,0)</f>
        <v>0</v>
      </c>
      <c r="BG123" s="197">
        <f>IF(N123="zákl. přenesená",J123,0)</f>
        <v>0</v>
      </c>
      <c r="BH123" s="197">
        <f>IF(N123="sníž. přenesená",J123,0)</f>
        <v>0</v>
      </c>
      <c r="BI123" s="197">
        <f>IF(N123="nulová",J123,0)</f>
        <v>0</v>
      </c>
      <c r="BJ123" s="16" t="s">
        <v>85</v>
      </c>
      <c r="BK123" s="197">
        <f>ROUND(I123*H123,2)</f>
        <v>0</v>
      </c>
      <c r="BL123" s="16" t="s">
        <v>128</v>
      </c>
      <c r="BM123" s="196" t="s">
        <v>199</v>
      </c>
    </row>
    <row r="124" spans="1:65" s="13" customFormat="1" ht="11.25">
      <c r="B124" s="202"/>
      <c r="C124" s="203"/>
      <c r="D124" s="198" t="s">
        <v>132</v>
      </c>
      <c r="E124" s="203"/>
      <c r="F124" s="205" t="s">
        <v>200</v>
      </c>
      <c r="G124" s="203"/>
      <c r="H124" s="206">
        <v>5.25</v>
      </c>
      <c r="I124" s="207"/>
      <c r="J124" s="203"/>
      <c r="K124" s="203"/>
      <c r="L124" s="208"/>
      <c r="M124" s="209"/>
      <c r="N124" s="210"/>
      <c r="O124" s="210"/>
      <c r="P124" s="210"/>
      <c r="Q124" s="210"/>
      <c r="R124" s="210"/>
      <c r="S124" s="210"/>
      <c r="T124" s="211"/>
      <c r="AT124" s="212" t="s">
        <v>132</v>
      </c>
      <c r="AU124" s="212" t="s">
        <v>87</v>
      </c>
      <c r="AV124" s="13" t="s">
        <v>87</v>
      </c>
      <c r="AW124" s="13" t="s">
        <v>4</v>
      </c>
      <c r="AX124" s="13" t="s">
        <v>85</v>
      </c>
      <c r="AY124" s="212" t="s">
        <v>121</v>
      </c>
    </row>
    <row r="125" spans="1:65" s="2" customFormat="1" ht="21.75" customHeight="1">
      <c r="A125" s="34"/>
      <c r="B125" s="35"/>
      <c r="C125" s="185" t="s">
        <v>201</v>
      </c>
      <c r="D125" s="185" t="s">
        <v>123</v>
      </c>
      <c r="E125" s="186" t="s">
        <v>202</v>
      </c>
      <c r="F125" s="187" t="s">
        <v>203</v>
      </c>
      <c r="G125" s="188" t="s">
        <v>174</v>
      </c>
      <c r="H125" s="189">
        <v>350</v>
      </c>
      <c r="I125" s="190"/>
      <c r="J125" s="191">
        <f>ROUND(I125*H125,2)</f>
        <v>0</v>
      </c>
      <c r="K125" s="187" t="s">
        <v>127</v>
      </c>
      <c r="L125" s="39"/>
      <c r="M125" s="192" t="s">
        <v>43</v>
      </c>
      <c r="N125" s="193" t="s">
        <v>51</v>
      </c>
      <c r="O125" s="64"/>
      <c r="P125" s="194">
        <f>O125*H125</f>
        <v>0</v>
      </c>
      <c r="Q125" s="194">
        <v>0</v>
      </c>
      <c r="R125" s="194">
        <f>Q125*H125</f>
        <v>0</v>
      </c>
      <c r="S125" s="194">
        <v>0</v>
      </c>
      <c r="T125" s="195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96" t="s">
        <v>128</v>
      </c>
      <c r="AT125" s="196" t="s">
        <v>123</v>
      </c>
      <c r="AU125" s="196" t="s">
        <v>87</v>
      </c>
      <c r="AY125" s="16" t="s">
        <v>121</v>
      </c>
      <c r="BE125" s="197">
        <f>IF(N125="základní",J125,0)</f>
        <v>0</v>
      </c>
      <c r="BF125" s="197">
        <f>IF(N125="snížená",J125,0)</f>
        <v>0</v>
      </c>
      <c r="BG125" s="197">
        <f>IF(N125="zákl. přenesená",J125,0)</f>
        <v>0</v>
      </c>
      <c r="BH125" s="197">
        <f>IF(N125="sníž. přenesená",J125,0)</f>
        <v>0</v>
      </c>
      <c r="BI125" s="197">
        <f>IF(N125="nulová",J125,0)</f>
        <v>0</v>
      </c>
      <c r="BJ125" s="16" t="s">
        <v>85</v>
      </c>
      <c r="BK125" s="197">
        <f>ROUND(I125*H125,2)</f>
        <v>0</v>
      </c>
      <c r="BL125" s="16" t="s">
        <v>128</v>
      </c>
      <c r="BM125" s="196" t="s">
        <v>204</v>
      </c>
    </row>
    <row r="126" spans="1:65" s="2" customFormat="1" ht="117">
      <c r="A126" s="34"/>
      <c r="B126" s="35"/>
      <c r="C126" s="36"/>
      <c r="D126" s="198" t="s">
        <v>130</v>
      </c>
      <c r="E126" s="36"/>
      <c r="F126" s="199" t="s">
        <v>205</v>
      </c>
      <c r="G126" s="36"/>
      <c r="H126" s="36"/>
      <c r="I126" s="103"/>
      <c r="J126" s="36"/>
      <c r="K126" s="36"/>
      <c r="L126" s="39"/>
      <c r="M126" s="200"/>
      <c r="N126" s="201"/>
      <c r="O126" s="64"/>
      <c r="P126" s="64"/>
      <c r="Q126" s="64"/>
      <c r="R126" s="64"/>
      <c r="S126" s="64"/>
      <c r="T126" s="65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6" t="s">
        <v>130</v>
      </c>
      <c r="AU126" s="16" t="s">
        <v>87</v>
      </c>
    </row>
    <row r="127" spans="1:65" s="13" customFormat="1" ht="11.25">
      <c r="B127" s="202"/>
      <c r="C127" s="203"/>
      <c r="D127" s="198" t="s">
        <v>132</v>
      </c>
      <c r="E127" s="204" t="s">
        <v>43</v>
      </c>
      <c r="F127" s="205" t="s">
        <v>206</v>
      </c>
      <c r="G127" s="203"/>
      <c r="H127" s="206">
        <v>350</v>
      </c>
      <c r="I127" s="207"/>
      <c r="J127" s="203"/>
      <c r="K127" s="203"/>
      <c r="L127" s="208"/>
      <c r="M127" s="209"/>
      <c r="N127" s="210"/>
      <c r="O127" s="210"/>
      <c r="P127" s="210"/>
      <c r="Q127" s="210"/>
      <c r="R127" s="210"/>
      <c r="S127" s="210"/>
      <c r="T127" s="211"/>
      <c r="AT127" s="212" t="s">
        <v>132</v>
      </c>
      <c r="AU127" s="212" t="s">
        <v>87</v>
      </c>
      <c r="AV127" s="13" t="s">
        <v>87</v>
      </c>
      <c r="AW127" s="13" t="s">
        <v>39</v>
      </c>
      <c r="AX127" s="13" t="s">
        <v>80</v>
      </c>
      <c r="AY127" s="212" t="s">
        <v>121</v>
      </c>
    </row>
    <row r="128" spans="1:65" s="2" customFormat="1" ht="16.5" customHeight="1">
      <c r="A128" s="34"/>
      <c r="B128" s="35"/>
      <c r="C128" s="213" t="s">
        <v>207</v>
      </c>
      <c r="D128" s="213" t="s">
        <v>185</v>
      </c>
      <c r="E128" s="214" t="s">
        <v>208</v>
      </c>
      <c r="F128" s="215" t="s">
        <v>209</v>
      </c>
      <c r="G128" s="216" t="s">
        <v>210</v>
      </c>
      <c r="H128" s="217">
        <v>0.17499999999999999</v>
      </c>
      <c r="I128" s="218"/>
      <c r="J128" s="219">
        <f>ROUND(I128*H128,2)</f>
        <v>0</v>
      </c>
      <c r="K128" s="215" t="s">
        <v>127</v>
      </c>
      <c r="L128" s="220"/>
      <c r="M128" s="221" t="s">
        <v>43</v>
      </c>
      <c r="N128" s="222" t="s">
        <v>51</v>
      </c>
      <c r="O128" s="64"/>
      <c r="P128" s="194">
        <f>O128*H128</f>
        <v>0</v>
      </c>
      <c r="Q128" s="194">
        <v>1E-3</v>
      </c>
      <c r="R128" s="194">
        <f>Q128*H128</f>
        <v>1.75E-4</v>
      </c>
      <c r="S128" s="194">
        <v>0</v>
      </c>
      <c r="T128" s="195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96" t="s">
        <v>171</v>
      </c>
      <c r="AT128" s="196" t="s">
        <v>185</v>
      </c>
      <c r="AU128" s="196" t="s">
        <v>87</v>
      </c>
      <c r="AY128" s="16" t="s">
        <v>121</v>
      </c>
      <c r="BE128" s="197">
        <f>IF(N128="základní",J128,0)</f>
        <v>0</v>
      </c>
      <c r="BF128" s="197">
        <f>IF(N128="snížená",J128,0)</f>
        <v>0</v>
      </c>
      <c r="BG128" s="197">
        <f>IF(N128="zákl. přenesená",J128,0)</f>
        <v>0</v>
      </c>
      <c r="BH128" s="197">
        <f>IF(N128="sníž. přenesená",J128,0)</f>
        <v>0</v>
      </c>
      <c r="BI128" s="197">
        <f>IF(N128="nulová",J128,0)</f>
        <v>0</v>
      </c>
      <c r="BJ128" s="16" t="s">
        <v>85</v>
      </c>
      <c r="BK128" s="197">
        <f>ROUND(I128*H128,2)</f>
        <v>0</v>
      </c>
      <c r="BL128" s="16" t="s">
        <v>128</v>
      </c>
      <c r="BM128" s="196" t="s">
        <v>211</v>
      </c>
    </row>
    <row r="129" spans="1:65" s="13" customFormat="1" ht="11.25">
      <c r="B129" s="202"/>
      <c r="C129" s="203"/>
      <c r="D129" s="198" t="s">
        <v>132</v>
      </c>
      <c r="E129" s="204" t="s">
        <v>43</v>
      </c>
      <c r="F129" s="205" t="s">
        <v>212</v>
      </c>
      <c r="G129" s="203"/>
      <c r="H129" s="206">
        <v>0.17499999999999999</v>
      </c>
      <c r="I129" s="207"/>
      <c r="J129" s="203"/>
      <c r="K129" s="203"/>
      <c r="L129" s="208"/>
      <c r="M129" s="209"/>
      <c r="N129" s="210"/>
      <c r="O129" s="210"/>
      <c r="P129" s="210"/>
      <c r="Q129" s="210"/>
      <c r="R129" s="210"/>
      <c r="S129" s="210"/>
      <c r="T129" s="211"/>
      <c r="AT129" s="212" t="s">
        <v>132</v>
      </c>
      <c r="AU129" s="212" t="s">
        <v>87</v>
      </c>
      <c r="AV129" s="13" t="s">
        <v>87</v>
      </c>
      <c r="AW129" s="13" t="s">
        <v>39</v>
      </c>
      <c r="AX129" s="13" t="s">
        <v>80</v>
      </c>
      <c r="AY129" s="212" t="s">
        <v>121</v>
      </c>
    </row>
    <row r="130" spans="1:65" s="2" customFormat="1" ht="16.5" customHeight="1">
      <c r="A130" s="34"/>
      <c r="B130" s="35"/>
      <c r="C130" s="185" t="s">
        <v>8</v>
      </c>
      <c r="D130" s="185" t="s">
        <v>123</v>
      </c>
      <c r="E130" s="186" t="s">
        <v>213</v>
      </c>
      <c r="F130" s="187" t="s">
        <v>214</v>
      </c>
      <c r="G130" s="188" t="s">
        <v>161</v>
      </c>
      <c r="H130" s="189">
        <v>0.17499999999999999</v>
      </c>
      <c r="I130" s="190"/>
      <c r="J130" s="191">
        <f>ROUND(I130*H130,2)</f>
        <v>0</v>
      </c>
      <c r="K130" s="187" t="s">
        <v>127</v>
      </c>
      <c r="L130" s="39"/>
      <c r="M130" s="192" t="s">
        <v>43</v>
      </c>
      <c r="N130" s="193" t="s">
        <v>51</v>
      </c>
      <c r="O130" s="64"/>
      <c r="P130" s="194">
        <f>O130*H130</f>
        <v>0</v>
      </c>
      <c r="Q130" s="194">
        <v>0</v>
      </c>
      <c r="R130" s="194">
        <f>Q130*H130</f>
        <v>0</v>
      </c>
      <c r="S130" s="194">
        <v>0</v>
      </c>
      <c r="T130" s="195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96" t="s">
        <v>128</v>
      </c>
      <c r="AT130" s="196" t="s">
        <v>123</v>
      </c>
      <c r="AU130" s="196" t="s">
        <v>87</v>
      </c>
      <c r="AY130" s="16" t="s">
        <v>121</v>
      </c>
      <c r="BE130" s="197">
        <f>IF(N130="základní",J130,0)</f>
        <v>0</v>
      </c>
      <c r="BF130" s="197">
        <f>IF(N130="snížená",J130,0)</f>
        <v>0</v>
      </c>
      <c r="BG130" s="197">
        <f>IF(N130="zákl. přenesená",J130,0)</f>
        <v>0</v>
      </c>
      <c r="BH130" s="197">
        <f>IF(N130="sníž. přenesená",J130,0)</f>
        <v>0</v>
      </c>
      <c r="BI130" s="197">
        <f>IF(N130="nulová",J130,0)</f>
        <v>0</v>
      </c>
      <c r="BJ130" s="16" t="s">
        <v>85</v>
      </c>
      <c r="BK130" s="197">
        <f>ROUND(I130*H130,2)</f>
        <v>0</v>
      </c>
      <c r="BL130" s="16" t="s">
        <v>128</v>
      </c>
      <c r="BM130" s="196" t="s">
        <v>215</v>
      </c>
    </row>
    <row r="131" spans="1:65" s="2" customFormat="1" ht="48.75">
      <c r="A131" s="34"/>
      <c r="B131" s="35"/>
      <c r="C131" s="36"/>
      <c r="D131" s="198" t="s">
        <v>130</v>
      </c>
      <c r="E131" s="36"/>
      <c r="F131" s="199" t="s">
        <v>216</v>
      </c>
      <c r="G131" s="36"/>
      <c r="H131" s="36"/>
      <c r="I131" s="103"/>
      <c r="J131" s="36"/>
      <c r="K131" s="36"/>
      <c r="L131" s="39"/>
      <c r="M131" s="200"/>
      <c r="N131" s="201"/>
      <c r="O131" s="64"/>
      <c r="P131" s="64"/>
      <c r="Q131" s="64"/>
      <c r="R131" s="64"/>
      <c r="S131" s="64"/>
      <c r="T131" s="65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6" t="s">
        <v>130</v>
      </c>
      <c r="AU131" s="16" t="s">
        <v>87</v>
      </c>
    </row>
    <row r="132" spans="1:65" s="2" customFormat="1" ht="19.5">
      <c r="A132" s="34"/>
      <c r="B132" s="35"/>
      <c r="C132" s="36"/>
      <c r="D132" s="198" t="s">
        <v>155</v>
      </c>
      <c r="E132" s="36"/>
      <c r="F132" s="199" t="s">
        <v>217</v>
      </c>
      <c r="G132" s="36"/>
      <c r="H132" s="36"/>
      <c r="I132" s="103"/>
      <c r="J132" s="36"/>
      <c r="K132" s="36"/>
      <c r="L132" s="39"/>
      <c r="M132" s="200"/>
      <c r="N132" s="201"/>
      <c r="O132" s="64"/>
      <c r="P132" s="64"/>
      <c r="Q132" s="64"/>
      <c r="R132" s="64"/>
      <c r="S132" s="64"/>
      <c r="T132" s="65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6" t="s">
        <v>155</v>
      </c>
      <c r="AU132" s="16" t="s">
        <v>87</v>
      </c>
    </row>
    <row r="133" spans="1:65" s="13" customFormat="1" ht="11.25">
      <c r="B133" s="202"/>
      <c r="C133" s="203"/>
      <c r="D133" s="198" t="s">
        <v>132</v>
      </c>
      <c r="E133" s="204" t="s">
        <v>43</v>
      </c>
      <c r="F133" s="205" t="s">
        <v>218</v>
      </c>
      <c r="G133" s="203"/>
      <c r="H133" s="206">
        <v>0.17499999999999999</v>
      </c>
      <c r="I133" s="207"/>
      <c r="J133" s="203"/>
      <c r="K133" s="203"/>
      <c r="L133" s="208"/>
      <c r="M133" s="209"/>
      <c r="N133" s="210"/>
      <c r="O133" s="210"/>
      <c r="P133" s="210"/>
      <c r="Q133" s="210"/>
      <c r="R133" s="210"/>
      <c r="S133" s="210"/>
      <c r="T133" s="211"/>
      <c r="AT133" s="212" t="s">
        <v>132</v>
      </c>
      <c r="AU133" s="212" t="s">
        <v>87</v>
      </c>
      <c r="AV133" s="13" t="s">
        <v>87</v>
      </c>
      <c r="AW133" s="13" t="s">
        <v>39</v>
      </c>
      <c r="AX133" s="13" t="s">
        <v>80</v>
      </c>
      <c r="AY133" s="212" t="s">
        <v>121</v>
      </c>
    </row>
    <row r="134" spans="1:65" s="2" customFormat="1" ht="16.5" customHeight="1">
      <c r="A134" s="34"/>
      <c r="B134" s="35"/>
      <c r="C134" s="213" t="s">
        <v>219</v>
      </c>
      <c r="D134" s="213" t="s">
        <v>185</v>
      </c>
      <c r="E134" s="214" t="s">
        <v>220</v>
      </c>
      <c r="F134" s="215" t="s">
        <v>221</v>
      </c>
      <c r="G134" s="216" t="s">
        <v>198</v>
      </c>
      <c r="H134" s="217">
        <v>175</v>
      </c>
      <c r="I134" s="218"/>
      <c r="J134" s="219">
        <f>ROUND(I134*H134,2)</f>
        <v>0</v>
      </c>
      <c r="K134" s="215" t="s">
        <v>127</v>
      </c>
      <c r="L134" s="220"/>
      <c r="M134" s="221" t="s">
        <v>43</v>
      </c>
      <c r="N134" s="222" t="s">
        <v>51</v>
      </c>
      <c r="O134" s="64"/>
      <c r="P134" s="194">
        <f>O134*H134</f>
        <v>0</v>
      </c>
      <c r="Q134" s="194">
        <v>1E-3</v>
      </c>
      <c r="R134" s="194">
        <f>Q134*H134</f>
        <v>0.17500000000000002</v>
      </c>
      <c r="S134" s="194">
        <v>0</v>
      </c>
      <c r="T134" s="195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6" t="s">
        <v>171</v>
      </c>
      <c r="AT134" s="196" t="s">
        <v>185</v>
      </c>
      <c r="AU134" s="196" t="s">
        <v>87</v>
      </c>
      <c r="AY134" s="16" t="s">
        <v>121</v>
      </c>
      <c r="BE134" s="197">
        <f>IF(N134="základní",J134,0)</f>
        <v>0</v>
      </c>
      <c r="BF134" s="197">
        <f>IF(N134="snížená",J134,0)</f>
        <v>0</v>
      </c>
      <c r="BG134" s="197">
        <f>IF(N134="zákl. přenesená",J134,0)</f>
        <v>0</v>
      </c>
      <c r="BH134" s="197">
        <f>IF(N134="sníž. přenesená",J134,0)</f>
        <v>0</v>
      </c>
      <c r="BI134" s="197">
        <f>IF(N134="nulová",J134,0)</f>
        <v>0</v>
      </c>
      <c r="BJ134" s="16" t="s">
        <v>85</v>
      </c>
      <c r="BK134" s="197">
        <f>ROUND(I134*H134,2)</f>
        <v>0</v>
      </c>
      <c r="BL134" s="16" t="s">
        <v>128</v>
      </c>
      <c r="BM134" s="196" t="s">
        <v>222</v>
      </c>
    </row>
    <row r="135" spans="1:65" s="13" customFormat="1" ht="11.25">
      <c r="B135" s="202"/>
      <c r="C135" s="203"/>
      <c r="D135" s="198" t="s">
        <v>132</v>
      </c>
      <c r="E135" s="204" t="s">
        <v>43</v>
      </c>
      <c r="F135" s="205" t="s">
        <v>223</v>
      </c>
      <c r="G135" s="203"/>
      <c r="H135" s="206">
        <v>175</v>
      </c>
      <c r="I135" s="207"/>
      <c r="J135" s="203"/>
      <c r="K135" s="203"/>
      <c r="L135" s="208"/>
      <c r="M135" s="209"/>
      <c r="N135" s="210"/>
      <c r="O135" s="210"/>
      <c r="P135" s="210"/>
      <c r="Q135" s="210"/>
      <c r="R135" s="210"/>
      <c r="S135" s="210"/>
      <c r="T135" s="211"/>
      <c r="AT135" s="212" t="s">
        <v>132</v>
      </c>
      <c r="AU135" s="212" t="s">
        <v>87</v>
      </c>
      <c r="AV135" s="13" t="s">
        <v>87</v>
      </c>
      <c r="AW135" s="13" t="s">
        <v>39</v>
      </c>
      <c r="AX135" s="13" t="s">
        <v>80</v>
      </c>
      <c r="AY135" s="212" t="s">
        <v>121</v>
      </c>
    </row>
    <row r="136" spans="1:65" s="2" customFormat="1" ht="16.5" customHeight="1">
      <c r="A136" s="34"/>
      <c r="B136" s="35"/>
      <c r="C136" s="185" t="s">
        <v>224</v>
      </c>
      <c r="D136" s="185" t="s">
        <v>123</v>
      </c>
      <c r="E136" s="186" t="s">
        <v>225</v>
      </c>
      <c r="F136" s="187" t="s">
        <v>226</v>
      </c>
      <c r="G136" s="188" t="s">
        <v>174</v>
      </c>
      <c r="H136" s="189">
        <v>3500</v>
      </c>
      <c r="I136" s="190"/>
      <c r="J136" s="191">
        <f>ROUND(I136*H136,2)</f>
        <v>0</v>
      </c>
      <c r="K136" s="187" t="s">
        <v>127</v>
      </c>
      <c r="L136" s="39"/>
      <c r="M136" s="192" t="s">
        <v>43</v>
      </c>
      <c r="N136" s="193" t="s">
        <v>51</v>
      </c>
      <c r="O136" s="64"/>
      <c r="P136" s="194">
        <f>O136*H136</f>
        <v>0</v>
      </c>
      <c r="Q136" s="194">
        <v>0</v>
      </c>
      <c r="R136" s="194">
        <f>Q136*H136</f>
        <v>0</v>
      </c>
      <c r="S136" s="194">
        <v>0</v>
      </c>
      <c r="T136" s="195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6" t="s">
        <v>128</v>
      </c>
      <c r="AT136" s="196" t="s">
        <v>123</v>
      </c>
      <c r="AU136" s="196" t="s">
        <v>87</v>
      </c>
      <c r="AY136" s="16" t="s">
        <v>121</v>
      </c>
      <c r="BE136" s="197">
        <f>IF(N136="základní",J136,0)</f>
        <v>0</v>
      </c>
      <c r="BF136" s="197">
        <f>IF(N136="snížená",J136,0)</f>
        <v>0</v>
      </c>
      <c r="BG136" s="197">
        <f>IF(N136="zákl. přenesená",J136,0)</f>
        <v>0</v>
      </c>
      <c r="BH136" s="197">
        <f>IF(N136="sníž. přenesená",J136,0)</f>
        <v>0</v>
      </c>
      <c r="BI136" s="197">
        <f>IF(N136="nulová",J136,0)</f>
        <v>0</v>
      </c>
      <c r="BJ136" s="16" t="s">
        <v>85</v>
      </c>
      <c r="BK136" s="197">
        <f>ROUND(I136*H136,2)</f>
        <v>0</v>
      </c>
      <c r="BL136" s="16" t="s">
        <v>128</v>
      </c>
      <c r="BM136" s="196" t="s">
        <v>227</v>
      </c>
    </row>
    <row r="137" spans="1:65" s="2" customFormat="1" ht="107.25">
      <c r="A137" s="34"/>
      <c r="B137" s="35"/>
      <c r="C137" s="36"/>
      <c r="D137" s="198" t="s">
        <v>130</v>
      </c>
      <c r="E137" s="36"/>
      <c r="F137" s="199" t="s">
        <v>228</v>
      </c>
      <c r="G137" s="36"/>
      <c r="H137" s="36"/>
      <c r="I137" s="103"/>
      <c r="J137" s="36"/>
      <c r="K137" s="36"/>
      <c r="L137" s="39"/>
      <c r="M137" s="200"/>
      <c r="N137" s="201"/>
      <c r="O137" s="64"/>
      <c r="P137" s="64"/>
      <c r="Q137" s="64"/>
      <c r="R137" s="64"/>
      <c r="S137" s="64"/>
      <c r="T137" s="65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6" t="s">
        <v>130</v>
      </c>
      <c r="AU137" s="16" t="s">
        <v>87</v>
      </c>
    </row>
    <row r="138" spans="1:65" s="2" customFormat="1" ht="19.5">
      <c r="A138" s="34"/>
      <c r="B138" s="35"/>
      <c r="C138" s="36"/>
      <c r="D138" s="198" t="s">
        <v>155</v>
      </c>
      <c r="E138" s="36"/>
      <c r="F138" s="199" t="s">
        <v>217</v>
      </c>
      <c r="G138" s="36"/>
      <c r="H138" s="36"/>
      <c r="I138" s="103"/>
      <c r="J138" s="36"/>
      <c r="K138" s="36"/>
      <c r="L138" s="39"/>
      <c r="M138" s="200"/>
      <c r="N138" s="201"/>
      <c r="O138" s="64"/>
      <c r="P138" s="64"/>
      <c r="Q138" s="64"/>
      <c r="R138" s="64"/>
      <c r="S138" s="64"/>
      <c r="T138" s="65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6" t="s">
        <v>155</v>
      </c>
      <c r="AU138" s="16" t="s">
        <v>87</v>
      </c>
    </row>
    <row r="139" spans="1:65" s="13" customFormat="1" ht="11.25">
      <c r="B139" s="202"/>
      <c r="C139" s="203"/>
      <c r="D139" s="198" t="s">
        <v>132</v>
      </c>
      <c r="E139" s="204" t="s">
        <v>43</v>
      </c>
      <c r="F139" s="205" t="s">
        <v>229</v>
      </c>
      <c r="G139" s="203"/>
      <c r="H139" s="206">
        <v>3500</v>
      </c>
      <c r="I139" s="207"/>
      <c r="J139" s="203"/>
      <c r="K139" s="203"/>
      <c r="L139" s="208"/>
      <c r="M139" s="209"/>
      <c r="N139" s="210"/>
      <c r="O139" s="210"/>
      <c r="P139" s="210"/>
      <c r="Q139" s="210"/>
      <c r="R139" s="210"/>
      <c r="S139" s="210"/>
      <c r="T139" s="211"/>
      <c r="AT139" s="212" t="s">
        <v>132</v>
      </c>
      <c r="AU139" s="212" t="s">
        <v>87</v>
      </c>
      <c r="AV139" s="13" t="s">
        <v>87</v>
      </c>
      <c r="AW139" s="13" t="s">
        <v>39</v>
      </c>
      <c r="AX139" s="13" t="s">
        <v>80</v>
      </c>
      <c r="AY139" s="212" t="s">
        <v>121</v>
      </c>
    </row>
    <row r="140" spans="1:65" s="2" customFormat="1" ht="16.5" customHeight="1">
      <c r="A140" s="34"/>
      <c r="B140" s="35"/>
      <c r="C140" s="185" t="s">
        <v>230</v>
      </c>
      <c r="D140" s="185" t="s">
        <v>123</v>
      </c>
      <c r="E140" s="186" t="s">
        <v>231</v>
      </c>
      <c r="F140" s="187" t="s">
        <v>232</v>
      </c>
      <c r="G140" s="188" t="s">
        <v>126</v>
      </c>
      <c r="H140" s="189">
        <v>35</v>
      </c>
      <c r="I140" s="190"/>
      <c r="J140" s="191">
        <f>ROUND(I140*H140,2)</f>
        <v>0</v>
      </c>
      <c r="K140" s="187" t="s">
        <v>127</v>
      </c>
      <c r="L140" s="39"/>
      <c r="M140" s="192" t="s">
        <v>43</v>
      </c>
      <c r="N140" s="193" t="s">
        <v>51</v>
      </c>
      <c r="O140" s="64"/>
      <c r="P140" s="194">
        <f>O140*H140</f>
        <v>0</v>
      </c>
      <c r="Q140" s="194">
        <v>0</v>
      </c>
      <c r="R140" s="194">
        <f>Q140*H140</f>
        <v>0</v>
      </c>
      <c r="S140" s="194">
        <v>0</v>
      </c>
      <c r="T140" s="195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6" t="s">
        <v>128</v>
      </c>
      <c r="AT140" s="196" t="s">
        <v>123</v>
      </c>
      <c r="AU140" s="196" t="s">
        <v>87</v>
      </c>
      <c r="AY140" s="16" t="s">
        <v>121</v>
      </c>
      <c r="BE140" s="197">
        <f>IF(N140="základní",J140,0)</f>
        <v>0</v>
      </c>
      <c r="BF140" s="197">
        <f>IF(N140="snížená",J140,0)</f>
        <v>0</v>
      </c>
      <c r="BG140" s="197">
        <f>IF(N140="zákl. přenesená",J140,0)</f>
        <v>0</v>
      </c>
      <c r="BH140" s="197">
        <f>IF(N140="sníž. přenesená",J140,0)</f>
        <v>0</v>
      </c>
      <c r="BI140" s="197">
        <f>IF(N140="nulová",J140,0)</f>
        <v>0</v>
      </c>
      <c r="BJ140" s="16" t="s">
        <v>85</v>
      </c>
      <c r="BK140" s="197">
        <f>ROUND(I140*H140,2)</f>
        <v>0</v>
      </c>
      <c r="BL140" s="16" t="s">
        <v>128</v>
      </c>
      <c r="BM140" s="196" t="s">
        <v>233</v>
      </c>
    </row>
    <row r="141" spans="1:65" s="2" customFormat="1" ht="19.5">
      <c r="A141" s="34"/>
      <c r="B141" s="35"/>
      <c r="C141" s="36"/>
      <c r="D141" s="198" t="s">
        <v>155</v>
      </c>
      <c r="E141" s="36"/>
      <c r="F141" s="199" t="s">
        <v>217</v>
      </c>
      <c r="G141" s="36"/>
      <c r="H141" s="36"/>
      <c r="I141" s="103"/>
      <c r="J141" s="36"/>
      <c r="K141" s="36"/>
      <c r="L141" s="39"/>
      <c r="M141" s="200"/>
      <c r="N141" s="201"/>
      <c r="O141" s="64"/>
      <c r="P141" s="64"/>
      <c r="Q141" s="64"/>
      <c r="R141" s="64"/>
      <c r="S141" s="64"/>
      <c r="T141" s="65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6" t="s">
        <v>155</v>
      </c>
      <c r="AU141" s="16" t="s">
        <v>87</v>
      </c>
    </row>
    <row r="142" spans="1:65" s="13" customFormat="1" ht="11.25">
      <c r="B142" s="202"/>
      <c r="C142" s="203"/>
      <c r="D142" s="198" t="s">
        <v>132</v>
      </c>
      <c r="E142" s="204" t="s">
        <v>43</v>
      </c>
      <c r="F142" s="205" t="s">
        <v>234</v>
      </c>
      <c r="G142" s="203"/>
      <c r="H142" s="206">
        <v>35</v>
      </c>
      <c r="I142" s="207"/>
      <c r="J142" s="203"/>
      <c r="K142" s="203"/>
      <c r="L142" s="208"/>
      <c r="M142" s="209"/>
      <c r="N142" s="210"/>
      <c r="O142" s="210"/>
      <c r="P142" s="210"/>
      <c r="Q142" s="210"/>
      <c r="R142" s="210"/>
      <c r="S142" s="210"/>
      <c r="T142" s="211"/>
      <c r="AT142" s="212" t="s">
        <v>132</v>
      </c>
      <c r="AU142" s="212" t="s">
        <v>87</v>
      </c>
      <c r="AV142" s="13" t="s">
        <v>87</v>
      </c>
      <c r="AW142" s="13" t="s">
        <v>39</v>
      </c>
      <c r="AX142" s="13" t="s">
        <v>80</v>
      </c>
      <c r="AY142" s="212" t="s">
        <v>121</v>
      </c>
    </row>
    <row r="143" spans="1:65" s="2" customFormat="1" ht="16.5" customHeight="1">
      <c r="A143" s="34"/>
      <c r="B143" s="35"/>
      <c r="C143" s="213" t="s">
        <v>235</v>
      </c>
      <c r="D143" s="213" t="s">
        <v>185</v>
      </c>
      <c r="E143" s="214" t="s">
        <v>236</v>
      </c>
      <c r="F143" s="215" t="s">
        <v>237</v>
      </c>
      <c r="G143" s="216" t="s">
        <v>126</v>
      </c>
      <c r="H143" s="217">
        <v>35</v>
      </c>
      <c r="I143" s="218"/>
      <c r="J143" s="219">
        <f>ROUND(I143*H143,2)</f>
        <v>0</v>
      </c>
      <c r="K143" s="215" t="s">
        <v>127</v>
      </c>
      <c r="L143" s="220"/>
      <c r="M143" s="221" t="s">
        <v>43</v>
      </c>
      <c r="N143" s="222" t="s">
        <v>51</v>
      </c>
      <c r="O143" s="64"/>
      <c r="P143" s="194">
        <f>O143*H143</f>
        <v>0</v>
      </c>
      <c r="Q143" s="194">
        <v>0</v>
      </c>
      <c r="R143" s="194">
        <f>Q143*H143</f>
        <v>0</v>
      </c>
      <c r="S143" s="194">
        <v>0</v>
      </c>
      <c r="T143" s="195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6" t="s">
        <v>171</v>
      </c>
      <c r="AT143" s="196" t="s">
        <v>185</v>
      </c>
      <c r="AU143" s="196" t="s">
        <v>87</v>
      </c>
      <c r="AY143" s="16" t="s">
        <v>121</v>
      </c>
      <c r="BE143" s="197">
        <f>IF(N143="základní",J143,0)</f>
        <v>0</v>
      </c>
      <c r="BF143" s="197">
        <f>IF(N143="snížená",J143,0)</f>
        <v>0</v>
      </c>
      <c r="BG143" s="197">
        <f>IF(N143="zákl. přenesená",J143,0)</f>
        <v>0</v>
      </c>
      <c r="BH143" s="197">
        <f>IF(N143="sníž. přenesená",J143,0)</f>
        <v>0</v>
      </c>
      <c r="BI143" s="197">
        <f>IF(N143="nulová",J143,0)</f>
        <v>0</v>
      </c>
      <c r="BJ143" s="16" t="s">
        <v>85</v>
      </c>
      <c r="BK143" s="197">
        <f>ROUND(I143*H143,2)</f>
        <v>0</v>
      </c>
      <c r="BL143" s="16" t="s">
        <v>128</v>
      </c>
      <c r="BM143" s="196" t="s">
        <v>238</v>
      </c>
    </row>
    <row r="144" spans="1:65" s="2" customFormat="1" ht="16.5" customHeight="1">
      <c r="A144" s="34"/>
      <c r="B144" s="35"/>
      <c r="C144" s="185" t="s">
        <v>239</v>
      </c>
      <c r="D144" s="185" t="s">
        <v>123</v>
      </c>
      <c r="E144" s="186" t="s">
        <v>240</v>
      </c>
      <c r="F144" s="187" t="s">
        <v>241</v>
      </c>
      <c r="G144" s="188" t="s">
        <v>126</v>
      </c>
      <c r="H144" s="189">
        <v>35</v>
      </c>
      <c r="I144" s="190"/>
      <c r="J144" s="191">
        <f>ROUND(I144*H144,2)</f>
        <v>0</v>
      </c>
      <c r="K144" s="187" t="s">
        <v>127</v>
      </c>
      <c r="L144" s="39"/>
      <c r="M144" s="192" t="s">
        <v>43</v>
      </c>
      <c r="N144" s="193" t="s">
        <v>51</v>
      </c>
      <c r="O144" s="64"/>
      <c r="P144" s="194">
        <f>O144*H144</f>
        <v>0</v>
      </c>
      <c r="Q144" s="194">
        <v>0</v>
      </c>
      <c r="R144" s="194">
        <f>Q144*H144</f>
        <v>0</v>
      </c>
      <c r="S144" s="194">
        <v>0</v>
      </c>
      <c r="T144" s="195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96" t="s">
        <v>128</v>
      </c>
      <c r="AT144" s="196" t="s">
        <v>123</v>
      </c>
      <c r="AU144" s="196" t="s">
        <v>87</v>
      </c>
      <c r="AY144" s="16" t="s">
        <v>121</v>
      </c>
      <c r="BE144" s="197">
        <f>IF(N144="základní",J144,0)</f>
        <v>0</v>
      </c>
      <c r="BF144" s="197">
        <f>IF(N144="snížená",J144,0)</f>
        <v>0</v>
      </c>
      <c r="BG144" s="197">
        <f>IF(N144="zákl. přenesená",J144,0)</f>
        <v>0</v>
      </c>
      <c r="BH144" s="197">
        <f>IF(N144="sníž. přenesená",J144,0)</f>
        <v>0</v>
      </c>
      <c r="BI144" s="197">
        <f>IF(N144="nulová",J144,0)</f>
        <v>0</v>
      </c>
      <c r="BJ144" s="16" t="s">
        <v>85</v>
      </c>
      <c r="BK144" s="197">
        <f>ROUND(I144*H144,2)</f>
        <v>0</v>
      </c>
      <c r="BL144" s="16" t="s">
        <v>128</v>
      </c>
      <c r="BM144" s="196" t="s">
        <v>242</v>
      </c>
    </row>
    <row r="145" spans="1:65" s="2" customFormat="1" ht="48.75">
      <c r="A145" s="34"/>
      <c r="B145" s="35"/>
      <c r="C145" s="36"/>
      <c r="D145" s="198" t="s">
        <v>130</v>
      </c>
      <c r="E145" s="36"/>
      <c r="F145" s="199" t="s">
        <v>243</v>
      </c>
      <c r="G145" s="36"/>
      <c r="H145" s="36"/>
      <c r="I145" s="103"/>
      <c r="J145" s="36"/>
      <c r="K145" s="36"/>
      <c r="L145" s="39"/>
      <c r="M145" s="200"/>
      <c r="N145" s="201"/>
      <c r="O145" s="64"/>
      <c r="P145" s="64"/>
      <c r="Q145" s="64"/>
      <c r="R145" s="64"/>
      <c r="S145" s="64"/>
      <c r="T145" s="65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6" t="s">
        <v>130</v>
      </c>
      <c r="AU145" s="16" t="s">
        <v>87</v>
      </c>
    </row>
    <row r="146" spans="1:65" s="13" customFormat="1" ht="11.25">
      <c r="B146" s="202"/>
      <c r="C146" s="203"/>
      <c r="D146" s="198" t="s">
        <v>132</v>
      </c>
      <c r="E146" s="204" t="s">
        <v>43</v>
      </c>
      <c r="F146" s="205" t="s">
        <v>244</v>
      </c>
      <c r="G146" s="203"/>
      <c r="H146" s="206">
        <v>35</v>
      </c>
      <c r="I146" s="207"/>
      <c r="J146" s="203"/>
      <c r="K146" s="203"/>
      <c r="L146" s="208"/>
      <c r="M146" s="209"/>
      <c r="N146" s="210"/>
      <c r="O146" s="210"/>
      <c r="P146" s="210"/>
      <c r="Q146" s="210"/>
      <c r="R146" s="210"/>
      <c r="S146" s="210"/>
      <c r="T146" s="211"/>
      <c r="AT146" s="212" t="s">
        <v>132</v>
      </c>
      <c r="AU146" s="212" t="s">
        <v>87</v>
      </c>
      <c r="AV146" s="13" t="s">
        <v>87</v>
      </c>
      <c r="AW146" s="13" t="s">
        <v>39</v>
      </c>
      <c r="AX146" s="13" t="s">
        <v>80</v>
      </c>
      <c r="AY146" s="212" t="s">
        <v>121</v>
      </c>
    </row>
    <row r="147" spans="1:65" s="2" customFormat="1" ht="16.5" customHeight="1">
      <c r="A147" s="34"/>
      <c r="B147" s="35"/>
      <c r="C147" s="185" t="s">
        <v>7</v>
      </c>
      <c r="D147" s="185" t="s">
        <v>123</v>
      </c>
      <c r="E147" s="186" t="s">
        <v>245</v>
      </c>
      <c r="F147" s="187" t="s">
        <v>246</v>
      </c>
      <c r="G147" s="188" t="s">
        <v>126</v>
      </c>
      <c r="H147" s="189">
        <v>140</v>
      </c>
      <c r="I147" s="190"/>
      <c r="J147" s="191">
        <f>ROUND(I147*H147,2)</f>
        <v>0</v>
      </c>
      <c r="K147" s="187" t="s">
        <v>127</v>
      </c>
      <c r="L147" s="39"/>
      <c r="M147" s="192" t="s">
        <v>43</v>
      </c>
      <c r="N147" s="193" t="s">
        <v>51</v>
      </c>
      <c r="O147" s="64"/>
      <c r="P147" s="194">
        <f>O147*H147</f>
        <v>0</v>
      </c>
      <c r="Q147" s="194">
        <v>0</v>
      </c>
      <c r="R147" s="194">
        <f>Q147*H147</f>
        <v>0</v>
      </c>
      <c r="S147" s="194">
        <v>0</v>
      </c>
      <c r="T147" s="195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6" t="s">
        <v>128</v>
      </c>
      <c r="AT147" s="196" t="s">
        <v>123</v>
      </c>
      <c r="AU147" s="196" t="s">
        <v>87</v>
      </c>
      <c r="AY147" s="16" t="s">
        <v>121</v>
      </c>
      <c r="BE147" s="197">
        <f>IF(N147="základní",J147,0)</f>
        <v>0</v>
      </c>
      <c r="BF147" s="197">
        <f>IF(N147="snížená",J147,0)</f>
        <v>0</v>
      </c>
      <c r="BG147" s="197">
        <f>IF(N147="zákl. přenesená",J147,0)</f>
        <v>0</v>
      </c>
      <c r="BH147" s="197">
        <f>IF(N147="sníž. přenesená",J147,0)</f>
        <v>0</v>
      </c>
      <c r="BI147" s="197">
        <f>IF(N147="nulová",J147,0)</f>
        <v>0</v>
      </c>
      <c r="BJ147" s="16" t="s">
        <v>85</v>
      </c>
      <c r="BK147" s="197">
        <f>ROUND(I147*H147,2)</f>
        <v>0</v>
      </c>
      <c r="BL147" s="16" t="s">
        <v>128</v>
      </c>
      <c r="BM147" s="196" t="s">
        <v>247</v>
      </c>
    </row>
    <row r="148" spans="1:65" s="2" customFormat="1" ht="48.75">
      <c r="A148" s="34"/>
      <c r="B148" s="35"/>
      <c r="C148" s="36"/>
      <c r="D148" s="198" t="s">
        <v>130</v>
      </c>
      <c r="E148" s="36"/>
      <c r="F148" s="199" t="s">
        <v>243</v>
      </c>
      <c r="G148" s="36"/>
      <c r="H148" s="36"/>
      <c r="I148" s="103"/>
      <c r="J148" s="36"/>
      <c r="K148" s="36"/>
      <c r="L148" s="39"/>
      <c r="M148" s="200"/>
      <c r="N148" s="201"/>
      <c r="O148" s="64"/>
      <c r="P148" s="64"/>
      <c r="Q148" s="64"/>
      <c r="R148" s="64"/>
      <c r="S148" s="64"/>
      <c r="T148" s="65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6" t="s">
        <v>130</v>
      </c>
      <c r="AU148" s="16" t="s">
        <v>87</v>
      </c>
    </row>
    <row r="149" spans="1:65" s="2" customFormat="1" ht="19.5">
      <c r="A149" s="34"/>
      <c r="B149" s="35"/>
      <c r="C149" s="36"/>
      <c r="D149" s="198" t="s">
        <v>155</v>
      </c>
      <c r="E149" s="36"/>
      <c r="F149" s="199" t="s">
        <v>248</v>
      </c>
      <c r="G149" s="36"/>
      <c r="H149" s="36"/>
      <c r="I149" s="103"/>
      <c r="J149" s="36"/>
      <c r="K149" s="36"/>
      <c r="L149" s="39"/>
      <c r="M149" s="200"/>
      <c r="N149" s="201"/>
      <c r="O149" s="64"/>
      <c r="P149" s="64"/>
      <c r="Q149" s="64"/>
      <c r="R149" s="64"/>
      <c r="S149" s="64"/>
      <c r="T149" s="65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6" t="s">
        <v>155</v>
      </c>
      <c r="AU149" s="16" t="s">
        <v>87</v>
      </c>
    </row>
    <row r="150" spans="1:65" s="13" customFormat="1" ht="11.25">
      <c r="B150" s="202"/>
      <c r="C150" s="203"/>
      <c r="D150" s="198" t="s">
        <v>132</v>
      </c>
      <c r="E150" s="203"/>
      <c r="F150" s="205" t="s">
        <v>249</v>
      </c>
      <c r="G150" s="203"/>
      <c r="H150" s="206">
        <v>140</v>
      </c>
      <c r="I150" s="207"/>
      <c r="J150" s="203"/>
      <c r="K150" s="203"/>
      <c r="L150" s="208"/>
      <c r="M150" s="209"/>
      <c r="N150" s="210"/>
      <c r="O150" s="210"/>
      <c r="P150" s="210"/>
      <c r="Q150" s="210"/>
      <c r="R150" s="210"/>
      <c r="S150" s="210"/>
      <c r="T150" s="211"/>
      <c r="AT150" s="212" t="s">
        <v>132</v>
      </c>
      <c r="AU150" s="212" t="s">
        <v>87</v>
      </c>
      <c r="AV150" s="13" t="s">
        <v>87</v>
      </c>
      <c r="AW150" s="13" t="s">
        <v>4</v>
      </c>
      <c r="AX150" s="13" t="s">
        <v>85</v>
      </c>
      <c r="AY150" s="212" t="s">
        <v>121</v>
      </c>
    </row>
    <row r="151" spans="1:65" s="12" customFormat="1" ht="22.9" customHeight="1">
      <c r="B151" s="169"/>
      <c r="C151" s="170"/>
      <c r="D151" s="171" t="s">
        <v>79</v>
      </c>
      <c r="E151" s="183" t="s">
        <v>128</v>
      </c>
      <c r="F151" s="183" t="s">
        <v>250</v>
      </c>
      <c r="G151" s="170"/>
      <c r="H151" s="170"/>
      <c r="I151" s="173"/>
      <c r="J151" s="184">
        <f>BK151</f>
        <v>0</v>
      </c>
      <c r="K151" s="170"/>
      <c r="L151" s="175"/>
      <c r="M151" s="176"/>
      <c r="N151" s="177"/>
      <c r="O151" s="177"/>
      <c r="P151" s="178">
        <f>SUM(P152:P154)</f>
        <v>0</v>
      </c>
      <c r="Q151" s="177"/>
      <c r="R151" s="178">
        <f>SUM(R152:R154)</f>
        <v>0.3024</v>
      </c>
      <c r="S151" s="177"/>
      <c r="T151" s="179">
        <f>SUM(T152:T154)</f>
        <v>0</v>
      </c>
      <c r="AR151" s="180" t="s">
        <v>85</v>
      </c>
      <c r="AT151" s="181" t="s">
        <v>79</v>
      </c>
      <c r="AU151" s="181" t="s">
        <v>85</v>
      </c>
      <c r="AY151" s="180" t="s">
        <v>121</v>
      </c>
      <c r="BK151" s="182">
        <f>SUM(BK152:BK154)</f>
        <v>0</v>
      </c>
    </row>
    <row r="152" spans="1:65" s="2" customFormat="1" ht="21.75" customHeight="1">
      <c r="A152" s="34"/>
      <c r="B152" s="35"/>
      <c r="C152" s="185" t="s">
        <v>251</v>
      </c>
      <c r="D152" s="185" t="s">
        <v>123</v>
      </c>
      <c r="E152" s="186" t="s">
        <v>252</v>
      </c>
      <c r="F152" s="187" t="s">
        <v>253</v>
      </c>
      <c r="G152" s="188" t="s">
        <v>126</v>
      </c>
      <c r="H152" s="189">
        <v>0.16</v>
      </c>
      <c r="I152" s="190"/>
      <c r="J152" s="191">
        <f>ROUND(I152*H152,2)</f>
        <v>0</v>
      </c>
      <c r="K152" s="187" t="s">
        <v>127</v>
      </c>
      <c r="L152" s="39"/>
      <c r="M152" s="192" t="s">
        <v>43</v>
      </c>
      <c r="N152" s="193" t="s">
        <v>51</v>
      </c>
      <c r="O152" s="64"/>
      <c r="P152" s="194">
        <f>O152*H152</f>
        <v>0</v>
      </c>
      <c r="Q152" s="194">
        <v>1.89</v>
      </c>
      <c r="R152" s="194">
        <f>Q152*H152</f>
        <v>0.3024</v>
      </c>
      <c r="S152" s="194">
        <v>0</v>
      </c>
      <c r="T152" s="195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96" t="s">
        <v>128</v>
      </c>
      <c r="AT152" s="196" t="s">
        <v>123</v>
      </c>
      <c r="AU152" s="196" t="s">
        <v>87</v>
      </c>
      <c r="AY152" s="16" t="s">
        <v>121</v>
      </c>
      <c r="BE152" s="197">
        <f>IF(N152="základní",J152,0)</f>
        <v>0</v>
      </c>
      <c r="BF152" s="197">
        <f>IF(N152="snížená",J152,0)</f>
        <v>0</v>
      </c>
      <c r="BG152" s="197">
        <f>IF(N152="zákl. přenesená",J152,0)</f>
        <v>0</v>
      </c>
      <c r="BH152" s="197">
        <f>IF(N152="sníž. přenesená",J152,0)</f>
        <v>0</v>
      </c>
      <c r="BI152" s="197">
        <f>IF(N152="nulová",J152,0)</f>
        <v>0</v>
      </c>
      <c r="BJ152" s="16" t="s">
        <v>85</v>
      </c>
      <c r="BK152" s="197">
        <f>ROUND(I152*H152,2)</f>
        <v>0</v>
      </c>
      <c r="BL152" s="16" t="s">
        <v>128</v>
      </c>
      <c r="BM152" s="196" t="s">
        <v>254</v>
      </c>
    </row>
    <row r="153" spans="1:65" s="2" customFormat="1" ht="87.75">
      <c r="A153" s="34"/>
      <c r="B153" s="35"/>
      <c r="C153" s="36"/>
      <c r="D153" s="198" t="s">
        <v>130</v>
      </c>
      <c r="E153" s="36"/>
      <c r="F153" s="199" t="s">
        <v>255</v>
      </c>
      <c r="G153" s="36"/>
      <c r="H153" s="36"/>
      <c r="I153" s="103"/>
      <c r="J153" s="36"/>
      <c r="K153" s="36"/>
      <c r="L153" s="39"/>
      <c r="M153" s="200"/>
      <c r="N153" s="201"/>
      <c r="O153" s="64"/>
      <c r="P153" s="64"/>
      <c r="Q153" s="64"/>
      <c r="R153" s="64"/>
      <c r="S153" s="64"/>
      <c r="T153" s="65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6" t="s">
        <v>130</v>
      </c>
      <c r="AU153" s="16" t="s">
        <v>87</v>
      </c>
    </row>
    <row r="154" spans="1:65" s="13" customFormat="1" ht="11.25">
      <c r="B154" s="202"/>
      <c r="C154" s="203"/>
      <c r="D154" s="198" t="s">
        <v>132</v>
      </c>
      <c r="E154" s="204" t="s">
        <v>43</v>
      </c>
      <c r="F154" s="205" t="s">
        <v>256</v>
      </c>
      <c r="G154" s="203"/>
      <c r="H154" s="206">
        <v>0.16</v>
      </c>
      <c r="I154" s="207"/>
      <c r="J154" s="203"/>
      <c r="K154" s="203"/>
      <c r="L154" s="208"/>
      <c r="M154" s="209"/>
      <c r="N154" s="210"/>
      <c r="O154" s="210"/>
      <c r="P154" s="210"/>
      <c r="Q154" s="210"/>
      <c r="R154" s="210"/>
      <c r="S154" s="210"/>
      <c r="T154" s="211"/>
      <c r="AT154" s="212" t="s">
        <v>132</v>
      </c>
      <c r="AU154" s="212" t="s">
        <v>87</v>
      </c>
      <c r="AV154" s="13" t="s">
        <v>87</v>
      </c>
      <c r="AW154" s="13" t="s">
        <v>39</v>
      </c>
      <c r="AX154" s="13" t="s">
        <v>80</v>
      </c>
      <c r="AY154" s="212" t="s">
        <v>121</v>
      </c>
    </row>
    <row r="155" spans="1:65" s="12" customFormat="1" ht="22.9" customHeight="1">
      <c r="B155" s="169"/>
      <c r="C155" s="170"/>
      <c r="D155" s="171" t="s">
        <v>79</v>
      </c>
      <c r="E155" s="183" t="s">
        <v>151</v>
      </c>
      <c r="F155" s="183" t="s">
        <v>257</v>
      </c>
      <c r="G155" s="170"/>
      <c r="H155" s="170"/>
      <c r="I155" s="173"/>
      <c r="J155" s="184">
        <f>BK155</f>
        <v>0</v>
      </c>
      <c r="K155" s="170"/>
      <c r="L155" s="175"/>
      <c r="M155" s="176"/>
      <c r="N155" s="177"/>
      <c r="O155" s="177"/>
      <c r="P155" s="178">
        <f>SUM(P156:P165)</f>
        <v>0</v>
      </c>
      <c r="Q155" s="177"/>
      <c r="R155" s="178">
        <f>SUM(R156:R165)</f>
        <v>94.994715200000002</v>
      </c>
      <c r="S155" s="177"/>
      <c r="T155" s="179">
        <f>SUM(T156:T165)</f>
        <v>0</v>
      </c>
      <c r="AR155" s="180" t="s">
        <v>85</v>
      </c>
      <c r="AT155" s="181" t="s">
        <v>79</v>
      </c>
      <c r="AU155" s="181" t="s">
        <v>85</v>
      </c>
      <c r="AY155" s="180" t="s">
        <v>121</v>
      </c>
      <c r="BK155" s="182">
        <f>SUM(BK156:BK165)</f>
        <v>0</v>
      </c>
    </row>
    <row r="156" spans="1:65" s="2" customFormat="1" ht="21.75" customHeight="1">
      <c r="A156" s="34"/>
      <c r="B156" s="35"/>
      <c r="C156" s="185" t="s">
        <v>258</v>
      </c>
      <c r="D156" s="185" t="s">
        <v>123</v>
      </c>
      <c r="E156" s="186" t="s">
        <v>259</v>
      </c>
      <c r="F156" s="187" t="s">
        <v>260</v>
      </c>
      <c r="G156" s="188" t="s">
        <v>174</v>
      </c>
      <c r="H156" s="189">
        <v>304.48</v>
      </c>
      <c r="I156" s="190"/>
      <c r="J156" s="191">
        <f>ROUND(I156*H156,2)</f>
        <v>0</v>
      </c>
      <c r="K156" s="187" t="s">
        <v>127</v>
      </c>
      <c r="L156" s="39"/>
      <c r="M156" s="192" t="s">
        <v>43</v>
      </c>
      <c r="N156" s="193" t="s">
        <v>51</v>
      </c>
      <c r="O156" s="64"/>
      <c r="P156" s="194">
        <f>O156*H156</f>
        <v>0</v>
      </c>
      <c r="Q156" s="194">
        <v>0.15620000000000001</v>
      </c>
      <c r="R156" s="194">
        <f>Q156*H156</f>
        <v>47.559776000000006</v>
      </c>
      <c r="S156" s="194">
        <v>0</v>
      </c>
      <c r="T156" s="195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96" t="s">
        <v>128</v>
      </c>
      <c r="AT156" s="196" t="s">
        <v>123</v>
      </c>
      <c r="AU156" s="196" t="s">
        <v>87</v>
      </c>
      <c r="AY156" s="16" t="s">
        <v>121</v>
      </c>
      <c r="BE156" s="197">
        <f>IF(N156="základní",J156,0)</f>
        <v>0</v>
      </c>
      <c r="BF156" s="197">
        <f>IF(N156="snížená",J156,0)</f>
        <v>0</v>
      </c>
      <c r="BG156" s="197">
        <f>IF(N156="zákl. přenesená",J156,0)</f>
        <v>0</v>
      </c>
      <c r="BH156" s="197">
        <f>IF(N156="sníž. přenesená",J156,0)</f>
        <v>0</v>
      </c>
      <c r="BI156" s="197">
        <f>IF(N156="nulová",J156,0)</f>
        <v>0</v>
      </c>
      <c r="BJ156" s="16" t="s">
        <v>85</v>
      </c>
      <c r="BK156" s="197">
        <f>ROUND(I156*H156,2)</f>
        <v>0</v>
      </c>
      <c r="BL156" s="16" t="s">
        <v>128</v>
      </c>
      <c r="BM156" s="196" t="s">
        <v>261</v>
      </c>
    </row>
    <row r="157" spans="1:65" s="2" customFormat="1" ht="126.75">
      <c r="A157" s="34"/>
      <c r="B157" s="35"/>
      <c r="C157" s="36"/>
      <c r="D157" s="198" t="s">
        <v>130</v>
      </c>
      <c r="E157" s="36"/>
      <c r="F157" s="199" t="s">
        <v>262</v>
      </c>
      <c r="G157" s="36"/>
      <c r="H157" s="36"/>
      <c r="I157" s="103"/>
      <c r="J157" s="36"/>
      <c r="K157" s="36"/>
      <c r="L157" s="39"/>
      <c r="M157" s="200"/>
      <c r="N157" s="201"/>
      <c r="O157" s="64"/>
      <c r="P157" s="64"/>
      <c r="Q157" s="64"/>
      <c r="R157" s="64"/>
      <c r="S157" s="64"/>
      <c r="T157" s="65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6" t="s">
        <v>130</v>
      </c>
      <c r="AU157" s="16" t="s">
        <v>87</v>
      </c>
    </row>
    <row r="158" spans="1:65" s="13" customFormat="1" ht="11.25">
      <c r="B158" s="202"/>
      <c r="C158" s="203"/>
      <c r="D158" s="198" t="s">
        <v>132</v>
      </c>
      <c r="E158" s="204" t="s">
        <v>43</v>
      </c>
      <c r="F158" s="205" t="s">
        <v>263</v>
      </c>
      <c r="G158" s="203"/>
      <c r="H158" s="206">
        <v>304.48</v>
      </c>
      <c r="I158" s="207"/>
      <c r="J158" s="203"/>
      <c r="K158" s="203"/>
      <c r="L158" s="208"/>
      <c r="M158" s="209"/>
      <c r="N158" s="210"/>
      <c r="O158" s="210"/>
      <c r="P158" s="210"/>
      <c r="Q158" s="210"/>
      <c r="R158" s="210"/>
      <c r="S158" s="210"/>
      <c r="T158" s="211"/>
      <c r="AT158" s="212" t="s">
        <v>132</v>
      </c>
      <c r="AU158" s="212" t="s">
        <v>87</v>
      </c>
      <c r="AV158" s="13" t="s">
        <v>87</v>
      </c>
      <c r="AW158" s="13" t="s">
        <v>39</v>
      </c>
      <c r="AX158" s="13" t="s">
        <v>80</v>
      </c>
      <c r="AY158" s="212" t="s">
        <v>121</v>
      </c>
    </row>
    <row r="159" spans="1:65" s="2" customFormat="1" ht="21.75" customHeight="1">
      <c r="A159" s="34"/>
      <c r="B159" s="35"/>
      <c r="C159" s="185" t="s">
        <v>264</v>
      </c>
      <c r="D159" s="185" t="s">
        <v>123</v>
      </c>
      <c r="E159" s="186" t="s">
        <v>265</v>
      </c>
      <c r="F159" s="187" t="s">
        <v>266</v>
      </c>
      <c r="G159" s="188" t="s">
        <v>174</v>
      </c>
      <c r="H159" s="189">
        <v>608.96</v>
      </c>
      <c r="I159" s="190"/>
      <c r="J159" s="191">
        <f>ROUND(I159*H159,2)</f>
        <v>0</v>
      </c>
      <c r="K159" s="187" t="s">
        <v>43</v>
      </c>
      <c r="L159" s="39"/>
      <c r="M159" s="192" t="s">
        <v>43</v>
      </c>
      <c r="N159" s="193" t="s">
        <v>51</v>
      </c>
      <c r="O159" s="64"/>
      <c r="P159" s="194">
        <f>O159*H159</f>
        <v>0</v>
      </c>
      <c r="Q159" s="194">
        <v>2.6030000000000001E-2</v>
      </c>
      <c r="R159" s="194">
        <f>Q159*H159</f>
        <v>15.851228800000001</v>
      </c>
      <c r="S159" s="194">
        <v>0</v>
      </c>
      <c r="T159" s="195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96" t="s">
        <v>128</v>
      </c>
      <c r="AT159" s="196" t="s">
        <v>123</v>
      </c>
      <c r="AU159" s="196" t="s">
        <v>87</v>
      </c>
      <c r="AY159" s="16" t="s">
        <v>121</v>
      </c>
      <c r="BE159" s="197">
        <f>IF(N159="základní",J159,0)</f>
        <v>0</v>
      </c>
      <c r="BF159" s="197">
        <f>IF(N159="snížená",J159,0)</f>
        <v>0</v>
      </c>
      <c r="BG159" s="197">
        <f>IF(N159="zákl. přenesená",J159,0)</f>
        <v>0</v>
      </c>
      <c r="BH159" s="197">
        <f>IF(N159="sníž. přenesená",J159,0)</f>
        <v>0</v>
      </c>
      <c r="BI159" s="197">
        <f>IF(N159="nulová",J159,0)</f>
        <v>0</v>
      </c>
      <c r="BJ159" s="16" t="s">
        <v>85</v>
      </c>
      <c r="BK159" s="197">
        <f>ROUND(I159*H159,2)</f>
        <v>0</v>
      </c>
      <c r="BL159" s="16" t="s">
        <v>128</v>
      </c>
      <c r="BM159" s="196" t="s">
        <v>267</v>
      </c>
    </row>
    <row r="160" spans="1:65" s="2" customFormat="1" ht="126.75">
      <c r="A160" s="34"/>
      <c r="B160" s="35"/>
      <c r="C160" s="36"/>
      <c r="D160" s="198" t="s">
        <v>130</v>
      </c>
      <c r="E160" s="36"/>
      <c r="F160" s="199" t="s">
        <v>262</v>
      </c>
      <c r="G160" s="36"/>
      <c r="H160" s="36"/>
      <c r="I160" s="103"/>
      <c r="J160" s="36"/>
      <c r="K160" s="36"/>
      <c r="L160" s="39"/>
      <c r="M160" s="200"/>
      <c r="N160" s="201"/>
      <c r="O160" s="64"/>
      <c r="P160" s="64"/>
      <c r="Q160" s="64"/>
      <c r="R160" s="64"/>
      <c r="S160" s="64"/>
      <c r="T160" s="65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6" t="s">
        <v>130</v>
      </c>
      <c r="AU160" s="16" t="s">
        <v>87</v>
      </c>
    </row>
    <row r="161" spans="1:65" s="13" customFormat="1" ht="11.25">
      <c r="B161" s="202"/>
      <c r="C161" s="203"/>
      <c r="D161" s="198" t="s">
        <v>132</v>
      </c>
      <c r="E161" s="203"/>
      <c r="F161" s="205" t="s">
        <v>268</v>
      </c>
      <c r="G161" s="203"/>
      <c r="H161" s="206">
        <v>608.96</v>
      </c>
      <c r="I161" s="207"/>
      <c r="J161" s="203"/>
      <c r="K161" s="203"/>
      <c r="L161" s="208"/>
      <c r="M161" s="209"/>
      <c r="N161" s="210"/>
      <c r="O161" s="210"/>
      <c r="P161" s="210"/>
      <c r="Q161" s="210"/>
      <c r="R161" s="210"/>
      <c r="S161" s="210"/>
      <c r="T161" s="211"/>
      <c r="AT161" s="212" t="s">
        <v>132</v>
      </c>
      <c r="AU161" s="212" t="s">
        <v>87</v>
      </c>
      <c r="AV161" s="13" t="s">
        <v>87</v>
      </c>
      <c r="AW161" s="13" t="s">
        <v>4</v>
      </c>
      <c r="AX161" s="13" t="s">
        <v>85</v>
      </c>
      <c r="AY161" s="212" t="s">
        <v>121</v>
      </c>
    </row>
    <row r="162" spans="1:65" s="2" customFormat="1" ht="16.5" customHeight="1">
      <c r="A162" s="34"/>
      <c r="B162" s="35"/>
      <c r="C162" s="185" t="s">
        <v>269</v>
      </c>
      <c r="D162" s="185" t="s">
        <v>123</v>
      </c>
      <c r="E162" s="186" t="s">
        <v>270</v>
      </c>
      <c r="F162" s="187" t="s">
        <v>271</v>
      </c>
      <c r="G162" s="188" t="s">
        <v>174</v>
      </c>
      <c r="H162" s="189">
        <v>304.48</v>
      </c>
      <c r="I162" s="190"/>
      <c r="J162" s="191">
        <f>ROUND(I162*H162,2)</f>
        <v>0</v>
      </c>
      <c r="K162" s="187" t="s">
        <v>127</v>
      </c>
      <c r="L162" s="39"/>
      <c r="M162" s="192" t="s">
        <v>43</v>
      </c>
      <c r="N162" s="193" t="s">
        <v>51</v>
      </c>
      <c r="O162" s="64"/>
      <c r="P162" s="194">
        <f>O162*H162</f>
        <v>0</v>
      </c>
      <c r="Q162" s="194">
        <v>0</v>
      </c>
      <c r="R162" s="194">
        <f>Q162*H162</f>
        <v>0</v>
      </c>
      <c r="S162" s="194">
        <v>0</v>
      </c>
      <c r="T162" s="195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96" t="s">
        <v>128</v>
      </c>
      <c r="AT162" s="196" t="s">
        <v>123</v>
      </c>
      <c r="AU162" s="196" t="s">
        <v>87</v>
      </c>
      <c r="AY162" s="16" t="s">
        <v>121</v>
      </c>
      <c r="BE162" s="197">
        <f>IF(N162="základní",J162,0)</f>
        <v>0</v>
      </c>
      <c r="BF162" s="197">
        <f>IF(N162="snížená",J162,0)</f>
        <v>0</v>
      </c>
      <c r="BG162" s="197">
        <f>IF(N162="zákl. přenesená",J162,0)</f>
        <v>0</v>
      </c>
      <c r="BH162" s="197">
        <f>IF(N162="sníž. přenesená",J162,0)</f>
        <v>0</v>
      </c>
      <c r="BI162" s="197">
        <f>IF(N162="nulová",J162,0)</f>
        <v>0</v>
      </c>
      <c r="BJ162" s="16" t="s">
        <v>85</v>
      </c>
      <c r="BK162" s="197">
        <f>ROUND(I162*H162,2)</f>
        <v>0</v>
      </c>
      <c r="BL162" s="16" t="s">
        <v>128</v>
      </c>
      <c r="BM162" s="196" t="s">
        <v>272</v>
      </c>
    </row>
    <row r="163" spans="1:65" s="13" customFormat="1" ht="11.25">
      <c r="B163" s="202"/>
      <c r="C163" s="203"/>
      <c r="D163" s="198" t="s">
        <v>132</v>
      </c>
      <c r="E163" s="204" t="s">
        <v>43</v>
      </c>
      <c r="F163" s="205" t="s">
        <v>263</v>
      </c>
      <c r="G163" s="203"/>
      <c r="H163" s="206">
        <v>304.48</v>
      </c>
      <c r="I163" s="207"/>
      <c r="J163" s="203"/>
      <c r="K163" s="203"/>
      <c r="L163" s="208"/>
      <c r="M163" s="209"/>
      <c r="N163" s="210"/>
      <c r="O163" s="210"/>
      <c r="P163" s="210"/>
      <c r="Q163" s="210"/>
      <c r="R163" s="210"/>
      <c r="S163" s="210"/>
      <c r="T163" s="211"/>
      <c r="AT163" s="212" t="s">
        <v>132</v>
      </c>
      <c r="AU163" s="212" t="s">
        <v>87</v>
      </c>
      <c r="AV163" s="13" t="s">
        <v>87</v>
      </c>
      <c r="AW163" s="13" t="s">
        <v>39</v>
      </c>
      <c r="AX163" s="13" t="s">
        <v>80</v>
      </c>
      <c r="AY163" s="212" t="s">
        <v>121</v>
      </c>
    </row>
    <row r="164" spans="1:65" s="2" customFormat="1" ht="21.75" customHeight="1">
      <c r="A164" s="34"/>
      <c r="B164" s="35"/>
      <c r="C164" s="185" t="s">
        <v>273</v>
      </c>
      <c r="D164" s="185" t="s">
        <v>123</v>
      </c>
      <c r="E164" s="186" t="s">
        <v>274</v>
      </c>
      <c r="F164" s="187" t="s">
        <v>275</v>
      </c>
      <c r="G164" s="188" t="s">
        <v>174</v>
      </c>
      <c r="H164" s="189">
        <v>304.48</v>
      </c>
      <c r="I164" s="190"/>
      <c r="J164" s="191">
        <f>ROUND(I164*H164,2)</f>
        <v>0</v>
      </c>
      <c r="K164" s="187" t="s">
        <v>127</v>
      </c>
      <c r="L164" s="39"/>
      <c r="M164" s="192" t="s">
        <v>43</v>
      </c>
      <c r="N164" s="193" t="s">
        <v>51</v>
      </c>
      <c r="O164" s="64"/>
      <c r="P164" s="194">
        <f>O164*H164</f>
        <v>0</v>
      </c>
      <c r="Q164" s="194">
        <v>0.10373</v>
      </c>
      <c r="R164" s="194">
        <f>Q164*H164</f>
        <v>31.583710400000001</v>
      </c>
      <c r="S164" s="194">
        <v>0</v>
      </c>
      <c r="T164" s="195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96" t="s">
        <v>128</v>
      </c>
      <c r="AT164" s="196" t="s">
        <v>123</v>
      </c>
      <c r="AU164" s="196" t="s">
        <v>87</v>
      </c>
      <c r="AY164" s="16" t="s">
        <v>121</v>
      </c>
      <c r="BE164" s="197">
        <f>IF(N164="základní",J164,0)</f>
        <v>0</v>
      </c>
      <c r="BF164" s="197">
        <f>IF(N164="snížená",J164,0)</f>
        <v>0</v>
      </c>
      <c r="BG164" s="197">
        <f>IF(N164="zákl. přenesená",J164,0)</f>
        <v>0</v>
      </c>
      <c r="BH164" s="197">
        <f>IF(N164="sníž. přenesená",J164,0)</f>
        <v>0</v>
      </c>
      <c r="BI164" s="197">
        <f>IF(N164="nulová",J164,0)</f>
        <v>0</v>
      </c>
      <c r="BJ164" s="16" t="s">
        <v>85</v>
      </c>
      <c r="BK164" s="197">
        <f>ROUND(I164*H164,2)</f>
        <v>0</v>
      </c>
      <c r="BL164" s="16" t="s">
        <v>128</v>
      </c>
      <c r="BM164" s="196" t="s">
        <v>276</v>
      </c>
    </row>
    <row r="165" spans="1:65" s="13" customFormat="1" ht="11.25">
      <c r="B165" s="202"/>
      <c r="C165" s="203"/>
      <c r="D165" s="198" t="s">
        <v>132</v>
      </c>
      <c r="E165" s="204" t="s">
        <v>43</v>
      </c>
      <c r="F165" s="205" t="s">
        <v>263</v>
      </c>
      <c r="G165" s="203"/>
      <c r="H165" s="206">
        <v>304.48</v>
      </c>
      <c r="I165" s="207"/>
      <c r="J165" s="203"/>
      <c r="K165" s="203"/>
      <c r="L165" s="208"/>
      <c r="M165" s="209"/>
      <c r="N165" s="210"/>
      <c r="O165" s="210"/>
      <c r="P165" s="210"/>
      <c r="Q165" s="210"/>
      <c r="R165" s="210"/>
      <c r="S165" s="210"/>
      <c r="T165" s="211"/>
      <c r="AT165" s="212" t="s">
        <v>132</v>
      </c>
      <c r="AU165" s="212" t="s">
        <v>87</v>
      </c>
      <c r="AV165" s="13" t="s">
        <v>87</v>
      </c>
      <c r="AW165" s="13" t="s">
        <v>39</v>
      </c>
      <c r="AX165" s="13" t="s">
        <v>80</v>
      </c>
      <c r="AY165" s="212" t="s">
        <v>121</v>
      </c>
    </row>
    <row r="166" spans="1:65" s="12" customFormat="1" ht="22.9" customHeight="1">
      <c r="B166" s="169"/>
      <c r="C166" s="170"/>
      <c r="D166" s="171" t="s">
        <v>79</v>
      </c>
      <c r="E166" s="183" t="s">
        <v>178</v>
      </c>
      <c r="F166" s="183" t="s">
        <v>277</v>
      </c>
      <c r="G166" s="170"/>
      <c r="H166" s="170"/>
      <c r="I166" s="173"/>
      <c r="J166" s="184">
        <f>BK166</f>
        <v>0</v>
      </c>
      <c r="K166" s="170"/>
      <c r="L166" s="175"/>
      <c r="M166" s="176"/>
      <c r="N166" s="177"/>
      <c r="O166" s="177"/>
      <c r="P166" s="178">
        <f>SUM(P167:P200)</f>
        <v>0</v>
      </c>
      <c r="Q166" s="177"/>
      <c r="R166" s="178">
        <f>SUM(R167:R200)</f>
        <v>62.682371200000006</v>
      </c>
      <c r="S166" s="177"/>
      <c r="T166" s="179">
        <f>SUM(T167:T200)</f>
        <v>5.96</v>
      </c>
      <c r="AR166" s="180" t="s">
        <v>85</v>
      </c>
      <c r="AT166" s="181" t="s">
        <v>79</v>
      </c>
      <c r="AU166" s="181" t="s">
        <v>85</v>
      </c>
      <c r="AY166" s="180" t="s">
        <v>121</v>
      </c>
      <c r="BK166" s="182">
        <f>SUM(BK167:BK200)</f>
        <v>0</v>
      </c>
    </row>
    <row r="167" spans="1:65" s="2" customFormat="1" ht="21.75" customHeight="1">
      <c r="A167" s="34"/>
      <c r="B167" s="35"/>
      <c r="C167" s="185" t="s">
        <v>278</v>
      </c>
      <c r="D167" s="185" t="s">
        <v>123</v>
      </c>
      <c r="E167" s="186" t="s">
        <v>279</v>
      </c>
      <c r="F167" s="187" t="s">
        <v>280</v>
      </c>
      <c r="G167" s="188" t="s">
        <v>281</v>
      </c>
      <c r="H167" s="189">
        <v>10</v>
      </c>
      <c r="I167" s="190"/>
      <c r="J167" s="191">
        <f>ROUND(I167*H167,2)</f>
        <v>0</v>
      </c>
      <c r="K167" s="187" t="s">
        <v>127</v>
      </c>
      <c r="L167" s="39"/>
      <c r="M167" s="192" t="s">
        <v>43</v>
      </c>
      <c r="N167" s="193" t="s">
        <v>51</v>
      </c>
      <c r="O167" s="64"/>
      <c r="P167" s="194">
        <f>O167*H167</f>
        <v>0</v>
      </c>
      <c r="Q167" s="194">
        <v>0.15540000000000001</v>
      </c>
      <c r="R167" s="194">
        <f>Q167*H167</f>
        <v>1.554</v>
      </c>
      <c r="S167" s="194">
        <v>0</v>
      </c>
      <c r="T167" s="195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96" t="s">
        <v>128</v>
      </c>
      <c r="AT167" s="196" t="s">
        <v>123</v>
      </c>
      <c r="AU167" s="196" t="s">
        <v>87</v>
      </c>
      <c r="AY167" s="16" t="s">
        <v>121</v>
      </c>
      <c r="BE167" s="197">
        <f>IF(N167="základní",J167,0)</f>
        <v>0</v>
      </c>
      <c r="BF167" s="197">
        <f>IF(N167="snížená",J167,0)</f>
        <v>0</v>
      </c>
      <c r="BG167" s="197">
        <f>IF(N167="zákl. přenesená",J167,0)</f>
        <v>0</v>
      </c>
      <c r="BH167" s="197">
        <f>IF(N167="sníž. přenesená",J167,0)</f>
        <v>0</v>
      </c>
      <c r="BI167" s="197">
        <f>IF(N167="nulová",J167,0)</f>
        <v>0</v>
      </c>
      <c r="BJ167" s="16" t="s">
        <v>85</v>
      </c>
      <c r="BK167" s="197">
        <f>ROUND(I167*H167,2)</f>
        <v>0</v>
      </c>
      <c r="BL167" s="16" t="s">
        <v>128</v>
      </c>
      <c r="BM167" s="196" t="s">
        <v>282</v>
      </c>
    </row>
    <row r="168" spans="1:65" s="2" customFormat="1" ht="87.75">
      <c r="A168" s="34"/>
      <c r="B168" s="35"/>
      <c r="C168" s="36"/>
      <c r="D168" s="198" t="s">
        <v>130</v>
      </c>
      <c r="E168" s="36"/>
      <c r="F168" s="199" t="s">
        <v>283</v>
      </c>
      <c r="G168" s="36"/>
      <c r="H168" s="36"/>
      <c r="I168" s="103"/>
      <c r="J168" s="36"/>
      <c r="K168" s="36"/>
      <c r="L168" s="39"/>
      <c r="M168" s="200"/>
      <c r="N168" s="201"/>
      <c r="O168" s="64"/>
      <c r="P168" s="64"/>
      <c r="Q168" s="64"/>
      <c r="R168" s="64"/>
      <c r="S168" s="64"/>
      <c r="T168" s="65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6" t="s">
        <v>130</v>
      </c>
      <c r="AU168" s="16" t="s">
        <v>87</v>
      </c>
    </row>
    <row r="169" spans="1:65" s="13" customFormat="1" ht="11.25">
      <c r="B169" s="202"/>
      <c r="C169" s="203"/>
      <c r="D169" s="198" t="s">
        <v>132</v>
      </c>
      <c r="E169" s="204" t="s">
        <v>43</v>
      </c>
      <c r="F169" s="205" t="s">
        <v>284</v>
      </c>
      <c r="G169" s="203"/>
      <c r="H169" s="206">
        <v>10</v>
      </c>
      <c r="I169" s="207"/>
      <c r="J169" s="203"/>
      <c r="K169" s="203"/>
      <c r="L169" s="208"/>
      <c r="M169" s="209"/>
      <c r="N169" s="210"/>
      <c r="O169" s="210"/>
      <c r="P169" s="210"/>
      <c r="Q169" s="210"/>
      <c r="R169" s="210"/>
      <c r="S169" s="210"/>
      <c r="T169" s="211"/>
      <c r="AT169" s="212" t="s">
        <v>132</v>
      </c>
      <c r="AU169" s="212" t="s">
        <v>87</v>
      </c>
      <c r="AV169" s="13" t="s">
        <v>87</v>
      </c>
      <c r="AW169" s="13" t="s">
        <v>39</v>
      </c>
      <c r="AX169" s="13" t="s">
        <v>80</v>
      </c>
      <c r="AY169" s="212" t="s">
        <v>121</v>
      </c>
    </row>
    <row r="170" spans="1:65" s="2" customFormat="1" ht="16.5" customHeight="1">
      <c r="A170" s="34"/>
      <c r="B170" s="35"/>
      <c r="C170" s="213" t="s">
        <v>285</v>
      </c>
      <c r="D170" s="213" t="s">
        <v>185</v>
      </c>
      <c r="E170" s="214" t="s">
        <v>286</v>
      </c>
      <c r="F170" s="215" t="s">
        <v>287</v>
      </c>
      <c r="G170" s="216" t="s">
        <v>281</v>
      </c>
      <c r="H170" s="217">
        <v>10.199999999999999</v>
      </c>
      <c r="I170" s="218"/>
      <c r="J170" s="219">
        <f>ROUND(I170*H170,2)</f>
        <v>0</v>
      </c>
      <c r="K170" s="215" t="s">
        <v>127</v>
      </c>
      <c r="L170" s="220"/>
      <c r="M170" s="221" t="s">
        <v>43</v>
      </c>
      <c r="N170" s="222" t="s">
        <v>51</v>
      </c>
      <c r="O170" s="64"/>
      <c r="P170" s="194">
        <f>O170*H170</f>
        <v>0</v>
      </c>
      <c r="Q170" s="194">
        <v>0.08</v>
      </c>
      <c r="R170" s="194">
        <f>Q170*H170</f>
        <v>0.81599999999999995</v>
      </c>
      <c r="S170" s="194">
        <v>0</v>
      </c>
      <c r="T170" s="195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96" t="s">
        <v>171</v>
      </c>
      <c r="AT170" s="196" t="s">
        <v>185</v>
      </c>
      <c r="AU170" s="196" t="s">
        <v>87</v>
      </c>
      <c r="AY170" s="16" t="s">
        <v>121</v>
      </c>
      <c r="BE170" s="197">
        <f>IF(N170="základní",J170,0)</f>
        <v>0</v>
      </c>
      <c r="BF170" s="197">
        <f>IF(N170="snížená",J170,0)</f>
        <v>0</v>
      </c>
      <c r="BG170" s="197">
        <f>IF(N170="zákl. přenesená",J170,0)</f>
        <v>0</v>
      </c>
      <c r="BH170" s="197">
        <f>IF(N170="sníž. přenesená",J170,0)</f>
        <v>0</v>
      </c>
      <c r="BI170" s="197">
        <f>IF(N170="nulová",J170,0)</f>
        <v>0</v>
      </c>
      <c r="BJ170" s="16" t="s">
        <v>85</v>
      </c>
      <c r="BK170" s="197">
        <f>ROUND(I170*H170,2)</f>
        <v>0</v>
      </c>
      <c r="BL170" s="16" t="s">
        <v>128</v>
      </c>
      <c r="BM170" s="196" t="s">
        <v>288</v>
      </c>
    </row>
    <row r="171" spans="1:65" s="13" customFormat="1" ht="11.25">
      <c r="B171" s="202"/>
      <c r="C171" s="203"/>
      <c r="D171" s="198" t="s">
        <v>132</v>
      </c>
      <c r="E171" s="203"/>
      <c r="F171" s="205" t="s">
        <v>289</v>
      </c>
      <c r="G171" s="203"/>
      <c r="H171" s="206">
        <v>10.199999999999999</v>
      </c>
      <c r="I171" s="207"/>
      <c r="J171" s="203"/>
      <c r="K171" s="203"/>
      <c r="L171" s="208"/>
      <c r="M171" s="209"/>
      <c r="N171" s="210"/>
      <c r="O171" s="210"/>
      <c r="P171" s="210"/>
      <c r="Q171" s="210"/>
      <c r="R171" s="210"/>
      <c r="S171" s="210"/>
      <c r="T171" s="211"/>
      <c r="AT171" s="212" t="s">
        <v>132</v>
      </c>
      <c r="AU171" s="212" t="s">
        <v>87</v>
      </c>
      <c r="AV171" s="13" t="s">
        <v>87</v>
      </c>
      <c r="AW171" s="13" t="s">
        <v>4</v>
      </c>
      <c r="AX171" s="13" t="s">
        <v>85</v>
      </c>
      <c r="AY171" s="212" t="s">
        <v>121</v>
      </c>
    </row>
    <row r="172" spans="1:65" s="2" customFormat="1" ht="21.75" customHeight="1">
      <c r="A172" s="34"/>
      <c r="B172" s="35"/>
      <c r="C172" s="185" t="s">
        <v>290</v>
      </c>
      <c r="D172" s="185" t="s">
        <v>123</v>
      </c>
      <c r="E172" s="186" t="s">
        <v>291</v>
      </c>
      <c r="F172" s="187" t="s">
        <v>292</v>
      </c>
      <c r="G172" s="188" t="s">
        <v>281</v>
      </c>
      <c r="H172" s="189">
        <v>8</v>
      </c>
      <c r="I172" s="190"/>
      <c r="J172" s="191">
        <f>ROUND(I172*H172,2)</f>
        <v>0</v>
      </c>
      <c r="K172" s="187" t="s">
        <v>127</v>
      </c>
      <c r="L172" s="39"/>
      <c r="M172" s="192" t="s">
        <v>43</v>
      </c>
      <c r="N172" s="193" t="s">
        <v>51</v>
      </c>
      <c r="O172" s="64"/>
      <c r="P172" s="194">
        <f>O172*H172</f>
        <v>0</v>
      </c>
      <c r="Q172" s="194">
        <v>0.1295</v>
      </c>
      <c r="R172" s="194">
        <f>Q172*H172</f>
        <v>1.036</v>
      </c>
      <c r="S172" s="194">
        <v>0</v>
      </c>
      <c r="T172" s="195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96" t="s">
        <v>128</v>
      </c>
      <c r="AT172" s="196" t="s">
        <v>123</v>
      </c>
      <c r="AU172" s="196" t="s">
        <v>87</v>
      </c>
      <c r="AY172" s="16" t="s">
        <v>121</v>
      </c>
      <c r="BE172" s="197">
        <f>IF(N172="základní",J172,0)</f>
        <v>0</v>
      </c>
      <c r="BF172" s="197">
        <f>IF(N172="snížená",J172,0)</f>
        <v>0</v>
      </c>
      <c r="BG172" s="197">
        <f>IF(N172="zákl. přenesená",J172,0)</f>
        <v>0</v>
      </c>
      <c r="BH172" s="197">
        <f>IF(N172="sníž. přenesená",J172,0)</f>
        <v>0</v>
      </c>
      <c r="BI172" s="197">
        <f>IF(N172="nulová",J172,0)</f>
        <v>0</v>
      </c>
      <c r="BJ172" s="16" t="s">
        <v>85</v>
      </c>
      <c r="BK172" s="197">
        <f>ROUND(I172*H172,2)</f>
        <v>0</v>
      </c>
      <c r="BL172" s="16" t="s">
        <v>128</v>
      </c>
      <c r="BM172" s="196" t="s">
        <v>293</v>
      </c>
    </row>
    <row r="173" spans="1:65" s="2" customFormat="1" ht="87.75">
      <c r="A173" s="34"/>
      <c r="B173" s="35"/>
      <c r="C173" s="36"/>
      <c r="D173" s="198" t="s">
        <v>130</v>
      </c>
      <c r="E173" s="36"/>
      <c r="F173" s="199" t="s">
        <v>294</v>
      </c>
      <c r="G173" s="36"/>
      <c r="H173" s="36"/>
      <c r="I173" s="103"/>
      <c r="J173" s="36"/>
      <c r="K173" s="36"/>
      <c r="L173" s="39"/>
      <c r="M173" s="200"/>
      <c r="N173" s="201"/>
      <c r="O173" s="64"/>
      <c r="P173" s="64"/>
      <c r="Q173" s="64"/>
      <c r="R173" s="64"/>
      <c r="S173" s="64"/>
      <c r="T173" s="65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6" t="s">
        <v>130</v>
      </c>
      <c r="AU173" s="16" t="s">
        <v>87</v>
      </c>
    </row>
    <row r="174" spans="1:65" s="13" customFormat="1" ht="11.25">
      <c r="B174" s="202"/>
      <c r="C174" s="203"/>
      <c r="D174" s="198" t="s">
        <v>132</v>
      </c>
      <c r="E174" s="204" t="s">
        <v>43</v>
      </c>
      <c r="F174" s="205" t="s">
        <v>295</v>
      </c>
      <c r="G174" s="203"/>
      <c r="H174" s="206">
        <v>8</v>
      </c>
      <c r="I174" s="207"/>
      <c r="J174" s="203"/>
      <c r="K174" s="203"/>
      <c r="L174" s="208"/>
      <c r="M174" s="209"/>
      <c r="N174" s="210"/>
      <c r="O174" s="210"/>
      <c r="P174" s="210"/>
      <c r="Q174" s="210"/>
      <c r="R174" s="210"/>
      <c r="S174" s="210"/>
      <c r="T174" s="211"/>
      <c r="AT174" s="212" t="s">
        <v>132</v>
      </c>
      <c r="AU174" s="212" t="s">
        <v>87</v>
      </c>
      <c r="AV174" s="13" t="s">
        <v>87</v>
      </c>
      <c r="AW174" s="13" t="s">
        <v>39</v>
      </c>
      <c r="AX174" s="13" t="s">
        <v>80</v>
      </c>
      <c r="AY174" s="212" t="s">
        <v>121</v>
      </c>
    </row>
    <row r="175" spans="1:65" s="2" customFormat="1" ht="16.5" customHeight="1">
      <c r="A175" s="34"/>
      <c r="B175" s="35"/>
      <c r="C175" s="213" t="s">
        <v>296</v>
      </c>
      <c r="D175" s="213" t="s">
        <v>185</v>
      </c>
      <c r="E175" s="214" t="s">
        <v>297</v>
      </c>
      <c r="F175" s="215" t="s">
        <v>298</v>
      </c>
      <c r="G175" s="216" t="s">
        <v>281</v>
      </c>
      <c r="H175" s="217">
        <v>8.16</v>
      </c>
      <c r="I175" s="218"/>
      <c r="J175" s="219">
        <f>ROUND(I175*H175,2)</f>
        <v>0</v>
      </c>
      <c r="K175" s="215" t="s">
        <v>127</v>
      </c>
      <c r="L175" s="220"/>
      <c r="M175" s="221" t="s">
        <v>43</v>
      </c>
      <c r="N175" s="222" t="s">
        <v>51</v>
      </c>
      <c r="O175" s="64"/>
      <c r="P175" s="194">
        <f>O175*H175</f>
        <v>0</v>
      </c>
      <c r="Q175" s="194">
        <v>5.6120000000000003E-2</v>
      </c>
      <c r="R175" s="194">
        <f>Q175*H175</f>
        <v>0.45793920000000005</v>
      </c>
      <c r="S175" s="194">
        <v>0</v>
      </c>
      <c r="T175" s="195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96" t="s">
        <v>171</v>
      </c>
      <c r="AT175" s="196" t="s">
        <v>185</v>
      </c>
      <c r="AU175" s="196" t="s">
        <v>87</v>
      </c>
      <c r="AY175" s="16" t="s">
        <v>121</v>
      </c>
      <c r="BE175" s="197">
        <f>IF(N175="základní",J175,0)</f>
        <v>0</v>
      </c>
      <c r="BF175" s="197">
        <f>IF(N175="snížená",J175,0)</f>
        <v>0</v>
      </c>
      <c r="BG175" s="197">
        <f>IF(N175="zákl. přenesená",J175,0)</f>
        <v>0</v>
      </c>
      <c r="BH175" s="197">
        <f>IF(N175="sníž. přenesená",J175,0)</f>
        <v>0</v>
      </c>
      <c r="BI175" s="197">
        <f>IF(N175="nulová",J175,0)</f>
        <v>0</v>
      </c>
      <c r="BJ175" s="16" t="s">
        <v>85</v>
      </c>
      <c r="BK175" s="197">
        <f>ROUND(I175*H175,2)</f>
        <v>0</v>
      </c>
      <c r="BL175" s="16" t="s">
        <v>128</v>
      </c>
      <c r="BM175" s="196" t="s">
        <v>299</v>
      </c>
    </row>
    <row r="176" spans="1:65" s="13" customFormat="1" ht="11.25">
      <c r="B176" s="202"/>
      <c r="C176" s="203"/>
      <c r="D176" s="198" t="s">
        <v>132</v>
      </c>
      <c r="E176" s="203"/>
      <c r="F176" s="205" t="s">
        <v>300</v>
      </c>
      <c r="G176" s="203"/>
      <c r="H176" s="206">
        <v>8.16</v>
      </c>
      <c r="I176" s="207"/>
      <c r="J176" s="203"/>
      <c r="K176" s="203"/>
      <c r="L176" s="208"/>
      <c r="M176" s="209"/>
      <c r="N176" s="210"/>
      <c r="O176" s="210"/>
      <c r="P176" s="210"/>
      <c r="Q176" s="210"/>
      <c r="R176" s="210"/>
      <c r="S176" s="210"/>
      <c r="T176" s="211"/>
      <c r="AT176" s="212" t="s">
        <v>132</v>
      </c>
      <c r="AU176" s="212" t="s">
        <v>87</v>
      </c>
      <c r="AV176" s="13" t="s">
        <v>87</v>
      </c>
      <c r="AW176" s="13" t="s">
        <v>4</v>
      </c>
      <c r="AX176" s="13" t="s">
        <v>85</v>
      </c>
      <c r="AY176" s="212" t="s">
        <v>121</v>
      </c>
    </row>
    <row r="177" spans="1:65" s="2" customFormat="1" ht="21.75" customHeight="1">
      <c r="A177" s="34"/>
      <c r="B177" s="35"/>
      <c r="C177" s="185" t="s">
        <v>301</v>
      </c>
      <c r="D177" s="185" t="s">
        <v>123</v>
      </c>
      <c r="E177" s="186" t="s">
        <v>302</v>
      </c>
      <c r="F177" s="187" t="s">
        <v>303</v>
      </c>
      <c r="G177" s="188" t="s">
        <v>281</v>
      </c>
      <c r="H177" s="189">
        <v>251.4</v>
      </c>
      <c r="I177" s="190"/>
      <c r="J177" s="191">
        <f>ROUND(I177*H177,2)</f>
        <v>0</v>
      </c>
      <c r="K177" s="187" t="s">
        <v>127</v>
      </c>
      <c r="L177" s="39"/>
      <c r="M177" s="192" t="s">
        <v>43</v>
      </c>
      <c r="N177" s="193" t="s">
        <v>51</v>
      </c>
      <c r="O177" s="64"/>
      <c r="P177" s="194">
        <f>O177*H177</f>
        <v>0</v>
      </c>
      <c r="Q177" s="194">
        <v>0.10095</v>
      </c>
      <c r="R177" s="194">
        <f>Q177*H177</f>
        <v>25.378830000000001</v>
      </c>
      <c r="S177" s="194">
        <v>0</v>
      </c>
      <c r="T177" s="195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96" t="s">
        <v>128</v>
      </c>
      <c r="AT177" s="196" t="s">
        <v>123</v>
      </c>
      <c r="AU177" s="196" t="s">
        <v>87</v>
      </c>
      <c r="AY177" s="16" t="s">
        <v>121</v>
      </c>
      <c r="BE177" s="197">
        <f>IF(N177="základní",J177,0)</f>
        <v>0</v>
      </c>
      <c r="BF177" s="197">
        <f>IF(N177="snížená",J177,0)</f>
        <v>0</v>
      </c>
      <c r="BG177" s="197">
        <f>IF(N177="zákl. přenesená",J177,0)</f>
        <v>0</v>
      </c>
      <c r="BH177" s="197">
        <f>IF(N177="sníž. přenesená",J177,0)</f>
        <v>0</v>
      </c>
      <c r="BI177" s="197">
        <f>IF(N177="nulová",J177,0)</f>
        <v>0</v>
      </c>
      <c r="BJ177" s="16" t="s">
        <v>85</v>
      </c>
      <c r="BK177" s="197">
        <f>ROUND(I177*H177,2)</f>
        <v>0</v>
      </c>
      <c r="BL177" s="16" t="s">
        <v>128</v>
      </c>
      <c r="BM177" s="196" t="s">
        <v>304</v>
      </c>
    </row>
    <row r="178" spans="1:65" s="2" customFormat="1" ht="58.5">
      <c r="A178" s="34"/>
      <c r="B178" s="35"/>
      <c r="C178" s="36"/>
      <c r="D178" s="198" t="s">
        <v>130</v>
      </c>
      <c r="E178" s="36"/>
      <c r="F178" s="199" t="s">
        <v>305</v>
      </c>
      <c r="G178" s="36"/>
      <c r="H178" s="36"/>
      <c r="I178" s="103"/>
      <c r="J178" s="36"/>
      <c r="K178" s="36"/>
      <c r="L178" s="39"/>
      <c r="M178" s="200"/>
      <c r="N178" s="201"/>
      <c r="O178" s="64"/>
      <c r="P178" s="64"/>
      <c r="Q178" s="64"/>
      <c r="R178" s="64"/>
      <c r="S178" s="64"/>
      <c r="T178" s="65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T178" s="16" t="s">
        <v>130</v>
      </c>
      <c r="AU178" s="16" t="s">
        <v>87</v>
      </c>
    </row>
    <row r="179" spans="1:65" s="13" customFormat="1" ht="11.25">
      <c r="B179" s="202"/>
      <c r="C179" s="203"/>
      <c r="D179" s="198" t="s">
        <v>132</v>
      </c>
      <c r="E179" s="204" t="s">
        <v>43</v>
      </c>
      <c r="F179" s="205" t="s">
        <v>306</v>
      </c>
      <c r="G179" s="203"/>
      <c r="H179" s="206">
        <v>251.4</v>
      </c>
      <c r="I179" s="207"/>
      <c r="J179" s="203"/>
      <c r="K179" s="203"/>
      <c r="L179" s="208"/>
      <c r="M179" s="209"/>
      <c r="N179" s="210"/>
      <c r="O179" s="210"/>
      <c r="P179" s="210"/>
      <c r="Q179" s="210"/>
      <c r="R179" s="210"/>
      <c r="S179" s="210"/>
      <c r="T179" s="211"/>
      <c r="AT179" s="212" t="s">
        <v>132</v>
      </c>
      <c r="AU179" s="212" t="s">
        <v>87</v>
      </c>
      <c r="AV179" s="13" t="s">
        <v>87</v>
      </c>
      <c r="AW179" s="13" t="s">
        <v>39</v>
      </c>
      <c r="AX179" s="13" t="s">
        <v>80</v>
      </c>
      <c r="AY179" s="212" t="s">
        <v>121</v>
      </c>
    </row>
    <row r="180" spans="1:65" s="2" customFormat="1" ht="16.5" customHeight="1">
      <c r="A180" s="34"/>
      <c r="B180" s="35"/>
      <c r="C180" s="213" t="s">
        <v>307</v>
      </c>
      <c r="D180" s="213" t="s">
        <v>185</v>
      </c>
      <c r="E180" s="214" t="s">
        <v>308</v>
      </c>
      <c r="F180" s="215" t="s">
        <v>309</v>
      </c>
      <c r="G180" s="216" t="s">
        <v>281</v>
      </c>
      <c r="H180" s="217">
        <v>256.428</v>
      </c>
      <c r="I180" s="218"/>
      <c r="J180" s="219">
        <f>ROUND(I180*H180,2)</f>
        <v>0</v>
      </c>
      <c r="K180" s="215" t="s">
        <v>127</v>
      </c>
      <c r="L180" s="220"/>
      <c r="M180" s="221" t="s">
        <v>43</v>
      </c>
      <c r="N180" s="222" t="s">
        <v>51</v>
      </c>
      <c r="O180" s="64"/>
      <c r="P180" s="194">
        <f>O180*H180</f>
        <v>0</v>
      </c>
      <c r="Q180" s="194">
        <v>2.4E-2</v>
      </c>
      <c r="R180" s="194">
        <f>Q180*H180</f>
        <v>6.1542719999999997</v>
      </c>
      <c r="S180" s="194">
        <v>0</v>
      </c>
      <c r="T180" s="195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96" t="s">
        <v>171</v>
      </c>
      <c r="AT180" s="196" t="s">
        <v>185</v>
      </c>
      <c r="AU180" s="196" t="s">
        <v>87</v>
      </c>
      <c r="AY180" s="16" t="s">
        <v>121</v>
      </c>
      <c r="BE180" s="197">
        <f>IF(N180="základní",J180,0)</f>
        <v>0</v>
      </c>
      <c r="BF180" s="197">
        <f>IF(N180="snížená",J180,0)</f>
        <v>0</v>
      </c>
      <c r="BG180" s="197">
        <f>IF(N180="zákl. přenesená",J180,0)</f>
        <v>0</v>
      </c>
      <c r="BH180" s="197">
        <f>IF(N180="sníž. přenesená",J180,0)</f>
        <v>0</v>
      </c>
      <c r="BI180" s="197">
        <f>IF(N180="nulová",J180,0)</f>
        <v>0</v>
      </c>
      <c r="BJ180" s="16" t="s">
        <v>85</v>
      </c>
      <c r="BK180" s="197">
        <f>ROUND(I180*H180,2)</f>
        <v>0</v>
      </c>
      <c r="BL180" s="16" t="s">
        <v>128</v>
      </c>
      <c r="BM180" s="196" t="s">
        <v>310</v>
      </c>
    </row>
    <row r="181" spans="1:65" s="13" customFormat="1" ht="11.25">
      <c r="B181" s="202"/>
      <c r="C181" s="203"/>
      <c r="D181" s="198" t="s">
        <v>132</v>
      </c>
      <c r="E181" s="203"/>
      <c r="F181" s="205" t="s">
        <v>311</v>
      </c>
      <c r="G181" s="203"/>
      <c r="H181" s="206">
        <v>256.428</v>
      </c>
      <c r="I181" s="207"/>
      <c r="J181" s="203"/>
      <c r="K181" s="203"/>
      <c r="L181" s="208"/>
      <c r="M181" s="209"/>
      <c r="N181" s="210"/>
      <c r="O181" s="210"/>
      <c r="P181" s="210"/>
      <c r="Q181" s="210"/>
      <c r="R181" s="210"/>
      <c r="S181" s="210"/>
      <c r="T181" s="211"/>
      <c r="AT181" s="212" t="s">
        <v>132</v>
      </c>
      <c r="AU181" s="212" t="s">
        <v>87</v>
      </c>
      <c r="AV181" s="13" t="s">
        <v>87</v>
      </c>
      <c r="AW181" s="13" t="s">
        <v>4</v>
      </c>
      <c r="AX181" s="13" t="s">
        <v>85</v>
      </c>
      <c r="AY181" s="212" t="s">
        <v>121</v>
      </c>
    </row>
    <row r="182" spans="1:65" s="2" customFormat="1" ht="21.75" customHeight="1">
      <c r="A182" s="34"/>
      <c r="B182" s="35"/>
      <c r="C182" s="185" t="s">
        <v>312</v>
      </c>
      <c r="D182" s="185" t="s">
        <v>123</v>
      </c>
      <c r="E182" s="186" t="s">
        <v>313</v>
      </c>
      <c r="F182" s="187" t="s">
        <v>314</v>
      </c>
      <c r="G182" s="188" t="s">
        <v>281</v>
      </c>
      <c r="H182" s="189">
        <v>251.4</v>
      </c>
      <c r="I182" s="190"/>
      <c r="J182" s="191">
        <f>ROUND(I182*H182,2)</f>
        <v>0</v>
      </c>
      <c r="K182" s="187" t="s">
        <v>43</v>
      </c>
      <c r="L182" s="39"/>
      <c r="M182" s="192" t="s">
        <v>43</v>
      </c>
      <c r="N182" s="193" t="s">
        <v>51</v>
      </c>
      <c r="O182" s="64"/>
      <c r="P182" s="194">
        <f>O182*H182</f>
        <v>0</v>
      </c>
      <c r="Q182" s="194">
        <v>0.10095</v>
      </c>
      <c r="R182" s="194">
        <f>Q182*H182</f>
        <v>25.378830000000001</v>
      </c>
      <c r="S182" s="194">
        <v>0</v>
      </c>
      <c r="T182" s="195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96" t="s">
        <v>128</v>
      </c>
      <c r="AT182" s="196" t="s">
        <v>123</v>
      </c>
      <c r="AU182" s="196" t="s">
        <v>87</v>
      </c>
      <c r="AY182" s="16" t="s">
        <v>121</v>
      </c>
      <c r="BE182" s="197">
        <f>IF(N182="základní",J182,0)</f>
        <v>0</v>
      </c>
      <c r="BF182" s="197">
        <f>IF(N182="snížená",J182,0)</f>
        <v>0</v>
      </c>
      <c r="BG182" s="197">
        <f>IF(N182="zákl. přenesená",J182,0)</f>
        <v>0</v>
      </c>
      <c r="BH182" s="197">
        <f>IF(N182="sníž. přenesená",J182,0)</f>
        <v>0</v>
      </c>
      <c r="BI182" s="197">
        <f>IF(N182="nulová",J182,0)</f>
        <v>0</v>
      </c>
      <c r="BJ182" s="16" t="s">
        <v>85</v>
      </c>
      <c r="BK182" s="197">
        <f>ROUND(I182*H182,2)</f>
        <v>0</v>
      </c>
      <c r="BL182" s="16" t="s">
        <v>128</v>
      </c>
      <c r="BM182" s="196" t="s">
        <v>315</v>
      </c>
    </row>
    <row r="183" spans="1:65" s="2" customFormat="1" ht="58.5">
      <c r="A183" s="34"/>
      <c r="B183" s="35"/>
      <c r="C183" s="36"/>
      <c r="D183" s="198" t="s">
        <v>130</v>
      </c>
      <c r="E183" s="36"/>
      <c r="F183" s="199" t="s">
        <v>305</v>
      </c>
      <c r="G183" s="36"/>
      <c r="H183" s="36"/>
      <c r="I183" s="103"/>
      <c r="J183" s="36"/>
      <c r="K183" s="36"/>
      <c r="L183" s="39"/>
      <c r="M183" s="200"/>
      <c r="N183" s="201"/>
      <c r="O183" s="64"/>
      <c r="P183" s="64"/>
      <c r="Q183" s="64"/>
      <c r="R183" s="64"/>
      <c r="S183" s="64"/>
      <c r="T183" s="65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T183" s="16" t="s">
        <v>130</v>
      </c>
      <c r="AU183" s="16" t="s">
        <v>87</v>
      </c>
    </row>
    <row r="184" spans="1:65" s="13" customFormat="1" ht="11.25">
      <c r="B184" s="202"/>
      <c r="C184" s="203"/>
      <c r="D184" s="198" t="s">
        <v>132</v>
      </c>
      <c r="E184" s="204" t="s">
        <v>43</v>
      </c>
      <c r="F184" s="205" t="s">
        <v>316</v>
      </c>
      <c r="G184" s="203"/>
      <c r="H184" s="206">
        <v>251.4</v>
      </c>
      <c r="I184" s="207"/>
      <c r="J184" s="203"/>
      <c r="K184" s="203"/>
      <c r="L184" s="208"/>
      <c r="M184" s="209"/>
      <c r="N184" s="210"/>
      <c r="O184" s="210"/>
      <c r="P184" s="210"/>
      <c r="Q184" s="210"/>
      <c r="R184" s="210"/>
      <c r="S184" s="210"/>
      <c r="T184" s="211"/>
      <c r="AT184" s="212" t="s">
        <v>132</v>
      </c>
      <c r="AU184" s="212" t="s">
        <v>87</v>
      </c>
      <c r="AV184" s="13" t="s">
        <v>87</v>
      </c>
      <c r="AW184" s="13" t="s">
        <v>39</v>
      </c>
      <c r="AX184" s="13" t="s">
        <v>80</v>
      </c>
      <c r="AY184" s="212" t="s">
        <v>121</v>
      </c>
    </row>
    <row r="185" spans="1:65" s="2" customFormat="1" ht="16.5" customHeight="1">
      <c r="A185" s="34"/>
      <c r="B185" s="35"/>
      <c r="C185" s="185" t="s">
        <v>317</v>
      </c>
      <c r="D185" s="185" t="s">
        <v>123</v>
      </c>
      <c r="E185" s="186" t="s">
        <v>318</v>
      </c>
      <c r="F185" s="187" t="s">
        <v>319</v>
      </c>
      <c r="G185" s="188" t="s">
        <v>281</v>
      </c>
      <c r="H185" s="189">
        <v>6</v>
      </c>
      <c r="I185" s="190"/>
      <c r="J185" s="191">
        <f>ROUND(I185*H185,2)</f>
        <v>0</v>
      </c>
      <c r="K185" s="187" t="s">
        <v>127</v>
      </c>
      <c r="L185" s="39"/>
      <c r="M185" s="192" t="s">
        <v>43</v>
      </c>
      <c r="N185" s="193" t="s">
        <v>51</v>
      </c>
      <c r="O185" s="64"/>
      <c r="P185" s="194">
        <f>O185*H185</f>
        <v>0</v>
      </c>
      <c r="Q185" s="194">
        <v>0</v>
      </c>
      <c r="R185" s="194">
        <f>Q185*H185</f>
        <v>0</v>
      </c>
      <c r="S185" s="194">
        <v>0</v>
      </c>
      <c r="T185" s="195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96" t="s">
        <v>128</v>
      </c>
      <c r="AT185" s="196" t="s">
        <v>123</v>
      </c>
      <c r="AU185" s="196" t="s">
        <v>87</v>
      </c>
      <c r="AY185" s="16" t="s">
        <v>121</v>
      </c>
      <c r="BE185" s="197">
        <f>IF(N185="základní",J185,0)</f>
        <v>0</v>
      </c>
      <c r="BF185" s="197">
        <f>IF(N185="snížená",J185,0)</f>
        <v>0</v>
      </c>
      <c r="BG185" s="197">
        <f>IF(N185="zákl. přenesená",J185,0)</f>
        <v>0</v>
      </c>
      <c r="BH185" s="197">
        <f>IF(N185="sníž. přenesená",J185,0)</f>
        <v>0</v>
      </c>
      <c r="BI185" s="197">
        <f>IF(N185="nulová",J185,0)</f>
        <v>0</v>
      </c>
      <c r="BJ185" s="16" t="s">
        <v>85</v>
      </c>
      <c r="BK185" s="197">
        <f>ROUND(I185*H185,2)</f>
        <v>0</v>
      </c>
      <c r="BL185" s="16" t="s">
        <v>128</v>
      </c>
      <c r="BM185" s="196" t="s">
        <v>320</v>
      </c>
    </row>
    <row r="186" spans="1:65" s="2" customFormat="1" ht="29.25">
      <c r="A186" s="34"/>
      <c r="B186" s="35"/>
      <c r="C186" s="36"/>
      <c r="D186" s="198" t="s">
        <v>130</v>
      </c>
      <c r="E186" s="36"/>
      <c r="F186" s="199" t="s">
        <v>321</v>
      </c>
      <c r="G186" s="36"/>
      <c r="H186" s="36"/>
      <c r="I186" s="103"/>
      <c r="J186" s="36"/>
      <c r="K186" s="36"/>
      <c r="L186" s="39"/>
      <c r="M186" s="200"/>
      <c r="N186" s="201"/>
      <c r="O186" s="64"/>
      <c r="P186" s="64"/>
      <c r="Q186" s="64"/>
      <c r="R186" s="64"/>
      <c r="S186" s="64"/>
      <c r="T186" s="65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T186" s="16" t="s">
        <v>130</v>
      </c>
      <c r="AU186" s="16" t="s">
        <v>87</v>
      </c>
    </row>
    <row r="187" spans="1:65" s="13" customFormat="1" ht="11.25">
      <c r="B187" s="202"/>
      <c r="C187" s="203"/>
      <c r="D187" s="198" t="s">
        <v>132</v>
      </c>
      <c r="E187" s="204" t="s">
        <v>43</v>
      </c>
      <c r="F187" s="205" t="s">
        <v>322</v>
      </c>
      <c r="G187" s="203"/>
      <c r="H187" s="206">
        <v>6</v>
      </c>
      <c r="I187" s="207"/>
      <c r="J187" s="203"/>
      <c r="K187" s="203"/>
      <c r="L187" s="208"/>
      <c r="M187" s="209"/>
      <c r="N187" s="210"/>
      <c r="O187" s="210"/>
      <c r="P187" s="210"/>
      <c r="Q187" s="210"/>
      <c r="R187" s="210"/>
      <c r="S187" s="210"/>
      <c r="T187" s="211"/>
      <c r="AT187" s="212" t="s">
        <v>132</v>
      </c>
      <c r="AU187" s="212" t="s">
        <v>87</v>
      </c>
      <c r="AV187" s="13" t="s">
        <v>87</v>
      </c>
      <c r="AW187" s="13" t="s">
        <v>39</v>
      </c>
      <c r="AX187" s="13" t="s">
        <v>80</v>
      </c>
      <c r="AY187" s="212" t="s">
        <v>121</v>
      </c>
    </row>
    <row r="188" spans="1:65" s="2" customFormat="1" ht="16.5" customHeight="1">
      <c r="A188" s="34"/>
      <c r="B188" s="35"/>
      <c r="C188" s="185" t="s">
        <v>323</v>
      </c>
      <c r="D188" s="185" t="s">
        <v>123</v>
      </c>
      <c r="E188" s="186" t="s">
        <v>324</v>
      </c>
      <c r="F188" s="187" t="s">
        <v>325</v>
      </c>
      <c r="G188" s="188" t="s">
        <v>281</v>
      </c>
      <c r="H188" s="189">
        <v>7</v>
      </c>
      <c r="I188" s="190"/>
      <c r="J188" s="191">
        <f>ROUND(I188*H188,2)</f>
        <v>0</v>
      </c>
      <c r="K188" s="187" t="s">
        <v>127</v>
      </c>
      <c r="L188" s="39"/>
      <c r="M188" s="192" t="s">
        <v>43</v>
      </c>
      <c r="N188" s="193" t="s">
        <v>51</v>
      </c>
      <c r="O188" s="64"/>
      <c r="P188" s="194">
        <f>O188*H188</f>
        <v>0</v>
      </c>
      <c r="Q188" s="194">
        <v>2.0000000000000002E-5</v>
      </c>
      <c r="R188" s="194">
        <f>Q188*H188</f>
        <v>1.4000000000000001E-4</v>
      </c>
      <c r="S188" s="194">
        <v>0</v>
      </c>
      <c r="T188" s="195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96" t="s">
        <v>128</v>
      </c>
      <c r="AT188" s="196" t="s">
        <v>123</v>
      </c>
      <c r="AU188" s="196" t="s">
        <v>87</v>
      </c>
      <c r="AY188" s="16" t="s">
        <v>121</v>
      </c>
      <c r="BE188" s="197">
        <f>IF(N188="základní",J188,0)</f>
        <v>0</v>
      </c>
      <c r="BF188" s="197">
        <f>IF(N188="snížená",J188,0)</f>
        <v>0</v>
      </c>
      <c r="BG188" s="197">
        <f>IF(N188="zákl. přenesená",J188,0)</f>
        <v>0</v>
      </c>
      <c r="BH188" s="197">
        <f>IF(N188="sníž. přenesená",J188,0)</f>
        <v>0</v>
      </c>
      <c r="BI188" s="197">
        <f>IF(N188="nulová",J188,0)</f>
        <v>0</v>
      </c>
      <c r="BJ188" s="16" t="s">
        <v>85</v>
      </c>
      <c r="BK188" s="197">
        <f>ROUND(I188*H188,2)</f>
        <v>0</v>
      </c>
      <c r="BL188" s="16" t="s">
        <v>128</v>
      </c>
      <c r="BM188" s="196" t="s">
        <v>326</v>
      </c>
    </row>
    <row r="189" spans="1:65" s="2" customFormat="1" ht="29.25">
      <c r="A189" s="34"/>
      <c r="B189" s="35"/>
      <c r="C189" s="36"/>
      <c r="D189" s="198" t="s">
        <v>130</v>
      </c>
      <c r="E189" s="36"/>
      <c r="F189" s="199" t="s">
        <v>321</v>
      </c>
      <c r="G189" s="36"/>
      <c r="H189" s="36"/>
      <c r="I189" s="103"/>
      <c r="J189" s="36"/>
      <c r="K189" s="36"/>
      <c r="L189" s="39"/>
      <c r="M189" s="200"/>
      <c r="N189" s="201"/>
      <c r="O189" s="64"/>
      <c r="P189" s="64"/>
      <c r="Q189" s="64"/>
      <c r="R189" s="64"/>
      <c r="S189" s="64"/>
      <c r="T189" s="65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T189" s="16" t="s">
        <v>130</v>
      </c>
      <c r="AU189" s="16" t="s">
        <v>87</v>
      </c>
    </row>
    <row r="190" spans="1:65" s="13" customFormat="1" ht="11.25">
      <c r="B190" s="202"/>
      <c r="C190" s="203"/>
      <c r="D190" s="198" t="s">
        <v>132</v>
      </c>
      <c r="E190" s="204" t="s">
        <v>43</v>
      </c>
      <c r="F190" s="205" t="s">
        <v>327</v>
      </c>
      <c r="G190" s="203"/>
      <c r="H190" s="206">
        <v>7</v>
      </c>
      <c r="I190" s="207"/>
      <c r="J190" s="203"/>
      <c r="K190" s="203"/>
      <c r="L190" s="208"/>
      <c r="M190" s="209"/>
      <c r="N190" s="210"/>
      <c r="O190" s="210"/>
      <c r="P190" s="210"/>
      <c r="Q190" s="210"/>
      <c r="R190" s="210"/>
      <c r="S190" s="210"/>
      <c r="T190" s="211"/>
      <c r="AT190" s="212" t="s">
        <v>132</v>
      </c>
      <c r="AU190" s="212" t="s">
        <v>87</v>
      </c>
      <c r="AV190" s="13" t="s">
        <v>87</v>
      </c>
      <c r="AW190" s="13" t="s">
        <v>39</v>
      </c>
      <c r="AX190" s="13" t="s">
        <v>80</v>
      </c>
      <c r="AY190" s="212" t="s">
        <v>121</v>
      </c>
    </row>
    <row r="191" spans="1:65" s="2" customFormat="1" ht="16.5" customHeight="1">
      <c r="A191" s="34"/>
      <c r="B191" s="35"/>
      <c r="C191" s="185" t="s">
        <v>328</v>
      </c>
      <c r="D191" s="185" t="s">
        <v>123</v>
      </c>
      <c r="E191" s="186" t="s">
        <v>329</v>
      </c>
      <c r="F191" s="187" t="s">
        <v>330</v>
      </c>
      <c r="G191" s="188" t="s">
        <v>281</v>
      </c>
      <c r="H191" s="189">
        <v>4</v>
      </c>
      <c r="I191" s="190"/>
      <c r="J191" s="191">
        <f>ROUND(I191*H191,2)</f>
        <v>0</v>
      </c>
      <c r="K191" s="187" t="s">
        <v>127</v>
      </c>
      <c r="L191" s="39"/>
      <c r="M191" s="192" t="s">
        <v>43</v>
      </c>
      <c r="N191" s="193" t="s">
        <v>51</v>
      </c>
      <c r="O191" s="64"/>
      <c r="P191" s="194">
        <f>O191*H191</f>
        <v>0</v>
      </c>
      <c r="Q191" s="194">
        <v>0.43819000000000002</v>
      </c>
      <c r="R191" s="194">
        <f>Q191*H191</f>
        <v>1.7527600000000001</v>
      </c>
      <c r="S191" s="194">
        <v>0</v>
      </c>
      <c r="T191" s="195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96" t="s">
        <v>128</v>
      </c>
      <c r="AT191" s="196" t="s">
        <v>123</v>
      </c>
      <c r="AU191" s="196" t="s">
        <v>87</v>
      </c>
      <c r="AY191" s="16" t="s">
        <v>121</v>
      </c>
      <c r="BE191" s="197">
        <f>IF(N191="základní",J191,0)</f>
        <v>0</v>
      </c>
      <c r="BF191" s="197">
        <f>IF(N191="snížená",J191,0)</f>
        <v>0</v>
      </c>
      <c r="BG191" s="197">
        <f>IF(N191="zákl. přenesená",J191,0)</f>
        <v>0</v>
      </c>
      <c r="BH191" s="197">
        <f>IF(N191="sníž. přenesená",J191,0)</f>
        <v>0</v>
      </c>
      <c r="BI191" s="197">
        <f>IF(N191="nulová",J191,0)</f>
        <v>0</v>
      </c>
      <c r="BJ191" s="16" t="s">
        <v>85</v>
      </c>
      <c r="BK191" s="197">
        <f>ROUND(I191*H191,2)</f>
        <v>0</v>
      </c>
      <c r="BL191" s="16" t="s">
        <v>128</v>
      </c>
      <c r="BM191" s="196" t="s">
        <v>331</v>
      </c>
    </row>
    <row r="192" spans="1:65" s="2" customFormat="1" ht="39">
      <c r="A192" s="34"/>
      <c r="B192" s="35"/>
      <c r="C192" s="36"/>
      <c r="D192" s="198" t="s">
        <v>130</v>
      </c>
      <c r="E192" s="36"/>
      <c r="F192" s="199" t="s">
        <v>332</v>
      </c>
      <c r="G192" s="36"/>
      <c r="H192" s="36"/>
      <c r="I192" s="103"/>
      <c r="J192" s="36"/>
      <c r="K192" s="36"/>
      <c r="L192" s="39"/>
      <c r="M192" s="200"/>
      <c r="N192" s="201"/>
      <c r="O192" s="64"/>
      <c r="P192" s="64"/>
      <c r="Q192" s="64"/>
      <c r="R192" s="64"/>
      <c r="S192" s="64"/>
      <c r="T192" s="65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T192" s="16" t="s">
        <v>130</v>
      </c>
      <c r="AU192" s="16" t="s">
        <v>87</v>
      </c>
    </row>
    <row r="193" spans="1:65" s="13" customFormat="1" ht="11.25">
      <c r="B193" s="202"/>
      <c r="C193" s="203"/>
      <c r="D193" s="198" t="s">
        <v>132</v>
      </c>
      <c r="E193" s="204" t="s">
        <v>43</v>
      </c>
      <c r="F193" s="205" t="s">
        <v>333</v>
      </c>
      <c r="G193" s="203"/>
      <c r="H193" s="206">
        <v>4</v>
      </c>
      <c r="I193" s="207"/>
      <c r="J193" s="203"/>
      <c r="K193" s="203"/>
      <c r="L193" s="208"/>
      <c r="M193" s="209"/>
      <c r="N193" s="210"/>
      <c r="O193" s="210"/>
      <c r="P193" s="210"/>
      <c r="Q193" s="210"/>
      <c r="R193" s="210"/>
      <c r="S193" s="210"/>
      <c r="T193" s="211"/>
      <c r="AT193" s="212" t="s">
        <v>132</v>
      </c>
      <c r="AU193" s="212" t="s">
        <v>87</v>
      </c>
      <c r="AV193" s="13" t="s">
        <v>87</v>
      </c>
      <c r="AW193" s="13" t="s">
        <v>39</v>
      </c>
      <c r="AX193" s="13" t="s">
        <v>80</v>
      </c>
      <c r="AY193" s="212" t="s">
        <v>121</v>
      </c>
    </row>
    <row r="194" spans="1:65" s="2" customFormat="1" ht="16.5" customHeight="1">
      <c r="A194" s="34"/>
      <c r="B194" s="35"/>
      <c r="C194" s="213" t="s">
        <v>334</v>
      </c>
      <c r="D194" s="213" t="s">
        <v>185</v>
      </c>
      <c r="E194" s="214" t="s">
        <v>335</v>
      </c>
      <c r="F194" s="215" t="s">
        <v>336</v>
      </c>
      <c r="G194" s="216" t="s">
        <v>337</v>
      </c>
      <c r="H194" s="217">
        <v>4</v>
      </c>
      <c r="I194" s="218"/>
      <c r="J194" s="219">
        <f>ROUND(I194*H194,2)</f>
        <v>0</v>
      </c>
      <c r="K194" s="215" t="s">
        <v>127</v>
      </c>
      <c r="L194" s="220"/>
      <c r="M194" s="221" t="s">
        <v>43</v>
      </c>
      <c r="N194" s="222" t="s">
        <v>51</v>
      </c>
      <c r="O194" s="64"/>
      <c r="P194" s="194">
        <f>O194*H194</f>
        <v>0</v>
      </c>
      <c r="Q194" s="194">
        <v>1.5599999999999999E-2</v>
      </c>
      <c r="R194" s="194">
        <f>Q194*H194</f>
        <v>6.2399999999999997E-2</v>
      </c>
      <c r="S194" s="194">
        <v>0</v>
      </c>
      <c r="T194" s="195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96" t="s">
        <v>171</v>
      </c>
      <c r="AT194" s="196" t="s">
        <v>185</v>
      </c>
      <c r="AU194" s="196" t="s">
        <v>87</v>
      </c>
      <c r="AY194" s="16" t="s">
        <v>121</v>
      </c>
      <c r="BE194" s="197">
        <f>IF(N194="základní",J194,0)</f>
        <v>0</v>
      </c>
      <c r="BF194" s="197">
        <f>IF(N194="snížená",J194,0)</f>
        <v>0</v>
      </c>
      <c r="BG194" s="197">
        <f>IF(N194="zákl. přenesená",J194,0)</f>
        <v>0</v>
      </c>
      <c r="BH194" s="197">
        <f>IF(N194="sníž. přenesená",J194,0)</f>
        <v>0</v>
      </c>
      <c r="BI194" s="197">
        <f>IF(N194="nulová",J194,0)</f>
        <v>0</v>
      </c>
      <c r="BJ194" s="16" t="s">
        <v>85</v>
      </c>
      <c r="BK194" s="197">
        <f>ROUND(I194*H194,2)</f>
        <v>0</v>
      </c>
      <c r="BL194" s="16" t="s">
        <v>128</v>
      </c>
      <c r="BM194" s="196" t="s">
        <v>338</v>
      </c>
    </row>
    <row r="195" spans="1:65" s="13" customFormat="1" ht="11.25">
      <c r="B195" s="202"/>
      <c r="C195" s="203"/>
      <c r="D195" s="198" t="s">
        <v>132</v>
      </c>
      <c r="E195" s="204" t="s">
        <v>43</v>
      </c>
      <c r="F195" s="205" t="s">
        <v>339</v>
      </c>
      <c r="G195" s="203"/>
      <c r="H195" s="206">
        <v>4</v>
      </c>
      <c r="I195" s="207"/>
      <c r="J195" s="203"/>
      <c r="K195" s="203"/>
      <c r="L195" s="208"/>
      <c r="M195" s="209"/>
      <c r="N195" s="210"/>
      <c r="O195" s="210"/>
      <c r="P195" s="210"/>
      <c r="Q195" s="210"/>
      <c r="R195" s="210"/>
      <c r="S195" s="210"/>
      <c r="T195" s="211"/>
      <c r="AT195" s="212" t="s">
        <v>132</v>
      </c>
      <c r="AU195" s="212" t="s">
        <v>87</v>
      </c>
      <c r="AV195" s="13" t="s">
        <v>87</v>
      </c>
      <c r="AW195" s="13" t="s">
        <v>39</v>
      </c>
      <c r="AX195" s="13" t="s">
        <v>80</v>
      </c>
      <c r="AY195" s="212" t="s">
        <v>121</v>
      </c>
    </row>
    <row r="196" spans="1:65" s="2" customFormat="1" ht="16.5" customHeight="1">
      <c r="A196" s="34"/>
      <c r="B196" s="35"/>
      <c r="C196" s="213" t="s">
        <v>340</v>
      </c>
      <c r="D196" s="213" t="s">
        <v>185</v>
      </c>
      <c r="E196" s="214" t="s">
        <v>341</v>
      </c>
      <c r="F196" s="215" t="s">
        <v>342</v>
      </c>
      <c r="G196" s="216" t="s">
        <v>337</v>
      </c>
      <c r="H196" s="217">
        <v>8</v>
      </c>
      <c r="I196" s="218"/>
      <c r="J196" s="219">
        <f>ROUND(I196*H196,2)</f>
        <v>0</v>
      </c>
      <c r="K196" s="215" t="s">
        <v>127</v>
      </c>
      <c r="L196" s="220"/>
      <c r="M196" s="221" t="s">
        <v>43</v>
      </c>
      <c r="N196" s="222" t="s">
        <v>51</v>
      </c>
      <c r="O196" s="64"/>
      <c r="P196" s="194">
        <f>O196*H196</f>
        <v>0</v>
      </c>
      <c r="Q196" s="194">
        <v>1.14E-2</v>
      </c>
      <c r="R196" s="194">
        <f>Q196*H196</f>
        <v>9.1200000000000003E-2</v>
      </c>
      <c r="S196" s="194">
        <v>0</v>
      </c>
      <c r="T196" s="195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96" t="s">
        <v>171</v>
      </c>
      <c r="AT196" s="196" t="s">
        <v>185</v>
      </c>
      <c r="AU196" s="196" t="s">
        <v>87</v>
      </c>
      <c r="AY196" s="16" t="s">
        <v>121</v>
      </c>
      <c r="BE196" s="197">
        <f>IF(N196="základní",J196,0)</f>
        <v>0</v>
      </c>
      <c r="BF196" s="197">
        <f>IF(N196="snížená",J196,0)</f>
        <v>0</v>
      </c>
      <c r="BG196" s="197">
        <f>IF(N196="zákl. přenesená",J196,0)</f>
        <v>0</v>
      </c>
      <c r="BH196" s="197">
        <f>IF(N196="sníž. přenesená",J196,0)</f>
        <v>0</v>
      </c>
      <c r="BI196" s="197">
        <f>IF(N196="nulová",J196,0)</f>
        <v>0</v>
      </c>
      <c r="BJ196" s="16" t="s">
        <v>85</v>
      </c>
      <c r="BK196" s="197">
        <f>ROUND(I196*H196,2)</f>
        <v>0</v>
      </c>
      <c r="BL196" s="16" t="s">
        <v>128</v>
      </c>
      <c r="BM196" s="196" t="s">
        <v>343</v>
      </c>
    </row>
    <row r="197" spans="1:65" s="13" customFormat="1" ht="11.25">
      <c r="B197" s="202"/>
      <c r="C197" s="203"/>
      <c r="D197" s="198" t="s">
        <v>132</v>
      </c>
      <c r="E197" s="204" t="s">
        <v>43</v>
      </c>
      <c r="F197" s="205" t="s">
        <v>344</v>
      </c>
      <c r="G197" s="203"/>
      <c r="H197" s="206">
        <v>8</v>
      </c>
      <c r="I197" s="207"/>
      <c r="J197" s="203"/>
      <c r="K197" s="203"/>
      <c r="L197" s="208"/>
      <c r="M197" s="209"/>
      <c r="N197" s="210"/>
      <c r="O197" s="210"/>
      <c r="P197" s="210"/>
      <c r="Q197" s="210"/>
      <c r="R197" s="210"/>
      <c r="S197" s="210"/>
      <c r="T197" s="211"/>
      <c r="AT197" s="212" t="s">
        <v>132</v>
      </c>
      <c r="AU197" s="212" t="s">
        <v>87</v>
      </c>
      <c r="AV197" s="13" t="s">
        <v>87</v>
      </c>
      <c r="AW197" s="13" t="s">
        <v>39</v>
      </c>
      <c r="AX197" s="13" t="s">
        <v>80</v>
      </c>
      <c r="AY197" s="212" t="s">
        <v>121</v>
      </c>
    </row>
    <row r="198" spans="1:65" s="2" customFormat="1" ht="16.5" customHeight="1">
      <c r="A198" s="34"/>
      <c r="B198" s="35"/>
      <c r="C198" s="185" t="s">
        <v>345</v>
      </c>
      <c r="D198" s="185" t="s">
        <v>123</v>
      </c>
      <c r="E198" s="186" t="s">
        <v>346</v>
      </c>
      <c r="F198" s="187" t="s">
        <v>347</v>
      </c>
      <c r="G198" s="188" t="s">
        <v>174</v>
      </c>
      <c r="H198" s="189">
        <v>298</v>
      </c>
      <c r="I198" s="190"/>
      <c r="J198" s="191">
        <f>ROUND(I198*H198,2)</f>
        <v>0</v>
      </c>
      <c r="K198" s="187" t="s">
        <v>127</v>
      </c>
      <c r="L198" s="39"/>
      <c r="M198" s="192" t="s">
        <v>43</v>
      </c>
      <c r="N198" s="193" t="s">
        <v>51</v>
      </c>
      <c r="O198" s="64"/>
      <c r="P198" s="194">
        <f>O198*H198</f>
        <v>0</v>
      </c>
      <c r="Q198" s="194">
        <v>0</v>
      </c>
      <c r="R198" s="194">
        <f>Q198*H198</f>
        <v>0</v>
      </c>
      <c r="S198" s="194">
        <v>0.02</v>
      </c>
      <c r="T198" s="195">
        <f>S198*H198</f>
        <v>5.96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96" t="s">
        <v>128</v>
      </c>
      <c r="AT198" s="196" t="s">
        <v>123</v>
      </c>
      <c r="AU198" s="196" t="s">
        <v>87</v>
      </c>
      <c r="AY198" s="16" t="s">
        <v>121</v>
      </c>
      <c r="BE198" s="197">
        <f>IF(N198="základní",J198,0)</f>
        <v>0</v>
      </c>
      <c r="BF198" s="197">
        <f>IF(N198="snížená",J198,0)</f>
        <v>0</v>
      </c>
      <c r="BG198" s="197">
        <f>IF(N198="zákl. přenesená",J198,0)</f>
        <v>0</v>
      </c>
      <c r="BH198" s="197">
        <f>IF(N198="sníž. přenesená",J198,0)</f>
        <v>0</v>
      </c>
      <c r="BI198" s="197">
        <f>IF(N198="nulová",J198,0)</f>
        <v>0</v>
      </c>
      <c r="BJ198" s="16" t="s">
        <v>85</v>
      </c>
      <c r="BK198" s="197">
        <f>ROUND(I198*H198,2)</f>
        <v>0</v>
      </c>
      <c r="BL198" s="16" t="s">
        <v>128</v>
      </c>
      <c r="BM198" s="196" t="s">
        <v>348</v>
      </c>
    </row>
    <row r="199" spans="1:65" s="2" customFormat="1" ht="78">
      <c r="A199" s="34"/>
      <c r="B199" s="35"/>
      <c r="C199" s="36"/>
      <c r="D199" s="198" t="s">
        <v>130</v>
      </c>
      <c r="E199" s="36"/>
      <c r="F199" s="199" t="s">
        <v>349</v>
      </c>
      <c r="G199" s="36"/>
      <c r="H199" s="36"/>
      <c r="I199" s="103"/>
      <c r="J199" s="36"/>
      <c r="K199" s="36"/>
      <c r="L199" s="39"/>
      <c r="M199" s="200"/>
      <c r="N199" s="201"/>
      <c r="O199" s="64"/>
      <c r="P199" s="64"/>
      <c r="Q199" s="64"/>
      <c r="R199" s="64"/>
      <c r="S199" s="64"/>
      <c r="T199" s="65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T199" s="16" t="s">
        <v>130</v>
      </c>
      <c r="AU199" s="16" t="s">
        <v>87</v>
      </c>
    </row>
    <row r="200" spans="1:65" s="13" customFormat="1" ht="11.25">
      <c r="B200" s="202"/>
      <c r="C200" s="203"/>
      <c r="D200" s="198" t="s">
        <v>132</v>
      </c>
      <c r="E200" s="204" t="s">
        <v>43</v>
      </c>
      <c r="F200" s="205" t="s">
        <v>350</v>
      </c>
      <c r="G200" s="203"/>
      <c r="H200" s="206">
        <v>298</v>
      </c>
      <c r="I200" s="207"/>
      <c r="J200" s="203"/>
      <c r="K200" s="203"/>
      <c r="L200" s="208"/>
      <c r="M200" s="209"/>
      <c r="N200" s="210"/>
      <c r="O200" s="210"/>
      <c r="P200" s="210"/>
      <c r="Q200" s="210"/>
      <c r="R200" s="210"/>
      <c r="S200" s="210"/>
      <c r="T200" s="211"/>
      <c r="AT200" s="212" t="s">
        <v>132</v>
      </c>
      <c r="AU200" s="212" t="s">
        <v>87</v>
      </c>
      <c r="AV200" s="13" t="s">
        <v>87</v>
      </c>
      <c r="AW200" s="13" t="s">
        <v>39</v>
      </c>
      <c r="AX200" s="13" t="s">
        <v>80</v>
      </c>
      <c r="AY200" s="212" t="s">
        <v>121</v>
      </c>
    </row>
    <row r="201" spans="1:65" s="12" customFormat="1" ht="22.9" customHeight="1">
      <c r="B201" s="169"/>
      <c r="C201" s="170"/>
      <c r="D201" s="171" t="s">
        <v>79</v>
      </c>
      <c r="E201" s="183" t="s">
        <v>351</v>
      </c>
      <c r="F201" s="183" t="s">
        <v>352</v>
      </c>
      <c r="G201" s="170"/>
      <c r="H201" s="170"/>
      <c r="I201" s="173"/>
      <c r="J201" s="184">
        <f>BK201</f>
        <v>0</v>
      </c>
      <c r="K201" s="170"/>
      <c r="L201" s="175"/>
      <c r="M201" s="176"/>
      <c r="N201" s="177"/>
      <c r="O201" s="177"/>
      <c r="P201" s="178">
        <f>SUM(P202:P215)</f>
        <v>0</v>
      </c>
      <c r="Q201" s="177"/>
      <c r="R201" s="178">
        <f>SUM(R202:R215)</f>
        <v>0.78</v>
      </c>
      <c r="S201" s="177"/>
      <c r="T201" s="179">
        <f>SUM(T202:T215)</f>
        <v>33.61</v>
      </c>
      <c r="AR201" s="180" t="s">
        <v>85</v>
      </c>
      <c r="AT201" s="181" t="s">
        <v>79</v>
      </c>
      <c r="AU201" s="181" t="s">
        <v>85</v>
      </c>
      <c r="AY201" s="180" t="s">
        <v>121</v>
      </c>
      <c r="BK201" s="182">
        <f>SUM(BK202:BK215)</f>
        <v>0</v>
      </c>
    </row>
    <row r="202" spans="1:65" s="2" customFormat="1" ht="33" customHeight="1">
      <c r="A202" s="34"/>
      <c r="B202" s="35"/>
      <c r="C202" s="185" t="s">
        <v>353</v>
      </c>
      <c r="D202" s="185" t="s">
        <v>123</v>
      </c>
      <c r="E202" s="186" t="s">
        <v>354</v>
      </c>
      <c r="F202" s="187" t="s">
        <v>355</v>
      </c>
      <c r="G202" s="188" t="s">
        <v>174</v>
      </c>
      <c r="H202" s="189">
        <v>3</v>
      </c>
      <c r="I202" s="190"/>
      <c r="J202" s="191">
        <f>ROUND(I202*H202,2)</f>
        <v>0</v>
      </c>
      <c r="K202" s="187" t="s">
        <v>127</v>
      </c>
      <c r="L202" s="39"/>
      <c r="M202" s="192" t="s">
        <v>43</v>
      </c>
      <c r="N202" s="193" t="s">
        <v>51</v>
      </c>
      <c r="O202" s="64"/>
      <c r="P202" s="194">
        <f>O202*H202</f>
        <v>0</v>
      </c>
      <c r="Q202" s="194">
        <v>0.26</v>
      </c>
      <c r="R202" s="194">
        <f>Q202*H202</f>
        <v>0.78</v>
      </c>
      <c r="S202" s="194">
        <v>0</v>
      </c>
      <c r="T202" s="195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96" t="s">
        <v>128</v>
      </c>
      <c r="AT202" s="196" t="s">
        <v>123</v>
      </c>
      <c r="AU202" s="196" t="s">
        <v>87</v>
      </c>
      <c r="AY202" s="16" t="s">
        <v>121</v>
      </c>
      <c r="BE202" s="197">
        <f>IF(N202="základní",J202,0)</f>
        <v>0</v>
      </c>
      <c r="BF202" s="197">
        <f>IF(N202="snížená",J202,0)</f>
        <v>0</v>
      </c>
      <c r="BG202" s="197">
        <f>IF(N202="zákl. přenesená",J202,0)</f>
        <v>0</v>
      </c>
      <c r="BH202" s="197">
        <f>IF(N202="sníž. přenesená",J202,0)</f>
        <v>0</v>
      </c>
      <c r="BI202" s="197">
        <f>IF(N202="nulová",J202,0)</f>
        <v>0</v>
      </c>
      <c r="BJ202" s="16" t="s">
        <v>85</v>
      </c>
      <c r="BK202" s="197">
        <f>ROUND(I202*H202,2)</f>
        <v>0</v>
      </c>
      <c r="BL202" s="16" t="s">
        <v>128</v>
      </c>
      <c r="BM202" s="196" t="s">
        <v>356</v>
      </c>
    </row>
    <row r="203" spans="1:65" s="2" customFormat="1" ht="126.75">
      <c r="A203" s="34"/>
      <c r="B203" s="35"/>
      <c r="C203" s="36"/>
      <c r="D203" s="198" t="s">
        <v>130</v>
      </c>
      <c r="E203" s="36"/>
      <c r="F203" s="199" t="s">
        <v>357</v>
      </c>
      <c r="G203" s="36"/>
      <c r="H203" s="36"/>
      <c r="I203" s="103"/>
      <c r="J203" s="36"/>
      <c r="K203" s="36"/>
      <c r="L203" s="39"/>
      <c r="M203" s="200"/>
      <c r="N203" s="201"/>
      <c r="O203" s="64"/>
      <c r="P203" s="64"/>
      <c r="Q203" s="64"/>
      <c r="R203" s="64"/>
      <c r="S203" s="64"/>
      <c r="T203" s="65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T203" s="16" t="s">
        <v>130</v>
      </c>
      <c r="AU203" s="16" t="s">
        <v>87</v>
      </c>
    </row>
    <row r="204" spans="1:65" s="2" customFormat="1" ht="19.5">
      <c r="A204" s="34"/>
      <c r="B204" s="35"/>
      <c r="C204" s="36"/>
      <c r="D204" s="198" t="s">
        <v>155</v>
      </c>
      <c r="E204" s="36"/>
      <c r="F204" s="199" t="s">
        <v>358</v>
      </c>
      <c r="G204" s="36"/>
      <c r="H204" s="36"/>
      <c r="I204" s="103"/>
      <c r="J204" s="36"/>
      <c r="K204" s="36"/>
      <c r="L204" s="39"/>
      <c r="M204" s="200"/>
      <c r="N204" s="201"/>
      <c r="O204" s="64"/>
      <c r="P204" s="64"/>
      <c r="Q204" s="64"/>
      <c r="R204" s="64"/>
      <c r="S204" s="64"/>
      <c r="T204" s="65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T204" s="16" t="s">
        <v>155</v>
      </c>
      <c r="AU204" s="16" t="s">
        <v>87</v>
      </c>
    </row>
    <row r="205" spans="1:65" s="13" customFormat="1" ht="11.25">
      <c r="B205" s="202"/>
      <c r="C205" s="203"/>
      <c r="D205" s="198" t="s">
        <v>132</v>
      </c>
      <c r="E205" s="204" t="s">
        <v>43</v>
      </c>
      <c r="F205" s="205" t="s">
        <v>359</v>
      </c>
      <c r="G205" s="203"/>
      <c r="H205" s="206">
        <v>3</v>
      </c>
      <c r="I205" s="207"/>
      <c r="J205" s="203"/>
      <c r="K205" s="203"/>
      <c r="L205" s="208"/>
      <c r="M205" s="209"/>
      <c r="N205" s="210"/>
      <c r="O205" s="210"/>
      <c r="P205" s="210"/>
      <c r="Q205" s="210"/>
      <c r="R205" s="210"/>
      <c r="S205" s="210"/>
      <c r="T205" s="211"/>
      <c r="AT205" s="212" t="s">
        <v>132</v>
      </c>
      <c r="AU205" s="212" t="s">
        <v>87</v>
      </c>
      <c r="AV205" s="13" t="s">
        <v>87</v>
      </c>
      <c r="AW205" s="13" t="s">
        <v>39</v>
      </c>
      <c r="AX205" s="13" t="s">
        <v>80</v>
      </c>
      <c r="AY205" s="212" t="s">
        <v>121</v>
      </c>
    </row>
    <row r="206" spans="1:65" s="2" customFormat="1" ht="21.75" customHeight="1">
      <c r="A206" s="34"/>
      <c r="B206" s="35"/>
      <c r="C206" s="185" t="s">
        <v>360</v>
      </c>
      <c r="D206" s="185" t="s">
        <v>123</v>
      </c>
      <c r="E206" s="186" t="s">
        <v>361</v>
      </c>
      <c r="F206" s="187" t="s">
        <v>362</v>
      </c>
      <c r="G206" s="188" t="s">
        <v>174</v>
      </c>
      <c r="H206" s="189">
        <v>18</v>
      </c>
      <c r="I206" s="190"/>
      <c r="J206" s="191">
        <f>ROUND(I206*H206,2)</f>
        <v>0</v>
      </c>
      <c r="K206" s="187" t="s">
        <v>127</v>
      </c>
      <c r="L206" s="39"/>
      <c r="M206" s="192" t="s">
        <v>43</v>
      </c>
      <c r="N206" s="193" t="s">
        <v>51</v>
      </c>
      <c r="O206" s="64"/>
      <c r="P206" s="194">
        <f>O206*H206</f>
        <v>0</v>
      </c>
      <c r="Q206" s="194">
        <v>0</v>
      </c>
      <c r="R206" s="194">
        <f>Q206*H206</f>
        <v>0</v>
      </c>
      <c r="S206" s="194">
        <v>0.22</v>
      </c>
      <c r="T206" s="195">
        <f>S206*H206</f>
        <v>3.96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96" t="s">
        <v>128</v>
      </c>
      <c r="AT206" s="196" t="s">
        <v>123</v>
      </c>
      <c r="AU206" s="196" t="s">
        <v>87</v>
      </c>
      <c r="AY206" s="16" t="s">
        <v>121</v>
      </c>
      <c r="BE206" s="197">
        <f>IF(N206="základní",J206,0)</f>
        <v>0</v>
      </c>
      <c r="BF206" s="197">
        <f>IF(N206="snížená",J206,0)</f>
        <v>0</v>
      </c>
      <c r="BG206" s="197">
        <f>IF(N206="zákl. přenesená",J206,0)</f>
        <v>0</v>
      </c>
      <c r="BH206" s="197">
        <f>IF(N206="sníž. přenesená",J206,0)</f>
        <v>0</v>
      </c>
      <c r="BI206" s="197">
        <f>IF(N206="nulová",J206,0)</f>
        <v>0</v>
      </c>
      <c r="BJ206" s="16" t="s">
        <v>85</v>
      </c>
      <c r="BK206" s="197">
        <f>ROUND(I206*H206,2)</f>
        <v>0</v>
      </c>
      <c r="BL206" s="16" t="s">
        <v>128</v>
      </c>
      <c r="BM206" s="196" t="s">
        <v>363</v>
      </c>
    </row>
    <row r="207" spans="1:65" s="2" customFormat="1" ht="175.5">
      <c r="A207" s="34"/>
      <c r="B207" s="35"/>
      <c r="C207" s="36"/>
      <c r="D207" s="198" t="s">
        <v>130</v>
      </c>
      <c r="E207" s="36"/>
      <c r="F207" s="199" t="s">
        <v>364</v>
      </c>
      <c r="G207" s="36"/>
      <c r="H207" s="36"/>
      <c r="I207" s="103"/>
      <c r="J207" s="36"/>
      <c r="K207" s="36"/>
      <c r="L207" s="39"/>
      <c r="M207" s="200"/>
      <c r="N207" s="201"/>
      <c r="O207" s="64"/>
      <c r="P207" s="64"/>
      <c r="Q207" s="64"/>
      <c r="R207" s="64"/>
      <c r="S207" s="64"/>
      <c r="T207" s="65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T207" s="16" t="s">
        <v>130</v>
      </c>
      <c r="AU207" s="16" t="s">
        <v>87</v>
      </c>
    </row>
    <row r="208" spans="1:65" s="13" customFormat="1" ht="11.25">
      <c r="B208" s="202"/>
      <c r="C208" s="203"/>
      <c r="D208" s="198" t="s">
        <v>132</v>
      </c>
      <c r="E208" s="204" t="s">
        <v>43</v>
      </c>
      <c r="F208" s="205" t="s">
        <v>365</v>
      </c>
      <c r="G208" s="203"/>
      <c r="H208" s="206">
        <v>18</v>
      </c>
      <c r="I208" s="207"/>
      <c r="J208" s="203"/>
      <c r="K208" s="203"/>
      <c r="L208" s="208"/>
      <c r="M208" s="209"/>
      <c r="N208" s="210"/>
      <c r="O208" s="210"/>
      <c r="P208" s="210"/>
      <c r="Q208" s="210"/>
      <c r="R208" s="210"/>
      <c r="S208" s="210"/>
      <c r="T208" s="211"/>
      <c r="AT208" s="212" t="s">
        <v>132</v>
      </c>
      <c r="AU208" s="212" t="s">
        <v>87</v>
      </c>
      <c r="AV208" s="13" t="s">
        <v>87</v>
      </c>
      <c r="AW208" s="13" t="s">
        <v>39</v>
      </c>
      <c r="AX208" s="13" t="s">
        <v>80</v>
      </c>
      <c r="AY208" s="212" t="s">
        <v>121</v>
      </c>
    </row>
    <row r="209" spans="1:65" s="2" customFormat="1" ht="21.75" customHeight="1">
      <c r="A209" s="34"/>
      <c r="B209" s="35"/>
      <c r="C209" s="185" t="s">
        <v>366</v>
      </c>
      <c r="D209" s="185" t="s">
        <v>123</v>
      </c>
      <c r="E209" s="186" t="s">
        <v>367</v>
      </c>
      <c r="F209" s="187" t="s">
        <v>368</v>
      </c>
      <c r="G209" s="188" t="s">
        <v>281</v>
      </c>
      <c r="H209" s="189">
        <v>10</v>
      </c>
      <c r="I209" s="190"/>
      <c r="J209" s="191">
        <f>ROUND(I209*H209,2)</f>
        <v>0</v>
      </c>
      <c r="K209" s="187" t="s">
        <v>127</v>
      </c>
      <c r="L209" s="39"/>
      <c r="M209" s="192" t="s">
        <v>43</v>
      </c>
      <c r="N209" s="193" t="s">
        <v>51</v>
      </c>
      <c r="O209" s="64"/>
      <c r="P209" s="194">
        <f>O209*H209</f>
        <v>0</v>
      </c>
      <c r="Q209" s="194">
        <v>0</v>
      </c>
      <c r="R209" s="194">
        <f>Q209*H209</f>
        <v>0</v>
      </c>
      <c r="S209" s="194">
        <v>0.20499999999999999</v>
      </c>
      <c r="T209" s="195">
        <f>S209*H209</f>
        <v>2.0499999999999998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96" t="s">
        <v>128</v>
      </c>
      <c r="AT209" s="196" t="s">
        <v>123</v>
      </c>
      <c r="AU209" s="196" t="s">
        <v>87</v>
      </c>
      <c r="AY209" s="16" t="s">
        <v>121</v>
      </c>
      <c r="BE209" s="197">
        <f>IF(N209="základní",J209,0)</f>
        <v>0</v>
      </c>
      <c r="BF209" s="197">
        <f>IF(N209="snížená",J209,0)</f>
        <v>0</v>
      </c>
      <c r="BG209" s="197">
        <f>IF(N209="zákl. přenesená",J209,0)</f>
        <v>0</v>
      </c>
      <c r="BH209" s="197">
        <f>IF(N209="sníž. přenesená",J209,0)</f>
        <v>0</v>
      </c>
      <c r="BI209" s="197">
        <f>IF(N209="nulová",J209,0)</f>
        <v>0</v>
      </c>
      <c r="BJ209" s="16" t="s">
        <v>85</v>
      </c>
      <c r="BK209" s="197">
        <f>ROUND(I209*H209,2)</f>
        <v>0</v>
      </c>
      <c r="BL209" s="16" t="s">
        <v>128</v>
      </c>
      <c r="BM209" s="196" t="s">
        <v>369</v>
      </c>
    </row>
    <row r="210" spans="1:65" s="2" customFormat="1" ht="136.5">
      <c r="A210" s="34"/>
      <c r="B210" s="35"/>
      <c r="C210" s="36"/>
      <c r="D210" s="198" t="s">
        <v>130</v>
      </c>
      <c r="E210" s="36"/>
      <c r="F210" s="199" t="s">
        <v>370</v>
      </c>
      <c r="G210" s="36"/>
      <c r="H210" s="36"/>
      <c r="I210" s="103"/>
      <c r="J210" s="36"/>
      <c r="K210" s="36"/>
      <c r="L210" s="39"/>
      <c r="M210" s="200"/>
      <c r="N210" s="201"/>
      <c r="O210" s="64"/>
      <c r="P210" s="64"/>
      <c r="Q210" s="64"/>
      <c r="R210" s="64"/>
      <c r="S210" s="64"/>
      <c r="T210" s="65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T210" s="16" t="s">
        <v>130</v>
      </c>
      <c r="AU210" s="16" t="s">
        <v>87</v>
      </c>
    </row>
    <row r="211" spans="1:65" s="13" customFormat="1" ht="11.25">
      <c r="B211" s="202"/>
      <c r="C211" s="203"/>
      <c r="D211" s="198" t="s">
        <v>132</v>
      </c>
      <c r="E211" s="204" t="s">
        <v>43</v>
      </c>
      <c r="F211" s="205" t="s">
        <v>371</v>
      </c>
      <c r="G211" s="203"/>
      <c r="H211" s="206">
        <v>10</v>
      </c>
      <c r="I211" s="207"/>
      <c r="J211" s="203"/>
      <c r="K211" s="203"/>
      <c r="L211" s="208"/>
      <c r="M211" s="209"/>
      <c r="N211" s="210"/>
      <c r="O211" s="210"/>
      <c r="P211" s="210"/>
      <c r="Q211" s="210"/>
      <c r="R211" s="210"/>
      <c r="S211" s="210"/>
      <c r="T211" s="211"/>
      <c r="AT211" s="212" t="s">
        <v>132</v>
      </c>
      <c r="AU211" s="212" t="s">
        <v>87</v>
      </c>
      <c r="AV211" s="13" t="s">
        <v>87</v>
      </c>
      <c r="AW211" s="13" t="s">
        <v>39</v>
      </c>
      <c r="AX211" s="13" t="s">
        <v>80</v>
      </c>
      <c r="AY211" s="212" t="s">
        <v>121</v>
      </c>
    </row>
    <row r="212" spans="1:65" s="2" customFormat="1" ht="21.75" customHeight="1">
      <c r="A212" s="34"/>
      <c r="B212" s="35"/>
      <c r="C212" s="185" t="s">
        <v>372</v>
      </c>
      <c r="D212" s="185" t="s">
        <v>123</v>
      </c>
      <c r="E212" s="186" t="s">
        <v>373</v>
      </c>
      <c r="F212" s="187" t="s">
        <v>374</v>
      </c>
      <c r="G212" s="188" t="s">
        <v>281</v>
      </c>
      <c r="H212" s="189">
        <v>240</v>
      </c>
      <c r="I212" s="190"/>
      <c r="J212" s="191">
        <f>ROUND(I212*H212,2)</f>
        <v>0</v>
      </c>
      <c r="K212" s="187" t="s">
        <v>127</v>
      </c>
      <c r="L212" s="39"/>
      <c r="M212" s="192" t="s">
        <v>43</v>
      </c>
      <c r="N212" s="193" t="s">
        <v>51</v>
      </c>
      <c r="O212" s="64"/>
      <c r="P212" s="194">
        <f>O212*H212</f>
        <v>0</v>
      </c>
      <c r="Q212" s="194">
        <v>0</v>
      </c>
      <c r="R212" s="194">
        <f>Q212*H212</f>
        <v>0</v>
      </c>
      <c r="S212" s="194">
        <v>0.115</v>
      </c>
      <c r="T212" s="195">
        <f>S212*H212</f>
        <v>27.6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96" t="s">
        <v>128</v>
      </c>
      <c r="AT212" s="196" t="s">
        <v>123</v>
      </c>
      <c r="AU212" s="196" t="s">
        <v>87</v>
      </c>
      <c r="AY212" s="16" t="s">
        <v>121</v>
      </c>
      <c r="BE212" s="197">
        <f>IF(N212="základní",J212,0)</f>
        <v>0</v>
      </c>
      <c r="BF212" s="197">
        <f>IF(N212="snížená",J212,0)</f>
        <v>0</v>
      </c>
      <c r="BG212" s="197">
        <f>IF(N212="zákl. přenesená",J212,0)</f>
        <v>0</v>
      </c>
      <c r="BH212" s="197">
        <f>IF(N212="sníž. přenesená",J212,0)</f>
        <v>0</v>
      </c>
      <c r="BI212" s="197">
        <f>IF(N212="nulová",J212,0)</f>
        <v>0</v>
      </c>
      <c r="BJ212" s="16" t="s">
        <v>85</v>
      </c>
      <c r="BK212" s="197">
        <f>ROUND(I212*H212,2)</f>
        <v>0</v>
      </c>
      <c r="BL212" s="16" t="s">
        <v>128</v>
      </c>
      <c r="BM212" s="196" t="s">
        <v>375</v>
      </c>
    </row>
    <row r="213" spans="1:65" s="2" customFormat="1" ht="136.5">
      <c r="A213" s="34"/>
      <c r="B213" s="35"/>
      <c r="C213" s="36"/>
      <c r="D213" s="198" t="s">
        <v>130</v>
      </c>
      <c r="E213" s="36"/>
      <c r="F213" s="199" t="s">
        <v>370</v>
      </c>
      <c r="G213" s="36"/>
      <c r="H213" s="36"/>
      <c r="I213" s="103"/>
      <c r="J213" s="36"/>
      <c r="K213" s="36"/>
      <c r="L213" s="39"/>
      <c r="M213" s="200"/>
      <c r="N213" s="201"/>
      <c r="O213" s="64"/>
      <c r="P213" s="64"/>
      <c r="Q213" s="64"/>
      <c r="R213" s="64"/>
      <c r="S213" s="64"/>
      <c r="T213" s="65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T213" s="16" t="s">
        <v>130</v>
      </c>
      <c r="AU213" s="16" t="s">
        <v>87</v>
      </c>
    </row>
    <row r="214" spans="1:65" s="2" customFormat="1" ht="19.5">
      <c r="A214" s="34"/>
      <c r="B214" s="35"/>
      <c r="C214" s="36"/>
      <c r="D214" s="198" t="s">
        <v>155</v>
      </c>
      <c r="E214" s="36"/>
      <c r="F214" s="199" t="s">
        <v>376</v>
      </c>
      <c r="G214" s="36"/>
      <c r="H214" s="36"/>
      <c r="I214" s="103"/>
      <c r="J214" s="36"/>
      <c r="K214" s="36"/>
      <c r="L214" s="39"/>
      <c r="M214" s="200"/>
      <c r="N214" s="201"/>
      <c r="O214" s="64"/>
      <c r="P214" s="64"/>
      <c r="Q214" s="64"/>
      <c r="R214" s="64"/>
      <c r="S214" s="64"/>
      <c r="T214" s="65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T214" s="16" t="s">
        <v>155</v>
      </c>
      <c r="AU214" s="16" t="s">
        <v>87</v>
      </c>
    </row>
    <row r="215" spans="1:65" s="13" customFormat="1" ht="11.25">
      <c r="B215" s="202"/>
      <c r="C215" s="203"/>
      <c r="D215" s="198" t="s">
        <v>132</v>
      </c>
      <c r="E215" s="204" t="s">
        <v>43</v>
      </c>
      <c r="F215" s="205" t="s">
        <v>377</v>
      </c>
      <c r="G215" s="203"/>
      <c r="H215" s="206">
        <v>240</v>
      </c>
      <c r="I215" s="207"/>
      <c r="J215" s="203"/>
      <c r="K215" s="203"/>
      <c r="L215" s="208"/>
      <c r="M215" s="209"/>
      <c r="N215" s="210"/>
      <c r="O215" s="210"/>
      <c r="P215" s="210"/>
      <c r="Q215" s="210"/>
      <c r="R215" s="210"/>
      <c r="S215" s="210"/>
      <c r="T215" s="211"/>
      <c r="AT215" s="212" t="s">
        <v>132</v>
      </c>
      <c r="AU215" s="212" t="s">
        <v>87</v>
      </c>
      <c r="AV215" s="13" t="s">
        <v>87</v>
      </c>
      <c r="AW215" s="13" t="s">
        <v>39</v>
      </c>
      <c r="AX215" s="13" t="s">
        <v>80</v>
      </c>
      <c r="AY215" s="212" t="s">
        <v>121</v>
      </c>
    </row>
    <row r="216" spans="1:65" s="12" customFormat="1" ht="22.9" customHeight="1">
      <c r="B216" s="169"/>
      <c r="C216" s="170"/>
      <c r="D216" s="171" t="s">
        <v>79</v>
      </c>
      <c r="E216" s="183" t="s">
        <v>378</v>
      </c>
      <c r="F216" s="183" t="s">
        <v>379</v>
      </c>
      <c r="G216" s="170"/>
      <c r="H216" s="170"/>
      <c r="I216" s="173"/>
      <c r="J216" s="184">
        <f>BK216</f>
        <v>0</v>
      </c>
      <c r="K216" s="170"/>
      <c r="L216" s="175"/>
      <c r="M216" s="176"/>
      <c r="N216" s="177"/>
      <c r="O216" s="177"/>
      <c r="P216" s="178">
        <f>SUM(P217:P224)</f>
        <v>0</v>
      </c>
      <c r="Q216" s="177"/>
      <c r="R216" s="178">
        <f>SUM(R217:R224)</f>
        <v>0</v>
      </c>
      <c r="S216" s="177"/>
      <c r="T216" s="179">
        <f>SUM(T217:T224)</f>
        <v>0</v>
      </c>
      <c r="AR216" s="180" t="s">
        <v>85</v>
      </c>
      <c r="AT216" s="181" t="s">
        <v>79</v>
      </c>
      <c r="AU216" s="181" t="s">
        <v>85</v>
      </c>
      <c r="AY216" s="180" t="s">
        <v>121</v>
      </c>
      <c r="BK216" s="182">
        <f>SUM(BK217:BK224)</f>
        <v>0</v>
      </c>
    </row>
    <row r="217" spans="1:65" s="2" customFormat="1" ht="21.75" customHeight="1">
      <c r="A217" s="34"/>
      <c r="B217" s="35"/>
      <c r="C217" s="185" t="s">
        <v>380</v>
      </c>
      <c r="D217" s="185" t="s">
        <v>123</v>
      </c>
      <c r="E217" s="186" t="s">
        <v>381</v>
      </c>
      <c r="F217" s="187" t="s">
        <v>382</v>
      </c>
      <c r="G217" s="188" t="s">
        <v>161</v>
      </c>
      <c r="H217" s="189">
        <v>39.57</v>
      </c>
      <c r="I217" s="190"/>
      <c r="J217" s="191">
        <f>ROUND(I217*H217,2)</f>
        <v>0</v>
      </c>
      <c r="K217" s="187" t="s">
        <v>127</v>
      </c>
      <c r="L217" s="39"/>
      <c r="M217" s="192" t="s">
        <v>43</v>
      </c>
      <c r="N217" s="193" t="s">
        <v>51</v>
      </c>
      <c r="O217" s="64"/>
      <c r="P217" s="194">
        <f>O217*H217</f>
        <v>0</v>
      </c>
      <c r="Q217" s="194">
        <v>0</v>
      </c>
      <c r="R217" s="194">
        <f>Q217*H217</f>
        <v>0</v>
      </c>
      <c r="S217" s="194">
        <v>0</v>
      </c>
      <c r="T217" s="195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96" t="s">
        <v>128</v>
      </c>
      <c r="AT217" s="196" t="s">
        <v>123</v>
      </c>
      <c r="AU217" s="196" t="s">
        <v>87</v>
      </c>
      <c r="AY217" s="16" t="s">
        <v>121</v>
      </c>
      <c r="BE217" s="197">
        <f>IF(N217="základní",J217,0)</f>
        <v>0</v>
      </c>
      <c r="BF217" s="197">
        <f>IF(N217="snížená",J217,0)</f>
        <v>0</v>
      </c>
      <c r="BG217" s="197">
        <f>IF(N217="zákl. přenesená",J217,0)</f>
        <v>0</v>
      </c>
      <c r="BH217" s="197">
        <f>IF(N217="sníž. přenesená",J217,0)</f>
        <v>0</v>
      </c>
      <c r="BI217" s="197">
        <f>IF(N217="nulová",J217,0)</f>
        <v>0</v>
      </c>
      <c r="BJ217" s="16" t="s">
        <v>85</v>
      </c>
      <c r="BK217" s="197">
        <f>ROUND(I217*H217,2)</f>
        <v>0</v>
      </c>
      <c r="BL217" s="16" t="s">
        <v>128</v>
      </c>
      <c r="BM217" s="196" t="s">
        <v>383</v>
      </c>
    </row>
    <row r="218" spans="1:65" s="2" customFormat="1" ht="78">
      <c r="A218" s="34"/>
      <c r="B218" s="35"/>
      <c r="C218" s="36"/>
      <c r="D218" s="198" t="s">
        <v>130</v>
      </c>
      <c r="E218" s="36"/>
      <c r="F218" s="199" t="s">
        <v>384</v>
      </c>
      <c r="G218" s="36"/>
      <c r="H218" s="36"/>
      <c r="I218" s="103"/>
      <c r="J218" s="36"/>
      <c r="K218" s="36"/>
      <c r="L218" s="39"/>
      <c r="M218" s="200"/>
      <c r="N218" s="201"/>
      <c r="O218" s="64"/>
      <c r="P218" s="64"/>
      <c r="Q218" s="64"/>
      <c r="R218" s="64"/>
      <c r="S218" s="64"/>
      <c r="T218" s="65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T218" s="16" t="s">
        <v>130</v>
      </c>
      <c r="AU218" s="16" t="s">
        <v>87</v>
      </c>
    </row>
    <row r="219" spans="1:65" s="2" customFormat="1" ht="21.75" customHeight="1">
      <c r="A219" s="34"/>
      <c r="B219" s="35"/>
      <c r="C219" s="185" t="s">
        <v>385</v>
      </c>
      <c r="D219" s="185" t="s">
        <v>123</v>
      </c>
      <c r="E219" s="186" t="s">
        <v>386</v>
      </c>
      <c r="F219" s="187" t="s">
        <v>387</v>
      </c>
      <c r="G219" s="188" t="s">
        <v>161</v>
      </c>
      <c r="H219" s="189">
        <v>139.34</v>
      </c>
      <c r="I219" s="190"/>
      <c r="J219" s="191">
        <f>ROUND(I219*H219,2)</f>
        <v>0</v>
      </c>
      <c r="K219" s="187" t="s">
        <v>127</v>
      </c>
      <c r="L219" s="39"/>
      <c r="M219" s="192" t="s">
        <v>43</v>
      </c>
      <c r="N219" s="193" t="s">
        <v>51</v>
      </c>
      <c r="O219" s="64"/>
      <c r="P219" s="194">
        <f>O219*H219</f>
        <v>0</v>
      </c>
      <c r="Q219" s="194">
        <v>0</v>
      </c>
      <c r="R219" s="194">
        <f>Q219*H219</f>
        <v>0</v>
      </c>
      <c r="S219" s="194">
        <v>0</v>
      </c>
      <c r="T219" s="195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96" t="s">
        <v>128</v>
      </c>
      <c r="AT219" s="196" t="s">
        <v>123</v>
      </c>
      <c r="AU219" s="196" t="s">
        <v>87</v>
      </c>
      <c r="AY219" s="16" t="s">
        <v>121</v>
      </c>
      <c r="BE219" s="197">
        <f>IF(N219="základní",J219,0)</f>
        <v>0</v>
      </c>
      <c r="BF219" s="197">
        <f>IF(N219="snížená",J219,0)</f>
        <v>0</v>
      </c>
      <c r="BG219" s="197">
        <f>IF(N219="zákl. přenesená",J219,0)</f>
        <v>0</v>
      </c>
      <c r="BH219" s="197">
        <f>IF(N219="sníž. přenesená",J219,0)</f>
        <v>0</v>
      </c>
      <c r="BI219" s="197">
        <f>IF(N219="nulová",J219,0)</f>
        <v>0</v>
      </c>
      <c r="BJ219" s="16" t="s">
        <v>85</v>
      </c>
      <c r="BK219" s="197">
        <f>ROUND(I219*H219,2)</f>
        <v>0</v>
      </c>
      <c r="BL219" s="16" t="s">
        <v>128</v>
      </c>
      <c r="BM219" s="196" t="s">
        <v>388</v>
      </c>
    </row>
    <row r="220" spans="1:65" s="2" customFormat="1" ht="78">
      <c r="A220" s="34"/>
      <c r="B220" s="35"/>
      <c r="C220" s="36"/>
      <c r="D220" s="198" t="s">
        <v>130</v>
      </c>
      <c r="E220" s="36"/>
      <c r="F220" s="199" t="s">
        <v>384</v>
      </c>
      <c r="G220" s="36"/>
      <c r="H220" s="36"/>
      <c r="I220" s="103"/>
      <c r="J220" s="36"/>
      <c r="K220" s="36"/>
      <c r="L220" s="39"/>
      <c r="M220" s="200"/>
      <c r="N220" s="201"/>
      <c r="O220" s="64"/>
      <c r="P220" s="64"/>
      <c r="Q220" s="64"/>
      <c r="R220" s="64"/>
      <c r="S220" s="64"/>
      <c r="T220" s="65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T220" s="16" t="s">
        <v>130</v>
      </c>
      <c r="AU220" s="16" t="s">
        <v>87</v>
      </c>
    </row>
    <row r="221" spans="1:65" s="13" customFormat="1" ht="11.25">
      <c r="B221" s="202"/>
      <c r="C221" s="203"/>
      <c r="D221" s="198" t="s">
        <v>132</v>
      </c>
      <c r="E221" s="204" t="s">
        <v>43</v>
      </c>
      <c r="F221" s="205" t="s">
        <v>389</v>
      </c>
      <c r="G221" s="203"/>
      <c r="H221" s="206">
        <v>55.2</v>
      </c>
      <c r="I221" s="207"/>
      <c r="J221" s="203"/>
      <c r="K221" s="203"/>
      <c r="L221" s="208"/>
      <c r="M221" s="209"/>
      <c r="N221" s="210"/>
      <c r="O221" s="210"/>
      <c r="P221" s="210"/>
      <c r="Q221" s="210"/>
      <c r="R221" s="210"/>
      <c r="S221" s="210"/>
      <c r="T221" s="211"/>
      <c r="AT221" s="212" t="s">
        <v>132</v>
      </c>
      <c r="AU221" s="212" t="s">
        <v>87</v>
      </c>
      <c r="AV221" s="13" t="s">
        <v>87</v>
      </c>
      <c r="AW221" s="13" t="s">
        <v>39</v>
      </c>
      <c r="AX221" s="13" t="s">
        <v>80</v>
      </c>
      <c r="AY221" s="212" t="s">
        <v>121</v>
      </c>
    </row>
    <row r="222" spans="1:65" s="13" customFormat="1" ht="11.25">
      <c r="B222" s="202"/>
      <c r="C222" s="203"/>
      <c r="D222" s="198" t="s">
        <v>132</v>
      </c>
      <c r="E222" s="204" t="s">
        <v>43</v>
      </c>
      <c r="F222" s="205" t="s">
        <v>390</v>
      </c>
      <c r="G222" s="203"/>
      <c r="H222" s="206">
        <v>84.14</v>
      </c>
      <c r="I222" s="207"/>
      <c r="J222" s="203"/>
      <c r="K222" s="203"/>
      <c r="L222" s="208"/>
      <c r="M222" s="209"/>
      <c r="N222" s="210"/>
      <c r="O222" s="210"/>
      <c r="P222" s="210"/>
      <c r="Q222" s="210"/>
      <c r="R222" s="210"/>
      <c r="S222" s="210"/>
      <c r="T222" s="211"/>
      <c r="AT222" s="212" t="s">
        <v>132</v>
      </c>
      <c r="AU222" s="212" t="s">
        <v>87</v>
      </c>
      <c r="AV222" s="13" t="s">
        <v>87</v>
      </c>
      <c r="AW222" s="13" t="s">
        <v>39</v>
      </c>
      <c r="AX222" s="13" t="s">
        <v>80</v>
      </c>
      <c r="AY222" s="212" t="s">
        <v>121</v>
      </c>
    </row>
    <row r="223" spans="1:65" s="2" customFormat="1" ht="21.75" customHeight="1">
      <c r="A223" s="34"/>
      <c r="B223" s="35"/>
      <c r="C223" s="185" t="s">
        <v>391</v>
      </c>
      <c r="D223" s="185" t="s">
        <v>123</v>
      </c>
      <c r="E223" s="186" t="s">
        <v>392</v>
      </c>
      <c r="F223" s="187" t="s">
        <v>393</v>
      </c>
      <c r="G223" s="188" t="s">
        <v>161</v>
      </c>
      <c r="H223" s="189">
        <v>2.0499999999999998</v>
      </c>
      <c r="I223" s="190"/>
      <c r="J223" s="191">
        <f>ROUND(I223*H223,2)</f>
        <v>0</v>
      </c>
      <c r="K223" s="187" t="s">
        <v>127</v>
      </c>
      <c r="L223" s="39"/>
      <c r="M223" s="192" t="s">
        <v>43</v>
      </c>
      <c r="N223" s="193" t="s">
        <v>51</v>
      </c>
      <c r="O223" s="64"/>
      <c r="P223" s="194">
        <f>O223*H223</f>
        <v>0</v>
      </c>
      <c r="Q223" s="194">
        <v>0</v>
      </c>
      <c r="R223" s="194">
        <f>Q223*H223</f>
        <v>0</v>
      </c>
      <c r="S223" s="194">
        <v>0</v>
      </c>
      <c r="T223" s="195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96" t="s">
        <v>128</v>
      </c>
      <c r="AT223" s="196" t="s">
        <v>123</v>
      </c>
      <c r="AU223" s="196" t="s">
        <v>87</v>
      </c>
      <c r="AY223" s="16" t="s">
        <v>121</v>
      </c>
      <c r="BE223" s="197">
        <f>IF(N223="základní",J223,0)</f>
        <v>0</v>
      </c>
      <c r="BF223" s="197">
        <f>IF(N223="snížená",J223,0)</f>
        <v>0</v>
      </c>
      <c r="BG223" s="197">
        <f>IF(N223="zákl. přenesená",J223,0)</f>
        <v>0</v>
      </c>
      <c r="BH223" s="197">
        <f>IF(N223="sníž. přenesená",J223,0)</f>
        <v>0</v>
      </c>
      <c r="BI223" s="197">
        <f>IF(N223="nulová",J223,0)</f>
        <v>0</v>
      </c>
      <c r="BJ223" s="16" t="s">
        <v>85</v>
      </c>
      <c r="BK223" s="197">
        <f>ROUND(I223*H223,2)</f>
        <v>0</v>
      </c>
      <c r="BL223" s="16" t="s">
        <v>128</v>
      </c>
      <c r="BM223" s="196" t="s">
        <v>394</v>
      </c>
    </row>
    <row r="224" spans="1:65" s="2" customFormat="1" ht="21.75" customHeight="1">
      <c r="A224" s="34"/>
      <c r="B224" s="35"/>
      <c r="C224" s="185" t="s">
        <v>395</v>
      </c>
      <c r="D224" s="185" t="s">
        <v>123</v>
      </c>
      <c r="E224" s="186" t="s">
        <v>396</v>
      </c>
      <c r="F224" s="187" t="s">
        <v>397</v>
      </c>
      <c r="G224" s="188" t="s">
        <v>161</v>
      </c>
      <c r="H224" s="189">
        <v>3.96</v>
      </c>
      <c r="I224" s="190"/>
      <c r="J224" s="191">
        <f>ROUND(I224*H224,2)</f>
        <v>0</v>
      </c>
      <c r="K224" s="187" t="s">
        <v>127</v>
      </c>
      <c r="L224" s="39"/>
      <c r="M224" s="192" t="s">
        <v>43</v>
      </c>
      <c r="N224" s="193" t="s">
        <v>51</v>
      </c>
      <c r="O224" s="64"/>
      <c r="P224" s="194">
        <f>O224*H224</f>
        <v>0</v>
      </c>
      <c r="Q224" s="194">
        <v>0</v>
      </c>
      <c r="R224" s="194">
        <f>Q224*H224</f>
        <v>0</v>
      </c>
      <c r="S224" s="194">
        <v>0</v>
      </c>
      <c r="T224" s="195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196" t="s">
        <v>128</v>
      </c>
      <c r="AT224" s="196" t="s">
        <v>123</v>
      </c>
      <c r="AU224" s="196" t="s">
        <v>87</v>
      </c>
      <c r="AY224" s="16" t="s">
        <v>121</v>
      </c>
      <c r="BE224" s="197">
        <f>IF(N224="základní",J224,0)</f>
        <v>0</v>
      </c>
      <c r="BF224" s="197">
        <f>IF(N224="snížená",J224,0)</f>
        <v>0</v>
      </c>
      <c r="BG224" s="197">
        <f>IF(N224="zákl. přenesená",J224,0)</f>
        <v>0</v>
      </c>
      <c r="BH224" s="197">
        <f>IF(N224="sníž. přenesená",J224,0)</f>
        <v>0</v>
      </c>
      <c r="BI224" s="197">
        <f>IF(N224="nulová",J224,0)</f>
        <v>0</v>
      </c>
      <c r="BJ224" s="16" t="s">
        <v>85</v>
      </c>
      <c r="BK224" s="197">
        <f>ROUND(I224*H224,2)</f>
        <v>0</v>
      </c>
      <c r="BL224" s="16" t="s">
        <v>128</v>
      </c>
      <c r="BM224" s="196" t="s">
        <v>398</v>
      </c>
    </row>
    <row r="225" spans="1:65" s="12" customFormat="1" ht="22.9" customHeight="1">
      <c r="B225" s="169"/>
      <c r="C225" s="170"/>
      <c r="D225" s="171" t="s">
        <v>79</v>
      </c>
      <c r="E225" s="183" t="s">
        <v>399</v>
      </c>
      <c r="F225" s="183" t="s">
        <v>400</v>
      </c>
      <c r="G225" s="170"/>
      <c r="H225" s="170"/>
      <c r="I225" s="173"/>
      <c r="J225" s="184">
        <f>BK225</f>
        <v>0</v>
      </c>
      <c r="K225" s="170"/>
      <c r="L225" s="175"/>
      <c r="M225" s="176"/>
      <c r="N225" s="177"/>
      <c r="O225" s="177"/>
      <c r="P225" s="178">
        <f>SUM(P226:P227)</f>
        <v>0</v>
      </c>
      <c r="Q225" s="177"/>
      <c r="R225" s="178">
        <f>SUM(R226:R227)</f>
        <v>0</v>
      </c>
      <c r="S225" s="177"/>
      <c r="T225" s="179">
        <f>SUM(T226:T227)</f>
        <v>0</v>
      </c>
      <c r="AR225" s="180" t="s">
        <v>85</v>
      </c>
      <c r="AT225" s="181" t="s">
        <v>79</v>
      </c>
      <c r="AU225" s="181" t="s">
        <v>85</v>
      </c>
      <c r="AY225" s="180" t="s">
        <v>121</v>
      </c>
      <c r="BK225" s="182">
        <f>SUM(BK226:BK227)</f>
        <v>0</v>
      </c>
    </row>
    <row r="226" spans="1:65" s="2" customFormat="1" ht="21.75" customHeight="1">
      <c r="A226" s="34"/>
      <c r="B226" s="35"/>
      <c r="C226" s="185" t="s">
        <v>401</v>
      </c>
      <c r="D226" s="185" t="s">
        <v>123</v>
      </c>
      <c r="E226" s="186" t="s">
        <v>402</v>
      </c>
      <c r="F226" s="187" t="s">
        <v>403</v>
      </c>
      <c r="G226" s="188" t="s">
        <v>161</v>
      </c>
      <c r="H226" s="189">
        <v>176.44</v>
      </c>
      <c r="I226" s="190"/>
      <c r="J226" s="191">
        <f>ROUND(I226*H226,2)</f>
        <v>0</v>
      </c>
      <c r="K226" s="187" t="s">
        <v>127</v>
      </c>
      <c r="L226" s="39"/>
      <c r="M226" s="192" t="s">
        <v>43</v>
      </c>
      <c r="N226" s="193" t="s">
        <v>51</v>
      </c>
      <c r="O226" s="64"/>
      <c r="P226" s="194">
        <f>O226*H226</f>
        <v>0</v>
      </c>
      <c r="Q226" s="194">
        <v>0</v>
      </c>
      <c r="R226" s="194">
        <f>Q226*H226</f>
        <v>0</v>
      </c>
      <c r="S226" s="194">
        <v>0</v>
      </c>
      <c r="T226" s="195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96" t="s">
        <v>128</v>
      </c>
      <c r="AT226" s="196" t="s">
        <v>123</v>
      </c>
      <c r="AU226" s="196" t="s">
        <v>87</v>
      </c>
      <c r="AY226" s="16" t="s">
        <v>121</v>
      </c>
      <c r="BE226" s="197">
        <f>IF(N226="základní",J226,0)</f>
        <v>0</v>
      </c>
      <c r="BF226" s="197">
        <f>IF(N226="snížená",J226,0)</f>
        <v>0</v>
      </c>
      <c r="BG226" s="197">
        <f>IF(N226="zákl. přenesená",J226,0)</f>
        <v>0</v>
      </c>
      <c r="BH226" s="197">
        <f>IF(N226="sníž. přenesená",J226,0)</f>
        <v>0</v>
      </c>
      <c r="BI226" s="197">
        <f>IF(N226="nulová",J226,0)</f>
        <v>0</v>
      </c>
      <c r="BJ226" s="16" t="s">
        <v>85</v>
      </c>
      <c r="BK226" s="197">
        <f>ROUND(I226*H226,2)</f>
        <v>0</v>
      </c>
      <c r="BL226" s="16" t="s">
        <v>128</v>
      </c>
      <c r="BM226" s="196" t="s">
        <v>404</v>
      </c>
    </row>
    <row r="227" spans="1:65" s="2" customFormat="1" ht="29.25">
      <c r="A227" s="34"/>
      <c r="B227" s="35"/>
      <c r="C227" s="36"/>
      <c r="D227" s="198" t="s">
        <v>130</v>
      </c>
      <c r="E227" s="36"/>
      <c r="F227" s="199" t="s">
        <v>405</v>
      </c>
      <c r="G227" s="36"/>
      <c r="H227" s="36"/>
      <c r="I227" s="103"/>
      <c r="J227" s="36"/>
      <c r="K227" s="36"/>
      <c r="L227" s="39"/>
      <c r="M227" s="200"/>
      <c r="N227" s="201"/>
      <c r="O227" s="64"/>
      <c r="P227" s="64"/>
      <c r="Q227" s="64"/>
      <c r="R227" s="64"/>
      <c r="S227" s="64"/>
      <c r="T227" s="65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T227" s="16" t="s">
        <v>130</v>
      </c>
      <c r="AU227" s="16" t="s">
        <v>87</v>
      </c>
    </row>
    <row r="228" spans="1:65" s="12" customFormat="1" ht="25.9" customHeight="1">
      <c r="B228" s="169"/>
      <c r="C228" s="170"/>
      <c r="D228" s="171" t="s">
        <v>79</v>
      </c>
      <c r="E228" s="172" t="s">
        <v>406</v>
      </c>
      <c r="F228" s="172" t="s">
        <v>407</v>
      </c>
      <c r="G228" s="170"/>
      <c r="H228" s="170"/>
      <c r="I228" s="173"/>
      <c r="J228" s="174">
        <f>BK228</f>
        <v>0</v>
      </c>
      <c r="K228" s="170"/>
      <c r="L228" s="175"/>
      <c r="M228" s="176"/>
      <c r="N228" s="177"/>
      <c r="O228" s="177"/>
      <c r="P228" s="178">
        <f>P229+P232+P235+P238</f>
        <v>0</v>
      </c>
      <c r="Q228" s="177"/>
      <c r="R228" s="178">
        <f>R229+R232+R235+R238</f>
        <v>0</v>
      </c>
      <c r="S228" s="177"/>
      <c r="T228" s="179">
        <f>T229+T232+T235+T238</f>
        <v>0</v>
      </c>
      <c r="AR228" s="180" t="s">
        <v>151</v>
      </c>
      <c r="AT228" s="181" t="s">
        <v>79</v>
      </c>
      <c r="AU228" s="181" t="s">
        <v>80</v>
      </c>
      <c r="AY228" s="180" t="s">
        <v>121</v>
      </c>
      <c r="BK228" s="182">
        <f>BK229+BK232+BK235+BK238</f>
        <v>0</v>
      </c>
    </row>
    <row r="229" spans="1:65" s="12" customFormat="1" ht="22.9" customHeight="1">
      <c r="B229" s="169"/>
      <c r="C229" s="170"/>
      <c r="D229" s="171" t="s">
        <v>79</v>
      </c>
      <c r="E229" s="183" t="s">
        <v>408</v>
      </c>
      <c r="F229" s="183" t="s">
        <v>409</v>
      </c>
      <c r="G229" s="170"/>
      <c r="H229" s="170"/>
      <c r="I229" s="173"/>
      <c r="J229" s="184">
        <f>BK229</f>
        <v>0</v>
      </c>
      <c r="K229" s="170"/>
      <c r="L229" s="175"/>
      <c r="M229" s="176"/>
      <c r="N229" s="177"/>
      <c r="O229" s="177"/>
      <c r="P229" s="178">
        <f>SUM(P230:P231)</f>
        <v>0</v>
      </c>
      <c r="Q229" s="177"/>
      <c r="R229" s="178">
        <f>SUM(R230:R231)</f>
        <v>0</v>
      </c>
      <c r="S229" s="177"/>
      <c r="T229" s="179">
        <f>SUM(T230:T231)</f>
        <v>0</v>
      </c>
      <c r="AR229" s="180" t="s">
        <v>151</v>
      </c>
      <c r="AT229" s="181" t="s">
        <v>79</v>
      </c>
      <c r="AU229" s="181" t="s">
        <v>85</v>
      </c>
      <c r="AY229" s="180" t="s">
        <v>121</v>
      </c>
      <c r="BK229" s="182">
        <f>SUM(BK230:BK231)</f>
        <v>0</v>
      </c>
    </row>
    <row r="230" spans="1:65" s="2" customFormat="1" ht="16.5" customHeight="1">
      <c r="A230" s="34"/>
      <c r="B230" s="35"/>
      <c r="C230" s="185" t="s">
        <v>410</v>
      </c>
      <c r="D230" s="185" t="s">
        <v>123</v>
      </c>
      <c r="E230" s="186" t="s">
        <v>411</v>
      </c>
      <c r="F230" s="187" t="s">
        <v>412</v>
      </c>
      <c r="G230" s="188" t="s">
        <v>413</v>
      </c>
      <c r="H230" s="189">
        <v>1</v>
      </c>
      <c r="I230" s="190"/>
      <c r="J230" s="191">
        <f>ROUND(I230*H230,2)</f>
        <v>0</v>
      </c>
      <c r="K230" s="187" t="s">
        <v>414</v>
      </c>
      <c r="L230" s="39"/>
      <c r="M230" s="192" t="s">
        <v>43</v>
      </c>
      <c r="N230" s="193" t="s">
        <v>51</v>
      </c>
      <c r="O230" s="64"/>
      <c r="P230" s="194">
        <f>O230*H230</f>
        <v>0</v>
      </c>
      <c r="Q230" s="194">
        <v>0</v>
      </c>
      <c r="R230" s="194">
        <f>Q230*H230</f>
        <v>0</v>
      </c>
      <c r="S230" s="194">
        <v>0</v>
      </c>
      <c r="T230" s="195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96" t="s">
        <v>415</v>
      </c>
      <c r="AT230" s="196" t="s">
        <v>123</v>
      </c>
      <c r="AU230" s="196" t="s">
        <v>87</v>
      </c>
      <c r="AY230" s="16" t="s">
        <v>121</v>
      </c>
      <c r="BE230" s="197">
        <f>IF(N230="základní",J230,0)</f>
        <v>0</v>
      </c>
      <c r="BF230" s="197">
        <f>IF(N230="snížená",J230,0)</f>
        <v>0</v>
      </c>
      <c r="BG230" s="197">
        <f>IF(N230="zákl. přenesená",J230,0)</f>
        <v>0</v>
      </c>
      <c r="BH230" s="197">
        <f>IF(N230="sníž. přenesená",J230,0)</f>
        <v>0</v>
      </c>
      <c r="BI230" s="197">
        <f>IF(N230="nulová",J230,0)</f>
        <v>0</v>
      </c>
      <c r="BJ230" s="16" t="s">
        <v>85</v>
      </c>
      <c r="BK230" s="197">
        <f>ROUND(I230*H230,2)</f>
        <v>0</v>
      </c>
      <c r="BL230" s="16" t="s">
        <v>415</v>
      </c>
      <c r="BM230" s="196" t="s">
        <v>416</v>
      </c>
    </row>
    <row r="231" spans="1:65" s="2" customFormat="1" ht="29.25">
      <c r="A231" s="34"/>
      <c r="B231" s="35"/>
      <c r="C231" s="36"/>
      <c r="D231" s="198" t="s">
        <v>155</v>
      </c>
      <c r="E231" s="36"/>
      <c r="F231" s="199" t="s">
        <v>417</v>
      </c>
      <c r="G231" s="36"/>
      <c r="H231" s="36"/>
      <c r="I231" s="103"/>
      <c r="J231" s="36"/>
      <c r="K231" s="36"/>
      <c r="L231" s="39"/>
      <c r="M231" s="200"/>
      <c r="N231" s="201"/>
      <c r="O231" s="64"/>
      <c r="P231" s="64"/>
      <c r="Q231" s="64"/>
      <c r="R231" s="64"/>
      <c r="S231" s="64"/>
      <c r="T231" s="65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T231" s="16" t="s">
        <v>155</v>
      </c>
      <c r="AU231" s="16" t="s">
        <v>87</v>
      </c>
    </row>
    <row r="232" spans="1:65" s="12" customFormat="1" ht="22.9" customHeight="1">
      <c r="B232" s="169"/>
      <c r="C232" s="170"/>
      <c r="D232" s="171" t="s">
        <v>79</v>
      </c>
      <c r="E232" s="183" t="s">
        <v>418</v>
      </c>
      <c r="F232" s="183" t="s">
        <v>419</v>
      </c>
      <c r="G232" s="170"/>
      <c r="H232" s="170"/>
      <c r="I232" s="173"/>
      <c r="J232" s="184">
        <f>BK232</f>
        <v>0</v>
      </c>
      <c r="K232" s="170"/>
      <c r="L232" s="175"/>
      <c r="M232" s="176"/>
      <c r="N232" s="177"/>
      <c r="O232" s="177"/>
      <c r="P232" s="178">
        <f>SUM(P233:P234)</f>
        <v>0</v>
      </c>
      <c r="Q232" s="177"/>
      <c r="R232" s="178">
        <f>SUM(R233:R234)</f>
        <v>0</v>
      </c>
      <c r="S232" s="177"/>
      <c r="T232" s="179">
        <f>SUM(T233:T234)</f>
        <v>0</v>
      </c>
      <c r="AR232" s="180" t="s">
        <v>151</v>
      </c>
      <c r="AT232" s="181" t="s">
        <v>79</v>
      </c>
      <c r="AU232" s="181" t="s">
        <v>85</v>
      </c>
      <c r="AY232" s="180" t="s">
        <v>121</v>
      </c>
      <c r="BK232" s="182">
        <f>SUM(BK233:BK234)</f>
        <v>0</v>
      </c>
    </row>
    <row r="233" spans="1:65" s="2" customFormat="1" ht="16.5" customHeight="1">
      <c r="A233" s="34"/>
      <c r="B233" s="35"/>
      <c r="C233" s="185" t="s">
        <v>420</v>
      </c>
      <c r="D233" s="185" t="s">
        <v>123</v>
      </c>
      <c r="E233" s="186" t="s">
        <v>421</v>
      </c>
      <c r="F233" s="187" t="s">
        <v>419</v>
      </c>
      <c r="G233" s="188" t="s">
        <v>413</v>
      </c>
      <c r="H233" s="189">
        <v>1</v>
      </c>
      <c r="I233" s="190"/>
      <c r="J233" s="191">
        <f>ROUND(I233*H233,2)</f>
        <v>0</v>
      </c>
      <c r="K233" s="187" t="s">
        <v>414</v>
      </c>
      <c r="L233" s="39"/>
      <c r="M233" s="192" t="s">
        <v>43</v>
      </c>
      <c r="N233" s="193" t="s">
        <v>51</v>
      </c>
      <c r="O233" s="64"/>
      <c r="P233" s="194">
        <f>O233*H233</f>
        <v>0</v>
      </c>
      <c r="Q233" s="194">
        <v>0</v>
      </c>
      <c r="R233" s="194">
        <f>Q233*H233</f>
        <v>0</v>
      </c>
      <c r="S233" s="194">
        <v>0</v>
      </c>
      <c r="T233" s="195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196" t="s">
        <v>415</v>
      </c>
      <c r="AT233" s="196" t="s">
        <v>123</v>
      </c>
      <c r="AU233" s="196" t="s">
        <v>87</v>
      </c>
      <c r="AY233" s="16" t="s">
        <v>121</v>
      </c>
      <c r="BE233" s="197">
        <f>IF(N233="základní",J233,0)</f>
        <v>0</v>
      </c>
      <c r="BF233" s="197">
        <f>IF(N233="snížená",J233,0)</f>
        <v>0</v>
      </c>
      <c r="BG233" s="197">
        <f>IF(N233="zákl. přenesená",J233,0)</f>
        <v>0</v>
      </c>
      <c r="BH233" s="197">
        <f>IF(N233="sníž. přenesená",J233,0)</f>
        <v>0</v>
      </c>
      <c r="BI233" s="197">
        <f>IF(N233="nulová",J233,0)</f>
        <v>0</v>
      </c>
      <c r="BJ233" s="16" t="s">
        <v>85</v>
      </c>
      <c r="BK233" s="197">
        <f>ROUND(I233*H233,2)</f>
        <v>0</v>
      </c>
      <c r="BL233" s="16" t="s">
        <v>415</v>
      </c>
      <c r="BM233" s="196" t="s">
        <v>422</v>
      </c>
    </row>
    <row r="234" spans="1:65" s="2" customFormat="1" ht="97.5">
      <c r="A234" s="34"/>
      <c r="B234" s="35"/>
      <c r="C234" s="36"/>
      <c r="D234" s="198" t="s">
        <v>155</v>
      </c>
      <c r="E234" s="36"/>
      <c r="F234" s="199" t="s">
        <v>423</v>
      </c>
      <c r="G234" s="36"/>
      <c r="H234" s="36"/>
      <c r="I234" s="103"/>
      <c r="J234" s="36"/>
      <c r="K234" s="36"/>
      <c r="L234" s="39"/>
      <c r="M234" s="200"/>
      <c r="N234" s="201"/>
      <c r="O234" s="64"/>
      <c r="P234" s="64"/>
      <c r="Q234" s="64"/>
      <c r="R234" s="64"/>
      <c r="S234" s="64"/>
      <c r="T234" s="65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T234" s="16" t="s">
        <v>155</v>
      </c>
      <c r="AU234" s="16" t="s">
        <v>87</v>
      </c>
    </row>
    <row r="235" spans="1:65" s="12" customFormat="1" ht="22.9" customHeight="1">
      <c r="B235" s="169"/>
      <c r="C235" s="170"/>
      <c r="D235" s="171" t="s">
        <v>79</v>
      </c>
      <c r="E235" s="183" t="s">
        <v>424</v>
      </c>
      <c r="F235" s="183" t="s">
        <v>425</v>
      </c>
      <c r="G235" s="170"/>
      <c r="H235" s="170"/>
      <c r="I235" s="173"/>
      <c r="J235" s="184">
        <f>BK235</f>
        <v>0</v>
      </c>
      <c r="K235" s="170"/>
      <c r="L235" s="175"/>
      <c r="M235" s="176"/>
      <c r="N235" s="177"/>
      <c r="O235" s="177"/>
      <c r="P235" s="178">
        <f>SUM(P236:P237)</f>
        <v>0</v>
      </c>
      <c r="Q235" s="177"/>
      <c r="R235" s="178">
        <f>SUM(R236:R237)</f>
        <v>0</v>
      </c>
      <c r="S235" s="177"/>
      <c r="T235" s="179">
        <f>SUM(T236:T237)</f>
        <v>0</v>
      </c>
      <c r="AR235" s="180" t="s">
        <v>151</v>
      </c>
      <c r="AT235" s="181" t="s">
        <v>79</v>
      </c>
      <c r="AU235" s="181" t="s">
        <v>85</v>
      </c>
      <c r="AY235" s="180" t="s">
        <v>121</v>
      </c>
      <c r="BK235" s="182">
        <f>SUM(BK236:BK237)</f>
        <v>0</v>
      </c>
    </row>
    <row r="236" spans="1:65" s="2" customFormat="1" ht="16.5" customHeight="1">
      <c r="A236" s="34"/>
      <c r="B236" s="35"/>
      <c r="C236" s="185" t="s">
        <v>426</v>
      </c>
      <c r="D236" s="185" t="s">
        <v>123</v>
      </c>
      <c r="E236" s="186" t="s">
        <v>427</v>
      </c>
      <c r="F236" s="187" t="s">
        <v>425</v>
      </c>
      <c r="G236" s="188" t="s">
        <v>413</v>
      </c>
      <c r="H236" s="189">
        <v>1</v>
      </c>
      <c r="I236" s="190"/>
      <c r="J236" s="191">
        <f>ROUND(I236*H236,2)</f>
        <v>0</v>
      </c>
      <c r="K236" s="187" t="s">
        <v>127</v>
      </c>
      <c r="L236" s="39"/>
      <c r="M236" s="192" t="s">
        <v>43</v>
      </c>
      <c r="N236" s="193" t="s">
        <v>51</v>
      </c>
      <c r="O236" s="64"/>
      <c r="P236" s="194">
        <f>O236*H236</f>
        <v>0</v>
      </c>
      <c r="Q236" s="194">
        <v>0</v>
      </c>
      <c r="R236" s="194">
        <f>Q236*H236</f>
        <v>0</v>
      </c>
      <c r="S236" s="194">
        <v>0</v>
      </c>
      <c r="T236" s="195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196" t="s">
        <v>415</v>
      </c>
      <c r="AT236" s="196" t="s">
        <v>123</v>
      </c>
      <c r="AU236" s="196" t="s">
        <v>87</v>
      </c>
      <c r="AY236" s="16" t="s">
        <v>121</v>
      </c>
      <c r="BE236" s="197">
        <f>IF(N236="základní",J236,0)</f>
        <v>0</v>
      </c>
      <c r="BF236" s="197">
        <f>IF(N236="snížená",J236,0)</f>
        <v>0</v>
      </c>
      <c r="BG236" s="197">
        <f>IF(N236="zákl. přenesená",J236,0)</f>
        <v>0</v>
      </c>
      <c r="BH236" s="197">
        <f>IF(N236="sníž. přenesená",J236,0)</f>
        <v>0</v>
      </c>
      <c r="BI236" s="197">
        <f>IF(N236="nulová",J236,0)</f>
        <v>0</v>
      </c>
      <c r="BJ236" s="16" t="s">
        <v>85</v>
      </c>
      <c r="BK236" s="197">
        <f>ROUND(I236*H236,2)</f>
        <v>0</v>
      </c>
      <c r="BL236" s="16" t="s">
        <v>415</v>
      </c>
      <c r="BM236" s="196" t="s">
        <v>428</v>
      </c>
    </row>
    <row r="237" spans="1:65" s="2" customFormat="1" ht="29.25">
      <c r="A237" s="34"/>
      <c r="B237" s="35"/>
      <c r="C237" s="36"/>
      <c r="D237" s="198" t="s">
        <v>155</v>
      </c>
      <c r="E237" s="36"/>
      <c r="F237" s="199" t="s">
        <v>429</v>
      </c>
      <c r="G237" s="36"/>
      <c r="H237" s="36"/>
      <c r="I237" s="103"/>
      <c r="J237" s="36"/>
      <c r="K237" s="36"/>
      <c r="L237" s="39"/>
      <c r="M237" s="200"/>
      <c r="N237" s="201"/>
      <c r="O237" s="64"/>
      <c r="P237" s="64"/>
      <c r="Q237" s="64"/>
      <c r="R237" s="64"/>
      <c r="S237" s="64"/>
      <c r="T237" s="65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T237" s="16" t="s">
        <v>155</v>
      </c>
      <c r="AU237" s="16" t="s">
        <v>87</v>
      </c>
    </row>
    <row r="238" spans="1:65" s="12" customFormat="1" ht="22.9" customHeight="1">
      <c r="B238" s="169"/>
      <c r="C238" s="170"/>
      <c r="D238" s="171" t="s">
        <v>79</v>
      </c>
      <c r="E238" s="183" t="s">
        <v>430</v>
      </c>
      <c r="F238" s="183" t="s">
        <v>431</v>
      </c>
      <c r="G238" s="170"/>
      <c r="H238" s="170"/>
      <c r="I238" s="173"/>
      <c r="J238" s="184">
        <f>BK238</f>
        <v>0</v>
      </c>
      <c r="K238" s="170"/>
      <c r="L238" s="175"/>
      <c r="M238" s="176"/>
      <c r="N238" s="177"/>
      <c r="O238" s="177"/>
      <c r="P238" s="178">
        <f>SUM(P239:P240)</f>
        <v>0</v>
      </c>
      <c r="Q238" s="177"/>
      <c r="R238" s="178">
        <f>SUM(R239:R240)</f>
        <v>0</v>
      </c>
      <c r="S238" s="177"/>
      <c r="T238" s="179">
        <f>SUM(T239:T240)</f>
        <v>0</v>
      </c>
      <c r="AR238" s="180" t="s">
        <v>151</v>
      </c>
      <c r="AT238" s="181" t="s">
        <v>79</v>
      </c>
      <c r="AU238" s="181" t="s">
        <v>85</v>
      </c>
      <c r="AY238" s="180" t="s">
        <v>121</v>
      </c>
      <c r="BK238" s="182">
        <f>SUM(BK239:BK240)</f>
        <v>0</v>
      </c>
    </row>
    <row r="239" spans="1:65" s="2" customFormat="1" ht="16.5" customHeight="1">
      <c r="A239" s="34"/>
      <c r="B239" s="35"/>
      <c r="C239" s="185" t="s">
        <v>432</v>
      </c>
      <c r="D239" s="185" t="s">
        <v>123</v>
      </c>
      <c r="E239" s="186" t="s">
        <v>433</v>
      </c>
      <c r="F239" s="187" t="s">
        <v>434</v>
      </c>
      <c r="G239" s="188" t="s">
        <v>413</v>
      </c>
      <c r="H239" s="189">
        <v>1</v>
      </c>
      <c r="I239" s="190"/>
      <c r="J239" s="191">
        <f>ROUND(I239*H239,2)</f>
        <v>0</v>
      </c>
      <c r="K239" s="187" t="s">
        <v>414</v>
      </c>
      <c r="L239" s="39"/>
      <c r="M239" s="192" t="s">
        <v>43</v>
      </c>
      <c r="N239" s="193" t="s">
        <v>51</v>
      </c>
      <c r="O239" s="64"/>
      <c r="P239" s="194">
        <f>O239*H239</f>
        <v>0</v>
      </c>
      <c r="Q239" s="194">
        <v>0</v>
      </c>
      <c r="R239" s="194">
        <f>Q239*H239</f>
        <v>0</v>
      </c>
      <c r="S239" s="194">
        <v>0</v>
      </c>
      <c r="T239" s="195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196" t="s">
        <v>415</v>
      </c>
      <c r="AT239" s="196" t="s">
        <v>123</v>
      </c>
      <c r="AU239" s="196" t="s">
        <v>87</v>
      </c>
      <c r="AY239" s="16" t="s">
        <v>121</v>
      </c>
      <c r="BE239" s="197">
        <f>IF(N239="základní",J239,0)</f>
        <v>0</v>
      </c>
      <c r="BF239" s="197">
        <f>IF(N239="snížená",J239,0)</f>
        <v>0</v>
      </c>
      <c r="BG239" s="197">
        <f>IF(N239="zákl. přenesená",J239,0)</f>
        <v>0</v>
      </c>
      <c r="BH239" s="197">
        <f>IF(N239="sníž. přenesená",J239,0)</f>
        <v>0</v>
      </c>
      <c r="BI239" s="197">
        <f>IF(N239="nulová",J239,0)</f>
        <v>0</v>
      </c>
      <c r="BJ239" s="16" t="s">
        <v>85</v>
      </c>
      <c r="BK239" s="197">
        <f>ROUND(I239*H239,2)</f>
        <v>0</v>
      </c>
      <c r="BL239" s="16" t="s">
        <v>415</v>
      </c>
      <c r="BM239" s="196" t="s">
        <v>435</v>
      </c>
    </row>
    <row r="240" spans="1:65" s="2" customFormat="1" ht="29.25">
      <c r="A240" s="34"/>
      <c r="B240" s="35"/>
      <c r="C240" s="36"/>
      <c r="D240" s="198" t="s">
        <v>155</v>
      </c>
      <c r="E240" s="36"/>
      <c r="F240" s="199" t="s">
        <v>436</v>
      </c>
      <c r="G240" s="36"/>
      <c r="H240" s="36"/>
      <c r="I240" s="103"/>
      <c r="J240" s="36"/>
      <c r="K240" s="36"/>
      <c r="L240" s="39"/>
      <c r="M240" s="223"/>
      <c r="N240" s="224"/>
      <c r="O240" s="225"/>
      <c r="P240" s="225"/>
      <c r="Q240" s="225"/>
      <c r="R240" s="225"/>
      <c r="S240" s="225"/>
      <c r="T240" s="226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T240" s="16" t="s">
        <v>155</v>
      </c>
      <c r="AU240" s="16" t="s">
        <v>87</v>
      </c>
    </row>
    <row r="241" spans="1:31" s="2" customFormat="1" ht="6.95" customHeight="1">
      <c r="A241" s="34"/>
      <c r="B241" s="47"/>
      <c r="C241" s="48"/>
      <c r="D241" s="48"/>
      <c r="E241" s="48"/>
      <c r="F241" s="48"/>
      <c r="G241" s="48"/>
      <c r="H241" s="48"/>
      <c r="I241" s="134"/>
      <c r="J241" s="48"/>
      <c r="K241" s="48"/>
      <c r="L241" s="39"/>
      <c r="M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</row>
  </sheetData>
  <sheetProtection algorithmName="SHA-512" hashValue="CoKPgAvCQQ1uZ6FoQ3bG2Zck7ho1kRWDWML/Kv6EaSRo+Dz1q0DwAKSgy3Z2UF/0GSg0R22u3CWFIehq4cmo4Q==" saltValue="B5DBQUC8x5YUghj+UjKgD6P2g/+DcRPpZWAEGpmhs3Kaw9yWS5vXszvgsmnG3kGOS21TtadOFPbfW8ds/9hXkw==" spinCount="100000" sheet="1" objects="1" scenarios="1" formatColumns="0" formatRows="0" autoFilter="0"/>
  <autoFilter ref="C85:K240"/>
  <mergeCells count="6">
    <mergeCell ref="L2:V2"/>
    <mergeCell ref="E7:H7"/>
    <mergeCell ref="E16:H16"/>
    <mergeCell ref="E25:H25"/>
    <mergeCell ref="E46:H46"/>
    <mergeCell ref="E78:H78"/>
  </mergeCells>
  <pageMargins left="0.39370078740157483" right="0.39370078740157483" top="0.39370078740157483" bottom="0.39370078740157483" header="0" footer="0"/>
  <pageSetup paperSize="9" scale="85" fitToHeight="100" orientation="landscape" blackAndWhite="1" r:id="rId1"/>
  <headerFooter>
    <oddHeader>&amp;COprava chodníku u MŠ Za Chlumem, Bílina</oddHead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6.5"/>
  <cols>
    <col min="1" max="1" width="8.33203125" style="227" customWidth="1"/>
    <col min="2" max="2" width="1.6640625" style="227" customWidth="1"/>
    <col min="3" max="4" width="5" style="227" customWidth="1"/>
    <col min="5" max="5" width="11.6640625" style="227" customWidth="1"/>
    <col min="6" max="6" width="9.1640625" style="227" customWidth="1"/>
    <col min="7" max="7" width="5" style="227" customWidth="1"/>
    <col min="8" max="8" width="77.83203125" style="227" customWidth="1"/>
    <col min="9" max="10" width="20" style="227" customWidth="1"/>
    <col min="11" max="11" width="1.6640625" style="227" customWidth="1"/>
  </cols>
  <sheetData>
    <row r="1" spans="2:11" s="1" customFormat="1" ht="37.5" customHeight="1"/>
    <row r="2" spans="2:11" s="1" customFormat="1" ht="7.5" customHeight="1">
      <c r="B2" s="228"/>
      <c r="C2" s="229"/>
      <c r="D2" s="229"/>
      <c r="E2" s="229"/>
      <c r="F2" s="229"/>
      <c r="G2" s="229"/>
      <c r="H2" s="229"/>
      <c r="I2" s="229"/>
      <c r="J2" s="229"/>
      <c r="K2" s="230"/>
    </row>
    <row r="3" spans="2:11" s="14" customFormat="1" ht="45" customHeight="1">
      <c r="B3" s="231"/>
      <c r="C3" s="352" t="s">
        <v>437</v>
      </c>
      <c r="D3" s="352"/>
      <c r="E3" s="352"/>
      <c r="F3" s="352"/>
      <c r="G3" s="352"/>
      <c r="H3" s="352"/>
      <c r="I3" s="352"/>
      <c r="J3" s="352"/>
      <c r="K3" s="232"/>
    </row>
    <row r="4" spans="2:11" s="1" customFormat="1" ht="25.5" customHeight="1">
      <c r="B4" s="233"/>
      <c r="C4" s="357" t="s">
        <v>438</v>
      </c>
      <c r="D4" s="357"/>
      <c r="E4" s="357"/>
      <c r="F4" s="357"/>
      <c r="G4" s="357"/>
      <c r="H4" s="357"/>
      <c r="I4" s="357"/>
      <c r="J4" s="357"/>
      <c r="K4" s="234"/>
    </row>
    <row r="5" spans="2:11" s="1" customFormat="1" ht="5.25" customHeight="1">
      <c r="B5" s="233"/>
      <c r="C5" s="235"/>
      <c r="D5" s="235"/>
      <c r="E5" s="235"/>
      <c r="F5" s="235"/>
      <c r="G5" s="235"/>
      <c r="H5" s="235"/>
      <c r="I5" s="235"/>
      <c r="J5" s="235"/>
      <c r="K5" s="234"/>
    </row>
    <row r="6" spans="2:11" s="1" customFormat="1" ht="15" customHeight="1">
      <c r="B6" s="233"/>
      <c r="C6" s="356" t="s">
        <v>439</v>
      </c>
      <c r="D6" s="356"/>
      <c r="E6" s="356"/>
      <c r="F6" s="356"/>
      <c r="G6" s="356"/>
      <c r="H6" s="356"/>
      <c r="I6" s="356"/>
      <c r="J6" s="356"/>
      <c r="K6" s="234"/>
    </row>
    <row r="7" spans="2:11" s="1" customFormat="1" ht="15" customHeight="1">
      <c r="B7" s="237"/>
      <c r="C7" s="356" t="s">
        <v>440</v>
      </c>
      <c r="D7" s="356"/>
      <c r="E7" s="356"/>
      <c r="F7" s="356"/>
      <c r="G7" s="356"/>
      <c r="H7" s="356"/>
      <c r="I7" s="356"/>
      <c r="J7" s="356"/>
      <c r="K7" s="234"/>
    </row>
    <row r="8" spans="2:11" s="1" customFormat="1" ht="12.75" customHeight="1">
      <c r="B8" s="237"/>
      <c r="C8" s="236"/>
      <c r="D8" s="236"/>
      <c r="E8" s="236"/>
      <c r="F8" s="236"/>
      <c r="G8" s="236"/>
      <c r="H8" s="236"/>
      <c r="I8" s="236"/>
      <c r="J8" s="236"/>
      <c r="K8" s="234"/>
    </row>
    <row r="9" spans="2:11" s="1" customFormat="1" ht="15" customHeight="1">
      <c r="B9" s="237"/>
      <c r="C9" s="356" t="s">
        <v>441</v>
      </c>
      <c r="D9" s="356"/>
      <c r="E9" s="356"/>
      <c r="F9" s="356"/>
      <c r="G9" s="356"/>
      <c r="H9" s="356"/>
      <c r="I9" s="356"/>
      <c r="J9" s="356"/>
      <c r="K9" s="234"/>
    </row>
    <row r="10" spans="2:11" s="1" customFormat="1" ht="15" customHeight="1">
      <c r="B10" s="237"/>
      <c r="C10" s="236"/>
      <c r="D10" s="356" t="s">
        <v>442</v>
      </c>
      <c r="E10" s="356"/>
      <c r="F10" s="356"/>
      <c r="G10" s="356"/>
      <c r="H10" s="356"/>
      <c r="I10" s="356"/>
      <c r="J10" s="356"/>
      <c r="K10" s="234"/>
    </row>
    <row r="11" spans="2:11" s="1" customFormat="1" ht="15" customHeight="1">
      <c r="B11" s="237"/>
      <c r="C11" s="238"/>
      <c r="D11" s="356" t="s">
        <v>443</v>
      </c>
      <c r="E11" s="356"/>
      <c r="F11" s="356"/>
      <c r="G11" s="356"/>
      <c r="H11" s="356"/>
      <c r="I11" s="356"/>
      <c r="J11" s="356"/>
      <c r="K11" s="234"/>
    </row>
    <row r="12" spans="2:11" s="1" customFormat="1" ht="15" customHeight="1">
      <c r="B12" s="237"/>
      <c r="C12" s="238"/>
      <c r="D12" s="236"/>
      <c r="E12" s="236"/>
      <c r="F12" s="236"/>
      <c r="G12" s="236"/>
      <c r="H12" s="236"/>
      <c r="I12" s="236"/>
      <c r="J12" s="236"/>
      <c r="K12" s="234"/>
    </row>
    <row r="13" spans="2:11" s="1" customFormat="1" ht="15" customHeight="1">
      <c r="B13" s="237"/>
      <c r="C13" s="238"/>
      <c r="D13" s="239" t="s">
        <v>444</v>
      </c>
      <c r="E13" s="236"/>
      <c r="F13" s="236"/>
      <c r="G13" s="236"/>
      <c r="H13" s="236"/>
      <c r="I13" s="236"/>
      <c r="J13" s="236"/>
      <c r="K13" s="234"/>
    </row>
    <row r="14" spans="2:11" s="1" customFormat="1" ht="12.75" customHeight="1">
      <c r="B14" s="237"/>
      <c r="C14" s="238"/>
      <c r="D14" s="238"/>
      <c r="E14" s="238"/>
      <c r="F14" s="238"/>
      <c r="G14" s="238"/>
      <c r="H14" s="238"/>
      <c r="I14" s="238"/>
      <c r="J14" s="238"/>
      <c r="K14" s="234"/>
    </row>
    <row r="15" spans="2:11" s="1" customFormat="1" ht="15" customHeight="1">
      <c r="B15" s="237"/>
      <c r="C15" s="238"/>
      <c r="D15" s="356" t="s">
        <v>445</v>
      </c>
      <c r="E15" s="356"/>
      <c r="F15" s="356"/>
      <c r="G15" s="356"/>
      <c r="H15" s="356"/>
      <c r="I15" s="356"/>
      <c r="J15" s="356"/>
      <c r="K15" s="234"/>
    </row>
    <row r="16" spans="2:11" s="1" customFormat="1" ht="15" customHeight="1">
      <c r="B16" s="237"/>
      <c r="C16" s="238"/>
      <c r="D16" s="356" t="s">
        <v>446</v>
      </c>
      <c r="E16" s="356"/>
      <c r="F16" s="356"/>
      <c r="G16" s="356"/>
      <c r="H16" s="356"/>
      <c r="I16" s="356"/>
      <c r="J16" s="356"/>
      <c r="K16" s="234"/>
    </row>
    <row r="17" spans="2:11" s="1" customFormat="1" ht="15" customHeight="1">
      <c r="B17" s="237"/>
      <c r="C17" s="238"/>
      <c r="D17" s="356" t="s">
        <v>447</v>
      </c>
      <c r="E17" s="356"/>
      <c r="F17" s="356"/>
      <c r="G17" s="356"/>
      <c r="H17" s="356"/>
      <c r="I17" s="356"/>
      <c r="J17" s="356"/>
      <c r="K17" s="234"/>
    </row>
    <row r="18" spans="2:11" s="1" customFormat="1" ht="15" customHeight="1">
      <c r="B18" s="237"/>
      <c r="C18" s="238"/>
      <c r="D18" s="238"/>
      <c r="E18" s="240" t="s">
        <v>84</v>
      </c>
      <c r="F18" s="356" t="s">
        <v>448</v>
      </c>
      <c r="G18" s="356"/>
      <c r="H18" s="356"/>
      <c r="I18" s="356"/>
      <c r="J18" s="356"/>
      <c r="K18" s="234"/>
    </row>
    <row r="19" spans="2:11" s="1" customFormat="1" ht="15" customHeight="1">
      <c r="B19" s="237"/>
      <c r="C19" s="238"/>
      <c r="D19" s="238"/>
      <c r="E19" s="240" t="s">
        <v>449</v>
      </c>
      <c r="F19" s="356" t="s">
        <v>450</v>
      </c>
      <c r="G19" s="356"/>
      <c r="H19" s="356"/>
      <c r="I19" s="356"/>
      <c r="J19" s="356"/>
      <c r="K19" s="234"/>
    </row>
    <row r="20" spans="2:11" s="1" customFormat="1" ht="15" customHeight="1">
      <c r="B20" s="237"/>
      <c r="C20" s="238"/>
      <c r="D20" s="238"/>
      <c r="E20" s="240" t="s">
        <v>451</v>
      </c>
      <c r="F20" s="356" t="s">
        <v>452</v>
      </c>
      <c r="G20" s="356"/>
      <c r="H20" s="356"/>
      <c r="I20" s="356"/>
      <c r="J20" s="356"/>
      <c r="K20" s="234"/>
    </row>
    <row r="21" spans="2:11" s="1" customFormat="1" ht="15" customHeight="1">
      <c r="B21" s="237"/>
      <c r="C21" s="238"/>
      <c r="D21" s="238"/>
      <c r="E21" s="240" t="s">
        <v>453</v>
      </c>
      <c r="F21" s="356" t="s">
        <v>454</v>
      </c>
      <c r="G21" s="356"/>
      <c r="H21" s="356"/>
      <c r="I21" s="356"/>
      <c r="J21" s="356"/>
      <c r="K21" s="234"/>
    </row>
    <row r="22" spans="2:11" s="1" customFormat="1" ht="15" customHeight="1">
      <c r="B22" s="237"/>
      <c r="C22" s="238"/>
      <c r="D22" s="238"/>
      <c r="E22" s="240" t="s">
        <v>455</v>
      </c>
      <c r="F22" s="356" t="s">
        <v>456</v>
      </c>
      <c r="G22" s="356"/>
      <c r="H22" s="356"/>
      <c r="I22" s="356"/>
      <c r="J22" s="356"/>
      <c r="K22" s="234"/>
    </row>
    <row r="23" spans="2:11" s="1" customFormat="1" ht="15" customHeight="1">
      <c r="B23" s="237"/>
      <c r="C23" s="238"/>
      <c r="D23" s="238"/>
      <c r="E23" s="240" t="s">
        <v>457</v>
      </c>
      <c r="F23" s="356" t="s">
        <v>458</v>
      </c>
      <c r="G23" s="356"/>
      <c r="H23" s="356"/>
      <c r="I23" s="356"/>
      <c r="J23" s="356"/>
      <c r="K23" s="234"/>
    </row>
    <row r="24" spans="2:11" s="1" customFormat="1" ht="12.75" customHeight="1">
      <c r="B24" s="237"/>
      <c r="C24" s="238"/>
      <c r="D24" s="238"/>
      <c r="E24" s="238"/>
      <c r="F24" s="238"/>
      <c r="G24" s="238"/>
      <c r="H24" s="238"/>
      <c r="I24" s="238"/>
      <c r="J24" s="238"/>
      <c r="K24" s="234"/>
    </row>
    <row r="25" spans="2:11" s="1" customFormat="1" ht="15" customHeight="1">
      <c r="B25" s="237"/>
      <c r="C25" s="356" t="s">
        <v>459</v>
      </c>
      <c r="D25" s="356"/>
      <c r="E25" s="356"/>
      <c r="F25" s="356"/>
      <c r="G25" s="356"/>
      <c r="H25" s="356"/>
      <c r="I25" s="356"/>
      <c r="J25" s="356"/>
      <c r="K25" s="234"/>
    </row>
    <row r="26" spans="2:11" s="1" customFormat="1" ht="15" customHeight="1">
      <c r="B26" s="237"/>
      <c r="C26" s="356" t="s">
        <v>460</v>
      </c>
      <c r="D26" s="356"/>
      <c r="E26" s="356"/>
      <c r="F26" s="356"/>
      <c r="G26" s="356"/>
      <c r="H26" s="356"/>
      <c r="I26" s="356"/>
      <c r="J26" s="356"/>
      <c r="K26" s="234"/>
    </row>
    <row r="27" spans="2:11" s="1" customFormat="1" ht="15" customHeight="1">
      <c r="B27" s="237"/>
      <c r="C27" s="236"/>
      <c r="D27" s="356" t="s">
        <v>461</v>
      </c>
      <c r="E27" s="356"/>
      <c r="F27" s="356"/>
      <c r="G27" s="356"/>
      <c r="H27" s="356"/>
      <c r="I27" s="356"/>
      <c r="J27" s="356"/>
      <c r="K27" s="234"/>
    </row>
    <row r="28" spans="2:11" s="1" customFormat="1" ht="15" customHeight="1">
      <c r="B28" s="237"/>
      <c r="C28" s="238"/>
      <c r="D28" s="356" t="s">
        <v>462</v>
      </c>
      <c r="E28" s="356"/>
      <c r="F28" s="356"/>
      <c r="G28" s="356"/>
      <c r="H28" s="356"/>
      <c r="I28" s="356"/>
      <c r="J28" s="356"/>
      <c r="K28" s="234"/>
    </row>
    <row r="29" spans="2:11" s="1" customFormat="1" ht="12.75" customHeight="1">
      <c r="B29" s="237"/>
      <c r="C29" s="238"/>
      <c r="D29" s="238"/>
      <c r="E29" s="238"/>
      <c r="F29" s="238"/>
      <c r="G29" s="238"/>
      <c r="H29" s="238"/>
      <c r="I29" s="238"/>
      <c r="J29" s="238"/>
      <c r="K29" s="234"/>
    </row>
    <row r="30" spans="2:11" s="1" customFormat="1" ht="15" customHeight="1">
      <c r="B30" s="237"/>
      <c r="C30" s="238"/>
      <c r="D30" s="356" t="s">
        <v>463</v>
      </c>
      <c r="E30" s="356"/>
      <c r="F30" s="356"/>
      <c r="G30" s="356"/>
      <c r="H30" s="356"/>
      <c r="I30" s="356"/>
      <c r="J30" s="356"/>
      <c r="K30" s="234"/>
    </row>
    <row r="31" spans="2:11" s="1" customFormat="1" ht="15" customHeight="1">
      <c r="B31" s="237"/>
      <c r="C31" s="238"/>
      <c r="D31" s="356" t="s">
        <v>464</v>
      </c>
      <c r="E31" s="356"/>
      <c r="F31" s="356"/>
      <c r="G31" s="356"/>
      <c r="H31" s="356"/>
      <c r="I31" s="356"/>
      <c r="J31" s="356"/>
      <c r="K31" s="234"/>
    </row>
    <row r="32" spans="2:11" s="1" customFormat="1" ht="12.75" customHeight="1">
      <c r="B32" s="237"/>
      <c r="C32" s="238"/>
      <c r="D32" s="238"/>
      <c r="E32" s="238"/>
      <c r="F32" s="238"/>
      <c r="G32" s="238"/>
      <c r="H32" s="238"/>
      <c r="I32" s="238"/>
      <c r="J32" s="238"/>
      <c r="K32" s="234"/>
    </row>
    <row r="33" spans="2:11" s="1" customFormat="1" ht="15" customHeight="1">
      <c r="B33" s="237"/>
      <c r="C33" s="238"/>
      <c r="D33" s="356" t="s">
        <v>465</v>
      </c>
      <c r="E33" s="356"/>
      <c r="F33" s="356"/>
      <c r="G33" s="356"/>
      <c r="H33" s="356"/>
      <c r="I33" s="356"/>
      <c r="J33" s="356"/>
      <c r="K33" s="234"/>
    </row>
    <row r="34" spans="2:11" s="1" customFormat="1" ht="15" customHeight="1">
      <c r="B34" s="237"/>
      <c r="C34" s="238"/>
      <c r="D34" s="356" t="s">
        <v>466</v>
      </c>
      <c r="E34" s="356"/>
      <c r="F34" s="356"/>
      <c r="G34" s="356"/>
      <c r="H34" s="356"/>
      <c r="I34" s="356"/>
      <c r="J34" s="356"/>
      <c r="K34" s="234"/>
    </row>
    <row r="35" spans="2:11" s="1" customFormat="1" ht="15" customHeight="1">
      <c r="B35" s="237"/>
      <c r="C35" s="238"/>
      <c r="D35" s="356" t="s">
        <v>467</v>
      </c>
      <c r="E35" s="356"/>
      <c r="F35" s="356"/>
      <c r="G35" s="356"/>
      <c r="H35" s="356"/>
      <c r="I35" s="356"/>
      <c r="J35" s="356"/>
      <c r="K35" s="234"/>
    </row>
    <row r="36" spans="2:11" s="1" customFormat="1" ht="15" customHeight="1">
      <c r="B36" s="237"/>
      <c r="C36" s="238"/>
      <c r="D36" s="236"/>
      <c r="E36" s="239" t="s">
        <v>107</v>
      </c>
      <c r="F36" s="236"/>
      <c r="G36" s="356" t="s">
        <v>468</v>
      </c>
      <c r="H36" s="356"/>
      <c r="I36" s="356"/>
      <c r="J36" s="356"/>
      <c r="K36" s="234"/>
    </row>
    <row r="37" spans="2:11" s="1" customFormat="1" ht="30.75" customHeight="1">
      <c r="B37" s="237"/>
      <c r="C37" s="238"/>
      <c r="D37" s="236"/>
      <c r="E37" s="239" t="s">
        <v>469</v>
      </c>
      <c r="F37" s="236"/>
      <c r="G37" s="356" t="s">
        <v>470</v>
      </c>
      <c r="H37" s="356"/>
      <c r="I37" s="356"/>
      <c r="J37" s="356"/>
      <c r="K37" s="234"/>
    </row>
    <row r="38" spans="2:11" s="1" customFormat="1" ht="15" customHeight="1">
      <c r="B38" s="237"/>
      <c r="C38" s="238"/>
      <c r="D38" s="236"/>
      <c r="E38" s="239" t="s">
        <v>61</v>
      </c>
      <c r="F38" s="236"/>
      <c r="G38" s="356" t="s">
        <v>471</v>
      </c>
      <c r="H38" s="356"/>
      <c r="I38" s="356"/>
      <c r="J38" s="356"/>
      <c r="K38" s="234"/>
    </row>
    <row r="39" spans="2:11" s="1" customFormat="1" ht="15" customHeight="1">
      <c r="B39" s="237"/>
      <c r="C39" s="238"/>
      <c r="D39" s="236"/>
      <c r="E39" s="239" t="s">
        <v>62</v>
      </c>
      <c r="F39" s="236"/>
      <c r="G39" s="356" t="s">
        <v>472</v>
      </c>
      <c r="H39" s="356"/>
      <c r="I39" s="356"/>
      <c r="J39" s="356"/>
      <c r="K39" s="234"/>
    </row>
    <row r="40" spans="2:11" s="1" customFormat="1" ht="15" customHeight="1">
      <c r="B40" s="237"/>
      <c r="C40" s="238"/>
      <c r="D40" s="236"/>
      <c r="E40" s="239" t="s">
        <v>108</v>
      </c>
      <c r="F40" s="236"/>
      <c r="G40" s="356" t="s">
        <v>473</v>
      </c>
      <c r="H40" s="356"/>
      <c r="I40" s="356"/>
      <c r="J40" s="356"/>
      <c r="K40" s="234"/>
    </row>
    <row r="41" spans="2:11" s="1" customFormat="1" ht="15" customHeight="1">
      <c r="B41" s="237"/>
      <c r="C41" s="238"/>
      <c r="D41" s="236"/>
      <c r="E41" s="239" t="s">
        <v>109</v>
      </c>
      <c r="F41" s="236"/>
      <c r="G41" s="356" t="s">
        <v>474</v>
      </c>
      <c r="H41" s="356"/>
      <c r="I41" s="356"/>
      <c r="J41" s="356"/>
      <c r="K41" s="234"/>
    </row>
    <row r="42" spans="2:11" s="1" customFormat="1" ht="15" customHeight="1">
      <c r="B42" s="237"/>
      <c r="C42" s="238"/>
      <c r="D42" s="236"/>
      <c r="E42" s="239" t="s">
        <v>475</v>
      </c>
      <c r="F42" s="236"/>
      <c r="G42" s="356" t="s">
        <v>476</v>
      </c>
      <c r="H42" s="356"/>
      <c r="I42" s="356"/>
      <c r="J42" s="356"/>
      <c r="K42" s="234"/>
    </row>
    <row r="43" spans="2:11" s="1" customFormat="1" ht="15" customHeight="1">
      <c r="B43" s="237"/>
      <c r="C43" s="238"/>
      <c r="D43" s="236"/>
      <c r="E43" s="239"/>
      <c r="F43" s="236"/>
      <c r="G43" s="356" t="s">
        <v>477</v>
      </c>
      <c r="H43" s="356"/>
      <c r="I43" s="356"/>
      <c r="J43" s="356"/>
      <c r="K43" s="234"/>
    </row>
    <row r="44" spans="2:11" s="1" customFormat="1" ht="15" customHeight="1">
      <c r="B44" s="237"/>
      <c r="C44" s="238"/>
      <c r="D44" s="236"/>
      <c r="E44" s="239" t="s">
        <v>478</v>
      </c>
      <c r="F44" s="236"/>
      <c r="G44" s="356" t="s">
        <v>479</v>
      </c>
      <c r="H44" s="356"/>
      <c r="I44" s="356"/>
      <c r="J44" s="356"/>
      <c r="K44" s="234"/>
    </row>
    <row r="45" spans="2:11" s="1" customFormat="1" ht="15" customHeight="1">
      <c r="B45" s="237"/>
      <c r="C45" s="238"/>
      <c r="D45" s="236"/>
      <c r="E45" s="239" t="s">
        <v>111</v>
      </c>
      <c r="F45" s="236"/>
      <c r="G45" s="356" t="s">
        <v>480</v>
      </c>
      <c r="H45" s="356"/>
      <c r="I45" s="356"/>
      <c r="J45" s="356"/>
      <c r="K45" s="234"/>
    </row>
    <row r="46" spans="2:11" s="1" customFormat="1" ht="12.75" customHeight="1">
      <c r="B46" s="237"/>
      <c r="C46" s="238"/>
      <c r="D46" s="236"/>
      <c r="E46" s="236"/>
      <c r="F46" s="236"/>
      <c r="G46" s="236"/>
      <c r="H46" s="236"/>
      <c r="I46" s="236"/>
      <c r="J46" s="236"/>
      <c r="K46" s="234"/>
    </row>
    <row r="47" spans="2:11" s="1" customFormat="1" ht="15" customHeight="1">
      <c r="B47" s="237"/>
      <c r="C47" s="238"/>
      <c r="D47" s="356" t="s">
        <v>481</v>
      </c>
      <c r="E47" s="356"/>
      <c r="F47" s="356"/>
      <c r="G47" s="356"/>
      <c r="H47" s="356"/>
      <c r="I47" s="356"/>
      <c r="J47" s="356"/>
      <c r="K47" s="234"/>
    </row>
    <row r="48" spans="2:11" s="1" customFormat="1" ht="15" customHeight="1">
      <c r="B48" s="237"/>
      <c r="C48" s="238"/>
      <c r="D48" s="238"/>
      <c r="E48" s="356" t="s">
        <v>482</v>
      </c>
      <c r="F48" s="356"/>
      <c r="G48" s="356"/>
      <c r="H48" s="356"/>
      <c r="I48" s="356"/>
      <c r="J48" s="356"/>
      <c r="K48" s="234"/>
    </row>
    <row r="49" spans="2:11" s="1" customFormat="1" ht="15" customHeight="1">
      <c r="B49" s="237"/>
      <c r="C49" s="238"/>
      <c r="D49" s="238"/>
      <c r="E49" s="356" t="s">
        <v>483</v>
      </c>
      <c r="F49" s="356"/>
      <c r="G49" s="356"/>
      <c r="H49" s="356"/>
      <c r="I49" s="356"/>
      <c r="J49" s="356"/>
      <c r="K49" s="234"/>
    </row>
    <row r="50" spans="2:11" s="1" customFormat="1" ht="15" customHeight="1">
      <c r="B50" s="237"/>
      <c r="C50" s="238"/>
      <c r="D50" s="238"/>
      <c r="E50" s="356" t="s">
        <v>484</v>
      </c>
      <c r="F50" s="356"/>
      <c r="G50" s="356"/>
      <c r="H50" s="356"/>
      <c r="I50" s="356"/>
      <c r="J50" s="356"/>
      <c r="K50" s="234"/>
    </row>
    <row r="51" spans="2:11" s="1" customFormat="1" ht="15" customHeight="1">
      <c r="B51" s="237"/>
      <c r="C51" s="238"/>
      <c r="D51" s="356" t="s">
        <v>485</v>
      </c>
      <c r="E51" s="356"/>
      <c r="F51" s="356"/>
      <c r="G51" s="356"/>
      <c r="H51" s="356"/>
      <c r="I51" s="356"/>
      <c r="J51" s="356"/>
      <c r="K51" s="234"/>
    </row>
    <row r="52" spans="2:11" s="1" customFormat="1" ht="25.5" customHeight="1">
      <c r="B52" s="233"/>
      <c r="C52" s="357" t="s">
        <v>486</v>
      </c>
      <c r="D52" s="357"/>
      <c r="E52" s="357"/>
      <c r="F52" s="357"/>
      <c r="G52" s="357"/>
      <c r="H52" s="357"/>
      <c r="I52" s="357"/>
      <c r="J52" s="357"/>
      <c r="K52" s="234"/>
    </row>
    <row r="53" spans="2:11" s="1" customFormat="1" ht="5.25" customHeight="1">
      <c r="B53" s="233"/>
      <c r="C53" s="235"/>
      <c r="D53" s="235"/>
      <c r="E53" s="235"/>
      <c r="F53" s="235"/>
      <c r="G53" s="235"/>
      <c r="H53" s="235"/>
      <c r="I53" s="235"/>
      <c r="J53" s="235"/>
      <c r="K53" s="234"/>
    </row>
    <row r="54" spans="2:11" s="1" customFormat="1" ht="15" customHeight="1">
      <c r="B54" s="233"/>
      <c r="C54" s="356" t="s">
        <v>487</v>
      </c>
      <c r="D54" s="356"/>
      <c r="E54" s="356"/>
      <c r="F54" s="356"/>
      <c r="G54" s="356"/>
      <c r="H54" s="356"/>
      <c r="I54" s="356"/>
      <c r="J54" s="356"/>
      <c r="K54" s="234"/>
    </row>
    <row r="55" spans="2:11" s="1" customFormat="1" ht="15" customHeight="1">
      <c r="B55" s="233"/>
      <c r="C55" s="356" t="s">
        <v>488</v>
      </c>
      <c r="D55" s="356"/>
      <c r="E55" s="356"/>
      <c r="F55" s="356"/>
      <c r="G55" s="356"/>
      <c r="H55" s="356"/>
      <c r="I55" s="356"/>
      <c r="J55" s="356"/>
      <c r="K55" s="234"/>
    </row>
    <row r="56" spans="2:11" s="1" customFormat="1" ht="12.75" customHeight="1">
      <c r="B56" s="233"/>
      <c r="C56" s="236"/>
      <c r="D56" s="236"/>
      <c r="E56" s="236"/>
      <c r="F56" s="236"/>
      <c r="G56" s="236"/>
      <c r="H56" s="236"/>
      <c r="I56" s="236"/>
      <c r="J56" s="236"/>
      <c r="K56" s="234"/>
    </row>
    <row r="57" spans="2:11" s="1" customFormat="1" ht="15" customHeight="1">
      <c r="B57" s="233"/>
      <c r="C57" s="356" t="s">
        <v>489</v>
      </c>
      <c r="D57" s="356"/>
      <c r="E57" s="356"/>
      <c r="F57" s="356"/>
      <c r="G57" s="356"/>
      <c r="H57" s="356"/>
      <c r="I57" s="356"/>
      <c r="J57" s="356"/>
      <c r="K57" s="234"/>
    </row>
    <row r="58" spans="2:11" s="1" customFormat="1" ht="15" customHeight="1">
      <c r="B58" s="233"/>
      <c r="C58" s="238"/>
      <c r="D58" s="356" t="s">
        <v>490</v>
      </c>
      <c r="E58" s="356"/>
      <c r="F58" s="356"/>
      <c r="G58" s="356"/>
      <c r="H58" s="356"/>
      <c r="I58" s="356"/>
      <c r="J58" s="356"/>
      <c r="K58" s="234"/>
    </row>
    <row r="59" spans="2:11" s="1" customFormat="1" ht="15" customHeight="1">
      <c r="B59" s="233"/>
      <c r="C59" s="238"/>
      <c r="D59" s="356" t="s">
        <v>491</v>
      </c>
      <c r="E59" s="356"/>
      <c r="F59" s="356"/>
      <c r="G59" s="356"/>
      <c r="H59" s="356"/>
      <c r="I59" s="356"/>
      <c r="J59" s="356"/>
      <c r="K59" s="234"/>
    </row>
    <row r="60" spans="2:11" s="1" customFormat="1" ht="15" customHeight="1">
      <c r="B60" s="233"/>
      <c r="C60" s="238"/>
      <c r="D60" s="356" t="s">
        <v>492</v>
      </c>
      <c r="E60" s="356"/>
      <c r="F60" s="356"/>
      <c r="G60" s="356"/>
      <c r="H60" s="356"/>
      <c r="I60" s="356"/>
      <c r="J60" s="356"/>
      <c r="K60" s="234"/>
    </row>
    <row r="61" spans="2:11" s="1" customFormat="1" ht="15" customHeight="1">
      <c r="B61" s="233"/>
      <c r="C61" s="238"/>
      <c r="D61" s="356" t="s">
        <v>493</v>
      </c>
      <c r="E61" s="356"/>
      <c r="F61" s="356"/>
      <c r="G61" s="356"/>
      <c r="H61" s="356"/>
      <c r="I61" s="356"/>
      <c r="J61" s="356"/>
      <c r="K61" s="234"/>
    </row>
    <row r="62" spans="2:11" s="1" customFormat="1" ht="15" customHeight="1">
      <c r="B62" s="233"/>
      <c r="C62" s="238"/>
      <c r="D62" s="358" t="s">
        <v>494</v>
      </c>
      <c r="E62" s="358"/>
      <c r="F62" s="358"/>
      <c r="G62" s="358"/>
      <c r="H62" s="358"/>
      <c r="I62" s="358"/>
      <c r="J62" s="358"/>
      <c r="K62" s="234"/>
    </row>
    <row r="63" spans="2:11" s="1" customFormat="1" ht="15" customHeight="1">
      <c r="B63" s="233"/>
      <c r="C63" s="238"/>
      <c r="D63" s="356" t="s">
        <v>495</v>
      </c>
      <c r="E63" s="356"/>
      <c r="F63" s="356"/>
      <c r="G63" s="356"/>
      <c r="H63" s="356"/>
      <c r="I63" s="356"/>
      <c r="J63" s="356"/>
      <c r="K63" s="234"/>
    </row>
    <row r="64" spans="2:11" s="1" customFormat="1" ht="12.75" customHeight="1">
      <c r="B64" s="233"/>
      <c r="C64" s="238"/>
      <c r="D64" s="238"/>
      <c r="E64" s="241"/>
      <c r="F64" s="238"/>
      <c r="G64" s="238"/>
      <c r="H64" s="238"/>
      <c r="I64" s="238"/>
      <c r="J64" s="238"/>
      <c r="K64" s="234"/>
    </row>
    <row r="65" spans="2:11" s="1" customFormat="1" ht="15" customHeight="1">
      <c r="B65" s="233"/>
      <c r="C65" s="238"/>
      <c r="D65" s="356" t="s">
        <v>496</v>
      </c>
      <c r="E65" s="356"/>
      <c r="F65" s="356"/>
      <c r="G65" s="356"/>
      <c r="H65" s="356"/>
      <c r="I65" s="356"/>
      <c r="J65" s="356"/>
      <c r="K65" s="234"/>
    </row>
    <row r="66" spans="2:11" s="1" customFormat="1" ht="15" customHeight="1">
      <c r="B66" s="233"/>
      <c r="C66" s="238"/>
      <c r="D66" s="358" t="s">
        <v>497</v>
      </c>
      <c r="E66" s="358"/>
      <c r="F66" s="358"/>
      <c r="G66" s="358"/>
      <c r="H66" s="358"/>
      <c r="I66" s="358"/>
      <c r="J66" s="358"/>
      <c r="K66" s="234"/>
    </row>
    <row r="67" spans="2:11" s="1" customFormat="1" ht="15" customHeight="1">
      <c r="B67" s="233"/>
      <c r="C67" s="238"/>
      <c r="D67" s="356" t="s">
        <v>498</v>
      </c>
      <c r="E67" s="356"/>
      <c r="F67" s="356"/>
      <c r="G67" s="356"/>
      <c r="H67" s="356"/>
      <c r="I67" s="356"/>
      <c r="J67" s="356"/>
      <c r="K67" s="234"/>
    </row>
    <row r="68" spans="2:11" s="1" customFormat="1" ht="15" customHeight="1">
      <c r="B68" s="233"/>
      <c r="C68" s="238"/>
      <c r="D68" s="356" t="s">
        <v>499</v>
      </c>
      <c r="E68" s="356"/>
      <c r="F68" s="356"/>
      <c r="G68" s="356"/>
      <c r="H68" s="356"/>
      <c r="I68" s="356"/>
      <c r="J68" s="356"/>
      <c r="K68" s="234"/>
    </row>
    <row r="69" spans="2:11" s="1" customFormat="1" ht="15" customHeight="1">
      <c r="B69" s="233"/>
      <c r="C69" s="238"/>
      <c r="D69" s="356" t="s">
        <v>500</v>
      </c>
      <c r="E69" s="356"/>
      <c r="F69" s="356"/>
      <c r="G69" s="356"/>
      <c r="H69" s="356"/>
      <c r="I69" s="356"/>
      <c r="J69" s="356"/>
      <c r="K69" s="234"/>
    </row>
    <row r="70" spans="2:11" s="1" customFormat="1" ht="15" customHeight="1">
      <c r="B70" s="233"/>
      <c r="C70" s="238"/>
      <c r="D70" s="356" t="s">
        <v>501</v>
      </c>
      <c r="E70" s="356"/>
      <c r="F70" s="356"/>
      <c r="G70" s="356"/>
      <c r="H70" s="356"/>
      <c r="I70" s="356"/>
      <c r="J70" s="356"/>
      <c r="K70" s="234"/>
    </row>
    <row r="71" spans="2:11" s="1" customFormat="1" ht="12.75" customHeight="1">
      <c r="B71" s="242"/>
      <c r="C71" s="243"/>
      <c r="D71" s="243"/>
      <c r="E71" s="243"/>
      <c r="F71" s="243"/>
      <c r="G71" s="243"/>
      <c r="H71" s="243"/>
      <c r="I71" s="243"/>
      <c r="J71" s="243"/>
      <c r="K71" s="244"/>
    </row>
    <row r="72" spans="2:11" s="1" customFormat="1" ht="18.75" customHeight="1">
      <c r="B72" s="245"/>
      <c r="C72" s="245"/>
      <c r="D72" s="245"/>
      <c r="E72" s="245"/>
      <c r="F72" s="245"/>
      <c r="G72" s="245"/>
      <c r="H72" s="245"/>
      <c r="I72" s="245"/>
      <c r="J72" s="245"/>
      <c r="K72" s="246"/>
    </row>
    <row r="73" spans="2:11" s="1" customFormat="1" ht="18.75" customHeight="1">
      <c r="B73" s="246"/>
      <c r="C73" s="246"/>
      <c r="D73" s="246"/>
      <c r="E73" s="246"/>
      <c r="F73" s="246"/>
      <c r="G73" s="246"/>
      <c r="H73" s="246"/>
      <c r="I73" s="246"/>
      <c r="J73" s="246"/>
      <c r="K73" s="246"/>
    </row>
    <row r="74" spans="2:11" s="1" customFormat="1" ht="7.5" customHeight="1">
      <c r="B74" s="247"/>
      <c r="C74" s="248"/>
      <c r="D74" s="248"/>
      <c r="E74" s="248"/>
      <c r="F74" s="248"/>
      <c r="G74" s="248"/>
      <c r="H74" s="248"/>
      <c r="I74" s="248"/>
      <c r="J74" s="248"/>
      <c r="K74" s="249"/>
    </row>
    <row r="75" spans="2:11" s="1" customFormat="1" ht="45" customHeight="1">
      <c r="B75" s="250"/>
      <c r="C75" s="351" t="s">
        <v>502</v>
      </c>
      <c r="D75" s="351"/>
      <c r="E75" s="351"/>
      <c r="F75" s="351"/>
      <c r="G75" s="351"/>
      <c r="H75" s="351"/>
      <c r="I75" s="351"/>
      <c r="J75" s="351"/>
      <c r="K75" s="251"/>
    </row>
    <row r="76" spans="2:11" s="1" customFormat="1" ht="17.25" customHeight="1">
      <c r="B76" s="250"/>
      <c r="C76" s="252" t="s">
        <v>503</v>
      </c>
      <c r="D76" s="252"/>
      <c r="E76" s="252"/>
      <c r="F76" s="252" t="s">
        <v>504</v>
      </c>
      <c r="G76" s="253"/>
      <c r="H76" s="252" t="s">
        <v>62</v>
      </c>
      <c r="I76" s="252" t="s">
        <v>65</v>
      </c>
      <c r="J76" s="252" t="s">
        <v>505</v>
      </c>
      <c r="K76" s="251"/>
    </row>
    <row r="77" spans="2:11" s="1" customFormat="1" ht="17.25" customHeight="1">
      <c r="B77" s="250"/>
      <c r="C77" s="254" t="s">
        <v>506</v>
      </c>
      <c r="D77" s="254"/>
      <c r="E77" s="254"/>
      <c r="F77" s="255" t="s">
        <v>507</v>
      </c>
      <c r="G77" s="256"/>
      <c r="H77" s="254"/>
      <c r="I77" s="254"/>
      <c r="J77" s="254" t="s">
        <v>508</v>
      </c>
      <c r="K77" s="251"/>
    </row>
    <row r="78" spans="2:11" s="1" customFormat="1" ht="5.25" customHeight="1">
      <c r="B78" s="250"/>
      <c r="C78" s="257"/>
      <c r="D78" s="257"/>
      <c r="E78" s="257"/>
      <c r="F78" s="257"/>
      <c r="G78" s="258"/>
      <c r="H78" s="257"/>
      <c r="I78" s="257"/>
      <c r="J78" s="257"/>
      <c r="K78" s="251"/>
    </row>
    <row r="79" spans="2:11" s="1" customFormat="1" ht="15" customHeight="1">
      <c r="B79" s="250"/>
      <c r="C79" s="239" t="s">
        <v>61</v>
      </c>
      <c r="D79" s="257"/>
      <c r="E79" s="257"/>
      <c r="F79" s="259" t="s">
        <v>509</v>
      </c>
      <c r="G79" s="258"/>
      <c r="H79" s="239" t="s">
        <v>510</v>
      </c>
      <c r="I79" s="239" t="s">
        <v>511</v>
      </c>
      <c r="J79" s="239">
        <v>20</v>
      </c>
      <c r="K79" s="251"/>
    </row>
    <row r="80" spans="2:11" s="1" customFormat="1" ht="15" customHeight="1">
      <c r="B80" s="250"/>
      <c r="C80" s="239" t="s">
        <v>512</v>
      </c>
      <c r="D80" s="239"/>
      <c r="E80" s="239"/>
      <c r="F80" s="259" t="s">
        <v>509</v>
      </c>
      <c r="G80" s="258"/>
      <c r="H80" s="239" t="s">
        <v>513</v>
      </c>
      <c r="I80" s="239" t="s">
        <v>511</v>
      </c>
      <c r="J80" s="239">
        <v>120</v>
      </c>
      <c r="K80" s="251"/>
    </row>
    <row r="81" spans="2:11" s="1" customFormat="1" ht="15" customHeight="1">
      <c r="B81" s="260"/>
      <c r="C81" s="239" t="s">
        <v>514</v>
      </c>
      <c r="D81" s="239"/>
      <c r="E81" s="239"/>
      <c r="F81" s="259" t="s">
        <v>515</v>
      </c>
      <c r="G81" s="258"/>
      <c r="H81" s="239" t="s">
        <v>516</v>
      </c>
      <c r="I81" s="239" t="s">
        <v>511</v>
      </c>
      <c r="J81" s="239">
        <v>50</v>
      </c>
      <c r="K81" s="251"/>
    </row>
    <row r="82" spans="2:11" s="1" customFormat="1" ht="15" customHeight="1">
      <c r="B82" s="260"/>
      <c r="C82" s="239" t="s">
        <v>517</v>
      </c>
      <c r="D82" s="239"/>
      <c r="E82" s="239"/>
      <c r="F82" s="259" t="s">
        <v>509</v>
      </c>
      <c r="G82" s="258"/>
      <c r="H82" s="239" t="s">
        <v>518</v>
      </c>
      <c r="I82" s="239" t="s">
        <v>519</v>
      </c>
      <c r="J82" s="239"/>
      <c r="K82" s="251"/>
    </row>
    <row r="83" spans="2:11" s="1" customFormat="1" ht="15" customHeight="1">
      <c r="B83" s="260"/>
      <c r="C83" s="261" t="s">
        <v>520</v>
      </c>
      <c r="D83" s="261"/>
      <c r="E83" s="261"/>
      <c r="F83" s="262" t="s">
        <v>515</v>
      </c>
      <c r="G83" s="261"/>
      <c r="H83" s="261" t="s">
        <v>521</v>
      </c>
      <c r="I83" s="261" t="s">
        <v>511</v>
      </c>
      <c r="J83" s="261">
        <v>15</v>
      </c>
      <c r="K83" s="251"/>
    </row>
    <row r="84" spans="2:11" s="1" customFormat="1" ht="15" customHeight="1">
      <c r="B84" s="260"/>
      <c r="C84" s="261" t="s">
        <v>522</v>
      </c>
      <c r="D84" s="261"/>
      <c r="E84" s="261"/>
      <c r="F84" s="262" t="s">
        <v>515</v>
      </c>
      <c r="G84" s="261"/>
      <c r="H84" s="261" t="s">
        <v>523</v>
      </c>
      <c r="I84" s="261" t="s">
        <v>511</v>
      </c>
      <c r="J84" s="261">
        <v>15</v>
      </c>
      <c r="K84" s="251"/>
    </row>
    <row r="85" spans="2:11" s="1" customFormat="1" ht="15" customHeight="1">
      <c r="B85" s="260"/>
      <c r="C85" s="261" t="s">
        <v>524</v>
      </c>
      <c r="D85" s="261"/>
      <c r="E85" s="261"/>
      <c r="F85" s="262" t="s">
        <v>515</v>
      </c>
      <c r="G85" s="261"/>
      <c r="H85" s="261" t="s">
        <v>525</v>
      </c>
      <c r="I85" s="261" t="s">
        <v>511</v>
      </c>
      <c r="J85" s="261">
        <v>20</v>
      </c>
      <c r="K85" s="251"/>
    </row>
    <row r="86" spans="2:11" s="1" customFormat="1" ht="15" customHeight="1">
      <c r="B86" s="260"/>
      <c r="C86" s="261" t="s">
        <v>526</v>
      </c>
      <c r="D86" s="261"/>
      <c r="E86" s="261"/>
      <c r="F86" s="262" t="s">
        <v>515</v>
      </c>
      <c r="G86" s="261"/>
      <c r="H86" s="261" t="s">
        <v>527</v>
      </c>
      <c r="I86" s="261" t="s">
        <v>511</v>
      </c>
      <c r="J86" s="261">
        <v>20</v>
      </c>
      <c r="K86" s="251"/>
    </row>
    <row r="87" spans="2:11" s="1" customFormat="1" ht="15" customHeight="1">
      <c r="B87" s="260"/>
      <c r="C87" s="239" t="s">
        <v>528</v>
      </c>
      <c r="D87" s="239"/>
      <c r="E87" s="239"/>
      <c r="F87" s="259" t="s">
        <v>515</v>
      </c>
      <c r="G87" s="258"/>
      <c r="H87" s="239" t="s">
        <v>529</v>
      </c>
      <c r="I87" s="239" t="s">
        <v>511</v>
      </c>
      <c r="J87" s="239">
        <v>50</v>
      </c>
      <c r="K87" s="251"/>
    </row>
    <row r="88" spans="2:11" s="1" customFormat="1" ht="15" customHeight="1">
      <c r="B88" s="260"/>
      <c r="C88" s="239" t="s">
        <v>530</v>
      </c>
      <c r="D88" s="239"/>
      <c r="E88" s="239"/>
      <c r="F88" s="259" t="s">
        <v>515</v>
      </c>
      <c r="G88" s="258"/>
      <c r="H88" s="239" t="s">
        <v>531</v>
      </c>
      <c r="I88" s="239" t="s">
        <v>511</v>
      </c>
      <c r="J88" s="239">
        <v>20</v>
      </c>
      <c r="K88" s="251"/>
    </row>
    <row r="89" spans="2:11" s="1" customFormat="1" ht="15" customHeight="1">
      <c r="B89" s="260"/>
      <c r="C89" s="239" t="s">
        <v>532</v>
      </c>
      <c r="D89" s="239"/>
      <c r="E89" s="239"/>
      <c r="F89" s="259" t="s">
        <v>515</v>
      </c>
      <c r="G89" s="258"/>
      <c r="H89" s="239" t="s">
        <v>533</v>
      </c>
      <c r="I89" s="239" t="s">
        <v>511</v>
      </c>
      <c r="J89" s="239">
        <v>20</v>
      </c>
      <c r="K89" s="251"/>
    </row>
    <row r="90" spans="2:11" s="1" customFormat="1" ht="15" customHeight="1">
      <c r="B90" s="260"/>
      <c r="C90" s="239" t="s">
        <v>534</v>
      </c>
      <c r="D90" s="239"/>
      <c r="E90" s="239"/>
      <c r="F90" s="259" t="s">
        <v>515</v>
      </c>
      <c r="G90" s="258"/>
      <c r="H90" s="239" t="s">
        <v>535</v>
      </c>
      <c r="I90" s="239" t="s">
        <v>511</v>
      </c>
      <c r="J90" s="239">
        <v>50</v>
      </c>
      <c r="K90" s="251"/>
    </row>
    <row r="91" spans="2:11" s="1" customFormat="1" ht="15" customHeight="1">
      <c r="B91" s="260"/>
      <c r="C91" s="239" t="s">
        <v>536</v>
      </c>
      <c r="D91" s="239"/>
      <c r="E91" s="239"/>
      <c r="F91" s="259" t="s">
        <v>515</v>
      </c>
      <c r="G91" s="258"/>
      <c r="H91" s="239" t="s">
        <v>536</v>
      </c>
      <c r="I91" s="239" t="s">
        <v>511</v>
      </c>
      <c r="J91" s="239">
        <v>50</v>
      </c>
      <c r="K91" s="251"/>
    </row>
    <row r="92" spans="2:11" s="1" customFormat="1" ht="15" customHeight="1">
      <c r="B92" s="260"/>
      <c r="C92" s="239" t="s">
        <v>537</v>
      </c>
      <c r="D92" s="239"/>
      <c r="E92" s="239"/>
      <c r="F92" s="259" t="s">
        <v>515</v>
      </c>
      <c r="G92" s="258"/>
      <c r="H92" s="239" t="s">
        <v>538</v>
      </c>
      <c r="I92" s="239" t="s">
        <v>511</v>
      </c>
      <c r="J92" s="239">
        <v>255</v>
      </c>
      <c r="K92" s="251"/>
    </row>
    <row r="93" spans="2:11" s="1" customFormat="1" ht="15" customHeight="1">
      <c r="B93" s="260"/>
      <c r="C93" s="239" t="s">
        <v>539</v>
      </c>
      <c r="D93" s="239"/>
      <c r="E93" s="239"/>
      <c r="F93" s="259" t="s">
        <v>509</v>
      </c>
      <c r="G93" s="258"/>
      <c r="H93" s="239" t="s">
        <v>540</v>
      </c>
      <c r="I93" s="239" t="s">
        <v>541</v>
      </c>
      <c r="J93" s="239"/>
      <c r="K93" s="251"/>
    </row>
    <row r="94" spans="2:11" s="1" customFormat="1" ht="15" customHeight="1">
      <c r="B94" s="260"/>
      <c r="C94" s="239" t="s">
        <v>542</v>
      </c>
      <c r="D94" s="239"/>
      <c r="E94" s="239"/>
      <c r="F94" s="259" t="s">
        <v>509</v>
      </c>
      <c r="G94" s="258"/>
      <c r="H94" s="239" t="s">
        <v>543</v>
      </c>
      <c r="I94" s="239" t="s">
        <v>544</v>
      </c>
      <c r="J94" s="239"/>
      <c r="K94" s="251"/>
    </row>
    <row r="95" spans="2:11" s="1" customFormat="1" ht="15" customHeight="1">
      <c r="B95" s="260"/>
      <c r="C95" s="239" t="s">
        <v>545</v>
      </c>
      <c r="D95" s="239"/>
      <c r="E95" s="239"/>
      <c r="F95" s="259" t="s">
        <v>509</v>
      </c>
      <c r="G95" s="258"/>
      <c r="H95" s="239" t="s">
        <v>545</v>
      </c>
      <c r="I95" s="239" t="s">
        <v>544</v>
      </c>
      <c r="J95" s="239"/>
      <c r="K95" s="251"/>
    </row>
    <row r="96" spans="2:11" s="1" customFormat="1" ht="15" customHeight="1">
      <c r="B96" s="260"/>
      <c r="C96" s="239" t="s">
        <v>46</v>
      </c>
      <c r="D96" s="239"/>
      <c r="E96" s="239"/>
      <c r="F96" s="259" t="s">
        <v>509</v>
      </c>
      <c r="G96" s="258"/>
      <c r="H96" s="239" t="s">
        <v>546</v>
      </c>
      <c r="I96" s="239" t="s">
        <v>544</v>
      </c>
      <c r="J96" s="239"/>
      <c r="K96" s="251"/>
    </row>
    <row r="97" spans="2:11" s="1" customFormat="1" ht="15" customHeight="1">
      <c r="B97" s="260"/>
      <c r="C97" s="239" t="s">
        <v>56</v>
      </c>
      <c r="D97" s="239"/>
      <c r="E97" s="239"/>
      <c r="F97" s="259" t="s">
        <v>509</v>
      </c>
      <c r="G97" s="258"/>
      <c r="H97" s="239" t="s">
        <v>547</v>
      </c>
      <c r="I97" s="239" t="s">
        <v>544</v>
      </c>
      <c r="J97" s="239"/>
      <c r="K97" s="251"/>
    </row>
    <row r="98" spans="2:11" s="1" customFormat="1" ht="15" customHeight="1">
      <c r="B98" s="263"/>
      <c r="C98" s="264"/>
      <c r="D98" s="264"/>
      <c r="E98" s="264"/>
      <c r="F98" s="264"/>
      <c r="G98" s="264"/>
      <c r="H98" s="264"/>
      <c r="I98" s="264"/>
      <c r="J98" s="264"/>
      <c r="K98" s="265"/>
    </row>
    <row r="99" spans="2:11" s="1" customFormat="1" ht="18.75" customHeight="1">
      <c r="B99" s="266"/>
      <c r="C99" s="267"/>
      <c r="D99" s="267"/>
      <c r="E99" s="267"/>
      <c r="F99" s="267"/>
      <c r="G99" s="267"/>
      <c r="H99" s="267"/>
      <c r="I99" s="267"/>
      <c r="J99" s="267"/>
      <c r="K99" s="266"/>
    </row>
    <row r="100" spans="2:11" s="1" customFormat="1" ht="18.75" customHeight="1">
      <c r="B100" s="246"/>
      <c r="C100" s="246"/>
      <c r="D100" s="246"/>
      <c r="E100" s="246"/>
      <c r="F100" s="246"/>
      <c r="G100" s="246"/>
      <c r="H100" s="246"/>
      <c r="I100" s="246"/>
      <c r="J100" s="246"/>
      <c r="K100" s="246"/>
    </row>
    <row r="101" spans="2:11" s="1" customFormat="1" ht="7.5" customHeight="1">
      <c r="B101" s="247"/>
      <c r="C101" s="248"/>
      <c r="D101" s="248"/>
      <c r="E101" s="248"/>
      <c r="F101" s="248"/>
      <c r="G101" s="248"/>
      <c r="H101" s="248"/>
      <c r="I101" s="248"/>
      <c r="J101" s="248"/>
      <c r="K101" s="249"/>
    </row>
    <row r="102" spans="2:11" s="1" customFormat="1" ht="45" customHeight="1">
      <c r="B102" s="250"/>
      <c r="C102" s="351" t="s">
        <v>548</v>
      </c>
      <c r="D102" s="351"/>
      <c r="E102" s="351"/>
      <c r="F102" s="351"/>
      <c r="G102" s="351"/>
      <c r="H102" s="351"/>
      <c r="I102" s="351"/>
      <c r="J102" s="351"/>
      <c r="K102" s="251"/>
    </row>
    <row r="103" spans="2:11" s="1" customFormat="1" ht="17.25" customHeight="1">
      <c r="B103" s="250"/>
      <c r="C103" s="252" t="s">
        <v>503</v>
      </c>
      <c r="D103" s="252"/>
      <c r="E103" s="252"/>
      <c r="F103" s="252" t="s">
        <v>504</v>
      </c>
      <c r="G103" s="253"/>
      <c r="H103" s="252" t="s">
        <v>62</v>
      </c>
      <c r="I103" s="252" t="s">
        <v>65</v>
      </c>
      <c r="J103" s="252" t="s">
        <v>505</v>
      </c>
      <c r="K103" s="251"/>
    </row>
    <row r="104" spans="2:11" s="1" customFormat="1" ht="17.25" customHeight="1">
      <c r="B104" s="250"/>
      <c r="C104" s="254" t="s">
        <v>506</v>
      </c>
      <c r="D104" s="254"/>
      <c r="E104" s="254"/>
      <c r="F104" s="255" t="s">
        <v>507</v>
      </c>
      <c r="G104" s="256"/>
      <c r="H104" s="254"/>
      <c r="I104" s="254"/>
      <c r="J104" s="254" t="s">
        <v>508</v>
      </c>
      <c r="K104" s="251"/>
    </row>
    <row r="105" spans="2:11" s="1" customFormat="1" ht="5.25" customHeight="1">
      <c r="B105" s="250"/>
      <c r="C105" s="252"/>
      <c r="D105" s="252"/>
      <c r="E105" s="252"/>
      <c r="F105" s="252"/>
      <c r="G105" s="268"/>
      <c r="H105" s="252"/>
      <c r="I105" s="252"/>
      <c r="J105" s="252"/>
      <c r="K105" s="251"/>
    </row>
    <row r="106" spans="2:11" s="1" customFormat="1" ht="15" customHeight="1">
      <c r="B106" s="250"/>
      <c r="C106" s="239" t="s">
        <v>61</v>
      </c>
      <c r="D106" s="257"/>
      <c r="E106" s="257"/>
      <c r="F106" s="259" t="s">
        <v>509</v>
      </c>
      <c r="G106" s="268"/>
      <c r="H106" s="239" t="s">
        <v>549</v>
      </c>
      <c r="I106" s="239" t="s">
        <v>511</v>
      </c>
      <c r="J106" s="239">
        <v>20</v>
      </c>
      <c r="K106" s="251"/>
    </row>
    <row r="107" spans="2:11" s="1" customFormat="1" ht="15" customHeight="1">
      <c r="B107" s="250"/>
      <c r="C107" s="239" t="s">
        <v>512</v>
      </c>
      <c r="D107" s="239"/>
      <c r="E107" s="239"/>
      <c r="F107" s="259" t="s">
        <v>509</v>
      </c>
      <c r="G107" s="239"/>
      <c r="H107" s="239" t="s">
        <v>549</v>
      </c>
      <c r="I107" s="239" t="s">
        <v>511</v>
      </c>
      <c r="J107" s="239">
        <v>120</v>
      </c>
      <c r="K107" s="251"/>
    </row>
    <row r="108" spans="2:11" s="1" customFormat="1" ht="15" customHeight="1">
      <c r="B108" s="260"/>
      <c r="C108" s="239" t="s">
        <v>514</v>
      </c>
      <c r="D108" s="239"/>
      <c r="E108" s="239"/>
      <c r="F108" s="259" t="s">
        <v>515</v>
      </c>
      <c r="G108" s="239"/>
      <c r="H108" s="239" t="s">
        <v>549</v>
      </c>
      <c r="I108" s="239" t="s">
        <v>511</v>
      </c>
      <c r="J108" s="239">
        <v>50</v>
      </c>
      <c r="K108" s="251"/>
    </row>
    <row r="109" spans="2:11" s="1" customFormat="1" ht="15" customHeight="1">
      <c r="B109" s="260"/>
      <c r="C109" s="239" t="s">
        <v>517</v>
      </c>
      <c r="D109" s="239"/>
      <c r="E109" s="239"/>
      <c r="F109" s="259" t="s">
        <v>509</v>
      </c>
      <c r="G109" s="239"/>
      <c r="H109" s="239" t="s">
        <v>549</v>
      </c>
      <c r="I109" s="239" t="s">
        <v>519</v>
      </c>
      <c r="J109" s="239"/>
      <c r="K109" s="251"/>
    </row>
    <row r="110" spans="2:11" s="1" customFormat="1" ht="15" customHeight="1">
      <c r="B110" s="260"/>
      <c r="C110" s="239" t="s">
        <v>528</v>
      </c>
      <c r="D110" s="239"/>
      <c r="E110" s="239"/>
      <c r="F110" s="259" t="s">
        <v>515</v>
      </c>
      <c r="G110" s="239"/>
      <c r="H110" s="239" t="s">
        <v>549</v>
      </c>
      <c r="I110" s="239" t="s">
        <v>511</v>
      </c>
      <c r="J110" s="239">
        <v>50</v>
      </c>
      <c r="K110" s="251"/>
    </row>
    <row r="111" spans="2:11" s="1" customFormat="1" ht="15" customHeight="1">
      <c r="B111" s="260"/>
      <c r="C111" s="239" t="s">
        <v>536</v>
      </c>
      <c r="D111" s="239"/>
      <c r="E111" s="239"/>
      <c r="F111" s="259" t="s">
        <v>515</v>
      </c>
      <c r="G111" s="239"/>
      <c r="H111" s="239" t="s">
        <v>549</v>
      </c>
      <c r="I111" s="239" t="s">
        <v>511</v>
      </c>
      <c r="J111" s="239">
        <v>50</v>
      </c>
      <c r="K111" s="251"/>
    </row>
    <row r="112" spans="2:11" s="1" customFormat="1" ht="15" customHeight="1">
      <c r="B112" s="260"/>
      <c r="C112" s="239" t="s">
        <v>534</v>
      </c>
      <c r="D112" s="239"/>
      <c r="E112" s="239"/>
      <c r="F112" s="259" t="s">
        <v>515</v>
      </c>
      <c r="G112" s="239"/>
      <c r="H112" s="239" t="s">
        <v>549</v>
      </c>
      <c r="I112" s="239" t="s">
        <v>511</v>
      </c>
      <c r="J112" s="239">
        <v>50</v>
      </c>
      <c r="K112" s="251"/>
    </row>
    <row r="113" spans="2:11" s="1" customFormat="1" ht="15" customHeight="1">
      <c r="B113" s="260"/>
      <c r="C113" s="239" t="s">
        <v>61</v>
      </c>
      <c r="D113" s="239"/>
      <c r="E113" s="239"/>
      <c r="F113" s="259" t="s">
        <v>509</v>
      </c>
      <c r="G113" s="239"/>
      <c r="H113" s="239" t="s">
        <v>550</v>
      </c>
      <c r="I113" s="239" t="s">
        <v>511</v>
      </c>
      <c r="J113" s="239">
        <v>20</v>
      </c>
      <c r="K113" s="251"/>
    </row>
    <row r="114" spans="2:11" s="1" customFormat="1" ht="15" customHeight="1">
      <c r="B114" s="260"/>
      <c r="C114" s="239" t="s">
        <v>551</v>
      </c>
      <c r="D114" s="239"/>
      <c r="E114" s="239"/>
      <c r="F114" s="259" t="s">
        <v>509</v>
      </c>
      <c r="G114" s="239"/>
      <c r="H114" s="239" t="s">
        <v>552</v>
      </c>
      <c r="I114" s="239" t="s">
        <v>511</v>
      </c>
      <c r="J114" s="239">
        <v>120</v>
      </c>
      <c r="K114" s="251"/>
    </row>
    <row r="115" spans="2:11" s="1" customFormat="1" ht="15" customHeight="1">
      <c r="B115" s="260"/>
      <c r="C115" s="239" t="s">
        <v>46</v>
      </c>
      <c r="D115" s="239"/>
      <c r="E115" s="239"/>
      <c r="F115" s="259" t="s">
        <v>509</v>
      </c>
      <c r="G115" s="239"/>
      <c r="H115" s="239" t="s">
        <v>553</v>
      </c>
      <c r="I115" s="239" t="s">
        <v>544</v>
      </c>
      <c r="J115" s="239"/>
      <c r="K115" s="251"/>
    </row>
    <row r="116" spans="2:11" s="1" customFormat="1" ht="15" customHeight="1">
      <c r="B116" s="260"/>
      <c r="C116" s="239" t="s">
        <v>56</v>
      </c>
      <c r="D116" s="239"/>
      <c r="E116" s="239"/>
      <c r="F116" s="259" t="s">
        <v>509</v>
      </c>
      <c r="G116" s="239"/>
      <c r="H116" s="239" t="s">
        <v>554</v>
      </c>
      <c r="I116" s="239" t="s">
        <v>544</v>
      </c>
      <c r="J116" s="239"/>
      <c r="K116" s="251"/>
    </row>
    <row r="117" spans="2:11" s="1" customFormat="1" ht="15" customHeight="1">
      <c r="B117" s="260"/>
      <c r="C117" s="239" t="s">
        <v>65</v>
      </c>
      <c r="D117" s="239"/>
      <c r="E117" s="239"/>
      <c r="F117" s="259" t="s">
        <v>509</v>
      </c>
      <c r="G117" s="239"/>
      <c r="H117" s="239" t="s">
        <v>555</v>
      </c>
      <c r="I117" s="239" t="s">
        <v>556</v>
      </c>
      <c r="J117" s="239"/>
      <c r="K117" s="251"/>
    </row>
    <row r="118" spans="2:11" s="1" customFormat="1" ht="15" customHeight="1">
      <c r="B118" s="263"/>
      <c r="C118" s="269"/>
      <c r="D118" s="269"/>
      <c r="E118" s="269"/>
      <c r="F118" s="269"/>
      <c r="G118" s="269"/>
      <c r="H118" s="269"/>
      <c r="I118" s="269"/>
      <c r="J118" s="269"/>
      <c r="K118" s="265"/>
    </row>
    <row r="119" spans="2:11" s="1" customFormat="1" ht="18.75" customHeight="1">
      <c r="B119" s="270"/>
      <c r="C119" s="236"/>
      <c r="D119" s="236"/>
      <c r="E119" s="236"/>
      <c r="F119" s="271"/>
      <c r="G119" s="236"/>
      <c r="H119" s="236"/>
      <c r="I119" s="236"/>
      <c r="J119" s="236"/>
      <c r="K119" s="270"/>
    </row>
    <row r="120" spans="2:11" s="1" customFormat="1" ht="18.75" customHeight="1">
      <c r="B120" s="246"/>
      <c r="C120" s="246"/>
      <c r="D120" s="246"/>
      <c r="E120" s="246"/>
      <c r="F120" s="246"/>
      <c r="G120" s="246"/>
      <c r="H120" s="246"/>
      <c r="I120" s="246"/>
      <c r="J120" s="246"/>
      <c r="K120" s="246"/>
    </row>
    <row r="121" spans="2:11" s="1" customFormat="1" ht="7.5" customHeight="1">
      <c r="B121" s="272"/>
      <c r="C121" s="273"/>
      <c r="D121" s="273"/>
      <c r="E121" s="273"/>
      <c r="F121" s="273"/>
      <c r="G121" s="273"/>
      <c r="H121" s="273"/>
      <c r="I121" s="273"/>
      <c r="J121" s="273"/>
      <c r="K121" s="274"/>
    </row>
    <row r="122" spans="2:11" s="1" customFormat="1" ht="45" customHeight="1">
      <c r="B122" s="275"/>
      <c r="C122" s="352" t="s">
        <v>557</v>
      </c>
      <c r="D122" s="352"/>
      <c r="E122" s="352"/>
      <c r="F122" s="352"/>
      <c r="G122" s="352"/>
      <c r="H122" s="352"/>
      <c r="I122" s="352"/>
      <c r="J122" s="352"/>
      <c r="K122" s="276"/>
    </row>
    <row r="123" spans="2:11" s="1" customFormat="1" ht="17.25" customHeight="1">
      <c r="B123" s="277"/>
      <c r="C123" s="252" t="s">
        <v>503</v>
      </c>
      <c r="D123" s="252"/>
      <c r="E123" s="252"/>
      <c r="F123" s="252" t="s">
        <v>504</v>
      </c>
      <c r="G123" s="253"/>
      <c r="H123" s="252" t="s">
        <v>62</v>
      </c>
      <c r="I123" s="252" t="s">
        <v>65</v>
      </c>
      <c r="J123" s="252" t="s">
        <v>505</v>
      </c>
      <c r="K123" s="278"/>
    </row>
    <row r="124" spans="2:11" s="1" customFormat="1" ht="17.25" customHeight="1">
      <c r="B124" s="277"/>
      <c r="C124" s="254" t="s">
        <v>506</v>
      </c>
      <c r="D124" s="254"/>
      <c r="E124" s="254"/>
      <c r="F124" s="255" t="s">
        <v>507</v>
      </c>
      <c r="G124" s="256"/>
      <c r="H124" s="254"/>
      <c r="I124" s="254"/>
      <c r="J124" s="254" t="s">
        <v>508</v>
      </c>
      <c r="K124" s="278"/>
    </row>
    <row r="125" spans="2:11" s="1" customFormat="1" ht="5.25" customHeight="1">
      <c r="B125" s="279"/>
      <c r="C125" s="257"/>
      <c r="D125" s="257"/>
      <c r="E125" s="257"/>
      <c r="F125" s="257"/>
      <c r="G125" s="239"/>
      <c r="H125" s="257"/>
      <c r="I125" s="257"/>
      <c r="J125" s="257"/>
      <c r="K125" s="280"/>
    </row>
    <row r="126" spans="2:11" s="1" customFormat="1" ht="15" customHeight="1">
      <c r="B126" s="279"/>
      <c r="C126" s="239" t="s">
        <v>512</v>
      </c>
      <c r="D126" s="257"/>
      <c r="E126" s="257"/>
      <c r="F126" s="259" t="s">
        <v>509</v>
      </c>
      <c r="G126" s="239"/>
      <c r="H126" s="239" t="s">
        <v>549</v>
      </c>
      <c r="I126" s="239" t="s">
        <v>511</v>
      </c>
      <c r="J126" s="239">
        <v>120</v>
      </c>
      <c r="K126" s="281"/>
    </row>
    <row r="127" spans="2:11" s="1" customFormat="1" ht="15" customHeight="1">
      <c r="B127" s="279"/>
      <c r="C127" s="239" t="s">
        <v>558</v>
      </c>
      <c r="D127" s="239"/>
      <c r="E127" s="239"/>
      <c r="F127" s="259" t="s">
        <v>509</v>
      </c>
      <c r="G127" s="239"/>
      <c r="H127" s="239" t="s">
        <v>559</v>
      </c>
      <c r="I127" s="239" t="s">
        <v>511</v>
      </c>
      <c r="J127" s="239" t="s">
        <v>560</v>
      </c>
      <c r="K127" s="281"/>
    </row>
    <row r="128" spans="2:11" s="1" customFormat="1" ht="15" customHeight="1">
      <c r="B128" s="279"/>
      <c r="C128" s="239" t="s">
        <v>457</v>
      </c>
      <c r="D128" s="239"/>
      <c r="E128" s="239"/>
      <c r="F128" s="259" t="s">
        <v>509</v>
      </c>
      <c r="G128" s="239"/>
      <c r="H128" s="239" t="s">
        <v>561</v>
      </c>
      <c r="I128" s="239" t="s">
        <v>511</v>
      </c>
      <c r="J128" s="239" t="s">
        <v>560</v>
      </c>
      <c r="K128" s="281"/>
    </row>
    <row r="129" spans="2:11" s="1" customFormat="1" ht="15" customHeight="1">
      <c r="B129" s="279"/>
      <c r="C129" s="239" t="s">
        <v>520</v>
      </c>
      <c r="D129" s="239"/>
      <c r="E129" s="239"/>
      <c r="F129" s="259" t="s">
        <v>515</v>
      </c>
      <c r="G129" s="239"/>
      <c r="H129" s="239" t="s">
        <v>521</v>
      </c>
      <c r="I129" s="239" t="s">
        <v>511</v>
      </c>
      <c r="J129" s="239">
        <v>15</v>
      </c>
      <c r="K129" s="281"/>
    </row>
    <row r="130" spans="2:11" s="1" customFormat="1" ht="15" customHeight="1">
      <c r="B130" s="279"/>
      <c r="C130" s="261" t="s">
        <v>522</v>
      </c>
      <c r="D130" s="261"/>
      <c r="E130" s="261"/>
      <c r="F130" s="262" t="s">
        <v>515</v>
      </c>
      <c r="G130" s="261"/>
      <c r="H130" s="261" t="s">
        <v>523</v>
      </c>
      <c r="I130" s="261" t="s">
        <v>511</v>
      </c>
      <c r="J130" s="261">
        <v>15</v>
      </c>
      <c r="K130" s="281"/>
    </row>
    <row r="131" spans="2:11" s="1" customFormat="1" ht="15" customHeight="1">
      <c r="B131" s="279"/>
      <c r="C131" s="261" t="s">
        <v>524</v>
      </c>
      <c r="D131" s="261"/>
      <c r="E131" s="261"/>
      <c r="F131" s="262" t="s">
        <v>515</v>
      </c>
      <c r="G131" s="261"/>
      <c r="H131" s="261" t="s">
        <v>525</v>
      </c>
      <c r="I131" s="261" t="s">
        <v>511</v>
      </c>
      <c r="J131" s="261">
        <v>20</v>
      </c>
      <c r="K131" s="281"/>
    </row>
    <row r="132" spans="2:11" s="1" customFormat="1" ht="15" customHeight="1">
      <c r="B132" s="279"/>
      <c r="C132" s="261" t="s">
        <v>526</v>
      </c>
      <c r="D132" s="261"/>
      <c r="E132" s="261"/>
      <c r="F132" s="262" t="s">
        <v>515</v>
      </c>
      <c r="G132" s="261"/>
      <c r="H132" s="261" t="s">
        <v>527</v>
      </c>
      <c r="I132" s="261" t="s">
        <v>511</v>
      </c>
      <c r="J132" s="261">
        <v>20</v>
      </c>
      <c r="K132" s="281"/>
    </row>
    <row r="133" spans="2:11" s="1" customFormat="1" ht="15" customHeight="1">
      <c r="B133" s="279"/>
      <c r="C133" s="239" t="s">
        <v>514</v>
      </c>
      <c r="D133" s="239"/>
      <c r="E133" s="239"/>
      <c r="F133" s="259" t="s">
        <v>515</v>
      </c>
      <c r="G133" s="239"/>
      <c r="H133" s="239" t="s">
        <v>549</v>
      </c>
      <c r="I133" s="239" t="s">
        <v>511</v>
      </c>
      <c r="J133" s="239">
        <v>50</v>
      </c>
      <c r="K133" s="281"/>
    </row>
    <row r="134" spans="2:11" s="1" customFormat="1" ht="15" customHeight="1">
      <c r="B134" s="279"/>
      <c r="C134" s="239" t="s">
        <v>528</v>
      </c>
      <c r="D134" s="239"/>
      <c r="E134" s="239"/>
      <c r="F134" s="259" t="s">
        <v>515</v>
      </c>
      <c r="G134" s="239"/>
      <c r="H134" s="239" t="s">
        <v>549</v>
      </c>
      <c r="I134" s="239" t="s">
        <v>511</v>
      </c>
      <c r="J134" s="239">
        <v>50</v>
      </c>
      <c r="K134" s="281"/>
    </row>
    <row r="135" spans="2:11" s="1" customFormat="1" ht="15" customHeight="1">
      <c r="B135" s="279"/>
      <c r="C135" s="239" t="s">
        <v>534</v>
      </c>
      <c r="D135" s="239"/>
      <c r="E135" s="239"/>
      <c r="F135" s="259" t="s">
        <v>515</v>
      </c>
      <c r="G135" s="239"/>
      <c r="H135" s="239" t="s">
        <v>549</v>
      </c>
      <c r="I135" s="239" t="s">
        <v>511</v>
      </c>
      <c r="J135" s="239">
        <v>50</v>
      </c>
      <c r="K135" s="281"/>
    </row>
    <row r="136" spans="2:11" s="1" customFormat="1" ht="15" customHeight="1">
      <c r="B136" s="279"/>
      <c r="C136" s="239" t="s">
        <v>536</v>
      </c>
      <c r="D136" s="239"/>
      <c r="E136" s="239"/>
      <c r="F136" s="259" t="s">
        <v>515</v>
      </c>
      <c r="G136" s="239"/>
      <c r="H136" s="239" t="s">
        <v>549</v>
      </c>
      <c r="I136" s="239" t="s">
        <v>511</v>
      </c>
      <c r="J136" s="239">
        <v>50</v>
      </c>
      <c r="K136" s="281"/>
    </row>
    <row r="137" spans="2:11" s="1" customFormat="1" ht="15" customHeight="1">
      <c r="B137" s="279"/>
      <c r="C137" s="239" t="s">
        <v>537</v>
      </c>
      <c r="D137" s="239"/>
      <c r="E137" s="239"/>
      <c r="F137" s="259" t="s">
        <v>515</v>
      </c>
      <c r="G137" s="239"/>
      <c r="H137" s="239" t="s">
        <v>562</v>
      </c>
      <c r="I137" s="239" t="s">
        <v>511</v>
      </c>
      <c r="J137" s="239">
        <v>255</v>
      </c>
      <c r="K137" s="281"/>
    </row>
    <row r="138" spans="2:11" s="1" customFormat="1" ht="15" customHeight="1">
      <c r="B138" s="279"/>
      <c r="C138" s="239" t="s">
        <v>539</v>
      </c>
      <c r="D138" s="239"/>
      <c r="E138" s="239"/>
      <c r="F138" s="259" t="s">
        <v>509</v>
      </c>
      <c r="G138" s="239"/>
      <c r="H138" s="239" t="s">
        <v>563</v>
      </c>
      <c r="I138" s="239" t="s">
        <v>541</v>
      </c>
      <c r="J138" s="239"/>
      <c r="K138" s="281"/>
    </row>
    <row r="139" spans="2:11" s="1" customFormat="1" ht="15" customHeight="1">
      <c r="B139" s="279"/>
      <c r="C139" s="239" t="s">
        <v>542</v>
      </c>
      <c r="D139" s="239"/>
      <c r="E139" s="239"/>
      <c r="F139" s="259" t="s">
        <v>509</v>
      </c>
      <c r="G139" s="239"/>
      <c r="H139" s="239" t="s">
        <v>564</v>
      </c>
      <c r="I139" s="239" t="s">
        <v>544</v>
      </c>
      <c r="J139" s="239"/>
      <c r="K139" s="281"/>
    </row>
    <row r="140" spans="2:11" s="1" customFormat="1" ht="15" customHeight="1">
      <c r="B140" s="279"/>
      <c r="C140" s="239" t="s">
        <v>545</v>
      </c>
      <c r="D140" s="239"/>
      <c r="E140" s="239"/>
      <c r="F140" s="259" t="s">
        <v>509</v>
      </c>
      <c r="G140" s="239"/>
      <c r="H140" s="239" t="s">
        <v>545</v>
      </c>
      <c r="I140" s="239" t="s">
        <v>544</v>
      </c>
      <c r="J140" s="239"/>
      <c r="K140" s="281"/>
    </row>
    <row r="141" spans="2:11" s="1" customFormat="1" ht="15" customHeight="1">
      <c r="B141" s="279"/>
      <c r="C141" s="239" t="s">
        <v>46</v>
      </c>
      <c r="D141" s="239"/>
      <c r="E141" s="239"/>
      <c r="F141" s="259" t="s">
        <v>509</v>
      </c>
      <c r="G141" s="239"/>
      <c r="H141" s="239" t="s">
        <v>565</v>
      </c>
      <c r="I141" s="239" t="s">
        <v>544</v>
      </c>
      <c r="J141" s="239"/>
      <c r="K141" s="281"/>
    </row>
    <row r="142" spans="2:11" s="1" customFormat="1" ht="15" customHeight="1">
      <c r="B142" s="279"/>
      <c r="C142" s="239" t="s">
        <v>566</v>
      </c>
      <c r="D142" s="239"/>
      <c r="E142" s="239"/>
      <c r="F142" s="259" t="s">
        <v>509</v>
      </c>
      <c r="G142" s="239"/>
      <c r="H142" s="239" t="s">
        <v>567</v>
      </c>
      <c r="I142" s="239" t="s">
        <v>544</v>
      </c>
      <c r="J142" s="239"/>
      <c r="K142" s="281"/>
    </row>
    <row r="143" spans="2:11" s="1" customFormat="1" ht="15" customHeight="1">
      <c r="B143" s="282"/>
      <c r="C143" s="283"/>
      <c r="D143" s="283"/>
      <c r="E143" s="283"/>
      <c r="F143" s="283"/>
      <c r="G143" s="283"/>
      <c r="H143" s="283"/>
      <c r="I143" s="283"/>
      <c r="J143" s="283"/>
      <c r="K143" s="284"/>
    </row>
    <row r="144" spans="2:11" s="1" customFormat="1" ht="18.75" customHeight="1">
      <c r="B144" s="236"/>
      <c r="C144" s="236"/>
      <c r="D144" s="236"/>
      <c r="E144" s="236"/>
      <c r="F144" s="271"/>
      <c r="G144" s="236"/>
      <c r="H144" s="236"/>
      <c r="I144" s="236"/>
      <c r="J144" s="236"/>
      <c r="K144" s="236"/>
    </row>
    <row r="145" spans="2:11" s="1" customFormat="1" ht="18.75" customHeight="1">
      <c r="B145" s="246"/>
      <c r="C145" s="246"/>
      <c r="D145" s="246"/>
      <c r="E145" s="246"/>
      <c r="F145" s="246"/>
      <c r="G145" s="246"/>
      <c r="H145" s="246"/>
      <c r="I145" s="246"/>
      <c r="J145" s="246"/>
      <c r="K145" s="246"/>
    </row>
    <row r="146" spans="2:11" s="1" customFormat="1" ht="7.5" customHeight="1">
      <c r="B146" s="247"/>
      <c r="C146" s="248"/>
      <c r="D146" s="248"/>
      <c r="E146" s="248"/>
      <c r="F146" s="248"/>
      <c r="G146" s="248"/>
      <c r="H146" s="248"/>
      <c r="I146" s="248"/>
      <c r="J146" s="248"/>
      <c r="K146" s="249"/>
    </row>
    <row r="147" spans="2:11" s="1" customFormat="1" ht="45" customHeight="1">
      <c r="B147" s="250"/>
      <c r="C147" s="351" t="s">
        <v>568</v>
      </c>
      <c r="D147" s="351"/>
      <c r="E147" s="351"/>
      <c r="F147" s="351"/>
      <c r="G147" s="351"/>
      <c r="H147" s="351"/>
      <c r="I147" s="351"/>
      <c r="J147" s="351"/>
      <c r="K147" s="251"/>
    </row>
    <row r="148" spans="2:11" s="1" customFormat="1" ht="17.25" customHeight="1">
      <c r="B148" s="250"/>
      <c r="C148" s="252" t="s">
        <v>503</v>
      </c>
      <c r="D148" s="252"/>
      <c r="E148" s="252"/>
      <c r="F148" s="252" t="s">
        <v>504</v>
      </c>
      <c r="G148" s="253"/>
      <c r="H148" s="252" t="s">
        <v>62</v>
      </c>
      <c r="I148" s="252" t="s">
        <v>65</v>
      </c>
      <c r="J148" s="252" t="s">
        <v>505</v>
      </c>
      <c r="K148" s="251"/>
    </row>
    <row r="149" spans="2:11" s="1" customFormat="1" ht="17.25" customHeight="1">
      <c r="B149" s="250"/>
      <c r="C149" s="254" t="s">
        <v>506</v>
      </c>
      <c r="D149" s="254"/>
      <c r="E149" s="254"/>
      <c r="F149" s="255" t="s">
        <v>507</v>
      </c>
      <c r="G149" s="256"/>
      <c r="H149" s="254"/>
      <c r="I149" s="254"/>
      <c r="J149" s="254" t="s">
        <v>508</v>
      </c>
      <c r="K149" s="251"/>
    </row>
    <row r="150" spans="2:11" s="1" customFormat="1" ht="5.25" customHeight="1">
      <c r="B150" s="260"/>
      <c r="C150" s="257"/>
      <c r="D150" s="257"/>
      <c r="E150" s="257"/>
      <c r="F150" s="257"/>
      <c r="G150" s="258"/>
      <c r="H150" s="257"/>
      <c r="I150" s="257"/>
      <c r="J150" s="257"/>
      <c r="K150" s="281"/>
    </row>
    <row r="151" spans="2:11" s="1" customFormat="1" ht="15" customHeight="1">
      <c r="B151" s="260"/>
      <c r="C151" s="285" t="s">
        <v>512</v>
      </c>
      <c r="D151" s="239"/>
      <c r="E151" s="239"/>
      <c r="F151" s="286" t="s">
        <v>509</v>
      </c>
      <c r="G151" s="239"/>
      <c r="H151" s="285" t="s">
        <v>549</v>
      </c>
      <c r="I151" s="285" t="s">
        <v>511</v>
      </c>
      <c r="J151" s="285">
        <v>120</v>
      </c>
      <c r="K151" s="281"/>
    </row>
    <row r="152" spans="2:11" s="1" customFormat="1" ht="15" customHeight="1">
      <c r="B152" s="260"/>
      <c r="C152" s="285" t="s">
        <v>558</v>
      </c>
      <c r="D152" s="239"/>
      <c r="E152" s="239"/>
      <c r="F152" s="286" t="s">
        <v>509</v>
      </c>
      <c r="G152" s="239"/>
      <c r="H152" s="285" t="s">
        <v>569</v>
      </c>
      <c r="I152" s="285" t="s">
        <v>511</v>
      </c>
      <c r="J152" s="285" t="s">
        <v>560</v>
      </c>
      <c r="K152" s="281"/>
    </row>
    <row r="153" spans="2:11" s="1" customFormat="1" ht="15" customHeight="1">
      <c r="B153" s="260"/>
      <c r="C153" s="285" t="s">
        <v>457</v>
      </c>
      <c r="D153" s="239"/>
      <c r="E153" s="239"/>
      <c r="F153" s="286" t="s">
        <v>509</v>
      </c>
      <c r="G153" s="239"/>
      <c r="H153" s="285" t="s">
        <v>570</v>
      </c>
      <c r="I153" s="285" t="s">
        <v>511</v>
      </c>
      <c r="J153" s="285" t="s">
        <v>560</v>
      </c>
      <c r="K153" s="281"/>
    </row>
    <row r="154" spans="2:11" s="1" customFormat="1" ht="15" customHeight="1">
      <c r="B154" s="260"/>
      <c r="C154" s="285" t="s">
        <v>514</v>
      </c>
      <c r="D154" s="239"/>
      <c r="E154" s="239"/>
      <c r="F154" s="286" t="s">
        <v>515</v>
      </c>
      <c r="G154" s="239"/>
      <c r="H154" s="285" t="s">
        <v>549</v>
      </c>
      <c r="I154" s="285" t="s">
        <v>511</v>
      </c>
      <c r="J154" s="285">
        <v>50</v>
      </c>
      <c r="K154" s="281"/>
    </row>
    <row r="155" spans="2:11" s="1" customFormat="1" ht="15" customHeight="1">
      <c r="B155" s="260"/>
      <c r="C155" s="285" t="s">
        <v>517</v>
      </c>
      <c r="D155" s="239"/>
      <c r="E155" s="239"/>
      <c r="F155" s="286" t="s">
        <v>509</v>
      </c>
      <c r="G155" s="239"/>
      <c r="H155" s="285" t="s">
        <v>549</v>
      </c>
      <c r="I155" s="285" t="s">
        <v>519</v>
      </c>
      <c r="J155" s="285"/>
      <c r="K155" s="281"/>
    </row>
    <row r="156" spans="2:11" s="1" customFormat="1" ht="15" customHeight="1">
      <c r="B156" s="260"/>
      <c r="C156" s="285" t="s">
        <v>528</v>
      </c>
      <c r="D156" s="239"/>
      <c r="E156" s="239"/>
      <c r="F156" s="286" t="s">
        <v>515</v>
      </c>
      <c r="G156" s="239"/>
      <c r="H156" s="285" t="s">
        <v>549</v>
      </c>
      <c r="I156" s="285" t="s">
        <v>511</v>
      </c>
      <c r="J156" s="285">
        <v>50</v>
      </c>
      <c r="K156" s="281"/>
    </row>
    <row r="157" spans="2:11" s="1" customFormat="1" ht="15" customHeight="1">
      <c r="B157" s="260"/>
      <c r="C157" s="285" t="s">
        <v>536</v>
      </c>
      <c r="D157" s="239"/>
      <c r="E157" s="239"/>
      <c r="F157" s="286" t="s">
        <v>515</v>
      </c>
      <c r="G157" s="239"/>
      <c r="H157" s="285" t="s">
        <v>549</v>
      </c>
      <c r="I157" s="285" t="s">
        <v>511</v>
      </c>
      <c r="J157" s="285">
        <v>50</v>
      </c>
      <c r="K157" s="281"/>
    </row>
    <row r="158" spans="2:11" s="1" customFormat="1" ht="15" customHeight="1">
      <c r="B158" s="260"/>
      <c r="C158" s="285" t="s">
        <v>534</v>
      </c>
      <c r="D158" s="239"/>
      <c r="E158" s="239"/>
      <c r="F158" s="286" t="s">
        <v>515</v>
      </c>
      <c r="G158" s="239"/>
      <c r="H158" s="285" t="s">
        <v>549</v>
      </c>
      <c r="I158" s="285" t="s">
        <v>511</v>
      </c>
      <c r="J158" s="285">
        <v>50</v>
      </c>
      <c r="K158" s="281"/>
    </row>
    <row r="159" spans="2:11" s="1" customFormat="1" ht="15" customHeight="1">
      <c r="B159" s="260"/>
      <c r="C159" s="285" t="s">
        <v>90</v>
      </c>
      <c r="D159" s="239"/>
      <c r="E159" s="239"/>
      <c r="F159" s="286" t="s">
        <v>509</v>
      </c>
      <c r="G159" s="239"/>
      <c r="H159" s="285" t="s">
        <v>571</v>
      </c>
      <c r="I159" s="285" t="s">
        <v>511</v>
      </c>
      <c r="J159" s="285" t="s">
        <v>572</v>
      </c>
      <c r="K159" s="281"/>
    </row>
    <row r="160" spans="2:11" s="1" customFormat="1" ht="15" customHeight="1">
      <c r="B160" s="260"/>
      <c r="C160" s="285" t="s">
        <v>573</v>
      </c>
      <c r="D160" s="239"/>
      <c r="E160" s="239"/>
      <c r="F160" s="286" t="s">
        <v>509</v>
      </c>
      <c r="G160" s="239"/>
      <c r="H160" s="285" t="s">
        <v>574</v>
      </c>
      <c r="I160" s="285" t="s">
        <v>544</v>
      </c>
      <c r="J160" s="285"/>
      <c r="K160" s="281"/>
    </row>
    <row r="161" spans="2:11" s="1" customFormat="1" ht="15" customHeight="1">
      <c r="B161" s="287"/>
      <c r="C161" s="269"/>
      <c r="D161" s="269"/>
      <c r="E161" s="269"/>
      <c r="F161" s="269"/>
      <c r="G161" s="269"/>
      <c r="H161" s="269"/>
      <c r="I161" s="269"/>
      <c r="J161" s="269"/>
      <c r="K161" s="288"/>
    </row>
    <row r="162" spans="2:11" s="1" customFormat="1" ht="18.75" customHeight="1">
      <c r="B162" s="236"/>
      <c r="C162" s="239"/>
      <c r="D162" s="239"/>
      <c r="E162" s="239"/>
      <c r="F162" s="259"/>
      <c r="G162" s="239"/>
      <c r="H162" s="239"/>
      <c r="I162" s="239"/>
      <c r="J162" s="239"/>
      <c r="K162" s="236"/>
    </row>
    <row r="163" spans="2:11" s="1" customFormat="1" ht="18.75" customHeight="1">
      <c r="B163" s="246"/>
      <c r="C163" s="246"/>
      <c r="D163" s="246"/>
      <c r="E163" s="246"/>
      <c r="F163" s="246"/>
      <c r="G163" s="246"/>
      <c r="H163" s="246"/>
      <c r="I163" s="246"/>
      <c r="J163" s="246"/>
      <c r="K163" s="246"/>
    </row>
    <row r="164" spans="2:11" s="1" customFormat="1" ht="7.5" customHeight="1">
      <c r="B164" s="228"/>
      <c r="C164" s="229"/>
      <c r="D164" s="229"/>
      <c r="E164" s="229"/>
      <c r="F164" s="229"/>
      <c r="G164" s="229"/>
      <c r="H164" s="229"/>
      <c r="I164" s="229"/>
      <c r="J164" s="229"/>
      <c r="K164" s="230"/>
    </row>
    <row r="165" spans="2:11" s="1" customFormat="1" ht="45" customHeight="1">
      <c r="B165" s="231"/>
      <c r="C165" s="352" t="s">
        <v>575</v>
      </c>
      <c r="D165" s="352"/>
      <c r="E165" s="352"/>
      <c r="F165" s="352"/>
      <c r="G165" s="352"/>
      <c r="H165" s="352"/>
      <c r="I165" s="352"/>
      <c r="J165" s="352"/>
      <c r="K165" s="232"/>
    </row>
    <row r="166" spans="2:11" s="1" customFormat="1" ht="17.25" customHeight="1">
      <c r="B166" s="231"/>
      <c r="C166" s="252" t="s">
        <v>503</v>
      </c>
      <c r="D166" s="252"/>
      <c r="E166" s="252"/>
      <c r="F166" s="252" t="s">
        <v>504</v>
      </c>
      <c r="G166" s="289"/>
      <c r="H166" s="290" t="s">
        <v>62</v>
      </c>
      <c r="I166" s="290" t="s">
        <v>65</v>
      </c>
      <c r="J166" s="252" t="s">
        <v>505</v>
      </c>
      <c r="K166" s="232"/>
    </row>
    <row r="167" spans="2:11" s="1" customFormat="1" ht="17.25" customHeight="1">
      <c r="B167" s="233"/>
      <c r="C167" s="254" t="s">
        <v>506</v>
      </c>
      <c r="D167" s="254"/>
      <c r="E167" s="254"/>
      <c r="F167" s="255" t="s">
        <v>507</v>
      </c>
      <c r="G167" s="291"/>
      <c r="H167" s="292"/>
      <c r="I167" s="292"/>
      <c r="J167" s="254" t="s">
        <v>508</v>
      </c>
      <c r="K167" s="234"/>
    </row>
    <row r="168" spans="2:11" s="1" customFormat="1" ht="5.25" customHeight="1">
      <c r="B168" s="260"/>
      <c r="C168" s="257"/>
      <c r="D168" s="257"/>
      <c r="E168" s="257"/>
      <c r="F168" s="257"/>
      <c r="G168" s="258"/>
      <c r="H168" s="257"/>
      <c r="I168" s="257"/>
      <c r="J168" s="257"/>
      <c r="K168" s="281"/>
    </row>
    <row r="169" spans="2:11" s="1" customFormat="1" ht="15" customHeight="1">
      <c r="B169" s="260"/>
      <c r="C169" s="239" t="s">
        <v>512</v>
      </c>
      <c r="D169" s="239"/>
      <c r="E169" s="239"/>
      <c r="F169" s="259" t="s">
        <v>509</v>
      </c>
      <c r="G169" s="239"/>
      <c r="H169" s="239" t="s">
        <v>549</v>
      </c>
      <c r="I169" s="239" t="s">
        <v>511</v>
      </c>
      <c r="J169" s="239">
        <v>120</v>
      </c>
      <c r="K169" s="281"/>
    </row>
    <row r="170" spans="2:11" s="1" customFormat="1" ht="15" customHeight="1">
      <c r="B170" s="260"/>
      <c r="C170" s="239" t="s">
        <v>558</v>
      </c>
      <c r="D170" s="239"/>
      <c r="E170" s="239"/>
      <c r="F170" s="259" t="s">
        <v>509</v>
      </c>
      <c r="G170" s="239"/>
      <c r="H170" s="239" t="s">
        <v>559</v>
      </c>
      <c r="I170" s="239" t="s">
        <v>511</v>
      </c>
      <c r="J170" s="239" t="s">
        <v>560</v>
      </c>
      <c r="K170" s="281"/>
    </row>
    <row r="171" spans="2:11" s="1" customFormat="1" ht="15" customHeight="1">
      <c r="B171" s="260"/>
      <c r="C171" s="239" t="s">
        <v>457</v>
      </c>
      <c r="D171" s="239"/>
      <c r="E171" s="239"/>
      <c r="F171" s="259" t="s">
        <v>509</v>
      </c>
      <c r="G171" s="239"/>
      <c r="H171" s="239" t="s">
        <v>576</v>
      </c>
      <c r="I171" s="239" t="s">
        <v>511</v>
      </c>
      <c r="J171" s="239" t="s">
        <v>560</v>
      </c>
      <c r="K171" s="281"/>
    </row>
    <row r="172" spans="2:11" s="1" customFormat="1" ht="15" customHeight="1">
      <c r="B172" s="260"/>
      <c r="C172" s="239" t="s">
        <v>514</v>
      </c>
      <c r="D172" s="239"/>
      <c r="E172" s="239"/>
      <c r="F172" s="259" t="s">
        <v>515</v>
      </c>
      <c r="G172" s="239"/>
      <c r="H172" s="239" t="s">
        <v>576</v>
      </c>
      <c r="I172" s="239" t="s">
        <v>511</v>
      </c>
      <c r="J172" s="239">
        <v>50</v>
      </c>
      <c r="K172" s="281"/>
    </row>
    <row r="173" spans="2:11" s="1" customFormat="1" ht="15" customHeight="1">
      <c r="B173" s="260"/>
      <c r="C173" s="239" t="s">
        <v>517</v>
      </c>
      <c r="D173" s="239"/>
      <c r="E173" s="239"/>
      <c r="F173" s="259" t="s">
        <v>509</v>
      </c>
      <c r="G173" s="239"/>
      <c r="H173" s="239" t="s">
        <v>576</v>
      </c>
      <c r="I173" s="239" t="s">
        <v>519</v>
      </c>
      <c r="J173" s="239"/>
      <c r="K173" s="281"/>
    </row>
    <row r="174" spans="2:11" s="1" customFormat="1" ht="15" customHeight="1">
      <c r="B174" s="260"/>
      <c r="C174" s="239" t="s">
        <v>528</v>
      </c>
      <c r="D174" s="239"/>
      <c r="E174" s="239"/>
      <c r="F174" s="259" t="s">
        <v>515</v>
      </c>
      <c r="G174" s="239"/>
      <c r="H174" s="239" t="s">
        <v>576</v>
      </c>
      <c r="I174" s="239" t="s">
        <v>511</v>
      </c>
      <c r="J174" s="239">
        <v>50</v>
      </c>
      <c r="K174" s="281"/>
    </row>
    <row r="175" spans="2:11" s="1" customFormat="1" ht="15" customHeight="1">
      <c r="B175" s="260"/>
      <c r="C175" s="239" t="s">
        <v>536</v>
      </c>
      <c r="D175" s="239"/>
      <c r="E175" s="239"/>
      <c r="F175" s="259" t="s">
        <v>515</v>
      </c>
      <c r="G175" s="239"/>
      <c r="H175" s="239" t="s">
        <v>576</v>
      </c>
      <c r="I175" s="239" t="s">
        <v>511</v>
      </c>
      <c r="J175" s="239">
        <v>50</v>
      </c>
      <c r="K175" s="281"/>
    </row>
    <row r="176" spans="2:11" s="1" customFormat="1" ht="15" customHeight="1">
      <c r="B176" s="260"/>
      <c r="C176" s="239" t="s">
        <v>534</v>
      </c>
      <c r="D176" s="239"/>
      <c r="E176" s="239"/>
      <c r="F176" s="259" t="s">
        <v>515</v>
      </c>
      <c r="G176" s="239"/>
      <c r="H176" s="239" t="s">
        <v>576</v>
      </c>
      <c r="I176" s="239" t="s">
        <v>511</v>
      </c>
      <c r="J176" s="239">
        <v>50</v>
      </c>
      <c r="K176" s="281"/>
    </row>
    <row r="177" spans="2:11" s="1" customFormat="1" ht="15" customHeight="1">
      <c r="B177" s="260"/>
      <c r="C177" s="239" t="s">
        <v>107</v>
      </c>
      <c r="D177" s="239"/>
      <c r="E177" s="239"/>
      <c r="F177" s="259" t="s">
        <v>509</v>
      </c>
      <c r="G177" s="239"/>
      <c r="H177" s="239" t="s">
        <v>577</v>
      </c>
      <c r="I177" s="239" t="s">
        <v>578</v>
      </c>
      <c r="J177" s="239"/>
      <c r="K177" s="281"/>
    </row>
    <row r="178" spans="2:11" s="1" customFormat="1" ht="15" customHeight="1">
      <c r="B178" s="260"/>
      <c r="C178" s="239" t="s">
        <v>65</v>
      </c>
      <c r="D178" s="239"/>
      <c r="E178" s="239"/>
      <c r="F178" s="259" t="s">
        <v>509</v>
      </c>
      <c r="G178" s="239"/>
      <c r="H178" s="239" t="s">
        <v>579</v>
      </c>
      <c r="I178" s="239" t="s">
        <v>580</v>
      </c>
      <c r="J178" s="239">
        <v>1</v>
      </c>
      <c r="K178" s="281"/>
    </row>
    <row r="179" spans="2:11" s="1" customFormat="1" ht="15" customHeight="1">
      <c r="B179" s="260"/>
      <c r="C179" s="239" t="s">
        <v>61</v>
      </c>
      <c r="D179" s="239"/>
      <c r="E179" s="239"/>
      <c r="F179" s="259" t="s">
        <v>509</v>
      </c>
      <c r="G179" s="239"/>
      <c r="H179" s="239" t="s">
        <v>581</v>
      </c>
      <c r="I179" s="239" t="s">
        <v>511</v>
      </c>
      <c r="J179" s="239">
        <v>20</v>
      </c>
      <c r="K179" s="281"/>
    </row>
    <row r="180" spans="2:11" s="1" customFormat="1" ht="15" customHeight="1">
      <c r="B180" s="260"/>
      <c r="C180" s="239" t="s">
        <v>62</v>
      </c>
      <c r="D180" s="239"/>
      <c r="E180" s="239"/>
      <c r="F180" s="259" t="s">
        <v>509</v>
      </c>
      <c r="G180" s="239"/>
      <c r="H180" s="239" t="s">
        <v>582</v>
      </c>
      <c r="I180" s="239" t="s">
        <v>511</v>
      </c>
      <c r="J180" s="239">
        <v>255</v>
      </c>
      <c r="K180" s="281"/>
    </row>
    <row r="181" spans="2:11" s="1" customFormat="1" ht="15" customHeight="1">
      <c r="B181" s="260"/>
      <c r="C181" s="239" t="s">
        <v>108</v>
      </c>
      <c r="D181" s="239"/>
      <c r="E181" s="239"/>
      <c r="F181" s="259" t="s">
        <v>509</v>
      </c>
      <c r="G181" s="239"/>
      <c r="H181" s="239" t="s">
        <v>473</v>
      </c>
      <c r="I181" s="239" t="s">
        <v>511</v>
      </c>
      <c r="J181" s="239">
        <v>10</v>
      </c>
      <c r="K181" s="281"/>
    </row>
    <row r="182" spans="2:11" s="1" customFormat="1" ht="15" customHeight="1">
      <c r="B182" s="260"/>
      <c r="C182" s="239" t="s">
        <v>109</v>
      </c>
      <c r="D182" s="239"/>
      <c r="E182" s="239"/>
      <c r="F182" s="259" t="s">
        <v>509</v>
      </c>
      <c r="G182" s="239"/>
      <c r="H182" s="239" t="s">
        <v>583</v>
      </c>
      <c r="I182" s="239" t="s">
        <v>544</v>
      </c>
      <c r="J182" s="239"/>
      <c r="K182" s="281"/>
    </row>
    <row r="183" spans="2:11" s="1" customFormat="1" ht="15" customHeight="1">
      <c r="B183" s="260"/>
      <c r="C183" s="239" t="s">
        <v>584</v>
      </c>
      <c r="D183" s="239"/>
      <c r="E183" s="239"/>
      <c r="F183" s="259" t="s">
        <v>509</v>
      </c>
      <c r="G183" s="239"/>
      <c r="H183" s="239" t="s">
        <v>585</v>
      </c>
      <c r="I183" s="239" t="s">
        <v>544</v>
      </c>
      <c r="J183" s="239"/>
      <c r="K183" s="281"/>
    </row>
    <row r="184" spans="2:11" s="1" customFormat="1" ht="15" customHeight="1">
      <c r="B184" s="260"/>
      <c r="C184" s="239" t="s">
        <v>573</v>
      </c>
      <c r="D184" s="239"/>
      <c r="E184" s="239"/>
      <c r="F184" s="259" t="s">
        <v>509</v>
      </c>
      <c r="G184" s="239"/>
      <c r="H184" s="239" t="s">
        <v>586</v>
      </c>
      <c r="I184" s="239" t="s">
        <v>544</v>
      </c>
      <c r="J184" s="239"/>
      <c r="K184" s="281"/>
    </row>
    <row r="185" spans="2:11" s="1" customFormat="1" ht="15" customHeight="1">
      <c r="B185" s="260"/>
      <c r="C185" s="239" t="s">
        <v>111</v>
      </c>
      <c r="D185" s="239"/>
      <c r="E185" s="239"/>
      <c r="F185" s="259" t="s">
        <v>515</v>
      </c>
      <c r="G185" s="239"/>
      <c r="H185" s="239" t="s">
        <v>587</v>
      </c>
      <c r="I185" s="239" t="s">
        <v>511</v>
      </c>
      <c r="J185" s="239">
        <v>50</v>
      </c>
      <c r="K185" s="281"/>
    </row>
    <row r="186" spans="2:11" s="1" customFormat="1" ht="15" customHeight="1">
      <c r="B186" s="260"/>
      <c r="C186" s="239" t="s">
        <v>588</v>
      </c>
      <c r="D186" s="239"/>
      <c r="E186" s="239"/>
      <c r="F186" s="259" t="s">
        <v>515</v>
      </c>
      <c r="G186" s="239"/>
      <c r="H186" s="239" t="s">
        <v>589</v>
      </c>
      <c r="I186" s="239" t="s">
        <v>590</v>
      </c>
      <c r="J186" s="239"/>
      <c r="K186" s="281"/>
    </row>
    <row r="187" spans="2:11" s="1" customFormat="1" ht="15" customHeight="1">
      <c r="B187" s="260"/>
      <c r="C187" s="239" t="s">
        <v>591</v>
      </c>
      <c r="D187" s="239"/>
      <c r="E187" s="239"/>
      <c r="F187" s="259" t="s">
        <v>515</v>
      </c>
      <c r="G187" s="239"/>
      <c r="H187" s="239" t="s">
        <v>592</v>
      </c>
      <c r="I187" s="239" t="s">
        <v>590</v>
      </c>
      <c r="J187" s="239"/>
      <c r="K187" s="281"/>
    </row>
    <row r="188" spans="2:11" s="1" customFormat="1" ht="15" customHeight="1">
      <c r="B188" s="260"/>
      <c r="C188" s="239" t="s">
        <v>593</v>
      </c>
      <c r="D188" s="239"/>
      <c r="E188" s="239"/>
      <c r="F188" s="259" t="s">
        <v>515</v>
      </c>
      <c r="G188" s="239"/>
      <c r="H188" s="239" t="s">
        <v>594</v>
      </c>
      <c r="I188" s="239" t="s">
        <v>590</v>
      </c>
      <c r="J188" s="239"/>
      <c r="K188" s="281"/>
    </row>
    <row r="189" spans="2:11" s="1" customFormat="1" ht="15" customHeight="1">
      <c r="B189" s="260"/>
      <c r="C189" s="293" t="s">
        <v>595</v>
      </c>
      <c r="D189" s="239"/>
      <c r="E189" s="239"/>
      <c r="F189" s="259" t="s">
        <v>515</v>
      </c>
      <c r="G189" s="239"/>
      <c r="H189" s="239" t="s">
        <v>596</v>
      </c>
      <c r="I189" s="239" t="s">
        <v>597</v>
      </c>
      <c r="J189" s="294" t="s">
        <v>598</v>
      </c>
      <c r="K189" s="281"/>
    </row>
    <row r="190" spans="2:11" s="1" customFormat="1" ht="15" customHeight="1">
      <c r="B190" s="260"/>
      <c r="C190" s="245" t="s">
        <v>50</v>
      </c>
      <c r="D190" s="239"/>
      <c r="E190" s="239"/>
      <c r="F190" s="259" t="s">
        <v>509</v>
      </c>
      <c r="G190" s="239"/>
      <c r="H190" s="236" t="s">
        <v>599</v>
      </c>
      <c r="I190" s="239" t="s">
        <v>600</v>
      </c>
      <c r="J190" s="239"/>
      <c r="K190" s="281"/>
    </row>
    <row r="191" spans="2:11" s="1" customFormat="1" ht="15" customHeight="1">
      <c r="B191" s="260"/>
      <c r="C191" s="245" t="s">
        <v>601</v>
      </c>
      <c r="D191" s="239"/>
      <c r="E191" s="239"/>
      <c r="F191" s="259" t="s">
        <v>509</v>
      </c>
      <c r="G191" s="239"/>
      <c r="H191" s="239" t="s">
        <v>602</v>
      </c>
      <c r="I191" s="239" t="s">
        <v>544</v>
      </c>
      <c r="J191" s="239"/>
      <c r="K191" s="281"/>
    </row>
    <row r="192" spans="2:11" s="1" customFormat="1" ht="15" customHeight="1">
      <c r="B192" s="260"/>
      <c r="C192" s="245" t="s">
        <v>603</v>
      </c>
      <c r="D192" s="239"/>
      <c r="E192" s="239"/>
      <c r="F192" s="259" t="s">
        <v>509</v>
      </c>
      <c r="G192" s="239"/>
      <c r="H192" s="239" t="s">
        <v>604</v>
      </c>
      <c r="I192" s="239" t="s">
        <v>544</v>
      </c>
      <c r="J192" s="239"/>
      <c r="K192" s="281"/>
    </row>
    <row r="193" spans="2:11" s="1" customFormat="1" ht="15" customHeight="1">
      <c r="B193" s="260"/>
      <c r="C193" s="245" t="s">
        <v>605</v>
      </c>
      <c r="D193" s="239"/>
      <c r="E193" s="239"/>
      <c r="F193" s="259" t="s">
        <v>515</v>
      </c>
      <c r="G193" s="239"/>
      <c r="H193" s="239" t="s">
        <v>606</v>
      </c>
      <c r="I193" s="239" t="s">
        <v>544</v>
      </c>
      <c r="J193" s="239"/>
      <c r="K193" s="281"/>
    </row>
    <row r="194" spans="2:11" s="1" customFormat="1" ht="15" customHeight="1">
      <c r="B194" s="287"/>
      <c r="C194" s="295"/>
      <c r="D194" s="269"/>
      <c r="E194" s="269"/>
      <c r="F194" s="269"/>
      <c r="G194" s="269"/>
      <c r="H194" s="269"/>
      <c r="I194" s="269"/>
      <c r="J194" s="269"/>
      <c r="K194" s="288"/>
    </row>
    <row r="195" spans="2:11" s="1" customFormat="1" ht="18.75" customHeight="1">
      <c r="B195" s="236"/>
      <c r="C195" s="239"/>
      <c r="D195" s="239"/>
      <c r="E195" s="239"/>
      <c r="F195" s="259"/>
      <c r="G195" s="239"/>
      <c r="H195" s="239"/>
      <c r="I195" s="239"/>
      <c r="J195" s="239"/>
      <c r="K195" s="236"/>
    </row>
    <row r="196" spans="2:11" s="1" customFormat="1" ht="18.75" customHeight="1">
      <c r="B196" s="236"/>
      <c r="C196" s="239"/>
      <c r="D196" s="239"/>
      <c r="E196" s="239"/>
      <c r="F196" s="259"/>
      <c r="G196" s="239"/>
      <c r="H196" s="239"/>
      <c r="I196" s="239"/>
      <c r="J196" s="239"/>
      <c r="K196" s="236"/>
    </row>
    <row r="197" spans="2:11" s="1" customFormat="1" ht="18.75" customHeight="1">
      <c r="B197" s="246"/>
      <c r="C197" s="246"/>
      <c r="D197" s="246"/>
      <c r="E197" s="246"/>
      <c r="F197" s="246"/>
      <c r="G197" s="246"/>
      <c r="H197" s="246"/>
      <c r="I197" s="246"/>
      <c r="J197" s="246"/>
      <c r="K197" s="246"/>
    </row>
    <row r="198" spans="2:11" s="1" customFormat="1" ht="13.5">
      <c r="B198" s="228"/>
      <c r="C198" s="229"/>
      <c r="D198" s="229"/>
      <c r="E198" s="229"/>
      <c r="F198" s="229"/>
      <c r="G198" s="229"/>
      <c r="H198" s="229"/>
      <c r="I198" s="229"/>
      <c r="J198" s="229"/>
      <c r="K198" s="230"/>
    </row>
    <row r="199" spans="2:11" s="1" customFormat="1" ht="21">
      <c r="B199" s="231"/>
      <c r="C199" s="352" t="s">
        <v>607</v>
      </c>
      <c r="D199" s="352"/>
      <c r="E199" s="352"/>
      <c r="F199" s="352"/>
      <c r="G199" s="352"/>
      <c r="H199" s="352"/>
      <c r="I199" s="352"/>
      <c r="J199" s="352"/>
      <c r="K199" s="232"/>
    </row>
    <row r="200" spans="2:11" s="1" customFormat="1" ht="25.5" customHeight="1">
      <c r="B200" s="231"/>
      <c r="C200" s="296" t="s">
        <v>608</v>
      </c>
      <c r="D200" s="296"/>
      <c r="E200" s="296"/>
      <c r="F200" s="296" t="s">
        <v>609</v>
      </c>
      <c r="G200" s="297"/>
      <c r="H200" s="353" t="s">
        <v>610</v>
      </c>
      <c r="I200" s="353"/>
      <c r="J200" s="353"/>
      <c r="K200" s="232"/>
    </row>
    <row r="201" spans="2:11" s="1" customFormat="1" ht="5.25" customHeight="1">
      <c r="B201" s="260"/>
      <c r="C201" s="257"/>
      <c r="D201" s="257"/>
      <c r="E201" s="257"/>
      <c r="F201" s="257"/>
      <c r="G201" s="239"/>
      <c r="H201" s="257"/>
      <c r="I201" s="257"/>
      <c r="J201" s="257"/>
      <c r="K201" s="281"/>
    </row>
    <row r="202" spans="2:11" s="1" customFormat="1" ht="15" customHeight="1">
      <c r="B202" s="260"/>
      <c r="C202" s="239" t="s">
        <v>600</v>
      </c>
      <c r="D202" s="239"/>
      <c r="E202" s="239"/>
      <c r="F202" s="259" t="s">
        <v>51</v>
      </c>
      <c r="G202" s="239"/>
      <c r="H202" s="354" t="s">
        <v>611</v>
      </c>
      <c r="I202" s="354"/>
      <c r="J202" s="354"/>
      <c r="K202" s="281"/>
    </row>
    <row r="203" spans="2:11" s="1" customFormat="1" ht="15" customHeight="1">
      <c r="B203" s="260"/>
      <c r="C203" s="266"/>
      <c r="D203" s="239"/>
      <c r="E203" s="239"/>
      <c r="F203" s="259" t="s">
        <v>52</v>
      </c>
      <c r="G203" s="239"/>
      <c r="H203" s="354" t="s">
        <v>612</v>
      </c>
      <c r="I203" s="354"/>
      <c r="J203" s="354"/>
      <c r="K203" s="281"/>
    </row>
    <row r="204" spans="2:11" s="1" customFormat="1" ht="15" customHeight="1">
      <c r="B204" s="260"/>
      <c r="C204" s="266"/>
      <c r="D204" s="239"/>
      <c r="E204" s="239"/>
      <c r="F204" s="259" t="s">
        <v>55</v>
      </c>
      <c r="G204" s="239"/>
      <c r="H204" s="354" t="s">
        <v>613</v>
      </c>
      <c r="I204" s="354"/>
      <c r="J204" s="354"/>
      <c r="K204" s="281"/>
    </row>
    <row r="205" spans="2:11" s="1" customFormat="1" ht="15" customHeight="1">
      <c r="B205" s="260"/>
      <c r="C205" s="239"/>
      <c r="D205" s="239"/>
      <c r="E205" s="239"/>
      <c r="F205" s="259" t="s">
        <v>53</v>
      </c>
      <c r="G205" s="239"/>
      <c r="H205" s="354" t="s">
        <v>614</v>
      </c>
      <c r="I205" s="354"/>
      <c r="J205" s="354"/>
      <c r="K205" s="281"/>
    </row>
    <row r="206" spans="2:11" s="1" customFormat="1" ht="15" customHeight="1">
      <c r="B206" s="260"/>
      <c r="C206" s="239"/>
      <c r="D206" s="239"/>
      <c r="E206" s="239"/>
      <c r="F206" s="259" t="s">
        <v>54</v>
      </c>
      <c r="G206" s="239"/>
      <c r="H206" s="354" t="s">
        <v>615</v>
      </c>
      <c r="I206" s="354"/>
      <c r="J206" s="354"/>
      <c r="K206" s="281"/>
    </row>
    <row r="207" spans="2:11" s="1" customFormat="1" ht="15" customHeight="1">
      <c r="B207" s="260"/>
      <c r="C207" s="239"/>
      <c r="D207" s="239"/>
      <c r="E207" s="239"/>
      <c r="F207" s="259"/>
      <c r="G207" s="239"/>
      <c r="H207" s="239"/>
      <c r="I207" s="239"/>
      <c r="J207" s="239"/>
      <c r="K207" s="281"/>
    </row>
    <row r="208" spans="2:11" s="1" customFormat="1" ht="15" customHeight="1">
      <c r="B208" s="260"/>
      <c r="C208" s="239" t="s">
        <v>556</v>
      </c>
      <c r="D208" s="239"/>
      <c r="E208" s="239"/>
      <c r="F208" s="259" t="s">
        <v>84</v>
      </c>
      <c r="G208" s="239"/>
      <c r="H208" s="354" t="s">
        <v>616</v>
      </c>
      <c r="I208" s="354"/>
      <c r="J208" s="354"/>
      <c r="K208" s="281"/>
    </row>
    <row r="209" spans="2:11" s="1" customFormat="1" ht="15" customHeight="1">
      <c r="B209" s="260"/>
      <c r="C209" s="266"/>
      <c r="D209" s="239"/>
      <c r="E209" s="239"/>
      <c r="F209" s="259" t="s">
        <v>451</v>
      </c>
      <c r="G209" s="239"/>
      <c r="H209" s="354" t="s">
        <v>452</v>
      </c>
      <c r="I209" s="354"/>
      <c r="J209" s="354"/>
      <c r="K209" s="281"/>
    </row>
    <row r="210" spans="2:11" s="1" customFormat="1" ht="15" customHeight="1">
      <c r="B210" s="260"/>
      <c r="C210" s="239"/>
      <c r="D210" s="239"/>
      <c r="E210" s="239"/>
      <c r="F210" s="259" t="s">
        <v>449</v>
      </c>
      <c r="G210" s="239"/>
      <c r="H210" s="354" t="s">
        <v>617</v>
      </c>
      <c r="I210" s="354"/>
      <c r="J210" s="354"/>
      <c r="K210" s="281"/>
    </row>
    <row r="211" spans="2:11" s="1" customFormat="1" ht="15" customHeight="1">
      <c r="B211" s="298"/>
      <c r="C211" s="266"/>
      <c r="D211" s="266"/>
      <c r="E211" s="266"/>
      <c r="F211" s="259" t="s">
        <v>453</v>
      </c>
      <c r="G211" s="245"/>
      <c r="H211" s="355" t="s">
        <v>454</v>
      </c>
      <c r="I211" s="355"/>
      <c r="J211" s="355"/>
      <c r="K211" s="299"/>
    </row>
    <row r="212" spans="2:11" s="1" customFormat="1" ht="15" customHeight="1">
      <c r="B212" s="298"/>
      <c r="C212" s="266"/>
      <c r="D212" s="266"/>
      <c r="E212" s="266"/>
      <c r="F212" s="259" t="s">
        <v>455</v>
      </c>
      <c r="G212" s="245"/>
      <c r="H212" s="355" t="s">
        <v>618</v>
      </c>
      <c r="I212" s="355"/>
      <c r="J212" s="355"/>
      <c r="K212" s="299"/>
    </row>
    <row r="213" spans="2:11" s="1" customFormat="1" ht="15" customHeight="1">
      <c r="B213" s="298"/>
      <c r="C213" s="266"/>
      <c r="D213" s="266"/>
      <c r="E213" s="266"/>
      <c r="F213" s="300"/>
      <c r="G213" s="245"/>
      <c r="H213" s="301"/>
      <c r="I213" s="301"/>
      <c r="J213" s="301"/>
      <c r="K213" s="299"/>
    </row>
    <row r="214" spans="2:11" s="1" customFormat="1" ht="15" customHeight="1">
      <c r="B214" s="298"/>
      <c r="C214" s="239" t="s">
        <v>580</v>
      </c>
      <c r="D214" s="266"/>
      <c r="E214" s="266"/>
      <c r="F214" s="259">
        <v>1</v>
      </c>
      <c r="G214" s="245"/>
      <c r="H214" s="355" t="s">
        <v>619</v>
      </c>
      <c r="I214" s="355"/>
      <c r="J214" s="355"/>
      <c r="K214" s="299"/>
    </row>
    <row r="215" spans="2:11" s="1" customFormat="1" ht="15" customHeight="1">
      <c r="B215" s="298"/>
      <c r="C215" s="266"/>
      <c r="D215" s="266"/>
      <c r="E215" s="266"/>
      <c r="F215" s="259">
        <v>2</v>
      </c>
      <c r="G215" s="245"/>
      <c r="H215" s="355" t="s">
        <v>620</v>
      </c>
      <c r="I215" s="355"/>
      <c r="J215" s="355"/>
      <c r="K215" s="299"/>
    </row>
    <row r="216" spans="2:11" s="1" customFormat="1" ht="15" customHeight="1">
      <c r="B216" s="298"/>
      <c r="C216" s="266"/>
      <c r="D216" s="266"/>
      <c r="E216" s="266"/>
      <c r="F216" s="259">
        <v>3</v>
      </c>
      <c r="G216" s="245"/>
      <c r="H216" s="355" t="s">
        <v>621</v>
      </c>
      <c r="I216" s="355"/>
      <c r="J216" s="355"/>
      <c r="K216" s="299"/>
    </row>
    <row r="217" spans="2:11" s="1" customFormat="1" ht="15" customHeight="1">
      <c r="B217" s="298"/>
      <c r="C217" s="266"/>
      <c r="D217" s="266"/>
      <c r="E217" s="266"/>
      <c r="F217" s="259">
        <v>4</v>
      </c>
      <c r="G217" s="245"/>
      <c r="H217" s="355" t="s">
        <v>622</v>
      </c>
      <c r="I217" s="355"/>
      <c r="J217" s="355"/>
      <c r="K217" s="299"/>
    </row>
    <row r="218" spans="2:11" s="1" customFormat="1" ht="12.75" customHeight="1">
      <c r="B218" s="302"/>
      <c r="C218" s="303"/>
      <c r="D218" s="303"/>
      <c r="E218" s="303"/>
      <c r="F218" s="303"/>
      <c r="G218" s="303"/>
      <c r="H218" s="303"/>
      <c r="I218" s="303"/>
      <c r="J218" s="303"/>
      <c r="K218" s="304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55118110236227" right="0.59055118110236227" top="0.59055118110236227" bottom="0.59055118110236227" header="0" footer="0"/>
  <pageSetup paperSize="9" scale="73" orientation="portrait" r:id="rId1"/>
  <headerFooter>
    <oddHeader>&amp;COprava chodníku u MŠ Za Chlumem, Bílina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EKS-038-2020 - Oprava cho...</vt:lpstr>
      <vt:lpstr>Pokyny pro vyplnění</vt:lpstr>
      <vt:lpstr>'EKS-038-2020 - Oprava cho...'!Názvy_tisku</vt:lpstr>
      <vt:lpstr>'Rekapitulace stavby'!Názvy_tisku</vt:lpstr>
      <vt:lpstr>'EKS-038-2020 - Oprava cho...'!Oblast_tisku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Zbyněk Jarolím</dc:creator>
  <cp:lastModifiedBy>Radek Vinš</cp:lastModifiedBy>
  <cp:lastPrinted>2020-06-02T07:43:51Z</cp:lastPrinted>
  <dcterms:created xsi:type="dcterms:W3CDTF">2020-06-01T13:13:37Z</dcterms:created>
  <dcterms:modified xsi:type="dcterms:W3CDTF">2020-06-02T07:44:10Z</dcterms:modified>
</cp:coreProperties>
</file>