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75" activeTab="0"/>
  </bookViews>
  <sheets>
    <sheet name="Rekapitulace zakázky" sheetId="1" r:id="rId1"/>
    <sheet name="04-04-2020 - Oprava bytov..." sheetId="2" r:id="rId2"/>
  </sheets>
  <definedNames>
    <definedName name="_xlnm._FilterDatabase" localSheetId="1" hidden="1">'04-04-2020 - Oprava bytov...'!$C$126:$K$248</definedName>
    <definedName name="_xlnm.Print_Area" localSheetId="1">'04-04-2020 - Oprava bytov...'!$C$82:$J$110,'04-04-2020 - Oprava bytov...'!$C$116:$J$248</definedName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Print_Titles" localSheetId="1">'04-04-2020 - Oprava bytov...'!$126:$126</definedName>
  </definedNames>
  <calcPr calcId="162913"/>
</workbook>
</file>

<file path=xl/sharedStrings.xml><?xml version="1.0" encoding="utf-8"?>
<sst xmlns="http://schemas.openxmlformats.org/spreadsheetml/2006/main" count="1860" uniqueCount="583">
  <si>
    <t>Export Komplet</t>
  </si>
  <si>
    <t/>
  </si>
  <si>
    <t>2.0</t>
  </si>
  <si>
    <t>ZAMOK</t>
  </si>
  <si>
    <t>False</t>
  </si>
  <si>
    <t>{31e55425-5a15-43b5-a0ec-4b15a0375060}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</si>
  <si>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</si>
  <si>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</si>
  <si>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</si>
  <si>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</si>
  <si>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</si>
  <si>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</si>
  <si>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</si>
  <si>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</si>
  <si>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04-04-2020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</si>
  <si>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</si>
  <si>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</si>
  <si>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bytové jednotky č.27</t>
  </si>
  <si>
    <t>KSO:</t>
  </si>
  <si>
    <t>CC-CZ:</t>
  </si>
  <si>
    <t>Místo:</t>
  </si>
  <si>
    <t>Pečovatelský dům č.p.582</t>
  </si>
  <si>
    <t>Datum:</t>
  </si>
  <si>
    <t>20. 4. 2020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</si>
  <si>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</si>
  <si>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</si>
  <si>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</si>
  <si>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</si>
  <si>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</si>
  <si>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</si>
  <si>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</si>
  <si>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</si>
  <si>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</si>
  <si>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</si>
  <si>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</si>
  <si>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</si>
  <si>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</si>
  <si>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</si>
  <si>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</si>
  <si>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</si>
  <si>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</si>
  <si>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</si>
  <si>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</si>
  <si>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</si>
  <si>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</si>
  <si>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</si>
  <si>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</si>
  <si>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</si>
  <si>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</si>
  <si>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</si>
  <si>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</si>
  <si>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</si>
  <si>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</si>
  <si>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</si>
  <si>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</si>
  <si>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</si>
  <si>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</si>
  <si>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</si>
  <si>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</si>
  <si>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</si>
  <si>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</si>
  <si>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</si>
  <si>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</si>
  <si>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</si>
  <si>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</si>
  <si>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</si>
  <si>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</si>
  <si>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</si>
  <si>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</si>
  <si>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</si>
  <si>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</si>
  <si>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</si>
  <si>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</si>
  <si>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</si>
  <si>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</si>
  <si>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</si>
  <si>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</si>
  <si>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</si>
  <si>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</si>
  <si>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</si>
  <si>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</si>
  <si>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</si>
  <si>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</si>
  <si>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</si>
  <si>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kuchyň</t>
  </si>
  <si>
    <t>28,583</t>
  </si>
  <si>
    <t>2</t>
  </si>
  <si>
    <t>chodba</t>
  </si>
  <si>
    <t>18,268</t>
  </si>
  <si>
    <t>KRYCÍ LIST SOUPISU PRACÍ</t>
  </si>
  <si>
    <t>obývák</t>
  </si>
  <si>
    <t>36,825</t>
  </si>
  <si>
    <t>koupelna</t>
  </si>
  <si>
    <t>4,308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</si>
  <si>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</si>
  <si>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</si>
  <si>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</si>
  <si>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</si>
  <si>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</si>
  <si>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</si>
  <si>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</si>
  <si>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</si>
  <si>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</si>
  <si>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</si>
  <si>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</si>
  <si>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</si>
  <si>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</si>
  <si>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</si>
  <si>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</si>
  <si>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</si>
  <si>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</si>
  <si>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</si>
  <si>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</si>
  <si>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 dod. a  mont.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</si>
  <si>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</si>
  <si>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</si>
  <si>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</si>
  <si>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</si>
  <si>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</si>
  <si>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</si>
  <si>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</si>
  <si>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</si>
  <si>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</si>
  <si>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</si>
  <si>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</si>
  <si>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</si>
  <si>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</si>
  <si>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</si>
  <si>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</si>
  <si>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</si>
  <si>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</si>
  <si>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</si>
  <si>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</si>
  <si>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</t>
  </si>
  <si>
    <t>Zazdívka otvorů v příčkách nebo stěnách plochy do 0,0225 m2 cihlami plnými tl přes 100 mm</t>
  </si>
  <si>
    <t>kus</t>
  </si>
  <si>
    <t>4</t>
  </si>
  <si>
    <t>-1350909212</t>
  </si>
  <si>
    <t>6</t>
  </si>
  <si>
    <t>Úpravy povrchů, podlahy a osazování výplní</t>
  </si>
  <si>
    <t>611131121</t>
  </si>
  <si>
    <t>Penetrační disperzní nátěr vnitřních stropů nanášený ručně</t>
  </si>
  <si>
    <t>m2</t>
  </si>
  <si>
    <t>1648739357</t>
  </si>
  <si>
    <t>611142001</t>
  </si>
  <si>
    <t>Potažení vnitřních stropů sklovláknitým pletivem vtlačeným do tenkovrstvé hmoty</t>
  </si>
  <si>
    <t>-1320899929</t>
  </si>
  <si>
    <t>611311131</t>
  </si>
  <si>
    <t>Potažení vnitřních rovných stropů vápenným štukem tloušťky do 3 mm</t>
  </si>
  <si>
    <t>765487890</t>
  </si>
  <si>
    <t>5</t>
  </si>
  <si>
    <t>612131121</t>
  </si>
  <si>
    <t>Penetrační disperzní nátěr vnitřních stěn nanášený ručně</t>
  </si>
  <si>
    <t>1022213852</t>
  </si>
  <si>
    <t>612135101</t>
  </si>
  <si>
    <t>Hrubá výplň rýh ve stěnách maltou jakékoli šířky rýhy</t>
  </si>
  <si>
    <t>449162569</t>
  </si>
  <si>
    <t>7</t>
  </si>
  <si>
    <t>612142001</t>
  </si>
  <si>
    <t>Potažení vnitřních stěn sklovláknitým pletivem vtlačeným do tenkovrstvé hmoty</t>
  </si>
  <si>
    <t>-532451144</t>
  </si>
  <si>
    <t>8</t>
  </si>
  <si>
    <t>612311131</t>
  </si>
  <si>
    <t>Potažení vnitřních stěn vápenným štukem tloušťky do 3 mm</t>
  </si>
  <si>
    <t>-210216509</t>
  </si>
  <si>
    <t>9</t>
  </si>
  <si>
    <t>612325101</t>
  </si>
  <si>
    <t>Vápenocementová hrubá omítka rýh ve stěnách šířky do 150 mm</t>
  </si>
  <si>
    <t>-626522027</t>
  </si>
  <si>
    <t>10</t>
  </si>
  <si>
    <t>642944121</t>
  </si>
  <si>
    <t>Osazování ocelových zárubní dodatečné pl do 2,5 m2</t>
  </si>
  <si>
    <t>-798096971</t>
  </si>
  <si>
    <t>11</t>
  </si>
  <si>
    <t>M</t>
  </si>
  <si>
    <t>55331386</t>
  </si>
  <si>
    <t>zárubeň ocelová pro běžné zdění a pórobeton 150 levá/pravá 900</t>
  </si>
  <si>
    <t>1720802842</t>
  </si>
  <si>
    <t>Ostatní konstrukce a práce, bourání</t>
  </si>
  <si>
    <t>12</t>
  </si>
  <si>
    <t>949101111</t>
  </si>
  <si>
    <t>Lešení pomocné pro objekty pozemních staveb s lešeňovou podlahou v do 1,9 m zatížení do 150 kg/m2</t>
  </si>
  <si>
    <t>1179346124</t>
  </si>
  <si>
    <t>13</t>
  </si>
  <si>
    <t>952901111</t>
  </si>
  <si>
    <t>Vyčištění budov bytové a občanské výstavby při výšce podlaží do 4 m</t>
  </si>
  <si>
    <t>72878821</t>
  </si>
  <si>
    <t>14</t>
  </si>
  <si>
    <t>968072455</t>
  </si>
  <si>
    <t>Vybourání kovových dveřních zárubní pl do 2 m2</t>
  </si>
  <si>
    <t>1097088927</t>
  </si>
  <si>
    <t>971035131</t>
  </si>
  <si>
    <t>Vybourání otvorů ve zdivu cihelném D do 60 mm na MC tl do 150 mm</t>
  </si>
  <si>
    <t>-1041867687</t>
  </si>
  <si>
    <t>16</t>
  </si>
  <si>
    <t>973031614</t>
  </si>
  <si>
    <t>Vysekání kapes ve zdivu cihelném na MV nebo MVC pro špalíky do 50x50x50 mm</t>
  </si>
  <si>
    <t>-548978611</t>
  </si>
  <si>
    <t>17</t>
  </si>
  <si>
    <t>974082172</t>
  </si>
  <si>
    <t>Vysekání rýh pro vodiče v omítce MV nebo MVC stropů š do 30 mm</t>
  </si>
  <si>
    <t>m</t>
  </si>
  <si>
    <t>1285431273</t>
  </si>
  <si>
    <t>18</t>
  </si>
  <si>
    <t>974082174</t>
  </si>
  <si>
    <t>Vysekání rýh pro vodiče v omítce MV nebo MVC stropů š do 70 mm</t>
  </si>
  <si>
    <t>-568304366</t>
  </si>
  <si>
    <t>19</t>
  </si>
  <si>
    <t>978059511</t>
  </si>
  <si>
    <t>Odsekání a odebrání obkladů stěn z vnitřních obkládaček plochy do 1 m2</t>
  </si>
  <si>
    <t>-16837028</t>
  </si>
  <si>
    <t>997</t>
  </si>
  <si>
    <t>Přesun sutě</t>
  </si>
  <si>
    <t>20</t>
  </si>
  <si>
    <t>997013212</t>
  </si>
  <si>
    <t>Vnitrostaveništní doprava suti a vybouraných hmot pro budovy v do 9 m ručně</t>
  </si>
  <si>
    <t>t</t>
  </si>
  <si>
    <t>-290839738</t>
  </si>
  <si>
    <t>997013219</t>
  </si>
  <si>
    <t>Příplatek k vnitrostaveništní dopravě suti a vybouraných hmot za zvětšenou dopravu suti ZKD 10 m</t>
  </si>
  <si>
    <t>-190715703</t>
  </si>
  <si>
    <t>22</t>
  </si>
  <si>
    <t>997013501</t>
  </si>
  <si>
    <t>Odvoz suti a vybouraných hmot na skládku nebo meziskládku do 1 km se složením</t>
  </si>
  <si>
    <t>-1988953079</t>
  </si>
  <si>
    <t>23</t>
  </si>
  <si>
    <t>997013509</t>
  </si>
  <si>
    <t>Příplatek k odvozu suti a vybouraných hmot na skládku ZKD 1 km přes 1 km</t>
  </si>
  <si>
    <t>1872566228</t>
  </si>
  <si>
    <t>24</t>
  </si>
  <si>
    <t>997013607</t>
  </si>
  <si>
    <t xml:space="preserve">Poplatek za uložení na skládce (skládkovné) stavebního odpadu </t>
  </si>
  <si>
    <t>181437932</t>
  </si>
  <si>
    <t>998</t>
  </si>
  <si>
    <t>Přesun hmot</t>
  </si>
  <si>
    <t>25</t>
  </si>
  <si>
    <t>998018002</t>
  </si>
  <si>
    <t>Přesun hmot ruční pro budovy v do 12 m</t>
  </si>
  <si>
    <t>974239465</t>
  </si>
  <si>
    <t>PSV</t>
  </si>
  <si>
    <t>Práce a dodávky PSV</t>
  </si>
  <si>
    <t>725</t>
  </si>
  <si>
    <t>Zdravotechnika - zařizovací předměty</t>
  </si>
  <si>
    <t>26</t>
  </si>
  <si>
    <t>725310823</t>
  </si>
  <si>
    <t>Demontáž dřez jednoduchý vestavěný v kuchyňských sestavách bez výtokových armatur</t>
  </si>
  <si>
    <t>soubor</t>
  </si>
  <si>
    <t>73396182</t>
  </si>
  <si>
    <t>27</t>
  </si>
  <si>
    <t>725610810</t>
  </si>
  <si>
    <t>Demontáž sporáků plynových</t>
  </si>
  <si>
    <t>1404202333</t>
  </si>
  <si>
    <t>28</t>
  </si>
  <si>
    <t>725619101</t>
  </si>
  <si>
    <t>Montáž sporáku elektrických</t>
  </si>
  <si>
    <t>945978737</t>
  </si>
  <si>
    <t>29</t>
  </si>
  <si>
    <t>54111971</t>
  </si>
  <si>
    <t>sporák elektrický-litinové plotýnky</t>
  </si>
  <si>
    <t>32</t>
  </si>
  <si>
    <t>428567701</t>
  </si>
  <si>
    <t>30</t>
  </si>
  <si>
    <t>725860811</t>
  </si>
  <si>
    <t>Demontáž uzávěrů zápachu jednoduchých</t>
  </si>
  <si>
    <t>487484093</t>
  </si>
  <si>
    <t>31</t>
  </si>
  <si>
    <t>55231080</t>
  </si>
  <si>
    <t>Digestoř recirkulační (např. Mora OP 640W)</t>
  </si>
  <si>
    <t>1979892321</t>
  </si>
  <si>
    <t>55231352</t>
  </si>
  <si>
    <t>koupelnové sedátko výškově stavitelné (např. Homelife)</t>
  </si>
  <si>
    <t>1397277470</t>
  </si>
  <si>
    <t>766</t>
  </si>
  <si>
    <t>Konstrukce truhlářské</t>
  </si>
  <si>
    <t>33</t>
  </si>
  <si>
    <t>766660002</t>
  </si>
  <si>
    <t>Montáž dveřních křídel otvíravých jednokřídlových š přes 0,8 m do ocelové zárubně</t>
  </si>
  <si>
    <t>-1327925737</t>
  </si>
  <si>
    <t>34</t>
  </si>
  <si>
    <t>61162015</t>
  </si>
  <si>
    <t>dveře jednokřídlé voštinové povrch fóliový plné 900x1970/2100mm</t>
  </si>
  <si>
    <t>95566600</t>
  </si>
  <si>
    <t>35</t>
  </si>
  <si>
    <t>54914622</t>
  </si>
  <si>
    <t>kování dveřní vrchní klika včetně štítu a montážního materiálu BB 72 matný nikl</t>
  </si>
  <si>
    <t>2095953490</t>
  </si>
  <si>
    <t>36</t>
  </si>
  <si>
    <t>54914102</t>
  </si>
  <si>
    <t>kování dveřní bezpečnostní, knoflík-klika R 802 /O Cr</t>
  </si>
  <si>
    <t>274073558</t>
  </si>
  <si>
    <t>37</t>
  </si>
  <si>
    <t>766662811</t>
  </si>
  <si>
    <t>Demontáž dveřních prahů u dveří jednokřídlových</t>
  </si>
  <si>
    <t>1103883458</t>
  </si>
  <si>
    <t>38</t>
  </si>
  <si>
    <t>766691914</t>
  </si>
  <si>
    <t>Vyvěšení nebo zavěšení dřevěných křídel dveří pl do 2 m2</t>
  </si>
  <si>
    <t>170388110</t>
  </si>
  <si>
    <t>39</t>
  </si>
  <si>
    <t>766695212</t>
  </si>
  <si>
    <t>Montáž truhlářských prahů dveří jednokřídlových šířky do 10 cm</t>
  </si>
  <si>
    <t>-990997429</t>
  </si>
  <si>
    <t>40</t>
  </si>
  <si>
    <t>61187156</t>
  </si>
  <si>
    <t>práh dveřní dřevěný dubový tl 20mm dl 820mm š 100mm</t>
  </si>
  <si>
    <t>-1991455709</t>
  </si>
  <si>
    <t>41</t>
  </si>
  <si>
    <t>766811115</t>
  </si>
  <si>
    <t>Montáž korpusu kuchyňských skříněk spodních na nožičky šířky do 600 mm</t>
  </si>
  <si>
    <t>358856911</t>
  </si>
  <si>
    <t>42</t>
  </si>
  <si>
    <t>766811144</t>
  </si>
  <si>
    <t>Příplatek k montáži kuchyňských skříněk spodních za usazení vestavěné digestoře</t>
  </si>
  <si>
    <t>-532718777</t>
  </si>
  <si>
    <t>43</t>
  </si>
  <si>
    <t>766811151</t>
  </si>
  <si>
    <t>Montáž korpusu kuchyňských skříněk horních na stěnu šířky do 600 mm</t>
  </si>
  <si>
    <t>-901803962</t>
  </si>
  <si>
    <t>44</t>
  </si>
  <si>
    <t>766811212</t>
  </si>
  <si>
    <t>Montáž kuchyňské pracovní desky bez výřezu délky do 2000 mm</t>
  </si>
  <si>
    <t>-592978799</t>
  </si>
  <si>
    <t>45</t>
  </si>
  <si>
    <t>766811221</t>
  </si>
  <si>
    <t>Příplatek k montáži kuchyňské pracovní desky za vyřezání otvoru</t>
  </si>
  <si>
    <t>1463862341</t>
  </si>
  <si>
    <t>46</t>
  </si>
  <si>
    <t>766811441</t>
  </si>
  <si>
    <t>Montáž světelné rampy šroubované délky do 1000 mm na kuchyňských linkách</t>
  </si>
  <si>
    <t>-1971509243</t>
  </si>
  <si>
    <t>47</t>
  </si>
  <si>
    <t>766812830</t>
  </si>
  <si>
    <t>Demontáž kuchyňských linek dřevěných nebo kovových délky do 1,8 m</t>
  </si>
  <si>
    <t>-19919413</t>
  </si>
  <si>
    <t>48</t>
  </si>
  <si>
    <t>766821121</t>
  </si>
  <si>
    <t>Montáž korpusu vestavěné skříně šatní jednokřídlové</t>
  </si>
  <si>
    <t>44288033</t>
  </si>
  <si>
    <t>49</t>
  </si>
  <si>
    <t>766825811</t>
  </si>
  <si>
    <t>Demontáž truhlářských vestavěných skříní jednokřídlových</t>
  </si>
  <si>
    <t>2007974896</t>
  </si>
  <si>
    <t>50</t>
  </si>
  <si>
    <t>998766202</t>
  </si>
  <si>
    <t>Přesun hmot procentní pro konstrukce truhlářské v objektech v do 12 m</t>
  </si>
  <si>
    <t>%</t>
  </si>
  <si>
    <t>1363841774</t>
  </si>
  <si>
    <t>51</t>
  </si>
  <si>
    <t>61510103</t>
  </si>
  <si>
    <t>skříň dřevěná vysoká šatní 2030x400x500mm (např. Maximus M1, dub sonoma)</t>
  </si>
  <si>
    <t>561968051</t>
  </si>
  <si>
    <t>52</t>
  </si>
  <si>
    <t>55711124</t>
  </si>
  <si>
    <t>Kuchyňská linka 180 cm (např. Delta 180 dub sonoma)</t>
  </si>
  <si>
    <t>-1335820048</t>
  </si>
  <si>
    <t>53</t>
  </si>
  <si>
    <t>55231082</t>
  </si>
  <si>
    <t>dřez nerez s odkládací ploškou vestavný matný 560x480mm</t>
  </si>
  <si>
    <t>-1384983369</t>
  </si>
  <si>
    <t>54</t>
  </si>
  <si>
    <t>998766292</t>
  </si>
  <si>
    <t>Příplatek k přesunu hmot procentní 766 za zvětšený přesun do 100 m</t>
  </si>
  <si>
    <t>-959463272</t>
  </si>
  <si>
    <t>776</t>
  </si>
  <si>
    <t>Podlahy povlakové</t>
  </si>
  <si>
    <t>55</t>
  </si>
  <si>
    <t>776111116</t>
  </si>
  <si>
    <t>Odstranění zbytků lepidla z podkladu povlakových podlah broušením</t>
  </si>
  <si>
    <t>224787693</t>
  </si>
  <si>
    <t>56</t>
  </si>
  <si>
    <t>776111311</t>
  </si>
  <si>
    <t>Vysátí podkladu povlakových podlah</t>
  </si>
  <si>
    <t>1621776885</t>
  </si>
  <si>
    <t>57</t>
  </si>
  <si>
    <t>776121111</t>
  </si>
  <si>
    <t>Vodou ředitelná penetrace savého podkladu povlakových podlah ředěná v poměru 1:3</t>
  </si>
  <si>
    <t>-353879740</t>
  </si>
  <si>
    <t>58</t>
  </si>
  <si>
    <t>776141112</t>
  </si>
  <si>
    <t>Vyrovnání podkladu povlakových podlah stěrkou pevnosti 20 MPa tl 5 mm</t>
  </si>
  <si>
    <t>1431412021</t>
  </si>
  <si>
    <t>59</t>
  </si>
  <si>
    <t>776201811</t>
  </si>
  <si>
    <t>Demontáž lepených povlakových podlah bez podložky ručně</t>
  </si>
  <si>
    <t>696424673</t>
  </si>
  <si>
    <t>60</t>
  </si>
  <si>
    <t>776221111</t>
  </si>
  <si>
    <t>Lepení pásů z PVC standardním lepidlem</t>
  </si>
  <si>
    <t>-346686283</t>
  </si>
  <si>
    <t>61</t>
  </si>
  <si>
    <t>28412285</t>
  </si>
  <si>
    <t>krytina podlahová heterogenní tl 2mm</t>
  </si>
  <si>
    <t>-888579570</t>
  </si>
  <si>
    <t>62</t>
  </si>
  <si>
    <t>776410811</t>
  </si>
  <si>
    <t>Odstranění soklíků a lišt pryžových nebo plastových</t>
  </si>
  <si>
    <t>686905892</t>
  </si>
  <si>
    <t>63</t>
  </si>
  <si>
    <t>776411111</t>
  </si>
  <si>
    <t>Montáž obvodových soklíků výšky do 80 mm</t>
  </si>
  <si>
    <t>254901637</t>
  </si>
  <si>
    <t>64</t>
  </si>
  <si>
    <t>28411001</t>
  </si>
  <si>
    <t>lišta soklová PVC 9,7x58mm</t>
  </si>
  <si>
    <t>-22140440</t>
  </si>
  <si>
    <t>65</t>
  </si>
  <si>
    <t>998776102</t>
  </si>
  <si>
    <t>Přesun hmot tonážní pro podlahy povlakové v objektech v do 12 m</t>
  </si>
  <si>
    <t>-1861751782</t>
  </si>
  <si>
    <t>66</t>
  </si>
  <si>
    <t>998776181</t>
  </si>
  <si>
    <t>Příplatek k přesunu hmot tonážní 776 prováděný bez použití mechanizace</t>
  </si>
  <si>
    <t>592191912</t>
  </si>
  <si>
    <t>67</t>
  </si>
  <si>
    <t>998776192</t>
  </si>
  <si>
    <t>Příplatek k přesunu hmot tonážní 776 za zvětšený přesun do 100 m</t>
  </si>
  <si>
    <t>1109328627</t>
  </si>
  <si>
    <t>783</t>
  </si>
  <si>
    <t>Dokončovací práce - nátěry</t>
  </si>
  <si>
    <t>68</t>
  </si>
  <si>
    <t>783301311</t>
  </si>
  <si>
    <t>Odmaštění zámečnických konstrukcí vodou ředitelným odmašťovačem</t>
  </si>
  <si>
    <t>-1294410955</t>
  </si>
  <si>
    <t>69</t>
  </si>
  <si>
    <t>783314101</t>
  </si>
  <si>
    <t>Základní jednonásobný syntetický nátěr zámečnických konstrukcí</t>
  </si>
  <si>
    <t>-1493475390</t>
  </si>
  <si>
    <t>70</t>
  </si>
  <si>
    <t>783315101</t>
  </si>
  <si>
    <t>Mezinátěr jednonásobný syntetický standardní zámečnických konstrukcí</t>
  </si>
  <si>
    <t>124356346</t>
  </si>
  <si>
    <t>71</t>
  </si>
  <si>
    <t>783317101</t>
  </si>
  <si>
    <t>Krycí jednonásobný syntetický standardní nátěr zámečnických konstrukcí</t>
  </si>
  <si>
    <t>-713595871</t>
  </si>
  <si>
    <t>72</t>
  </si>
  <si>
    <t>783601325</t>
  </si>
  <si>
    <t>Odmaštění článkových otopných těles vodou ředitelným odmašťovačem před provedením nátěru</t>
  </si>
  <si>
    <t>-503996364</t>
  </si>
  <si>
    <t>73</t>
  </si>
  <si>
    <t>783601421</t>
  </si>
  <si>
    <t>Ometení článkových otopných těles před provedením nátěru</t>
  </si>
  <si>
    <t>1423167256</t>
  </si>
  <si>
    <t>74</t>
  </si>
  <si>
    <t>783601713</t>
  </si>
  <si>
    <t>Odmaštění vodou ředitelným odmašťovačem potrubí DN do 50 mm</t>
  </si>
  <si>
    <t>-1212032372</t>
  </si>
  <si>
    <t>75</t>
  </si>
  <si>
    <t>783614651</t>
  </si>
  <si>
    <t>Základní antikorozní jednonásobný syntetický potrubí DN do 50 mm</t>
  </si>
  <si>
    <t>-1952100335</t>
  </si>
  <si>
    <t>76</t>
  </si>
  <si>
    <t>783615551</t>
  </si>
  <si>
    <t>Mezinátěr jednonásobný syntetický nátěr potrubí DN do 50 mm</t>
  </si>
  <si>
    <t>2112035911</t>
  </si>
  <si>
    <t>77</t>
  </si>
  <si>
    <t>783617111</t>
  </si>
  <si>
    <t>Krycí jednonásobný syntetický nátěr článkových otopných těles</t>
  </si>
  <si>
    <t>1598723206</t>
  </si>
  <si>
    <t>78</t>
  </si>
  <si>
    <t>783617601</t>
  </si>
  <si>
    <t>Krycí jednonásobný syntetický nátěr potrubí DN do 50 mm</t>
  </si>
  <si>
    <t>-1673342954</t>
  </si>
  <si>
    <t>79</t>
  </si>
  <si>
    <t>783624111</t>
  </si>
  <si>
    <t>Základní jednonásobný syntetický nátěr článkových otopných těles</t>
  </si>
  <si>
    <t>1424252969</t>
  </si>
  <si>
    <t>784</t>
  </si>
  <si>
    <t>Dokončovací práce - malby a tapety</t>
  </si>
  <si>
    <t>80</t>
  </si>
  <si>
    <t>784121001</t>
  </si>
  <si>
    <t>Oškrabání malby v mísnostech výšky do 3,80 m</t>
  </si>
  <si>
    <t>-1505880232</t>
  </si>
  <si>
    <t>81</t>
  </si>
  <si>
    <t>784171111</t>
  </si>
  <si>
    <t>Zakrytí vnitřních ploch stěn v místnostech výšky do 3,80 m</t>
  </si>
  <si>
    <t>1919292712</t>
  </si>
  <si>
    <t>82</t>
  </si>
  <si>
    <t>58124844</t>
  </si>
  <si>
    <t>fólie pro malířské potřeby zakrývací tl 25µ 4x5m</t>
  </si>
  <si>
    <t>-839351005</t>
  </si>
  <si>
    <t>83</t>
  </si>
  <si>
    <t>784181101</t>
  </si>
  <si>
    <t>Základní akrylátová jednonásobná penetrace podkladu v místnostech výšky do 3,80m</t>
  </si>
  <si>
    <t>-662935841</t>
  </si>
  <si>
    <t>84</t>
  </si>
  <si>
    <t>784211101</t>
  </si>
  <si>
    <t>Dvojnásobné bílé malby ze směsí za mokra výborně otěruvzdorných v místnostech výšky do 3,80 m</t>
  </si>
  <si>
    <t>1640878311</t>
  </si>
  <si>
    <t>786</t>
  </si>
  <si>
    <t>Dokončovací práce - čalounické úpravy</t>
  </si>
  <si>
    <t>85</t>
  </si>
  <si>
    <t>786626121</t>
  </si>
  <si>
    <t xml:space="preserve">Montáž lamelové žaluzie vnitřní  do oken </t>
  </si>
  <si>
    <t>-1624972628</t>
  </si>
  <si>
    <t>86</t>
  </si>
  <si>
    <t>55346200</t>
  </si>
  <si>
    <t>žaluzie horizontální interiérové</t>
  </si>
  <si>
    <t>626060482</t>
  </si>
  <si>
    <t>Práce a dodávky M</t>
  </si>
  <si>
    <t>21-M</t>
  </si>
  <si>
    <t>Elektromontáže dod. a  mont.</t>
  </si>
  <si>
    <t>87</t>
  </si>
  <si>
    <t>21080041R</t>
  </si>
  <si>
    <t>Monta dod. trubka ohebná typ 23 R=13,5mm</t>
  </si>
  <si>
    <t>-1185479332</t>
  </si>
  <si>
    <t>88</t>
  </si>
  <si>
    <t>21080042R</t>
  </si>
  <si>
    <t>krab.přístrojová (1901,KP68/KZ3)</t>
  </si>
  <si>
    <t>-1811150084</t>
  </si>
  <si>
    <t>89</t>
  </si>
  <si>
    <t>21080043R</t>
  </si>
  <si>
    <t>svorky Weidmuller D 2,5/4</t>
  </si>
  <si>
    <t>-1218461547</t>
  </si>
  <si>
    <t>90</t>
  </si>
  <si>
    <t>21080044R</t>
  </si>
  <si>
    <t xml:space="preserve">lustrsvorky 2x4 </t>
  </si>
  <si>
    <t>-481871617</t>
  </si>
  <si>
    <t>91</t>
  </si>
  <si>
    <t>21080045R</t>
  </si>
  <si>
    <t>osazení hmoždinky -lustrhák</t>
  </si>
  <si>
    <t>1986072079</t>
  </si>
  <si>
    <t>92</t>
  </si>
  <si>
    <t>210812011R</t>
  </si>
  <si>
    <t>Montáž kabel CYKY 3Cx1,5 mm2 750V (PO)</t>
  </si>
  <si>
    <t>526960140</t>
  </si>
  <si>
    <t>93</t>
  </si>
  <si>
    <t>210812013R</t>
  </si>
  <si>
    <t xml:space="preserve">Montáž kabel CYKY   3Cx4 mm2 750V (PO) </t>
  </si>
  <si>
    <t>-1363754189</t>
  </si>
  <si>
    <t>94</t>
  </si>
  <si>
    <t>210812025R</t>
  </si>
  <si>
    <t xml:space="preserve">Montáž kabel CYSY 3Gx2,5 mm2 750V </t>
  </si>
  <si>
    <t>1425425241</t>
  </si>
  <si>
    <t>95</t>
  </si>
  <si>
    <t>210812117R</t>
  </si>
  <si>
    <t>vodič CY 6 mm2</t>
  </si>
  <si>
    <t>915267920</t>
  </si>
  <si>
    <t>96</t>
  </si>
  <si>
    <t>210812033R</t>
  </si>
  <si>
    <t>Demontáže stávající elektroinstalace,likvidace</t>
  </si>
  <si>
    <t>2119204282</t>
  </si>
  <si>
    <t>97</t>
  </si>
  <si>
    <t>210812038R</t>
  </si>
  <si>
    <t>zásuvka Swing</t>
  </si>
  <si>
    <t>1979087524</t>
  </si>
  <si>
    <t>98</t>
  </si>
  <si>
    <t>21081203R</t>
  </si>
  <si>
    <t>dvojzásuvka Swing</t>
  </si>
  <si>
    <t>659307170</t>
  </si>
  <si>
    <t>99</t>
  </si>
  <si>
    <t>210812044R</t>
  </si>
  <si>
    <t>svítidlo stropní LED</t>
  </si>
  <si>
    <t>1668882737</t>
  </si>
  <si>
    <t>100</t>
  </si>
  <si>
    <t>210812048R</t>
  </si>
  <si>
    <t>rozvodnice 8 p. vybavená vč.proudového chrániče</t>
  </si>
  <si>
    <t>1997986964</t>
  </si>
  <si>
    <t>101</t>
  </si>
  <si>
    <t>210812058R</t>
  </si>
  <si>
    <t>Elektrorevize, přihláška k odběru</t>
  </si>
  <si>
    <t>1410752080</t>
  </si>
  <si>
    <t>102</t>
  </si>
  <si>
    <t>21081208R</t>
  </si>
  <si>
    <t>spínač č.1 Swing</t>
  </si>
  <si>
    <t>-814297564</t>
  </si>
  <si>
    <t>103</t>
  </si>
  <si>
    <t>21081209R</t>
  </si>
  <si>
    <t>ráková kombinace Unica pod omítku</t>
  </si>
  <si>
    <t>1851465616</t>
  </si>
  <si>
    <t>104</t>
  </si>
  <si>
    <t>2108120R</t>
  </si>
  <si>
    <t>spínač.č.5 Swing</t>
  </si>
  <si>
    <t>1667228565</t>
  </si>
  <si>
    <t>105</t>
  </si>
  <si>
    <t>210812138R</t>
  </si>
  <si>
    <t>svítidlo pod linku 13 W</t>
  </si>
  <si>
    <t>-1337742581</t>
  </si>
  <si>
    <t>106</t>
  </si>
  <si>
    <t>210812155R</t>
  </si>
  <si>
    <t>Doprava materiálu</t>
  </si>
  <si>
    <t>kpl</t>
  </si>
  <si>
    <t>1869191368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</si>
</sst>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4" t="s">
        <v>14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19"/>
      <c r="AQ5" s="19"/>
      <c r="AR5" s="17"/>
      <c r="BE5" s="211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6" t="s">
        <v>17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19"/>
      <c r="AQ6" s="19"/>
      <c r="AR6" s="17"/>
      <c r="BE6" s="212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2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2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2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12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12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2"/>
      <c r="BS12" s="14" t="s">
        <v>6</v>
      </c>
    </row>
    <row r="13" spans="2:71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12"/>
      <c r="BS13" s="14" t="s">
        <v>6</v>
      </c>
    </row>
    <row r="14" spans="2:71" ht="12.75">
      <c r="B14" s="18"/>
      <c r="C14" s="19"/>
      <c r="D14" s="19"/>
      <c r="E14" s="217" t="s">
        <v>31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12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2"/>
      <c r="BS15" s="14" t="s">
        <v>4</v>
      </c>
    </row>
    <row r="16" spans="2:71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2"/>
      <c r="BS16" s="14" t="s">
        <v>4</v>
      </c>
    </row>
    <row r="17" spans="2:71" s="1" customFormat="1" ht="18.4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12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2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2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12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2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2"/>
    </row>
    <row r="23" spans="2:57" s="1" customFormat="1" ht="16.5" customHeight="1">
      <c r="B23" s="18"/>
      <c r="C23" s="19"/>
      <c r="D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19"/>
      <c r="AP23" s="19"/>
      <c r="AQ23" s="19"/>
      <c r="AR23" s="17"/>
      <c r="BE23" s="212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2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2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0">
        <f>ROUND(AG94,2)</f>
        <v>0</v>
      </c>
      <c r="AL26" s="221"/>
      <c r="AM26" s="221"/>
      <c r="AN26" s="221"/>
      <c r="AO26" s="221"/>
      <c r="AP26" s="33"/>
      <c r="AQ26" s="33"/>
      <c r="AR26" s="36"/>
      <c r="BE26" s="212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2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2" t="s">
        <v>38</v>
      </c>
      <c r="M28" s="222"/>
      <c r="N28" s="222"/>
      <c r="O28" s="222"/>
      <c r="P28" s="222"/>
      <c r="Q28" s="33"/>
      <c r="R28" s="33"/>
      <c r="S28" s="33"/>
      <c r="T28" s="33"/>
      <c r="U28" s="33"/>
      <c r="V28" s="33"/>
      <c r="W28" s="222" t="s">
        <v>39</v>
      </c>
      <c r="X28" s="222"/>
      <c r="Y28" s="222"/>
      <c r="Z28" s="222"/>
      <c r="AA28" s="222"/>
      <c r="AB28" s="222"/>
      <c r="AC28" s="222"/>
      <c r="AD28" s="222"/>
      <c r="AE28" s="222"/>
      <c r="AF28" s="33"/>
      <c r="AG28" s="33"/>
      <c r="AH28" s="33"/>
      <c r="AI28" s="33"/>
      <c r="AJ28" s="33"/>
      <c r="AK28" s="222" t="s">
        <v>40</v>
      </c>
      <c r="AL28" s="222"/>
      <c r="AM28" s="222"/>
      <c r="AN28" s="222"/>
      <c r="AO28" s="222"/>
      <c r="AP28" s="33"/>
      <c r="AQ28" s="33"/>
      <c r="AR28" s="36"/>
      <c r="BE28" s="212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25">
        <v>0.21</v>
      </c>
      <c r="M29" s="224"/>
      <c r="N29" s="224"/>
      <c r="O29" s="224"/>
      <c r="P29" s="224"/>
      <c r="Q29" s="38"/>
      <c r="R29" s="38"/>
      <c r="S29" s="38"/>
      <c r="T29" s="38"/>
      <c r="U29" s="38"/>
      <c r="V29" s="38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F29" s="38"/>
      <c r="AG29" s="38"/>
      <c r="AH29" s="38"/>
      <c r="AI29" s="38"/>
      <c r="AJ29" s="38"/>
      <c r="AK29" s="223">
        <f>ROUND(AV94,2)</f>
        <v>0</v>
      </c>
      <c r="AL29" s="224"/>
      <c r="AM29" s="224"/>
      <c r="AN29" s="224"/>
      <c r="AO29" s="224"/>
      <c r="AP29" s="38"/>
      <c r="AQ29" s="38"/>
      <c r="AR29" s="39"/>
      <c r="BE29" s="213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25">
        <v>0.15</v>
      </c>
      <c r="M30" s="224"/>
      <c r="N30" s="224"/>
      <c r="O30" s="224"/>
      <c r="P30" s="224"/>
      <c r="Q30" s="38"/>
      <c r="R30" s="38"/>
      <c r="S30" s="38"/>
      <c r="T30" s="38"/>
      <c r="U30" s="38"/>
      <c r="V30" s="38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F30" s="38"/>
      <c r="AG30" s="38"/>
      <c r="AH30" s="38"/>
      <c r="AI30" s="38"/>
      <c r="AJ30" s="38"/>
      <c r="AK30" s="223">
        <f>ROUND(AW94,2)</f>
        <v>0</v>
      </c>
      <c r="AL30" s="224"/>
      <c r="AM30" s="224"/>
      <c r="AN30" s="224"/>
      <c r="AO30" s="224"/>
      <c r="AP30" s="38"/>
      <c r="AQ30" s="38"/>
      <c r="AR30" s="39"/>
      <c r="BE30" s="213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25">
        <v>0.21</v>
      </c>
      <c r="M31" s="224"/>
      <c r="N31" s="224"/>
      <c r="O31" s="224"/>
      <c r="P31" s="224"/>
      <c r="Q31" s="38"/>
      <c r="R31" s="38"/>
      <c r="S31" s="38"/>
      <c r="T31" s="38"/>
      <c r="U31" s="38"/>
      <c r="V31" s="38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F31" s="38"/>
      <c r="AG31" s="38"/>
      <c r="AH31" s="38"/>
      <c r="AI31" s="38"/>
      <c r="AJ31" s="38"/>
      <c r="AK31" s="223">
        <v>0</v>
      </c>
      <c r="AL31" s="224"/>
      <c r="AM31" s="224"/>
      <c r="AN31" s="224"/>
      <c r="AO31" s="224"/>
      <c r="AP31" s="38"/>
      <c r="AQ31" s="38"/>
      <c r="AR31" s="39"/>
      <c r="BE31" s="213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25">
        <v>0.15</v>
      </c>
      <c r="M32" s="224"/>
      <c r="N32" s="224"/>
      <c r="O32" s="224"/>
      <c r="P32" s="224"/>
      <c r="Q32" s="38"/>
      <c r="R32" s="38"/>
      <c r="S32" s="38"/>
      <c r="T32" s="38"/>
      <c r="U32" s="38"/>
      <c r="V32" s="38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F32" s="38"/>
      <c r="AG32" s="38"/>
      <c r="AH32" s="38"/>
      <c r="AI32" s="38"/>
      <c r="AJ32" s="38"/>
      <c r="AK32" s="223">
        <v>0</v>
      </c>
      <c r="AL32" s="224"/>
      <c r="AM32" s="224"/>
      <c r="AN32" s="224"/>
      <c r="AO32" s="224"/>
      <c r="AP32" s="38"/>
      <c r="AQ32" s="38"/>
      <c r="AR32" s="39"/>
      <c r="BE32" s="213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25">
        <v>0</v>
      </c>
      <c r="M33" s="224"/>
      <c r="N33" s="224"/>
      <c r="O33" s="224"/>
      <c r="P33" s="224"/>
      <c r="Q33" s="38"/>
      <c r="R33" s="38"/>
      <c r="S33" s="38"/>
      <c r="T33" s="38"/>
      <c r="U33" s="38"/>
      <c r="V33" s="38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F33" s="38"/>
      <c r="AG33" s="38"/>
      <c r="AH33" s="38"/>
      <c r="AI33" s="38"/>
      <c r="AJ33" s="38"/>
      <c r="AK33" s="223">
        <v>0</v>
      </c>
      <c r="AL33" s="224"/>
      <c r="AM33" s="224"/>
      <c r="AN33" s="224"/>
      <c r="AO33" s="224"/>
      <c r="AP33" s="38"/>
      <c r="AQ33" s="38"/>
      <c r="AR33" s="39"/>
      <c r="BE33" s="213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2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26" t="s">
        <v>49</v>
      </c>
      <c r="Y35" s="227"/>
      <c r="Z35" s="227"/>
      <c r="AA35" s="227"/>
      <c r="AB35" s="227"/>
      <c r="AC35" s="42"/>
      <c r="AD35" s="42"/>
      <c r="AE35" s="42"/>
      <c r="AF35" s="42"/>
      <c r="AG35" s="42"/>
      <c r="AH35" s="42"/>
      <c r="AI35" s="42"/>
      <c r="AJ35" s="42"/>
      <c r="AK35" s="228">
        <f>SUM(AK26:AK33)</f>
        <v>0</v>
      </c>
      <c r="AL35" s="227"/>
      <c r="AM35" s="227"/>
      <c r="AN35" s="227"/>
      <c r="AO35" s="22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04-04-2020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0" t="str">
        <f>K6</f>
        <v>Oprava bytové jednotky č.27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Pečovatelský dům č.p.582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2" t="str">
        <f>IF(AN8="","",AN8)</f>
        <v>20. 4. 2020</v>
      </c>
      <c r="AN87" s="23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32</v>
      </c>
      <c r="AJ89" s="33"/>
      <c r="AK89" s="33"/>
      <c r="AL89" s="33"/>
      <c r="AM89" s="233" t="str">
        <f>IF(E17="","",E17)</f>
        <v xml:space="preserve"> </v>
      </c>
      <c r="AN89" s="234"/>
      <c r="AO89" s="234"/>
      <c r="AP89" s="234"/>
      <c r="AQ89" s="33"/>
      <c r="AR89" s="36"/>
      <c r="AS89" s="235" t="s">
        <v>57</v>
      </c>
      <c r="AT89" s="23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30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33" t="str">
        <f>IF(E20="","",E20)</f>
        <v xml:space="preserve"> </v>
      </c>
      <c r="AN90" s="234"/>
      <c r="AO90" s="234"/>
      <c r="AP90" s="234"/>
      <c r="AQ90" s="33"/>
      <c r="AR90" s="36"/>
      <c r="AS90" s="237"/>
      <c r="AT90" s="23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9"/>
      <c r="AT91" s="24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1" t="s">
        <v>58</v>
      </c>
      <c r="D92" s="242"/>
      <c r="E92" s="242"/>
      <c r="F92" s="242"/>
      <c r="G92" s="242"/>
      <c r="H92" s="70"/>
      <c r="I92" s="243" t="s">
        <v>59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60</v>
      </c>
      <c r="AH92" s="242"/>
      <c r="AI92" s="242"/>
      <c r="AJ92" s="242"/>
      <c r="AK92" s="242"/>
      <c r="AL92" s="242"/>
      <c r="AM92" s="242"/>
      <c r="AN92" s="243" t="s">
        <v>61</v>
      </c>
      <c r="AO92" s="242"/>
      <c r="AP92" s="245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9">
        <f>ROUND(AG95,2)</f>
        <v>0</v>
      </c>
      <c r="AH94" s="249"/>
      <c r="AI94" s="249"/>
      <c r="AJ94" s="249"/>
      <c r="AK94" s="249"/>
      <c r="AL94" s="249"/>
      <c r="AM94" s="249"/>
      <c r="AN94" s="250">
        <f>SUM(AG94,AT94)</f>
        <v>0</v>
      </c>
      <c r="AO94" s="250"/>
      <c r="AP94" s="250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76</v>
      </c>
      <c r="BT94" s="88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0" s="7" customFormat="1" ht="24.75" customHeight="1">
      <c r="A95" s="89" t="s">
        <v>80</v>
      </c>
      <c r="B95" s="90"/>
      <c r="C95" s="91"/>
      <c r="D95" s="248" t="s">
        <v>14</v>
      </c>
      <c r="E95" s="248"/>
      <c r="F95" s="248"/>
      <c r="G95" s="248"/>
      <c r="H95" s="248"/>
      <c r="I95" s="92"/>
      <c r="J95" s="248" t="s">
        <v>17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'04-04-2020 - Oprava bytov...'!J28</f>
        <v>0</v>
      </c>
      <c r="AH95" s="247"/>
      <c r="AI95" s="247"/>
      <c r="AJ95" s="247"/>
      <c r="AK95" s="247"/>
      <c r="AL95" s="247"/>
      <c r="AM95" s="247"/>
      <c r="AN95" s="246">
        <f>SUM(AG95,AT95)</f>
        <v>0</v>
      </c>
      <c r="AO95" s="247"/>
      <c r="AP95" s="247"/>
      <c r="AQ95" s="93" t="s">
        <v>81</v>
      </c>
      <c r="AR95" s="94"/>
      <c r="AS95" s="95">
        <v>0</v>
      </c>
      <c r="AT95" s="96">
        <f>ROUND(SUM(AV95:AW95),2)</f>
        <v>0</v>
      </c>
      <c r="AU95" s="97">
        <f>'04-04-2020 - Oprava bytov...'!P127</f>
        <v>0</v>
      </c>
      <c r="AV95" s="96">
        <f>'04-04-2020 - Oprava bytov...'!J31</f>
        <v>0</v>
      </c>
      <c r="AW95" s="96">
        <f>'04-04-2020 - Oprava bytov...'!J32</f>
        <v>0</v>
      </c>
      <c r="AX95" s="96">
        <f>'04-04-2020 - Oprava bytov...'!J33</f>
        <v>0</v>
      </c>
      <c r="AY95" s="96">
        <f>'04-04-2020 - Oprava bytov...'!J34</f>
        <v>0</v>
      </c>
      <c r="AZ95" s="96">
        <f>'04-04-2020 - Oprava bytov...'!F31</f>
        <v>0</v>
      </c>
      <c r="BA95" s="96">
        <f>'04-04-2020 - Oprava bytov...'!F32</f>
        <v>0</v>
      </c>
      <c r="BB95" s="96">
        <f>'04-04-2020 - Oprava bytov...'!F33</f>
        <v>0</v>
      </c>
      <c r="BC95" s="96">
        <f>'04-04-2020 - Oprava bytov...'!F34</f>
        <v>0</v>
      </c>
      <c r="BD95" s="98">
        <f>'04-04-2020 - Oprava bytov...'!F35</f>
        <v>0</v>
      </c>
      <c r="BT95" s="99" t="s">
        <v>82</v>
      </c>
      <c r="BU95" s="99" t="s">
        <v>83</v>
      </c>
      <c r="BV95" s="99" t="s">
        <v>78</v>
      </c>
      <c r="BW95" s="99" t="s">
        <v>5</v>
      </c>
      <c r="BX95" s="99" t="s">
        <v>79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FS71D7laq7VHNf0+4wcmUTGBQYcZ5dfRu3nESVK1F2ctW2v8B2sdHkbimP//+WfEg1drhv68X/8foe6vJXZw/w==" saltValue="iGJLEiDzzYuvp91x92LqWU+hUVi/dAUBCQvRo8tZaPWZcVbgTg/pDyYnv6+jYx3xtCN0ToYIVVRPBJ0dy01+k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4-04-2020 - Oprava by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5</v>
      </c>
      <c r="AZ2" s="100" t="s">
        <v>84</v>
      </c>
      <c r="BA2" s="100" t="s">
        <v>1</v>
      </c>
      <c r="BB2" s="100" t="s">
        <v>1</v>
      </c>
      <c r="BC2" s="100" t="s">
        <v>85</v>
      </c>
      <c r="BD2" s="100" t="s">
        <v>86</v>
      </c>
    </row>
    <row r="3" spans="2:5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82</v>
      </c>
      <c r="AZ3" s="100" t="s">
        <v>87</v>
      </c>
      <c r="BA3" s="100" t="s">
        <v>1</v>
      </c>
      <c r="BB3" s="100" t="s">
        <v>1</v>
      </c>
      <c r="BC3" s="100" t="s">
        <v>88</v>
      </c>
      <c r="BD3" s="100" t="s">
        <v>86</v>
      </c>
    </row>
    <row r="4" spans="2:56" s="1" customFormat="1" ht="24.95" customHeight="1" hidden="1">
      <c r="B4" s="17"/>
      <c r="D4" s="103" t="s">
        <v>89</v>
      </c>
      <c r="L4" s="17"/>
      <c r="M4" s="104" t="s">
        <v>10</v>
      </c>
      <c r="AT4" s="14" t="s">
        <v>4</v>
      </c>
      <c r="AZ4" s="100" t="s">
        <v>90</v>
      </c>
      <c r="BA4" s="100" t="s">
        <v>1</v>
      </c>
      <c r="BB4" s="100" t="s">
        <v>1</v>
      </c>
      <c r="BC4" s="100" t="s">
        <v>91</v>
      </c>
      <c r="BD4" s="100" t="s">
        <v>86</v>
      </c>
    </row>
    <row r="5" spans="2:56" s="1" customFormat="1" ht="6.95" customHeight="1" hidden="1">
      <c r="B5" s="17"/>
      <c r="L5" s="17"/>
      <c r="AZ5" s="100" t="s">
        <v>92</v>
      </c>
      <c r="BA5" s="100" t="s">
        <v>1</v>
      </c>
      <c r="BB5" s="100" t="s">
        <v>1</v>
      </c>
      <c r="BC5" s="100" t="s">
        <v>93</v>
      </c>
      <c r="BD5" s="100" t="s">
        <v>86</v>
      </c>
    </row>
    <row r="6" spans="1:31" s="2" customFormat="1" ht="12" customHeight="1" hidden="1">
      <c r="A6" s="31"/>
      <c r="B6" s="36"/>
      <c r="C6" s="31"/>
      <c r="D6" s="105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52" t="s">
        <v>17</v>
      </c>
      <c r="F7" s="253"/>
      <c r="G7" s="253"/>
      <c r="H7" s="253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5" t="s">
        <v>18</v>
      </c>
      <c r="E9" s="31"/>
      <c r="F9" s="106" t="s">
        <v>1</v>
      </c>
      <c r="G9" s="31"/>
      <c r="H9" s="31"/>
      <c r="I9" s="105" t="s">
        <v>19</v>
      </c>
      <c r="J9" s="106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5" t="s">
        <v>20</v>
      </c>
      <c r="E10" s="31"/>
      <c r="F10" s="106" t="s">
        <v>21</v>
      </c>
      <c r="G10" s="31"/>
      <c r="H10" s="31"/>
      <c r="I10" s="105" t="s">
        <v>22</v>
      </c>
      <c r="J10" s="107" t="str">
        <f>'Rekapitulace zakázky'!AN8</f>
        <v>20. 4. 2020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5" t="s">
        <v>24</v>
      </c>
      <c r="E12" s="31"/>
      <c r="F12" s="31"/>
      <c r="G12" s="31"/>
      <c r="H12" s="31"/>
      <c r="I12" s="105" t="s">
        <v>25</v>
      </c>
      <c r="J12" s="106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6" t="s">
        <v>27</v>
      </c>
      <c r="F13" s="31"/>
      <c r="G13" s="31"/>
      <c r="H13" s="31"/>
      <c r="I13" s="105" t="s">
        <v>28</v>
      </c>
      <c r="J13" s="106" t="s">
        <v>29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5" t="s">
        <v>30</v>
      </c>
      <c r="E15" s="31"/>
      <c r="F15" s="31"/>
      <c r="G15" s="31"/>
      <c r="H15" s="31"/>
      <c r="I15" s="105" t="s">
        <v>25</v>
      </c>
      <c r="J15" s="27" t="str">
        <f>'Rekapitulace zakázky'!AN13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54" t="str">
        <f>'Rekapitulace zakázky'!E14</f>
        <v>Vyplň údaj</v>
      </c>
      <c r="F16" s="255"/>
      <c r="G16" s="255"/>
      <c r="H16" s="255"/>
      <c r="I16" s="105" t="s">
        <v>28</v>
      </c>
      <c r="J16" s="27" t="str">
        <f>'Rekapitulace zakázky'!AN14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5" t="s">
        <v>32</v>
      </c>
      <c r="E18" s="31"/>
      <c r="F18" s="31"/>
      <c r="G18" s="31"/>
      <c r="H18" s="31"/>
      <c r="I18" s="105" t="s">
        <v>25</v>
      </c>
      <c r="J18" s="106" t="str">
        <f>IF('Rekapitulace zakázky'!AN16="","",'Rekapitulace zakázky'!AN16)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6" t="str">
        <f>IF('Rekapitulace zakázky'!E17="","",'Rekapitulace zakázky'!E17)</f>
        <v xml:space="preserve"> </v>
      </c>
      <c r="F19" s="31"/>
      <c r="G19" s="31"/>
      <c r="H19" s="31"/>
      <c r="I19" s="105" t="s">
        <v>28</v>
      </c>
      <c r="J19" s="106" t="str">
        <f>IF('Rekapitulace zakázky'!AN17="","",'Rekapitulace zakázky'!AN17)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5" t="s">
        <v>35</v>
      </c>
      <c r="E21" s="31"/>
      <c r="F21" s="31"/>
      <c r="G21" s="31"/>
      <c r="H21" s="31"/>
      <c r="I21" s="105" t="s">
        <v>25</v>
      </c>
      <c r="J21" s="106" t="str">
        <f>IF('Rekapitulace zakázky'!AN19="","",'Rekapitulace zakázky'!AN19)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6" t="str">
        <f>IF('Rekapitulace zakázky'!E20="","",'Rekapitulace zakázky'!E20)</f>
        <v xml:space="preserve"> </v>
      </c>
      <c r="F22" s="31"/>
      <c r="G22" s="31"/>
      <c r="H22" s="31"/>
      <c r="I22" s="105" t="s">
        <v>28</v>
      </c>
      <c r="J22" s="106" t="str">
        <f>IF('Rekapitulace zakázky'!AN20="","",'Rekapitulace zakázky'!AN20)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5" t="s">
        <v>36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8"/>
      <c r="B25" s="109"/>
      <c r="C25" s="108"/>
      <c r="D25" s="108"/>
      <c r="E25" s="256" t="s">
        <v>1</v>
      </c>
      <c r="F25" s="256"/>
      <c r="G25" s="256"/>
      <c r="H25" s="256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111"/>
      <c r="E27" s="111"/>
      <c r="F27" s="111"/>
      <c r="G27" s="111"/>
      <c r="H27" s="111"/>
      <c r="I27" s="111"/>
      <c r="J27" s="111"/>
      <c r="K27" s="11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2" t="s">
        <v>37</v>
      </c>
      <c r="E28" s="31"/>
      <c r="F28" s="31"/>
      <c r="G28" s="31"/>
      <c r="H28" s="31"/>
      <c r="I28" s="31"/>
      <c r="J28" s="113">
        <f>ROUND(J127,2)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 hidden="1">
      <c r="A30" s="31"/>
      <c r="B30" s="36"/>
      <c r="C30" s="31"/>
      <c r="D30" s="31"/>
      <c r="E30" s="31"/>
      <c r="F30" s="114" t="s">
        <v>39</v>
      </c>
      <c r="G30" s="31"/>
      <c r="H30" s="31"/>
      <c r="I30" s="114" t="s">
        <v>38</v>
      </c>
      <c r="J30" s="114" t="s">
        <v>40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 hidden="1">
      <c r="A31" s="31"/>
      <c r="B31" s="36"/>
      <c r="C31" s="31"/>
      <c r="D31" s="115" t="s">
        <v>41</v>
      </c>
      <c r="E31" s="105" t="s">
        <v>42</v>
      </c>
      <c r="F31" s="116">
        <f>ROUND((SUM(BE127:BE248)),2)</f>
        <v>0</v>
      </c>
      <c r="G31" s="31"/>
      <c r="H31" s="31"/>
      <c r="I31" s="117">
        <v>0.21</v>
      </c>
      <c r="J31" s="116">
        <f>ROUND(((SUM(BE127:BE248))*I31),2)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105" t="s">
        <v>43</v>
      </c>
      <c r="F32" s="116">
        <f>ROUND((SUM(BF127:BF248)),2)</f>
        <v>0</v>
      </c>
      <c r="G32" s="31"/>
      <c r="H32" s="31"/>
      <c r="I32" s="117">
        <v>0.15</v>
      </c>
      <c r="J32" s="116">
        <f>ROUND(((SUM(BF127:BF248))*I32),2)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5" t="s">
        <v>44</v>
      </c>
      <c r="F33" s="116">
        <f>ROUND((SUM(BG127:BG248)),2)</f>
        <v>0</v>
      </c>
      <c r="G33" s="31"/>
      <c r="H33" s="31"/>
      <c r="I33" s="117">
        <v>0.21</v>
      </c>
      <c r="J33" s="116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5" t="s">
        <v>45</v>
      </c>
      <c r="F34" s="116">
        <f>ROUND((SUM(BH127:BH248)),2)</f>
        <v>0</v>
      </c>
      <c r="G34" s="31"/>
      <c r="H34" s="31"/>
      <c r="I34" s="117">
        <v>0.15</v>
      </c>
      <c r="J34" s="116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5" t="s">
        <v>46</v>
      </c>
      <c r="F35" s="116">
        <f>ROUND((SUM(BI127:BI248)),2)</f>
        <v>0</v>
      </c>
      <c r="G35" s="31"/>
      <c r="H35" s="31"/>
      <c r="I35" s="117">
        <v>0</v>
      </c>
      <c r="J35" s="11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8"/>
      <c r="D37" s="119" t="s">
        <v>47</v>
      </c>
      <c r="E37" s="120"/>
      <c r="F37" s="120"/>
      <c r="G37" s="121" t="s">
        <v>48</v>
      </c>
      <c r="H37" s="122" t="s">
        <v>49</v>
      </c>
      <c r="I37" s="120"/>
      <c r="J37" s="123">
        <f>SUM(J28:J35)</f>
        <v>0</v>
      </c>
      <c r="K37" s="124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 hidden="1">
      <c r="B39" s="17"/>
      <c r="L39" s="17"/>
    </row>
    <row r="40" spans="2:12" s="1" customFormat="1" ht="14.45" customHeight="1" hidden="1">
      <c r="B40" s="17"/>
      <c r="L40" s="17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5" t="s">
        <v>50</v>
      </c>
      <c r="E50" s="126"/>
      <c r="F50" s="126"/>
      <c r="G50" s="125" t="s">
        <v>51</v>
      </c>
      <c r="H50" s="126"/>
      <c r="I50" s="126"/>
      <c r="J50" s="126"/>
      <c r="K50" s="126"/>
      <c r="L50" s="48"/>
    </row>
    <row r="51" spans="2:12" ht="11.25" hidden="1">
      <c r="B51" s="17"/>
      <c r="L51" s="17"/>
    </row>
    <row r="52" spans="2:12" ht="11.25" hidden="1">
      <c r="B52" s="17"/>
      <c r="L52" s="17"/>
    </row>
    <row r="53" spans="2:12" ht="11.25" hidden="1">
      <c r="B53" s="17"/>
      <c r="L53" s="17"/>
    </row>
    <row r="54" spans="2:12" ht="11.25" hidden="1">
      <c r="B54" s="17"/>
      <c r="L54" s="17"/>
    </row>
    <row r="55" spans="2:12" ht="11.25" hidden="1">
      <c r="B55" s="17"/>
      <c r="L55" s="17"/>
    </row>
    <row r="56" spans="2:12" ht="11.25" hidden="1">
      <c r="B56" s="17"/>
      <c r="L56" s="17"/>
    </row>
    <row r="57" spans="2:12" ht="11.25" hidden="1">
      <c r="B57" s="17"/>
      <c r="L57" s="17"/>
    </row>
    <row r="58" spans="2:12" ht="11.25" hidden="1">
      <c r="B58" s="17"/>
      <c r="L58" s="17"/>
    </row>
    <row r="59" spans="2:12" ht="11.25" hidden="1">
      <c r="B59" s="17"/>
      <c r="L59" s="17"/>
    </row>
    <row r="60" spans="2:12" ht="11.25" hidden="1">
      <c r="B60" s="17"/>
      <c r="L60" s="17"/>
    </row>
    <row r="61" spans="1:31" s="2" customFormat="1" ht="12.75" hidden="1">
      <c r="A61" s="31"/>
      <c r="B61" s="36"/>
      <c r="C61" s="31"/>
      <c r="D61" s="127" t="s">
        <v>52</v>
      </c>
      <c r="E61" s="128"/>
      <c r="F61" s="129" t="s">
        <v>53</v>
      </c>
      <c r="G61" s="127" t="s">
        <v>52</v>
      </c>
      <c r="H61" s="128"/>
      <c r="I61" s="128"/>
      <c r="J61" s="130" t="s">
        <v>53</v>
      </c>
      <c r="K61" s="12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7"/>
      <c r="L62" s="17"/>
    </row>
    <row r="63" spans="2:12" ht="11.25" hidden="1">
      <c r="B63" s="17"/>
      <c r="L63" s="17"/>
    </row>
    <row r="64" spans="2:12" ht="11.25" hidden="1">
      <c r="B64" s="17"/>
      <c r="L64" s="17"/>
    </row>
    <row r="65" spans="1:31" s="2" customFormat="1" ht="12.75" hidden="1">
      <c r="A65" s="31"/>
      <c r="B65" s="36"/>
      <c r="C65" s="31"/>
      <c r="D65" s="125" t="s">
        <v>54</v>
      </c>
      <c r="E65" s="131"/>
      <c r="F65" s="131"/>
      <c r="G65" s="125" t="s">
        <v>55</v>
      </c>
      <c r="H65" s="131"/>
      <c r="I65" s="131"/>
      <c r="J65" s="131"/>
      <c r="K65" s="13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7"/>
      <c r="L66" s="17"/>
    </row>
    <row r="67" spans="2:12" ht="11.25" hidden="1">
      <c r="B67" s="17"/>
      <c r="L67" s="17"/>
    </row>
    <row r="68" spans="2:12" ht="11.25" hidden="1">
      <c r="B68" s="17"/>
      <c r="L68" s="17"/>
    </row>
    <row r="69" spans="2:12" ht="11.25" hidden="1">
      <c r="B69" s="17"/>
      <c r="L69" s="17"/>
    </row>
    <row r="70" spans="2:12" ht="11.25" hidden="1">
      <c r="B70" s="17"/>
      <c r="L70" s="17"/>
    </row>
    <row r="71" spans="2:12" ht="11.25" hidden="1">
      <c r="B71" s="17"/>
      <c r="L71" s="17"/>
    </row>
    <row r="72" spans="2:12" ht="11.25" hidden="1">
      <c r="B72" s="17"/>
      <c r="L72" s="17"/>
    </row>
    <row r="73" spans="2:12" ht="11.25" hidden="1">
      <c r="B73" s="17"/>
      <c r="L73" s="17"/>
    </row>
    <row r="74" spans="2:12" ht="11.25" hidden="1">
      <c r="B74" s="17"/>
      <c r="L74" s="17"/>
    </row>
    <row r="75" spans="2:12" ht="11.25" hidden="1">
      <c r="B75" s="17"/>
      <c r="L75" s="17"/>
    </row>
    <row r="76" spans="1:31" s="2" customFormat="1" ht="12.75" hidden="1">
      <c r="A76" s="31"/>
      <c r="B76" s="36"/>
      <c r="C76" s="31"/>
      <c r="D76" s="127" t="s">
        <v>52</v>
      </c>
      <c r="E76" s="128"/>
      <c r="F76" s="129" t="s">
        <v>53</v>
      </c>
      <c r="G76" s="127" t="s">
        <v>52</v>
      </c>
      <c r="H76" s="128"/>
      <c r="I76" s="128"/>
      <c r="J76" s="130" t="s">
        <v>53</v>
      </c>
      <c r="K76" s="12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>
      <c r="A81" s="31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30" t="str">
        <f>E7</f>
        <v>Oprava bytové jednotky č.27</v>
      </c>
      <c r="F85" s="257"/>
      <c r="G85" s="257"/>
      <c r="H85" s="257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Pečovatelský dům č.p.582</v>
      </c>
      <c r="G87" s="33"/>
      <c r="H87" s="33"/>
      <c r="I87" s="26" t="s">
        <v>22</v>
      </c>
      <c r="J87" s="63" t="str">
        <f>IF(J10="","",J10)</f>
        <v>20. 4. 2020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Město Bílina</v>
      </c>
      <c r="G89" s="33"/>
      <c r="H89" s="33"/>
      <c r="I89" s="26" t="s">
        <v>32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30</v>
      </c>
      <c r="D90" s="33"/>
      <c r="E90" s="33"/>
      <c r="F90" s="24" t="str">
        <f>IF(E16="","",E16)</f>
        <v>Vyplň údaj</v>
      </c>
      <c r="G90" s="33"/>
      <c r="H90" s="33"/>
      <c r="I90" s="26" t="s">
        <v>35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6" t="s">
        <v>95</v>
      </c>
      <c r="D92" s="137"/>
      <c r="E92" s="137"/>
      <c r="F92" s="137"/>
      <c r="G92" s="137"/>
      <c r="H92" s="137"/>
      <c r="I92" s="137"/>
      <c r="J92" s="138" t="s">
        <v>96</v>
      </c>
      <c r="K92" s="137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9" t="s">
        <v>97</v>
      </c>
      <c r="D94" s="33"/>
      <c r="E94" s="33"/>
      <c r="F94" s="33"/>
      <c r="G94" s="33"/>
      <c r="H94" s="33"/>
      <c r="I94" s="33"/>
      <c r="J94" s="81">
        <f>J127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98</v>
      </c>
    </row>
    <row r="95" spans="2:12" s="9" customFormat="1" ht="24.95" customHeight="1">
      <c r="B95" s="140"/>
      <c r="C95" s="141"/>
      <c r="D95" s="142" t="s">
        <v>99</v>
      </c>
      <c r="E95" s="143"/>
      <c r="F95" s="143"/>
      <c r="G95" s="143"/>
      <c r="H95" s="143"/>
      <c r="I95" s="143"/>
      <c r="J95" s="144">
        <f>J128</f>
        <v>0</v>
      </c>
      <c r="K95" s="141"/>
      <c r="L95" s="145"/>
    </row>
    <row r="96" spans="2:12" s="10" customFormat="1" ht="19.9" customHeight="1">
      <c r="B96" s="146"/>
      <c r="C96" s="147"/>
      <c r="D96" s="148" t="s">
        <v>100</v>
      </c>
      <c r="E96" s="149"/>
      <c r="F96" s="149"/>
      <c r="G96" s="149"/>
      <c r="H96" s="149"/>
      <c r="I96" s="149"/>
      <c r="J96" s="150">
        <f>J129</f>
        <v>0</v>
      </c>
      <c r="K96" s="147"/>
      <c r="L96" s="151"/>
    </row>
    <row r="97" spans="2:12" s="10" customFormat="1" ht="19.9" customHeight="1">
      <c r="B97" s="146"/>
      <c r="C97" s="147"/>
      <c r="D97" s="148" t="s">
        <v>101</v>
      </c>
      <c r="E97" s="149"/>
      <c r="F97" s="149"/>
      <c r="G97" s="149"/>
      <c r="H97" s="149"/>
      <c r="I97" s="149"/>
      <c r="J97" s="150">
        <f>J131</f>
        <v>0</v>
      </c>
      <c r="K97" s="147"/>
      <c r="L97" s="151"/>
    </row>
    <row r="98" spans="2:12" s="10" customFormat="1" ht="19.9" customHeight="1">
      <c r="B98" s="146"/>
      <c r="C98" s="147"/>
      <c r="D98" s="148" t="s">
        <v>102</v>
      </c>
      <c r="E98" s="149"/>
      <c r="F98" s="149"/>
      <c r="G98" s="149"/>
      <c r="H98" s="149"/>
      <c r="I98" s="149"/>
      <c r="J98" s="150">
        <f>J142</f>
        <v>0</v>
      </c>
      <c r="K98" s="147"/>
      <c r="L98" s="151"/>
    </row>
    <row r="99" spans="2:12" s="10" customFormat="1" ht="19.9" customHeight="1">
      <c r="B99" s="146"/>
      <c r="C99" s="147"/>
      <c r="D99" s="148" t="s">
        <v>103</v>
      </c>
      <c r="E99" s="149"/>
      <c r="F99" s="149"/>
      <c r="G99" s="149"/>
      <c r="H99" s="149"/>
      <c r="I99" s="149"/>
      <c r="J99" s="150">
        <f>J151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104</v>
      </c>
      <c r="E100" s="149"/>
      <c r="F100" s="149"/>
      <c r="G100" s="149"/>
      <c r="H100" s="149"/>
      <c r="I100" s="149"/>
      <c r="J100" s="150">
        <f>J157</f>
        <v>0</v>
      </c>
      <c r="K100" s="147"/>
      <c r="L100" s="151"/>
    </row>
    <row r="101" spans="2:12" s="9" customFormat="1" ht="24.95" customHeight="1">
      <c r="B101" s="140"/>
      <c r="C101" s="141"/>
      <c r="D101" s="142" t="s">
        <v>105</v>
      </c>
      <c r="E101" s="143"/>
      <c r="F101" s="143"/>
      <c r="G101" s="143"/>
      <c r="H101" s="143"/>
      <c r="I101" s="143"/>
      <c r="J101" s="144">
        <f>J159</f>
        <v>0</v>
      </c>
      <c r="K101" s="141"/>
      <c r="L101" s="145"/>
    </row>
    <row r="102" spans="2:12" s="10" customFormat="1" ht="19.9" customHeight="1">
      <c r="B102" s="146"/>
      <c r="C102" s="147"/>
      <c r="D102" s="148" t="s">
        <v>106</v>
      </c>
      <c r="E102" s="149"/>
      <c r="F102" s="149"/>
      <c r="G102" s="149"/>
      <c r="H102" s="149"/>
      <c r="I102" s="149"/>
      <c r="J102" s="150">
        <f>J160</f>
        <v>0</v>
      </c>
      <c r="K102" s="147"/>
      <c r="L102" s="151"/>
    </row>
    <row r="103" spans="2:12" s="10" customFormat="1" ht="19.9" customHeight="1">
      <c r="B103" s="146"/>
      <c r="C103" s="147"/>
      <c r="D103" s="148" t="s">
        <v>107</v>
      </c>
      <c r="E103" s="149"/>
      <c r="F103" s="149"/>
      <c r="G103" s="149"/>
      <c r="H103" s="149"/>
      <c r="I103" s="149"/>
      <c r="J103" s="150">
        <f>J168</f>
        <v>0</v>
      </c>
      <c r="K103" s="147"/>
      <c r="L103" s="151"/>
    </row>
    <row r="104" spans="2:12" s="10" customFormat="1" ht="19.9" customHeight="1">
      <c r="B104" s="146"/>
      <c r="C104" s="147"/>
      <c r="D104" s="148" t="s">
        <v>108</v>
      </c>
      <c r="E104" s="149"/>
      <c r="F104" s="149"/>
      <c r="G104" s="149"/>
      <c r="H104" s="149"/>
      <c r="I104" s="149"/>
      <c r="J104" s="150">
        <f>J191</f>
        <v>0</v>
      </c>
      <c r="K104" s="147"/>
      <c r="L104" s="151"/>
    </row>
    <row r="105" spans="2:12" s="10" customFormat="1" ht="19.9" customHeight="1">
      <c r="B105" s="146"/>
      <c r="C105" s="147"/>
      <c r="D105" s="148" t="s">
        <v>109</v>
      </c>
      <c r="E105" s="149"/>
      <c r="F105" s="149"/>
      <c r="G105" s="149"/>
      <c r="H105" s="149"/>
      <c r="I105" s="149"/>
      <c r="J105" s="150">
        <f>J205</f>
        <v>0</v>
      </c>
      <c r="K105" s="147"/>
      <c r="L105" s="151"/>
    </row>
    <row r="106" spans="2:12" s="10" customFormat="1" ht="19.9" customHeight="1">
      <c r="B106" s="146"/>
      <c r="C106" s="147"/>
      <c r="D106" s="148" t="s">
        <v>110</v>
      </c>
      <c r="E106" s="149"/>
      <c r="F106" s="149"/>
      <c r="G106" s="149"/>
      <c r="H106" s="149"/>
      <c r="I106" s="149"/>
      <c r="J106" s="150">
        <f>J218</f>
        <v>0</v>
      </c>
      <c r="K106" s="147"/>
      <c r="L106" s="151"/>
    </row>
    <row r="107" spans="2:12" s="10" customFormat="1" ht="19.9" customHeight="1">
      <c r="B107" s="146"/>
      <c r="C107" s="147"/>
      <c r="D107" s="148" t="s">
        <v>111</v>
      </c>
      <c r="E107" s="149"/>
      <c r="F107" s="149"/>
      <c r="G107" s="149"/>
      <c r="H107" s="149"/>
      <c r="I107" s="149"/>
      <c r="J107" s="150">
        <f>J224</f>
        <v>0</v>
      </c>
      <c r="K107" s="147"/>
      <c r="L107" s="151"/>
    </row>
    <row r="108" spans="2:12" s="9" customFormat="1" ht="24.95" customHeight="1">
      <c r="B108" s="140"/>
      <c r="C108" s="141"/>
      <c r="D108" s="142" t="s">
        <v>112</v>
      </c>
      <c r="E108" s="143"/>
      <c r="F108" s="143"/>
      <c r="G108" s="143"/>
      <c r="H108" s="143"/>
      <c r="I108" s="143"/>
      <c r="J108" s="144">
        <f>J227</f>
        <v>0</v>
      </c>
      <c r="K108" s="141"/>
      <c r="L108" s="145"/>
    </row>
    <row r="109" spans="2:12" s="10" customFormat="1" ht="19.9" customHeight="1">
      <c r="B109" s="146"/>
      <c r="C109" s="147"/>
      <c r="D109" s="148" t="s">
        <v>113</v>
      </c>
      <c r="E109" s="149"/>
      <c r="F109" s="149"/>
      <c r="G109" s="149"/>
      <c r="H109" s="149"/>
      <c r="I109" s="149"/>
      <c r="J109" s="150">
        <f>J228</f>
        <v>0</v>
      </c>
      <c r="K109" s="147"/>
      <c r="L109" s="151"/>
    </row>
    <row r="110" spans="1:31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114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30" t="str">
        <f>E7</f>
        <v>Oprava bytové jednotky č.27</v>
      </c>
      <c r="F119" s="257"/>
      <c r="G119" s="257"/>
      <c r="H119" s="257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20</v>
      </c>
      <c r="D121" s="33"/>
      <c r="E121" s="33"/>
      <c r="F121" s="24" t="str">
        <f>F10</f>
        <v>Pečovatelský dům č.p.582</v>
      </c>
      <c r="G121" s="33"/>
      <c r="H121" s="33"/>
      <c r="I121" s="26" t="s">
        <v>22</v>
      </c>
      <c r="J121" s="63" t="str">
        <f>IF(J10="","",J10)</f>
        <v>20. 4. 2020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24</v>
      </c>
      <c r="D123" s="33"/>
      <c r="E123" s="33"/>
      <c r="F123" s="24" t="str">
        <f>E13</f>
        <v>Město Bílina</v>
      </c>
      <c r="G123" s="33"/>
      <c r="H123" s="33"/>
      <c r="I123" s="26" t="s">
        <v>32</v>
      </c>
      <c r="J123" s="29" t="str">
        <f>E19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30</v>
      </c>
      <c r="D124" s="33"/>
      <c r="E124" s="33"/>
      <c r="F124" s="24" t="str">
        <f>IF(E16="","",E16)</f>
        <v>Vyplň údaj</v>
      </c>
      <c r="G124" s="33"/>
      <c r="H124" s="33"/>
      <c r="I124" s="26" t="s">
        <v>35</v>
      </c>
      <c r="J124" s="29" t="str">
        <f>E22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52"/>
      <c r="B126" s="153"/>
      <c r="C126" s="154" t="s">
        <v>115</v>
      </c>
      <c r="D126" s="155" t="s">
        <v>62</v>
      </c>
      <c r="E126" s="155" t="s">
        <v>58</v>
      </c>
      <c r="F126" s="155" t="s">
        <v>59</v>
      </c>
      <c r="G126" s="155" t="s">
        <v>116</v>
      </c>
      <c r="H126" s="155" t="s">
        <v>117</v>
      </c>
      <c r="I126" s="155" t="s">
        <v>118</v>
      </c>
      <c r="J126" s="156" t="s">
        <v>96</v>
      </c>
      <c r="K126" s="157" t="s">
        <v>119</v>
      </c>
      <c r="L126" s="158"/>
      <c r="M126" s="72" t="s">
        <v>1</v>
      </c>
      <c r="N126" s="73" t="s">
        <v>41</v>
      </c>
      <c r="O126" s="73" t="s">
        <v>120</v>
      </c>
      <c r="P126" s="73" t="s">
        <v>121</v>
      </c>
      <c r="Q126" s="73" t="s">
        <v>122</v>
      </c>
      <c r="R126" s="73" t="s">
        <v>123</v>
      </c>
      <c r="S126" s="73" t="s">
        <v>124</v>
      </c>
      <c r="T126" s="74" t="s">
        <v>125</v>
      </c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</row>
    <row r="127" spans="1:63" s="2" customFormat="1" ht="22.9" customHeight="1">
      <c r="A127" s="31"/>
      <c r="B127" s="32"/>
      <c r="C127" s="79" t="s">
        <v>126</v>
      </c>
      <c r="D127" s="33"/>
      <c r="E127" s="33"/>
      <c r="F127" s="33"/>
      <c r="G127" s="33"/>
      <c r="H127" s="33"/>
      <c r="I127" s="33"/>
      <c r="J127" s="159">
        <f>BK127</f>
        <v>0</v>
      </c>
      <c r="K127" s="33"/>
      <c r="L127" s="36"/>
      <c r="M127" s="75"/>
      <c r="N127" s="160"/>
      <c r="O127" s="76"/>
      <c r="P127" s="161">
        <f>P128+P159+P227</f>
        <v>0</v>
      </c>
      <c r="Q127" s="76"/>
      <c r="R127" s="161">
        <f>R128+R159+R227</f>
        <v>2.08577271</v>
      </c>
      <c r="S127" s="76"/>
      <c r="T127" s="162">
        <f>T128+T159+T227</f>
        <v>0.7811013800000001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76</v>
      </c>
      <c r="AU127" s="14" t="s">
        <v>98</v>
      </c>
      <c r="BK127" s="163">
        <f>BK128+BK159+BK227</f>
        <v>0</v>
      </c>
    </row>
    <row r="128" spans="2:63" s="12" customFormat="1" ht="25.9" customHeight="1">
      <c r="B128" s="164"/>
      <c r="C128" s="165"/>
      <c r="D128" s="166" t="s">
        <v>76</v>
      </c>
      <c r="E128" s="167" t="s">
        <v>127</v>
      </c>
      <c r="F128" s="167" t="s">
        <v>128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P129+P131+P142+P151+P157</f>
        <v>0</v>
      </c>
      <c r="Q128" s="172"/>
      <c r="R128" s="173">
        <f>R129+R131+R142+R151+R157</f>
        <v>1.38728776</v>
      </c>
      <c r="S128" s="172"/>
      <c r="T128" s="174">
        <f>T129+T131+T142+T151+T157</f>
        <v>0.275068</v>
      </c>
      <c r="AR128" s="175" t="s">
        <v>82</v>
      </c>
      <c r="AT128" s="176" t="s">
        <v>76</v>
      </c>
      <c r="AU128" s="176" t="s">
        <v>77</v>
      </c>
      <c r="AY128" s="175" t="s">
        <v>129</v>
      </c>
      <c r="BK128" s="177">
        <f>BK129+BK131+BK142+BK151+BK157</f>
        <v>0</v>
      </c>
    </row>
    <row r="129" spans="2:63" s="12" customFormat="1" ht="22.9" customHeight="1">
      <c r="B129" s="164"/>
      <c r="C129" s="165"/>
      <c r="D129" s="166" t="s">
        <v>76</v>
      </c>
      <c r="E129" s="178" t="s">
        <v>130</v>
      </c>
      <c r="F129" s="178" t="s">
        <v>131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P130</f>
        <v>0</v>
      </c>
      <c r="Q129" s="172"/>
      <c r="R129" s="173">
        <f>R130</f>
        <v>0.028249999999999997</v>
      </c>
      <c r="S129" s="172"/>
      <c r="T129" s="174">
        <f>T130</f>
        <v>0</v>
      </c>
      <c r="AR129" s="175" t="s">
        <v>82</v>
      </c>
      <c r="AT129" s="176" t="s">
        <v>76</v>
      </c>
      <c r="AU129" s="176" t="s">
        <v>82</v>
      </c>
      <c r="AY129" s="175" t="s">
        <v>129</v>
      </c>
      <c r="BK129" s="177">
        <f>BK130</f>
        <v>0</v>
      </c>
    </row>
    <row r="130" spans="1:65" s="2" customFormat="1" ht="14.45" customHeight="1">
      <c r="A130" s="31"/>
      <c r="B130" s="32"/>
      <c r="C130" s="180" t="s">
        <v>82</v>
      </c>
      <c r="D130" s="180" t="s">
        <v>132</v>
      </c>
      <c r="E130" s="181" t="s">
        <v>133</v>
      </c>
      <c r="F130" s="182" t="s">
        <v>134</v>
      </c>
      <c r="G130" s="183" t="s">
        <v>135</v>
      </c>
      <c r="H130" s="184">
        <v>5</v>
      </c>
      <c r="I130" s="185"/>
      <c r="J130" s="186">
        <f>ROUND(I130*H130,2)</f>
        <v>0</v>
      </c>
      <c r="K130" s="187"/>
      <c r="L130" s="36"/>
      <c r="M130" s="188" t="s">
        <v>1</v>
      </c>
      <c r="N130" s="189" t="s">
        <v>43</v>
      </c>
      <c r="O130" s="68"/>
      <c r="P130" s="190">
        <f>O130*H130</f>
        <v>0</v>
      </c>
      <c r="Q130" s="190">
        <v>0.00565</v>
      </c>
      <c r="R130" s="190">
        <f>Q130*H130</f>
        <v>0.028249999999999997</v>
      </c>
      <c r="S130" s="190">
        <v>0</v>
      </c>
      <c r="T130" s="19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2" t="s">
        <v>136</v>
      </c>
      <c r="AT130" s="192" t="s">
        <v>132</v>
      </c>
      <c r="AU130" s="192" t="s">
        <v>86</v>
      </c>
      <c r="AY130" s="14" t="s">
        <v>129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4" t="s">
        <v>86</v>
      </c>
      <c r="BK130" s="193">
        <f>ROUND(I130*H130,2)</f>
        <v>0</v>
      </c>
      <c r="BL130" s="14" t="s">
        <v>136</v>
      </c>
      <c r="BM130" s="192" t="s">
        <v>137</v>
      </c>
    </row>
    <row r="131" spans="2:63" s="12" customFormat="1" ht="22.9" customHeight="1">
      <c r="B131" s="164"/>
      <c r="C131" s="165"/>
      <c r="D131" s="166" t="s">
        <v>76</v>
      </c>
      <c r="E131" s="178" t="s">
        <v>138</v>
      </c>
      <c r="F131" s="178" t="s">
        <v>139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SUM(P132:P141)</f>
        <v>0</v>
      </c>
      <c r="Q131" s="172"/>
      <c r="R131" s="173">
        <f>SUM(R132:R141)</f>
        <v>1.35461776</v>
      </c>
      <c r="S131" s="172"/>
      <c r="T131" s="174">
        <f>SUM(T132:T141)</f>
        <v>0</v>
      </c>
      <c r="AR131" s="175" t="s">
        <v>82</v>
      </c>
      <c r="AT131" s="176" t="s">
        <v>76</v>
      </c>
      <c r="AU131" s="176" t="s">
        <v>82</v>
      </c>
      <c r="AY131" s="175" t="s">
        <v>129</v>
      </c>
      <c r="BK131" s="177">
        <f>SUM(BK132:BK141)</f>
        <v>0</v>
      </c>
    </row>
    <row r="132" spans="1:65" s="2" customFormat="1" ht="14.45" customHeight="1">
      <c r="A132" s="31"/>
      <c r="B132" s="32"/>
      <c r="C132" s="180" t="s">
        <v>86</v>
      </c>
      <c r="D132" s="180" t="s">
        <v>132</v>
      </c>
      <c r="E132" s="181" t="s">
        <v>140</v>
      </c>
      <c r="F132" s="182" t="s">
        <v>141</v>
      </c>
      <c r="G132" s="183" t="s">
        <v>142</v>
      </c>
      <c r="H132" s="184">
        <v>26.214</v>
      </c>
      <c r="I132" s="185"/>
      <c r="J132" s="186">
        <f aca="true" t="shared" si="0" ref="J132:J141">ROUND(I132*H132,2)</f>
        <v>0</v>
      </c>
      <c r="K132" s="187"/>
      <c r="L132" s="36"/>
      <c r="M132" s="188" t="s">
        <v>1</v>
      </c>
      <c r="N132" s="189" t="s">
        <v>43</v>
      </c>
      <c r="O132" s="68"/>
      <c r="P132" s="190">
        <f aca="true" t="shared" si="1" ref="P132:P141">O132*H132</f>
        <v>0</v>
      </c>
      <c r="Q132" s="190">
        <v>0.00026</v>
      </c>
      <c r="R132" s="190">
        <f aca="true" t="shared" si="2" ref="R132:R141">Q132*H132</f>
        <v>0.006815639999999999</v>
      </c>
      <c r="S132" s="190">
        <v>0</v>
      </c>
      <c r="T132" s="191">
        <f aca="true" t="shared" si="3" ref="T132:T141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136</v>
      </c>
      <c r="AT132" s="192" t="s">
        <v>132</v>
      </c>
      <c r="AU132" s="192" t="s">
        <v>86</v>
      </c>
      <c r="AY132" s="14" t="s">
        <v>129</v>
      </c>
      <c r="BE132" s="193">
        <f aca="true" t="shared" si="4" ref="BE132:BE141">IF(N132="základní",J132,0)</f>
        <v>0</v>
      </c>
      <c r="BF132" s="193">
        <f aca="true" t="shared" si="5" ref="BF132:BF141">IF(N132="snížená",J132,0)</f>
        <v>0</v>
      </c>
      <c r="BG132" s="193">
        <f aca="true" t="shared" si="6" ref="BG132:BG141">IF(N132="zákl. přenesená",J132,0)</f>
        <v>0</v>
      </c>
      <c r="BH132" s="193">
        <f aca="true" t="shared" si="7" ref="BH132:BH141">IF(N132="sníž. přenesená",J132,0)</f>
        <v>0</v>
      </c>
      <c r="BI132" s="193">
        <f aca="true" t="shared" si="8" ref="BI132:BI141">IF(N132="nulová",J132,0)</f>
        <v>0</v>
      </c>
      <c r="BJ132" s="14" t="s">
        <v>86</v>
      </c>
      <c r="BK132" s="193">
        <f aca="true" t="shared" si="9" ref="BK132:BK141">ROUND(I132*H132,2)</f>
        <v>0</v>
      </c>
      <c r="BL132" s="14" t="s">
        <v>136</v>
      </c>
      <c r="BM132" s="192" t="s">
        <v>143</v>
      </c>
    </row>
    <row r="133" spans="1:65" s="2" customFormat="1" ht="14.45" customHeight="1">
      <c r="A133" s="31"/>
      <c r="B133" s="32"/>
      <c r="C133" s="180" t="s">
        <v>130</v>
      </c>
      <c r="D133" s="180" t="s">
        <v>132</v>
      </c>
      <c r="E133" s="181" t="s">
        <v>144</v>
      </c>
      <c r="F133" s="182" t="s">
        <v>145</v>
      </c>
      <c r="G133" s="183" t="s">
        <v>142</v>
      </c>
      <c r="H133" s="184">
        <v>26.214</v>
      </c>
      <c r="I133" s="185"/>
      <c r="J133" s="186">
        <f t="shared" si="0"/>
        <v>0</v>
      </c>
      <c r="K133" s="187"/>
      <c r="L133" s="36"/>
      <c r="M133" s="188" t="s">
        <v>1</v>
      </c>
      <c r="N133" s="189" t="s">
        <v>43</v>
      </c>
      <c r="O133" s="68"/>
      <c r="P133" s="190">
        <f t="shared" si="1"/>
        <v>0</v>
      </c>
      <c r="Q133" s="190">
        <v>0.00438</v>
      </c>
      <c r="R133" s="190">
        <f t="shared" si="2"/>
        <v>0.11481732</v>
      </c>
      <c r="S133" s="190">
        <v>0</v>
      </c>
      <c r="T133" s="19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136</v>
      </c>
      <c r="AT133" s="192" t="s">
        <v>132</v>
      </c>
      <c r="AU133" s="192" t="s">
        <v>86</v>
      </c>
      <c r="AY133" s="14" t="s">
        <v>129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4" t="s">
        <v>86</v>
      </c>
      <c r="BK133" s="193">
        <f t="shared" si="9"/>
        <v>0</v>
      </c>
      <c r="BL133" s="14" t="s">
        <v>136</v>
      </c>
      <c r="BM133" s="192" t="s">
        <v>146</v>
      </c>
    </row>
    <row r="134" spans="1:65" s="2" customFormat="1" ht="14.45" customHeight="1">
      <c r="A134" s="31"/>
      <c r="B134" s="32"/>
      <c r="C134" s="180" t="s">
        <v>136</v>
      </c>
      <c r="D134" s="180" t="s">
        <v>132</v>
      </c>
      <c r="E134" s="181" t="s">
        <v>147</v>
      </c>
      <c r="F134" s="182" t="s">
        <v>148</v>
      </c>
      <c r="G134" s="183" t="s">
        <v>142</v>
      </c>
      <c r="H134" s="184">
        <v>26.214</v>
      </c>
      <c r="I134" s="185"/>
      <c r="J134" s="186">
        <f t="shared" si="0"/>
        <v>0</v>
      </c>
      <c r="K134" s="187"/>
      <c r="L134" s="36"/>
      <c r="M134" s="188" t="s">
        <v>1</v>
      </c>
      <c r="N134" s="189" t="s">
        <v>43</v>
      </c>
      <c r="O134" s="68"/>
      <c r="P134" s="190">
        <f t="shared" si="1"/>
        <v>0</v>
      </c>
      <c r="Q134" s="190">
        <v>0.003</v>
      </c>
      <c r="R134" s="190">
        <f t="shared" si="2"/>
        <v>0.078642</v>
      </c>
      <c r="S134" s="190">
        <v>0</v>
      </c>
      <c r="T134" s="19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136</v>
      </c>
      <c r="AT134" s="192" t="s">
        <v>132</v>
      </c>
      <c r="AU134" s="192" t="s">
        <v>86</v>
      </c>
      <c r="AY134" s="14" t="s">
        <v>129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4" t="s">
        <v>86</v>
      </c>
      <c r="BK134" s="193">
        <f t="shared" si="9"/>
        <v>0</v>
      </c>
      <c r="BL134" s="14" t="s">
        <v>136</v>
      </c>
      <c r="BM134" s="192" t="s">
        <v>149</v>
      </c>
    </row>
    <row r="135" spans="1:65" s="2" customFormat="1" ht="14.45" customHeight="1">
      <c r="A135" s="31"/>
      <c r="B135" s="32"/>
      <c r="C135" s="180" t="s">
        <v>150</v>
      </c>
      <c r="D135" s="180" t="s">
        <v>132</v>
      </c>
      <c r="E135" s="181" t="s">
        <v>151</v>
      </c>
      <c r="F135" s="182" t="s">
        <v>152</v>
      </c>
      <c r="G135" s="183" t="s">
        <v>142</v>
      </c>
      <c r="H135" s="184">
        <v>70.02</v>
      </c>
      <c r="I135" s="185"/>
      <c r="J135" s="186">
        <f t="shared" si="0"/>
        <v>0</v>
      </c>
      <c r="K135" s="187"/>
      <c r="L135" s="36"/>
      <c r="M135" s="188" t="s">
        <v>1</v>
      </c>
      <c r="N135" s="189" t="s">
        <v>43</v>
      </c>
      <c r="O135" s="68"/>
      <c r="P135" s="190">
        <f t="shared" si="1"/>
        <v>0</v>
      </c>
      <c r="Q135" s="190">
        <v>0.00026</v>
      </c>
      <c r="R135" s="190">
        <f t="shared" si="2"/>
        <v>0.018205199999999998</v>
      </c>
      <c r="S135" s="190">
        <v>0</v>
      </c>
      <c r="T135" s="19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136</v>
      </c>
      <c r="AT135" s="192" t="s">
        <v>132</v>
      </c>
      <c r="AU135" s="192" t="s">
        <v>86</v>
      </c>
      <c r="AY135" s="14" t="s">
        <v>129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4" t="s">
        <v>86</v>
      </c>
      <c r="BK135" s="193">
        <f t="shared" si="9"/>
        <v>0</v>
      </c>
      <c r="BL135" s="14" t="s">
        <v>136</v>
      </c>
      <c r="BM135" s="192" t="s">
        <v>153</v>
      </c>
    </row>
    <row r="136" spans="1:65" s="2" customFormat="1" ht="14.45" customHeight="1">
      <c r="A136" s="31"/>
      <c r="B136" s="32"/>
      <c r="C136" s="180" t="s">
        <v>138</v>
      </c>
      <c r="D136" s="180" t="s">
        <v>132</v>
      </c>
      <c r="E136" s="181" t="s">
        <v>154</v>
      </c>
      <c r="F136" s="182" t="s">
        <v>155</v>
      </c>
      <c r="G136" s="183" t="s">
        <v>142</v>
      </c>
      <c r="H136" s="184">
        <v>4.1</v>
      </c>
      <c r="I136" s="185"/>
      <c r="J136" s="186">
        <f t="shared" si="0"/>
        <v>0</v>
      </c>
      <c r="K136" s="187"/>
      <c r="L136" s="36"/>
      <c r="M136" s="188" t="s">
        <v>1</v>
      </c>
      <c r="N136" s="189" t="s">
        <v>43</v>
      </c>
      <c r="O136" s="68"/>
      <c r="P136" s="190">
        <f t="shared" si="1"/>
        <v>0</v>
      </c>
      <c r="Q136" s="190">
        <v>0.04</v>
      </c>
      <c r="R136" s="190">
        <f t="shared" si="2"/>
        <v>0.16399999999999998</v>
      </c>
      <c r="S136" s="190">
        <v>0</v>
      </c>
      <c r="T136" s="19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2" t="s">
        <v>136</v>
      </c>
      <c r="AT136" s="192" t="s">
        <v>132</v>
      </c>
      <c r="AU136" s="192" t="s">
        <v>86</v>
      </c>
      <c r="AY136" s="14" t="s">
        <v>129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4" t="s">
        <v>86</v>
      </c>
      <c r="BK136" s="193">
        <f t="shared" si="9"/>
        <v>0</v>
      </c>
      <c r="BL136" s="14" t="s">
        <v>136</v>
      </c>
      <c r="BM136" s="192" t="s">
        <v>156</v>
      </c>
    </row>
    <row r="137" spans="1:65" s="2" customFormat="1" ht="14.45" customHeight="1">
      <c r="A137" s="31"/>
      <c r="B137" s="32"/>
      <c r="C137" s="180" t="s">
        <v>157</v>
      </c>
      <c r="D137" s="180" t="s">
        <v>132</v>
      </c>
      <c r="E137" s="181" t="s">
        <v>158</v>
      </c>
      <c r="F137" s="182" t="s">
        <v>159</v>
      </c>
      <c r="G137" s="183" t="s">
        <v>142</v>
      </c>
      <c r="H137" s="184">
        <v>70.02</v>
      </c>
      <c r="I137" s="185"/>
      <c r="J137" s="186">
        <f t="shared" si="0"/>
        <v>0</v>
      </c>
      <c r="K137" s="187"/>
      <c r="L137" s="36"/>
      <c r="M137" s="188" t="s">
        <v>1</v>
      </c>
      <c r="N137" s="189" t="s">
        <v>43</v>
      </c>
      <c r="O137" s="68"/>
      <c r="P137" s="190">
        <f t="shared" si="1"/>
        <v>0</v>
      </c>
      <c r="Q137" s="190">
        <v>0.00438</v>
      </c>
      <c r="R137" s="190">
        <f t="shared" si="2"/>
        <v>0.3066876</v>
      </c>
      <c r="S137" s="190">
        <v>0</v>
      </c>
      <c r="T137" s="19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136</v>
      </c>
      <c r="AT137" s="192" t="s">
        <v>132</v>
      </c>
      <c r="AU137" s="192" t="s">
        <v>86</v>
      </c>
      <c r="AY137" s="14" t="s">
        <v>129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4" t="s">
        <v>86</v>
      </c>
      <c r="BK137" s="193">
        <f t="shared" si="9"/>
        <v>0</v>
      </c>
      <c r="BL137" s="14" t="s">
        <v>136</v>
      </c>
      <c r="BM137" s="192" t="s">
        <v>160</v>
      </c>
    </row>
    <row r="138" spans="1:65" s="2" customFormat="1" ht="14.45" customHeight="1">
      <c r="A138" s="31"/>
      <c r="B138" s="32"/>
      <c r="C138" s="180" t="s">
        <v>161</v>
      </c>
      <c r="D138" s="180" t="s">
        <v>132</v>
      </c>
      <c r="E138" s="181" t="s">
        <v>162</v>
      </c>
      <c r="F138" s="182" t="s">
        <v>163</v>
      </c>
      <c r="G138" s="183" t="s">
        <v>142</v>
      </c>
      <c r="H138" s="184">
        <v>70.02</v>
      </c>
      <c r="I138" s="185"/>
      <c r="J138" s="186">
        <f t="shared" si="0"/>
        <v>0</v>
      </c>
      <c r="K138" s="187"/>
      <c r="L138" s="36"/>
      <c r="M138" s="188" t="s">
        <v>1</v>
      </c>
      <c r="N138" s="189" t="s">
        <v>43</v>
      </c>
      <c r="O138" s="68"/>
      <c r="P138" s="190">
        <f t="shared" si="1"/>
        <v>0</v>
      </c>
      <c r="Q138" s="190">
        <v>0.003</v>
      </c>
      <c r="R138" s="190">
        <f t="shared" si="2"/>
        <v>0.21006</v>
      </c>
      <c r="S138" s="190">
        <v>0</v>
      </c>
      <c r="T138" s="19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136</v>
      </c>
      <c r="AT138" s="192" t="s">
        <v>132</v>
      </c>
      <c r="AU138" s="192" t="s">
        <v>86</v>
      </c>
      <c r="AY138" s="14" t="s">
        <v>129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4" t="s">
        <v>86</v>
      </c>
      <c r="BK138" s="193">
        <f t="shared" si="9"/>
        <v>0</v>
      </c>
      <c r="BL138" s="14" t="s">
        <v>136</v>
      </c>
      <c r="BM138" s="192" t="s">
        <v>164</v>
      </c>
    </row>
    <row r="139" spans="1:65" s="2" customFormat="1" ht="14.45" customHeight="1">
      <c r="A139" s="31"/>
      <c r="B139" s="32"/>
      <c r="C139" s="180" t="s">
        <v>165</v>
      </c>
      <c r="D139" s="180" t="s">
        <v>132</v>
      </c>
      <c r="E139" s="181" t="s">
        <v>166</v>
      </c>
      <c r="F139" s="182" t="s">
        <v>167</v>
      </c>
      <c r="G139" s="183" t="s">
        <v>142</v>
      </c>
      <c r="H139" s="184">
        <v>8.5</v>
      </c>
      <c r="I139" s="185"/>
      <c r="J139" s="186">
        <f t="shared" si="0"/>
        <v>0</v>
      </c>
      <c r="K139" s="187"/>
      <c r="L139" s="36"/>
      <c r="M139" s="188" t="s">
        <v>1</v>
      </c>
      <c r="N139" s="189" t="s">
        <v>43</v>
      </c>
      <c r="O139" s="68"/>
      <c r="P139" s="190">
        <f t="shared" si="1"/>
        <v>0</v>
      </c>
      <c r="Q139" s="190">
        <v>0.0389</v>
      </c>
      <c r="R139" s="190">
        <f t="shared" si="2"/>
        <v>0.33065</v>
      </c>
      <c r="S139" s="190">
        <v>0</v>
      </c>
      <c r="T139" s="19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136</v>
      </c>
      <c r="AT139" s="192" t="s">
        <v>132</v>
      </c>
      <c r="AU139" s="192" t="s">
        <v>86</v>
      </c>
      <c r="AY139" s="14" t="s">
        <v>129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4" t="s">
        <v>86</v>
      </c>
      <c r="BK139" s="193">
        <f t="shared" si="9"/>
        <v>0</v>
      </c>
      <c r="BL139" s="14" t="s">
        <v>136</v>
      </c>
      <c r="BM139" s="192" t="s">
        <v>168</v>
      </c>
    </row>
    <row r="140" spans="1:65" s="2" customFormat="1" ht="14.45" customHeight="1">
      <c r="A140" s="31"/>
      <c r="B140" s="32"/>
      <c r="C140" s="180" t="s">
        <v>169</v>
      </c>
      <c r="D140" s="180" t="s">
        <v>132</v>
      </c>
      <c r="E140" s="181" t="s">
        <v>170</v>
      </c>
      <c r="F140" s="182" t="s">
        <v>171</v>
      </c>
      <c r="G140" s="183" t="s">
        <v>135</v>
      </c>
      <c r="H140" s="184">
        <v>2</v>
      </c>
      <c r="I140" s="185"/>
      <c r="J140" s="186">
        <f t="shared" si="0"/>
        <v>0</v>
      </c>
      <c r="K140" s="187"/>
      <c r="L140" s="36"/>
      <c r="M140" s="188" t="s">
        <v>1</v>
      </c>
      <c r="N140" s="189" t="s">
        <v>43</v>
      </c>
      <c r="O140" s="68"/>
      <c r="P140" s="190">
        <f t="shared" si="1"/>
        <v>0</v>
      </c>
      <c r="Q140" s="190">
        <v>0.04684</v>
      </c>
      <c r="R140" s="190">
        <f t="shared" si="2"/>
        <v>0.09368</v>
      </c>
      <c r="S140" s="190">
        <v>0</v>
      </c>
      <c r="T140" s="19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136</v>
      </c>
      <c r="AT140" s="192" t="s">
        <v>132</v>
      </c>
      <c r="AU140" s="192" t="s">
        <v>86</v>
      </c>
      <c r="AY140" s="14" t="s">
        <v>129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4" t="s">
        <v>86</v>
      </c>
      <c r="BK140" s="193">
        <f t="shared" si="9"/>
        <v>0</v>
      </c>
      <c r="BL140" s="14" t="s">
        <v>136</v>
      </c>
      <c r="BM140" s="192" t="s">
        <v>172</v>
      </c>
    </row>
    <row r="141" spans="1:65" s="2" customFormat="1" ht="14.45" customHeight="1">
      <c r="A141" s="31"/>
      <c r="B141" s="32"/>
      <c r="C141" s="194" t="s">
        <v>173</v>
      </c>
      <c r="D141" s="194" t="s">
        <v>174</v>
      </c>
      <c r="E141" s="195" t="s">
        <v>175</v>
      </c>
      <c r="F141" s="196" t="s">
        <v>176</v>
      </c>
      <c r="G141" s="197" t="s">
        <v>135</v>
      </c>
      <c r="H141" s="198">
        <v>2</v>
      </c>
      <c r="I141" s="199"/>
      <c r="J141" s="200">
        <f t="shared" si="0"/>
        <v>0</v>
      </c>
      <c r="K141" s="201"/>
      <c r="L141" s="202"/>
      <c r="M141" s="203" t="s">
        <v>1</v>
      </c>
      <c r="N141" s="204" t="s">
        <v>43</v>
      </c>
      <c r="O141" s="68"/>
      <c r="P141" s="190">
        <f t="shared" si="1"/>
        <v>0</v>
      </c>
      <c r="Q141" s="190">
        <v>0.01553</v>
      </c>
      <c r="R141" s="190">
        <f t="shared" si="2"/>
        <v>0.03106</v>
      </c>
      <c r="S141" s="190">
        <v>0</v>
      </c>
      <c r="T141" s="19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161</v>
      </c>
      <c r="AT141" s="192" t="s">
        <v>174</v>
      </c>
      <c r="AU141" s="192" t="s">
        <v>86</v>
      </c>
      <c r="AY141" s="14" t="s">
        <v>129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4" t="s">
        <v>86</v>
      </c>
      <c r="BK141" s="193">
        <f t="shared" si="9"/>
        <v>0</v>
      </c>
      <c r="BL141" s="14" t="s">
        <v>136</v>
      </c>
      <c r="BM141" s="192" t="s">
        <v>177</v>
      </c>
    </row>
    <row r="142" spans="2:63" s="12" customFormat="1" ht="22.9" customHeight="1">
      <c r="B142" s="164"/>
      <c r="C142" s="165"/>
      <c r="D142" s="166" t="s">
        <v>76</v>
      </c>
      <c r="E142" s="178" t="s">
        <v>165</v>
      </c>
      <c r="F142" s="178" t="s">
        <v>178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SUM(P143:P150)</f>
        <v>0</v>
      </c>
      <c r="Q142" s="172"/>
      <c r="R142" s="173">
        <f>SUM(R143:R150)</f>
        <v>0.00442</v>
      </c>
      <c r="S142" s="172"/>
      <c r="T142" s="174">
        <f>SUM(T143:T150)</f>
        <v>0.275068</v>
      </c>
      <c r="AR142" s="175" t="s">
        <v>82</v>
      </c>
      <c r="AT142" s="176" t="s">
        <v>76</v>
      </c>
      <c r="AU142" s="176" t="s">
        <v>82</v>
      </c>
      <c r="AY142" s="175" t="s">
        <v>129</v>
      </c>
      <c r="BK142" s="177">
        <f>SUM(BK143:BK150)</f>
        <v>0</v>
      </c>
    </row>
    <row r="143" spans="1:65" s="2" customFormat="1" ht="14.45" customHeight="1">
      <c r="A143" s="31"/>
      <c r="B143" s="32"/>
      <c r="C143" s="180" t="s">
        <v>179</v>
      </c>
      <c r="D143" s="180" t="s">
        <v>132</v>
      </c>
      <c r="E143" s="181" t="s">
        <v>180</v>
      </c>
      <c r="F143" s="182" t="s">
        <v>181</v>
      </c>
      <c r="G143" s="183" t="s">
        <v>142</v>
      </c>
      <c r="H143" s="184">
        <v>26</v>
      </c>
      <c r="I143" s="185"/>
      <c r="J143" s="186">
        <f aca="true" t="shared" si="10" ref="J143:J150">ROUND(I143*H143,2)</f>
        <v>0</v>
      </c>
      <c r="K143" s="187"/>
      <c r="L143" s="36"/>
      <c r="M143" s="188" t="s">
        <v>1</v>
      </c>
      <c r="N143" s="189" t="s">
        <v>43</v>
      </c>
      <c r="O143" s="68"/>
      <c r="P143" s="190">
        <f aca="true" t="shared" si="11" ref="P143:P150">O143*H143</f>
        <v>0</v>
      </c>
      <c r="Q143" s="190">
        <v>0.00013</v>
      </c>
      <c r="R143" s="190">
        <f aca="true" t="shared" si="12" ref="R143:R150">Q143*H143</f>
        <v>0.0033799999999999998</v>
      </c>
      <c r="S143" s="190">
        <v>0</v>
      </c>
      <c r="T143" s="191">
        <f aca="true" t="shared" si="13" ref="T143:T150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2" t="s">
        <v>136</v>
      </c>
      <c r="AT143" s="192" t="s">
        <v>132</v>
      </c>
      <c r="AU143" s="192" t="s">
        <v>86</v>
      </c>
      <c r="AY143" s="14" t="s">
        <v>129</v>
      </c>
      <c r="BE143" s="193">
        <f aca="true" t="shared" si="14" ref="BE143:BE150">IF(N143="základní",J143,0)</f>
        <v>0</v>
      </c>
      <c r="BF143" s="193">
        <f aca="true" t="shared" si="15" ref="BF143:BF150">IF(N143="snížená",J143,0)</f>
        <v>0</v>
      </c>
      <c r="BG143" s="193">
        <f aca="true" t="shared" si="16" ref="BG143:BG150">IF(N143="zákl. přenesená",J143,0)</f>
        <v>0</v>
      </c>
      <c r="BH143" s="193">
        <f aca="true" t="shared" si="17" ref="BH143:BH150">IF(N143="sníž. přenesená",J143,0)</f>
        <v>0</v>
      </c>
      <c r="BI143" s="193">
        <f aca="true" t="shared" si="18" ref="BI143:BI150">IF(N143="nulová",J143,0)</f>
        <v>0</v>
      </c>
      <c r="BJ143" s="14" t="s">
        <v>86</v>
      </c>
      <c r="BK143" s="193">
        <f aca="true" t="shared" si="19" ref="BK143:BK150">ROUND(I143*H143,2)</f>
        <v>0</v>
      </c>
      <c r="BL143" s="14" t="s">
        <v>136</v>
      </c>
      <c r="BM143" s="192" t="s">
        <v>182</v>
      </c>
    </row>
    <row r="144" spans="1:65" s="2" customFormat="1" ht="14.45" customHeight="1">
      <c r="A144" s="31"/>
      <c r="B144" s="32"/>
      <c r="C144" s="180" t="s">
        <v>183</v>
      </c>
      <c r="D144" s="180" t="s">
        <v>132</v>
      </c>
      <c r="E144" s="181" t="s">
        <v>184</v>
      </c>
      <c r="F144" s="182" t="s">
        <v>185</v>
      </c>
      <c r="G144" s="183" t="s">
        <v>142</v>
      </c>
      <c r="H144" s="184">
        <v>26</v>
      </c>
      <c r="I144" s="185"/>
      <c r="J144" s="186">
        <f t="shared" si="10"/>
        <v>0</v>
      </c>
      <c r="K144" s="187"/>
      <c r="L144" s="36"/>
      <c r="M144" s="188" t="s">
        <v>1</v>
      </c>
      <c r="N144" s="189" t="s">
        <v>43</v>
      </c>
      <c r="O144" s="68"/>
      <c r="P144" s="190">
        <f t="shared" si="11"/>
        <v>0</v>
      </c>
      <c r="Q144" s="190">
        <v>4E-05</v>
      </c>
      <c r="R144" s="190">
        <f t="shared" si="12"/>
        <v>0.0010400000000000001</v>
      </c>
      <c r="S144" s="190">
        <v>0</v>
      </c>
      <c r="T144" s="191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136</v>
      </c>
      <c r="AT144" s="192" t="s">
        <v>132</v>
      </c>
      <c r="AU144" s="192" t="s">
        <v>86</v>
      </c>
      <c r="AY144" s="14" t="s">
        <v>129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4" t="s">
        <v>86</v>
      </c>
      <c r="BK144" s="193">
        <f t="shared" si="19"/>
        <v>0</v>
      </c>
      <c r="BL144" s="14" t="s">
        <v>136</v>
      </c>
      <c r="BM144" s="192" t="s">
        <v>186</v>
      </c>
    </row>
    <row r="145" spans="1:65" s="2" customFormat="1" ht="14.45" customHeight="1">
      <c r="A145" s="31"/>
      <c r="B145" s="32"/>
      <c r="C145" s="180" t="s">
        <v>187</v>
      </c>
      <c r="D145" s="180" t="s">
        <v>132</v>
      </c>
      <c r="E145" s="181" t="s">
        <v>188</v>
      </c>
      <c r="F145" s="182" t="s">
        <v>189</v>
      </c>
      <c r="G145" s="183" t="s">
        <v>142</v>
      </c>
      <c r="H145" s="184">
        <v>2</v>
      </c>
      <c r="I145" s="185"/>
      <c r="J145" s="186">
        <f t="shared" si="10"/>
        <v>0</v>
      </c>
      <c r="K145" s="187"/>
      <c r="L145" s="36"/>
      <c r="M145" s="188" t="s">
        <v>1</v>
      </c>
      <c r="N145" s="189" t="s">
        <v>43</v>
      </c>
      <c r="O145" s="68"/>
      <c r="P145" s="190">
        <f t="shared" si="11"/>
        <v>0</v>
      </c>
      <c r="Q145" s="190">
        <v>0</v>
      </c>
      <c r="R145" s="190">
        <f t="shared" si="12"/>
        <v>0</v>
      </c>
      <c r="S145" s="190">
        <v>0.076</v>
      </c>
      <c r="T145" s="191">
        <f t="shared" si="13"/>
        <v>0.152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2" t="s">
        <v>136</v>
      </c>
      <c r="AT145" s="192" t="s">
        <v>132</v>
      </c>
      <c r="AU145" s="192" t="s">
        <v>86</v>
      </c>
      <c r="AY145" s="14" t="s">
        <v>129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4" t="s">
        <v>86</v>
      </c>
      <c r="BK145" s="193">
        <f t="shared" si="19"/>
        <v>0</v>
      </c>
      <c r="BL145" s="14" t="s">
        <v>136</v>
      </c>
      <c r="BM145" s="192" t="s">
        <v>190</v>
      </c>
    </row>
    <row r="146" spans="1:65" s="2" customFormat="1" ht="14.45" customHeight="1">
      <c r="A146" s="31"/>
      <c r="B146" s="32"/>
      <c r="C146" s="180" t="s">
        <v>8</v>
      </c>
      <c r="D146" s="180" t="s">
        <v>132</v>
      </c>
      <c r="E146" s="181" t="s">
        <v>191</v>
      </c>
      <c r="F146" s="182" t="s">
        <v>192</v>
      </c>
      <c r="G146" s="183" t="s">
        <v>135</v>
      </c>
      <c r="H146" s="184">
        <v>5</v>
      </c>
      <c r="I146" s="185"/>
      <c r="J146" s="186">
        <f t="shared" si="10"/>
        <v>0</v>
      </c>
      <c r="K146" s="187"/>
      <c r="L146" s="36"/>
      <c r="M146" s="188" t="s">
        <v>1</v>
      </c>
      <c r="N146" s="189" t="s">
        <v>43</v>
      </c>
      <c r="O146" s="68"/>
      <c r="P146" s="190">
        <f t="shared" si="11"/>
        <v>0</v>
      </c>
      <c r="Q146" s="190">
        <v>0</v>
      </c>
      <c r="R146" s="190">
        <f t="shared" si="12"/>
        <v>0</v>
      </c>
      <c r="S146" s="190">
        <v>0.001</v>
      </c>
      <c r="T146" s="191">
        <f t="shared" si="13"/>
        <v>0.005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136</v>
      </c>
      <c r="AT146" s="192" t="s">
        <v>132</v>
      </c>
      <c r="AU146" s="192" t="s">
        <v>86</v>
      </c>
      <c r="AY146" s="14" t="s">
        <v>129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4" t="s">
        <v>86</v>
      </c>
      <c r="BK146" s="193">
        <f t="shared" si="19"/>
        <v>0</v>
      </c>
      <c r="BL146" s="14" t="s">
        <v>136</v>
      </c>
      <c r="BM146" s="192" t="s">
        <v>193</v>
      </c>
    </row>
    <row r="147" spans="1:65" s="2" customFormat="1" ht="14.45" customHeight="1">
      <c r="A147" s="31"/>
      <c r="B147" s="32"/>
      <c r="C147" s="180" t="s">
        <v>194</v>
      </c>
      <c r="D147" s="180" t="s">
        <v>132</v>
      </c>
      <c r="E147" s="181" t="s">
        <v>195</v>
      </c>
      <c r="F147" s="182" t="s">
        <v>196</v>
      </c>
      <c r="G147" s="183" t="s">
        <v>135</v>
      </c>
      <c r="H147" s="184">
        <v>14</v>
      </c>
      <c r="I147" s="185"/>
      <c r="J147" s="186">
        <f t="shared" si="10"/>
        <v>0</v>
      </c>
      <c r="K147" s="187"/>
      <c r="L147" s="36"/>
      <c r="M147" s="188" t="s">
        <v>1</v>
      </c>
      <c r="N147" s="189" t="s">
        <v>43</v>
      </c>
      <c r="O147" s="68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2" t="s">
        <v>136</v>
      </c>
      <c r="AT147" s="192" t="s">
        <v>132</v>
      </c>
      <c r="AU147" s="192" t="s">
        <v>86</v>
      </c>
      <c r="AY147" s="14" t="s">
        <v>129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4" t="s">
        <v>86</v>
      </c>
      <c r="BK147" s="193">
        <f t="shared" si="19"/>
        <v>0</v>
      </c>
      <c r="BL147" s="14" t="s">
        <v>136</v>
      </c>
      <c r="BM147" s="192" t="s">
        <v>197</v>
      </c>
    </row>
    <row r="148" spans="1:65" s="2" customFormat="1" ht="14.45" customHeight="1">
      <c r="A148" s="31"/>
      <c r="B148" s="32"/>
      <c r="C148" s="180" t="s">
        <v>198</v>
      </c>
      <c r="D148" s="180" t="s">
        <v>132</v>
      </c>
      <c r="E148" s="181" t="s">
        <v>199</v>
      </c>
      <c r="F148" s="182" t="s">
        <v>200</v>
      </c>
      <c r="G148" s="183" t="s">
        <v>201</v>
      </c>
      <c r="H148" s="184">
        <v>20</v>
      </c>
      <c r="I148" s="185"/>
      <c r="J148" s="186">
        <f t="shared" si="10"/>
        <v>0</v>
      </c>
      <c r="K148" s="187"/>
      <c r="L148" s="36"/>
      <c r="M148" s="188" t="s">
        <v>1</v>
      </c>
      <c r="N148" s="189" t="s">
        <v>43</v>
      </c>
      <c r="O148" s="68"/>
      <c r="P148" s="190">
        <f t="shared" si="11"/>
        <v>0</v>
      </c>
      <c r="Q148" s="190">
        <v>0</v>
      </c>
      <c r="R148" s="190">
        <f t="shared" si="12"/>
        <v>0</v>
      </c>
      <c r="S148" s="190">
        <v>0.001</v>
      </c>
      <c r="T148" s="191">
        <f t="shared" si="13"/>
        <v>0.02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136</v>
      </c>
      <c r="AT148" s="192" t="s">
        <v>132</v>
      </c>
      <c r="AU148" s="192" t="s">
        <v>86</v>
      </c>
      <c r="AY148" s="14" t="s">
        <v>129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4" t="s">
        <v>86</v>
      </c>
      <c r="BK148" s="193">
        <f t="shared" si="19"/>
        <v>0</v>
      </c>
      <c r="BL148" s="14" t="s">
        <v>136</v>
      </c>
      <c r="BM148" s="192" t="s">
        <v>202</v>
      </c>
    </row>
    <row r="149" spans="1:65" s="2" customFormat="1" ht="14.45" customHeight="1">
      <c r="A149" s="31"/>
      <c r="B149" s="32"/>
      <c r="C149" s="180" t="s">
        <v>203</v>
      </c>
      <c r="D149" s="180" t="s">
        <v>132</v>
      </c>
      <c r="E149" s="181" t="s">
        <v>204</v>
      </c>
      <c r="F149" s="182" t="s">
        <v>205</v>
      </c>
      <c r="G149" s="183" t="s">
        <v>201</v>
      </c>
      <c r="H149" s="184">
        <v>15</v>
      </c>
      <c r="I149" s="185"/>
      <c r="J149" s="186">
        <f t="shared" si="10"/>
        <v>0</v>
      </c>
      <c r="K149" s="187"/>
      <c r="L149" s="36"/>
      <c r="M149" s="188" t="s">
        <v>1</v>
      </c>
      <c r="N149" s="189" t="s">
        <v>43</v>
      </c>
      <c r="O149" s="68"/>
      <c r="P149" s="190">
        <f t="shared" si="11"/>
        <v>0</v>
      </c>
      <c r="Q149" s="190">
        <v>0</v>
      </c>
      <c r="R149" s="190">
        <f t="shared" si="12"/>
        <v>0</v>
      </c>
      <c r="S149" s="190">
        <v>0.002</v>
      </c>
      <c r="T149" s="191">
        <f t="shared" si="13"/>
        <v>0.03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136</v>
      </c>
      <c r="AT149" s="192" t="s">
        <v>132</v>
      </c>
      <c r="AU149" s="192" t="s">
        <v>86</v>
      </c>
      <c r="AY149" s="14" t="s">
        <v>129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4" t="s">
        <v>86</v>
      </c>
      <c r="BK149" s="193">
        <f t="shared" si="19"/>
        <v>0</v>
      </c>
      <c r="BL149" s="14" t="s">
        <v>136</v>
      </c>
      <c r="BM149" s="192" t="s">
        <v>206</v>
      </c>
    </row>
    <row r="150" spans="1:65" s="2" customFormat="1" ht="14.45" customHeight="1">
      <c r="A150" s="31"/>
      <c r="B150" s="32"/>
      <c r="C150" s="180" t="s">
        <v>207</v>
      </c>
      <c r="D150" s="180" t="s">
        <v>132</v>
      </c>
      <c r="E150" s="181" t="s">
        <v>208</v>
      </c>
      <c r="F150" s="182" t="s">
        <v>209</v>
      </c>
      <c r="G150" s="183" t="s">
        <v>142</v>
      </c>
      <c r="H150" s="184">
        <v>1.001</v>
      </c>
      <c r="I150" s="185"/>
      <c r="J150" s="186">
        <f t="shared" si="10"/>
        <v>0</v>
      </c>
      <c r="K150" s="187"/>
      <c r="L150" s="36"/>
      <c r="M150" s="188" t="s">
        <v>1</v>
      </c>
      <c r="N150" s="189" t="s">
        <v>43</v>
      </c>
      <c r="O150" s="68"/>
      <c r="P150" s="190">
        <f t="shared" si="11"/>
        <v>0</v>
      </c>
      <c r="Q150" s="190">
        <v>0</v>
      </c>
      <c r="R150" s="190">
        <f t="shared" si="12"/>
        <v>0</v>
      </c>
      <c r="S150" s="190">
        <v>0.068</v>
      </c>
      <c r="T150" s="191">
        <f t="shared" si="13"/>
        <v>0.068068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136</v>
      </c>
      <c r="AT150" s="192" t="s">
        <v>132</v>
      </c>
      <c r="AU150" s="192" t="s">
        <v>86</v>
      </c>
      <c r="AY150" s="14" t="s">
        <v>129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4" t="s">
        <v>86</v>
      </c>
      <c r="BK150" s="193">
        <f t="shared" si="19"/>
        <v>0</v>
      </c>
      <c r="BL150" s="14" t="s">
        <v>136</v>
      </c>
      <c r="BM150" s="192" t="s">
        <v>210</v>
      </c>
    </row>
    <row r="151" spans="2:63" s="12" customFormat="1" ht="22.9" customHeight="1">
      <c r="B151" s="164"/>
      <c r="C151" s="165"/>
      <c r="D151" s="166" t="s">
        <v>76</v>
      </c>
      <c r="E151" s="178" t="s">
        <v>211</v>
      </c>
      <c r="F151" s="178" t="s">
        <v>212</v>
      </c>
      <c r="G151" s="165"/>
      <c r="H151" s="165"/>
      <c r="I151" s="168"/>
      <c r="J151" s="179">
        <f>BK151</f>
        <v>0</v>
      </c>
      <c r="K151" s="165"/>
      <c r="L151" s="170"/>
      <c r="M151" s="171"/>
      <c r="N151" s="172"/>
      <c r="O151" s="172"/>
      <c r="P151" s="173">
        <f>SUM(P152:P156)</f>
        <v>0</v>
      </c>
      <c r="Q151" s="172"/>
      <c r="R151" s="173">
        <f>SUM(R152:R156)</f>
        <v>0</v>
      </c>
      <c r="S151" s="172"/>
      <c r="T151" s="174">
        <f>SUM(T152:T156)</f>
        <v>0</v>
      </c>
      <c r="AR151" s="175" t="s">
        <v>82</v>
      </c>
      <c r="AT151" s="176" t="s">
        <v>76</v>
      </c>
      <c r="AU151" s="176" t="s">
        <v>82</v>
      </c>
      <c r="AY151" s="175" t="s">
        <v>129</v>
      </c>
      <c r="BK151" s="177">
        <f>SUM(BK152:BK156)</f>
        <v>0</v>
      </c>
    </row>
    <row r="152" spans="1:65" s="2" customFormat="1" ht="14.45" customHeight="1">
      <c r="A152" s="31"/>
      <c r="B152" s="32"/>
      <c r="C152" s="180" t="s">
        <v>213</v>
      </c>
      <c r="D152" s="180" t="s">
        <v>132</v>
      </c>
      <c r="E152" s="181" t="s">
        <v>214</v>
      </c>
      <c r="F152" s="182" t="s">
        <v>215</v>
      </c>
      <c r="G152" s="183" t="s">
        <v>216</v>
      </c>
      <c r="H152" s="184">
        <v>0.781</v>
      </c>
      <c r="I152" s="185"/>
      <c r="J152" s="186">
        <f>ROUND(I152*H152,2)</f>
        <v>0</v>
      </c>
      <c r="K152" s="187"/>
      <c r="L152" s="36"/>
      <c r="M152" s="188" t="s">
        <v>1</v>
      </c>
      <c r="N152" s="189" t="s">
        <v>43</v>
      </c>
      <c r="O152" s="68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136</v>
      </c>
      <c r="AT152" s="192" t="s">
        <v>132</v>
      </c>
      <c r="AU152" s="192" t="s">
        <v>86</v>
      </c>
      <c r="AY152" s="14" t="s">
        <v>129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86</v>
      </c>
      <c r="BK152" s="193">
        <f>ROUND(I152*H152,2)</f>
        <v>0</v>
      </c>
      <c r="BL152" s="14" t="s">
        <v>136</v>
      </c>
      <c r="BM152" s="192" t="s">
        <v>217</v>
      </c>
    </row>
    <row r="153" spans="1:65" s="2" customFormat="1" ht="14.45" customHeight="1">
      <c r="A153" s="31"/>
      <c r="B153" s="32"/>
      <c r="C153" s="180" t="s">
        <v>7</v>
      </c>
      <c r="D153" s="180" t="s">
        <v>132</v>
      </c>
      <c r="E153" s="181" t="s">
        <v>218</v>
      </c>
      <c r="F153" s="182" t="s">
        <v>219</v>
      </c>
      <c r="G153" s="183" t="s">
        <v>216</v>
      </c>
      <c r="H153" s="184">
        <v>1.02</v>
      </c>
      <c r="I153" s="185"/>
      <c r="J153" s="186">
        <f>ROUND(I153*H153,2)</f>
        <v>0</v>
      </c>
      <c r="K153" s="187"/>
      <c r="L153" s="36"/>
      <c r="M153" s="188" t="s">
        <v>1</v>
      </c>
      <c r="N153" s="189" t="s">
        <v>43</v>
      </c>
      <c r="O153" s="68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2" t="s">
        <v>136</v>
      </c>
      <c r="AT153" s="192" t="s">
        <v>132</v>
      </c>
      <c r="AU153" s="192" t="s">
        <v>86</v>
      </c>
      <c r="AY153" s="14" t="s">
        <v>129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4" t="s">
        <v>86</v>
      </c>
      <c r="BK153" s="193">
        <f>ROUND(I153*H153,2)</f>
        <v>0</v>
      </c>
      <c r="BL153" s="14" t="s">
        <v>136</v>
      </c>
      <c r="BM153" s="192" t="s">
        <v>220</v>
      </c>
    </row>
    <row r="154" spans="1:65" s="2" customFormat="1" ht="14.45" customHeight="1">
      <c r="A154" s="31"/>
      <c r="B154" s="32"/>
      <c r="C154" s="180" t="s">
        <v>221</v>
      </c>
      <c r="D154" s="180" t="s">
        <v>132</v>
      </c>
      <c r="E154" s="181" t="s">
        <v>222</v>
      </c>
      <c r="F154" s="182" t="s">
        <v>223</v>
      </c>
      <c r="G154" s="183" t="s">
        <v>216</v>
      </c>
      <c r="H154" s="184">
        <v>0.781</v>
      </c>
      <c r="I154" s="185"/>
      <c r="J154" s="186">
        <f>ROUND(I154*H154,2)</f>
        <v>0</v>
      </c>
      <c r="K154" s="187"/>
      <c r="L154" s="36"/>
      <c r="M154" s="188" t="s">
        <v>1</v>
      </c>
      <c r="N154" s="189" t="s">
        <v>43</v>
      </c>
      <c r="O154" s="68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136</v>
      </c>
      <c r="AT154" s="192" t="s">
        <v>132</v>
      </c>
      <c r="AU154" s="192" t="s">
        <v>86</v>
      </c>
      <c r="AY154" s="14" t="s">
        <v>129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86</v>
      </c>
      <c r="BK154" s="193">
        <f>ROUND(I154*H154,2)</f>
        <v>0</v>
      </c>
      <c r="BL154" s="14" t="s">
        <v>136</v>
      </c>
      <c r="BM154" s="192" t="s">
        <v>224</v>
      </c>
    </row>
    <row r="155" spans="1:65" s="2" customFormat="1" ht="14.45" customHeight="1">
      <c r="A155" s="31"/>
      <c r="B155" s="32"/>
      <c r="C155" s="180" t="s">
        <v>225</v>
      </c>
      <c r="D155" s="180" t="s">
        <v>132</v>
      </c>
      <c r="E155" s="181" t="s">
        <v>226</v>
      </c>
      <c r="F155" s="182" t="s">
        <v>227</v>
      </c>
      <c r="G155" s="183" t="s">
        <v>216</v>
      </c>
      <c r="H155" s="184">
        <v>3.06</v>
      </c>
      <c r="I155" s="185"/>
      <c r="J155" s="186">
        <f>ROUND(I155*H155,2)</f>
        <v>0</v>
      </c>
      <c r="K155" s="187"/>
      <c r="L155" s="36"/>
      <c r="M155" s="188" t="s">
        <v>1</v>
      </c>
      <c r="N155" s="189" t="s">
        <v>43</v>
      </c>
      <c r="O155" s="68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2" t="s">
        <v>136</v>
      </c>
      <c r="AT155" s="192" t="s">
        <v>132</v>
      </c>
      <c r="AU155" s="192" t="s">
        <v>86</v>
      </c>
      <c r="AY155" s="14" t="s">
        <v>129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4" t="s">
        <v>86</v>
      </c>
      <c r="BK155" s="193">
        <f>ROUND(I155*H155,2)</f>
        <v>0</v>
      </c>
      <c r="BL155" s="14" t="s">
        <v>136</v>
      </c>
      <c r="BM155" s="192" t="s">
        <v>228</v>
      </c>
    </row>
    <row r="156" spans="1:65" s="2" customFormat="1" ht="14.45" customHeight="1">
      <c r="A156" s="31"/>
      <c r="B156" s="32"/>
      <c r="C156" s="180" t="s">
        <v>229</v>
      </c>
      <c r="D156" s="180" t="s">
        <v>132</v>
      </c>
      <c r="E156" s="181" t="s">
        <v>230</v>
      </c>
      <c r="F156" s="182" t="s">
        <v>231</v>
      </c>
      <c r="G156" s="183" t="s">
        <v>216</v>
      </c>
      <c r="H156" s="184">
        <v>0.781</v>
      </c>
      <c r="I156" s="185"/>
      <c r="J156" s="186">
        <f>ROUND(I156*H156,2)</f>
        <v>0</v>
      </c>
      <c r="K156" s="187"/>
      <c r="L156" s="36"/>
      <c r="M156" s="188" t="s">
        <v>1</v>
      </c>
      <c r="N156" s="189" t="s">
        <v>43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136</v>
      </c>
      <c r="AT156" s="192" t="s">
        <v>132</v>
      </c>
      <c r="AU156" s="192" t="s">
        <v>86</v>
      </c>
      <c r="AY156" s="14" t="s">
        <v>129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86</v>
      </c>
      <c r="BK156" s="193">
        <f>ROUND(I156*H156,2)</f>
        <v>0</v>
      </c>
      <c r="BL156" s="14" t="s">
        <v>136</v>
      </c>
      <c r="BM156" s="192" t="s">
        <v>232</v>
      </c>
    </row>
    <row r="157" spans="2:63" s="12" customFormat="1" ht="22.9" customHeight="1">
      <c r="B157" s="164"/>
      <c r="C157" s="165"/>
      <c r="D157" s="166" t="s">
        <v>76</v>
      </c>
      <c r="E157" s="178" t="s">
        <v>233</v>
      </c>
      <c r="F157" s="178" t="s">
        <v>234</v>
      </c>
      <c r="G157" s="165"/>
      <c r="H157" s="165"/>
      <c r="I157" s="168"/>
      <c r="J157" s="179">
        <f>BK157</f>
        <v>0</v>
      </c>
      <c r="K157" s="165"/>
      <c r="L157" s="170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AR157" s="175" t="s">
        <v>82</v>
      </c>
      <c r="AT157" s="176" t="s">
        <v>76</v>
      </c>
      <c r="AU157" s="176" t="s">
        <v>82</v>
      </c>
      <c r="AY157" s="175" t="s">
        <v>129</v>
      </c>
      <c r="BK157" s="177">
        <f>BK158</f>
        <v>0</v>
      </c>
    </row>
    <row r="158" spans="1:65" s="2" customFormat="1" ht="14.45" customHeight="1">
      <c r="A158" s="31"/>
      <c r="B158" s="32"/>
      <c r="C158" s="180" t="s">
        <v>235</v>
      </c>
      <c r="D158" s="180" t="s">
        <v>132</v>
      </c>
      <c r="E158" s="181" t="s">
        <v>236</v>
      </c>
      <c r="F158" s="182" t="s">
        <v>237</v>
      </c>
      <c r="G158" s="183" t="s">
        <v>216</v>
      </c>
      <c r="H158" s="184">
        <v>1.387</v>
      </c>
      <c r="I158" s="185"/>
      <c r="J158" s="186">
        <f>ROUND(I158*H158,2)</f>
        <v>0</v>
      </c>
      <c r="K158" s="187"/>
      <c r="L158" s="36"/>
      <c r="M158" s="188" t="s">
        <v>1</v>
      </c>
      <c r="N158" s="189" t="s">
        <v>43</v>
      </c>
      <c r="O158" s="68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136</v>
      </c>
      <c r="AT158" s="192" t="s">
        <v>132</v>
      </c>
      <c r="AU158" s="192" t="s">
        <v>86</v>
      </c>
      <c r="AY158" s="14" t="s">
        <v>129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86</v>
      </c>
      <c r="BK158" s="193">
        <f>ROUND(I158*H158,2)</f>
        <v>0</v>
      </c>
      <c r="BL158" s="14" t="s">
        <v>136</v>
      </c>
      <c r="BM158" s="192" t="s">
        <v>238</v>
      </c>
    </row>
    <row r="159" spans="2:63" s="12" customFormat="1" ht="25.9" customHeight="1">
      <c r="B159" s="164"/>
      <c r="C159" s="165"/>
      <c r="D159" s="166" t="s">
        <v>76</v>
      </c>
      <c r="E159" s="167" t="s">
        <v>239</v>
      </c>
      <c r="F159" s="167" t="s">
        <v>240</v>
      </c>
      <c r="G159" s="165"/>
      <c r="H159" s="165"/>
      <c r="I159" s="168"/>
      <c r="J159" s="169">
        <f>BK159</f>
        <v>0</v>
      </c>
      <c r="K159" s="165"/>
      <c r="L159" s="170"/>
      <c r="M159" s="171"/>
      <c r="N159" s="172"/>
      <c r="O159" s="172"/>
      <c r="P159" s="173">
        <f>P160+P168+P191+P205+P218+P224</f>
        <v>0</v>
      </c>
      <c r="Q159" s="172"/>
      <c r="R159" s="173">
        <f>R160+R168+R191+R205+R218+R224</f>
        <v>0.69848495</v>
      </c>
      <c r="S159" s="172"/>
      <c r="T159" s="174">
        <f>T160+T168+T191+T205+T218+T224</f>
        <v>0.5060333800000001</v>
      </c>
      <c r="AR159" s="175" t="s">
        <v>86</v>
      </c>
      <c r="AT159" s="176" t="s">
        <v>76</v>
      </c>
      <c r="AU159" s="176" t="s">
        <v>77</v>
      </c>
      <c r="AY159" s="175" t="s">
        <v>129</v>
      </c>
      <c r="BK159" s="177">
        <f>BK160+BK168+BK191+BK205+BK218+BK224</f>
        <v>0</v>
      </c>
    </row>
    <row r="160" spans="2:63" s="12" customFormat="1" ht="22.9" customHeight="1">
      <c r="B160" s="164"/>
      <c r="C160" s="165"/>
      <c r="D160" s="166" t="s">
        <v>76</v>
      </c>
      <c r="E160" s="178" t="s">
        <v>241</v>
      </c>
      <c r="F160" s="178" t="s">
        <v>242</v>
      </c>
      <c r="G160" s="165"/>
      <c r="H160" s="165"/>
      <c r="I160" s="168"/>
      <c r="J160" s="179">
        <f>BK160</f>
        <v>0</v>
      </c>
      <c r="K160" s="165"/>
      <c r="L160" s="170"/>
      <c r="M160" s="171"/>
      <c r="N160" s="172"/>
      <c r="O160" s="172"/>
      <c r="P160" s="173">
        <f>SUM(P161:P167)</f>
        <v>0</v>
      </c>
      <c r="Q160" s="172"/>
      <c r="R160" s="173">
        <f>SUM(R161:R167)</f>
        <v>0.05598</v>
      </c>
      <c r="S160" s="172"/>
      <c r="T160" s="174">
        <f>SUM(T161:T167)</f>
        <v>0.07705000000000001</v>
      </c>
      <c r="AR160" s="175" t="s">
        <v>86</v>
      </c>
      <c r="AT160" s="176" t="s">
        <v>76</v>
      </c>
      <c r="AU160" s="176" t="s">
        <v>82</v>
      </c>
      <c r="AY160" s="175" t="s">
        <v>129</v>
      </c>
      <c r="BK160" s="177">
        <f>SUM(BK161:BK167)</f>
        <v>0</v>
      </c>
    </row>
    <row r="161" spans="1:65" s="2" customFormat="1" ht="14.45" customHeight="1">
      <c r="A161" s="31"/>
      <c r="B161" s="32"/>
      <c r="C161" s="180" t="s">
        <v>243</v>
      </c>
      <c r="D161" s="180" t="s">
        <v>132</v>
      </c>
      <c r="E161" s="181" t="s">
        <v>244</v>
      </c>
      <c r="F161" s="182" t="s">
        <v>245</v>
      </c>
      <c r="G161" s="183" t="s">
        <v>246</v>
      </c>
      <c r="H161" s="184">
        <v>1</v>
      </c>
      <c r="I161" s="185"/>
      <c r="J161" s="186">
        <f aca="true" t="shared" si="20" ref="J161:J167">ROUND(I161*H161,2)</f>
        <v>0</v>
      </c>
      <c r="K161" s="187"/>
      <c r="L161" s="36"/>
      <c r="M161" s="188" t="s">
        <v>1</v>
      </c>
      <c r="N161" s="189" t="s">
        <v>43</v>
      </c>
      <c r="O161" s="68"/>
      <c r="P161" s="190">
        <f aca="true" t="shared" si="21" ref="P161:P167">O161*H161</f>
        <v>0</v>
      </c>
      <c r="Q161" s="190">
        <v>0</v>
      </c>
      <c r="R161" s="190">
        <f aca="true" t="shared" si="22" ref="R161:R167">Q161*H161</f>
        <v>0</v>
      </c>
      <c r="S161" s="190">
        <v>0.0092</v>
      </c>
      <c r="T161" s="191">
        <f aca="true" t="shared" si="23" ref="T161:T167">S161*H161</f>
        <v>0.0092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2" t="s">
        <v>194</v>
      </c>
      <c r="AT161" s="192" t="s">
        <v>132</v>
      </c>
      <c r="AU161" s="192" t="s">
        <v>86</v>
      </c>
      <c r="AY161" s="14" t="s">
        <v>129</v>
      </c>
      <c r="BE161" s="193">
        <f aca="true" t="shared" si="24" ref="BE161:BE167">IF(N161="základní",J161,0)</f>
        <v>0</v>
      </c>
      <c r="BF161" s="193">
        <f aca="true" t="shared" si="25" ref="BF161:BF167">IF(N161="snížená",J161,0)</f>
        <v>0</v>
      </c>
      <c r="BG161" s="193">
        <f aca="true" t="shared" si="26" ref="BG161:BG167">IF(N161="zákl. přenesená",J161,0)</f>
        <v>0</v>
      </c>
      <c r="BH161" s="193">
        <f aca="true" t="shared" si="27" ref="BH161:BH167">IF(N161="sníž. přenesená",J161,0)</f>
        <v>0</v>
      </c>
      <c r="BI161" s="193">
        <f aca="true" t="shared" si="28" ref="BI161:BI167">IF(N161="nulová",J161,0)</f>
        <v>0</v>
      </c>
      <c r="BJ161" s="14" t="s">
        <v>86</v>
      </c>
      <c r="BK161" s="193">
        <f aca="true" t="shared" si="29" ref="BK161:BK167">ROUND(I161*H161,2)</f>
        <v>0</v>
      </c>
      <c r="BL161" s="14" t="s">
        <v>194</v>
      </c>
      <c r="BM161" s="192" t="s">
        <v>247</v>
      </c>
    </row>
    <row r="162" spans="1:65" s="2" customFormat="1" ht="14.45" customHeight="1">
      <c r="A162" s="31"/>
      <c r="B162" s="32"/>
      <c r="C162" s="180" t="s">
        <v>248</v>
      </c>
      <c r="D162" s="180" t="s">
        <v>132</v>
      </c>
      <c r="E162" s="181" t="s">
        <v>249</v>
      </c>
      <c r="F162" s="182" t="s">
        <v>250</v>
      </c>
      <c r="G162" s="183" t="s">
        <v>246</v>
      </c>
      <c r="H162" s="184">
        <v>1</v>
      </c>
      <c r="I162" s="185"/>
      <c r="J162" s="186">
        <f t="shared" si="20"/>
        <v>0</v>
      </c>
      <c r="K162" s="187"/>
      <c r="L162" s="36"/>
      <c r="M162" s="188" t="s">
        <v>1</v>
      </c>
      <c r="N162" s="189" t="s">
        <v>43</v>
      </c>
      <c r="O162" s="68"/>
      <c r="P162" s="190">
        <f t="shared" si="21"/>
        <v>0</v>
      </c>
      <c r="Q162" s="190">
        <v>0</v>
      </c>
      <c r="R162" s="190">
        <f t="shared" si="22"/>
        <v>0</v>
      </c>
      <c r="S162" s="190">
        <v>0.067</v>
      </c>
      <c r="T162" s="191">
        <f t="shared" si="23"/>
        <v>0.067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194</v>
      </c>
      <c r="AT162" s="192" t="s">
        <v>132</v>
      </c>
      <c r="AU162" s="192" t="s">
        <v>86</v>
      </c>
      <c r="AY162" s="14" t="s">
        <v>129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4" t="s">
        <v>86</v>
      </c>
      <c r="BK162" s="193">
        <f t="shared" si="29"/>
        <v>0</v>
      </c>
      <c r="BL162" s="14" t="s">
        <v>194</v>
      </c>
      <c r="BM162" s="192" t="s">
        <v>251</v>
      </c>
    </row>
    <row r="163" spans="1:65" s="2" customFormat="1" ht="14.45" customHeight="1">
      <c r="A163" s="31"/>
      <c r="B163" s="32"/>
      <c r="C163" s="180" t="s">
        <v>252</v>
      </c>
      <c r="D163" s="180" t="s">
        <v>132</v>
      </c>
      <c r="E163" s="181" t="s">
        <v>253</v>
      </c>
      <c r="F163" s="182" t="s">
        <v>254</v>
      </c>
      <c r="G163" s="183" t="s">
        <v>135</v>
      </c>
      <c r="H163" s="184">
        <v>1</v>
      </c>
      <c r="I163" s="185"/>
      <c r="J163" s="186">
        <f t="shared" si="20"/>
        <v>0</v>
      </c>
      <c r="K163" s="187"/>
      <c r="L163" s="36"/>
      <c r="M163" s="188" t="s">
        <v>1</v>
      </c>
      <c r="N163" s="189" t="s">
        <v>43</v>
      </c>
      <c r="O163" s="68"/>
      <c r="P163" s="190">
        <f t="shared" si="21"/>
        <v>0</v>
      </c>
      <c r="Q163" s="190">
        <v>0.00198</v>
      </c>
      <c r="R163" s="190">
        <f t="shared" si="22"/>
        <v>0.00198</v>
      </c>
      <c r="S163" s="190">
        <v>0</v>
      </c>
      <c r="T163" s="191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2" t="s">
        <v>194</v>
      </c>
      <c r="AT163" s="192" t="s">
        <v>132</v>
      </c>
      <c r="AU163" s="192" t="s">
        <v>86</v>
      </c>
      <c r="AY163" s="14" t="s">
        <v>129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4" t="s">
        <v>86</v>
      </c>
      <c r="BK163" s="193">
        <f t="shared" si="29"/>
        <v>0</v>
      </c>
      <c r="BL163" s="14" t="s">
        <v>194</v>
      </c>
      <c r="BM163" s="192" t="s">
        <v>255</v>
      </c>
    </row>
    <row r="164" spans="1:65" s="2" customFormat="1" ht="14.45" customHeight="1">
      <c r="A164" s="31"/>
      <c r="B164" s="32"/>
      <c r="C164" s="194" t="s">
        <v>256</v>
      </c>
      <c r="D164" s="194" t="s">
        <v>174</v>
      </c>
      <c r="E164" s="195" t="s">
        <v>257</v>
      </c>
      <c r="F164" s="196" t="s">
        <v>258</v>
      </c>
      <c r="G164" s="197" t="s">
        <v>135</v>
      </c>
      <c r="H164" s="198">
        <v>1</v>
      </c>
      <c r="I164" s="199"/>
      <c r="J164" s="200">
        <f t="shared" si="20"/>
        <v>0</v>
      </c>
      <c r="K164" s="201"/>
      <c r="L164" s="202"/>
      <c r="M164" s="203" t="s">
        <v>1</v>
      </c>
      <c r="N164" s="204" t="s">
        <v>43</v>
      </c>
      <c r="O164" s="68"/>
      <c r="P164" s="190">
        <f t="shared" si="21"/>
        <v>0</v>
      </c>
      <c r="Q164" s="190">
        <v>0.036</v>
      </c>
      <c r="R164" s="190">
        <f t="shared" si="22"/>
        <v>0.036</v>
      </c>
      <c r="S164" s="190">
        <v>0</v>
      </c>
      <c r="T164" s="191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2" t="s">
        <v>259</v>
      </c>
      <c r="AT164" s="192" t="s">
        <v>174</v>
      </c>
      <c r="AU164" s="192" t="s">
        <v>86</v>
      </c>
      <c r="AY164" s="14" t="s">
        <v>129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4" t="s">
        <v>86</v>
      </c>
      <c r="BK164" s="193">
        <f t="shared" si="29"/>
        <v>0</v>
      </c>
      <c r="BL164" s="14" t="s">
        <v>194</v>
      </c>
      <c r="BM164" s="192" t="s">
        <v>260</v>
      </c>
    </row>
    <row r="165" spans="1:65" s="2" customFormat="1" ht="14.45" customHeight="1">
      <c r="A165" s="31"/>
      <c r="B165" s="32"/>
      <c r="C165" s="180" t="s">
        <v>261</v>
      </c>
      <c r="D165" s="180" t="s">
        <v>132</v>
      </c>
      <c r="E165" s="181" t="s">
        <v>262</v>
      </c>
      <c r="F165" s="182" t="s">
        <v>263</v>
      </c>
      <c r="G165" s="183" t="s">
        <v>135</v>
      </c>
      <c r="H165" s="184">
        <v>1</v>
      </c>
      <c r="I165" s="185"/>
      <c r="J165" s="186">
        <f t="shared" si="20"/>
        <v>0</v>
      </c>
      <c r="K165" s="187"/>
      <c r="L165" s="36"/>
      <c r="M165" s="188" t="s">
        <v>1</v>
      </c>
      <c r="N165" s="189" t="s">
        <v>43</v>
      </c>
      <c r="O165" s="68"/>
      <c r="P165" s="190">
        <f t="shared" si="21"/>
        <v>0</v>
      </c>
      <c r="Q165" s="190">
        <v>0</v>
      </c>
      <c r="R165" s="190">
        <f t="shared" si="22"/>
        <v>0</v>
      </c>
      <c r="S165" s="190">
        <v>0.00085</v>
      </c>
      <c r="T165" s="191">
        <f t="shared" si="23"/>
        <v>0.00085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2" t="s">
        <v>194</v>
      </c>
      <c r="AT165" s="192" t="s">
        <v>132</v>
      </c>
      <c r="AU165" s="192" t="s">
        <v>86</v>
      </c>
      <c r="AY165" s="14" t="s">
        <v>129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4" t="s">
        <v>86</v>
      </c>
      <c r="BK165" s="193">
        <f t="shared" si="29"/>
        <v>0</v>
      </c>
      <c r="BL165" s="14" t="s">
        <v>194</v>
      </c>
      <c r="BM165" s="192" t="s">
        <v>264</v>
      </c>
    </row>
    <row r="166" spans="1:65" s="2" customFormat="1" ht="14.45" customHeight="1">
      <c r="A166" s="31"/>
      <c r="B166" s="32"/>
      <c r="C166" s="194" t="s">
        <v>265</v>
      </c>
      <c r="D166" s="194" t="s">
        <v>174</v>
      </c>
      <c r="E166" s="195" t="s">
        <v>266</v>
      </c>
      <c r="F166" s="196" t="s">
        <v>267</v>
      </c>
      <c r="G166" s="197" t="s">
        <v>135</v>
      </c>
      <c r="H166" s="198">
        <v>1</v>
      </c>
      <c r="I166" s="199"/>
      <c r="J166" s="200">
        <f t="shared" si="20"/>
        <v>0</v>
      </c>
      <c r="K166" s="201"/>
      <c r="L166" s="202"/>
      <c r="M166" s="203" t="s">
        <v>1</v>
      </c>
      <c r="N166" s="204" t="s">
        <v>43</v>
      </c>
      <c r="O166" s="68"/>
      <c r="P166" s="190">
        <f t="shared" si="21"/>
        <v>0</v>
      </c>
      <c r="Q166" s="190">
        <v>0.004</v>
      </c>
      <c r="R166" s="190">
        <f t="shared" si="22"/>
        <v>0.004</v>
      </c>
      <c r="S166" s="190">
        <v>0</v>
      </c>
      <c r="T166" s="191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2" t="s">
        <v>259</v>
      </c>
      <c r="AT166" s="192" t="s">
        <v>174</v>
      </c>
      <c r="AU166" s="192" t="s">
        <v>86</v>
      </c>
      <c r="AY166" s="14" t="s">
        <v>129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4" t="s">
        <v>86</v>
      </c>
      <c r="BK166" s="193">
        <f t="shared" si="29"/>
        <v>0</v>
      </c>
      <c r="BL166" s="14" t="s">
        <v>194</v>
      </c>
      <c r="BM166" s="192" t="s">
        <v>268</v>
      </c>
    </row>
    <row r="167" spans="1:65" s="2" customFormat="1" ht="14.45" customHeight="1">
      <c r="A167" s="31"/>
      <c r="B167" s="32"/>
      <c r="C167" s="194" t="s">
        <v>259</v>
      </c>
      <c r="D167" s="194" t="s">
        <v>174</v>
      </c>
      <c r="E167" s="195" t="s">
        <v>269</v>
      </c>
      <c r="F167" s="196" t="s">
        <v>270</v>
      </c>
      <c r="G167" s="197" t="s">
        <v>135</v>
      </c>
      <c r="H167" s="198">
        <v>1</v>
      </c>
      <c r="I167" s="199"/>
      <c r="J167" s="200">
        <f t="shared" si="20"/>
        <v>0</v>
      </c>
      <c r="K167" s="201"/>
      <c r="L167" s="202"/>
      <c r="M167" s="203" t="s">
        <v>1</v>
      </c>
      <c r="N167" s="204" t="s">
        <v>43</v>
      </c>
      <c r="O167" s="68"/>
      <c r="P167" s="190">
        <f t="shared" si="21"/>
        <v>0</v>
      </c>
      <c r="Q167" s="190">
        <v>0.014</v>
      </c>
      <c r="R167" s="190">
        <f t="shared" si="22"/>
        <v>0.014</v>
      </c>
      <c r="S167" s="190">
        <v>0</v>
      </c>
      <c r="T167" s="191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2" t="s">
        <v>259</v>
      </c>
      <c r="AT167" s="192" t="s">
        <v>174</v>
      </c>
      <c r="AU167" s="192" t="s">
        <v>86</v>
      </c>
      <c r="AY167" s="14" t="s">
        <v>129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4" t="s">
        <v>86</v>
      </c>
      <c r="BK167" s="193">
        <f t="shared" si="29"/>
        <v>0</v>
      </c>
      <c r="BL167" s="14" t="s">
        <v>194</v>
      </c>
      <c r="BM167" s="192" t="s">
        <v>271</v>
      </c>
    </row>
    <row r="168" spans="2:63" s="12" customFormat="1" ht="22.9" customHeight="1">
      <c r="B168" s="164"/>
      <c r="C168" s="165"/>
      <c r="D168" s="166" t="s">
        <v>76</v>
      </c>
      <c r="E168" s="178" t="s">
        <v>272</v>
      </c>
      <c r="F168" s="178" t="s">
        <v>273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SUM(P169:P190)</f>
        <v>0</v>
      </c>
      <c r="Q168" s="172"/>
      <c r="R168" s="173">
        <f>SUM(R169:R190)</f>
        <v>0.17623</v>
      </c>
      <c r="S168" s="172"/>
      <c r="T168" s="174">
        <f>SUM(T169:T190)</f>
        <v>0.3279</v>
      </c>
      <c r="AR168" s="175" t="s">
        <v>86</v>
      </c>
      <c r="AT168" s="176" t="s">
        <v>76</v>
      </c>
      <c r="AU168" s="176" t="s">
        <v>82</v>
      </c>
      <c r="AY168" s="175" t="s">
        <v>129</v>
      </c>
      <c r="BK168" s="177">
        <f>SUM(BK169:BK190)</f>
        <v>0</v>
      </c>
    </row>
    <row r="169" spans="1:65" s="2" customFormat="1" ht="14.45" customHeight="1">
      <c r="A169" s="31"/>
      <c r="B169" s="32"/>
      <c r="C169" s="180" t="s">
        <v>274</v>
      </c>
      <c r="D169" s="180" t="s">
        <v>132</v>
      </c>
      <c r="E169" s="181" t="s">
        <v>275</v>
      </c>
      <c r="F169" s="182" t="s">
        <v>276</v>
      </c>
      <c r="G169" s="183" t="s">
        <v>135</v>
      </c>
      <c r="H169" s="184">
        <v>3</v>
      </c>
      <c r="I169" s="185"/>
      <c r="J169" s="186">
        <f aca="true" t="shared" si="30" ref="J169:J190">ROUND(I169*H169,2)</f>
        <v>0</v>
      </c>
      <c r="K169" s="187"/>
      <c r="L169" s="36"/>
      <c r="M169" s="188" t="s">
        <v>1</v>
      </c>
      <c r="N169" s="189" t="s">
        <v>43</v>
      </c>
      <c r="O169" s="68"/>
      <c r="P169" s="190">
        <f aca="true" t="shared" si="31" ref="P169:P190">O169*H169</f>
        <v>0</v>
      </c>
      <c r="Q169" s="190">
        <v>0</v>
      </c>
      <c r="R169" s="190">
        <f aca="true" t="shared" si="32" ref="R169:R190">Q169*H169</f>
        <v>0</v>
      </c>
      <c r="S169" s="190">
        <v>0</v>
      </c>
      <c r="T169" s="191">
        <f aca="true" t="shared" si="33" ref="T169:T190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2" t="s">
        <v>194</v>
      </c>
      <c r="AT169" s="192" t="s">
        <v>132</v>
      </c>
      <c r="AU169" s="192" t="s">
        <v>86</v>
      </c>
      <c r="AY169" s="14" t="s">
        <v>129</v>
      </c>
      <c r="BE169" s="193">
        <f aca="true" t="shared" si="34" ref="BE169:BE190">IF(N169="základní",J169,0)</f>
        <v>0</v>
      </c>
      <c r="BF169" s="193">
        <f aca="true" t="shared" si="35" ref="BF169:BF190">IF(N169="snížená",J169,0)</f>
        <v>0</v>
      </c>
      <c r="BG169" s="193">
        <f aca="true" t="shared" si="36" ref="BG169:BG190">IF(N169="zákl. přenesená",J169,0)</f>
        <v>0</v>
      </c>
      <c r="BH169" s="193">
        <f aca="true" t="shared" si="37" ref="BH169:BH190">IF(N169="sníž. přenesená",J169,0)</f>
        <v>0</v>
      </c>
      <c r="BI169" s="193">
        <f aca="true" t="shared" si="38" ref="BI169:BI190">IF(N169="nulová",J169,0)</f>
        <v>0</v>
      </c>
      <c r="BJ169" s="14" t="s">
        <v>86</v>
      </c>
      <c r="BK169" s="193">
        <f aca="true" t="shared" si="39" ref="BK169:BK190">ROUND(I169*H169,2)</f>
        <v>0</v>
      </c>
      <c r="BL169" s="14" t="s">
        <v>194</v>
      </c>
      <c r="BM169" s="192" t="s">
        <v>277</v>
      </c>
    </row>
    <row r="170" spans="1:65" s="2" customFormat="1" ht="14.45" customHeight="1">
      <c r="A170" s="31"/>
      <c r="B170" s="32"/>
      <c r="C170" s="194" t="s">
        <v>278</v>
      </c>
      <c r="D170" s="194" t="s">
        <v>174</v>
      </c>
      <c r="E170" s="195" t="s">
        <v>279</v>
      </c>
      <c r="F170" s="196" t="s">
        <v>280</v>
      </c>
      <c r="G170" s="197" t="s">
        <v>135</v>
      </c>
      <c r="H170" s="198">
        <v>3</v>
      </c>
      <c r="I170" s="199"/>
      <c r="J170" s="200">
        <f t="shared" si="30"/>
        <v>0</v>
      </c>
      <c r="K170" s="201"/>
      <c r="L170" s="202"/>
      <c r="M170" s="203" t="s">
        <v>1</v>
      </c>
      <c r="N170" s="204" t="s">
        <v>43</v>
      </c>
      <c r="O170" s="68"/>
      <c r="P170" s="190">
        <f t="shared" si="31"/>
        <v>0</v>
      </c>
      <c r="Q170" s="190">
        <v>0.017</v>
      </c>
      <c r="R170" s="190">
        <f t="shared" si="32"/>
        <v>0.051000000000000004</v>
      </c>
      <c r="S170" s="190">
        <v>0</v>
      </c>
      <c r="T170" s="191">
        <f t="shared" si="3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2" t="s">
        <v>259</v>
      </c>
      <c r="AT170" s="192" t="s">
        <v>174</v>
      </c>
      <c r="AU170" s="192" t="s">
        <v>86</v>
      </c>
      <c r="AY170" s="14" t="s">
        <v>129</v>
      </c>
      <c r="BE170" s="193">
        <f t="shared" si="34"/>
        <v>0</v>
      </c>
      <c r="BF170" s="193">
        <f t="shared" si="35"/>
        <v>0</v>
      </c>
      <c r="BG170" s="193">
        <f t="shared" si="36"/>
        <v>0</v>
      </c>
      <c r="BH170" s="193">
        <f t="shared" si="37"/>
        <v>0</v>
      </c>
      <c r="BI170" s="193">
        <f t="shared" si="38"/>
        <v>0</v>
      </c>
      <c r="BJ170" s="14" t="s">
        <v>86</v>
      </c>
      <c r="BK170" s="193">
        <f t="shared" si="39"/>
        <v>0</v>
      </c>
      <c r="BL170" s="14" t="s">
        <v>194</v>
      </c>
      <c r="BM170" s="192" t="s">
        <v>281</v>
      </c>
    </row>
    <row r="171" spans="1:65" s="2" customFormat="1" ht="14.45" customHeight="1">
      <c r="A171" s="31"/>
      <c r="B171" s="32"/>
      <c r="C171" s="194" t="s">
        <v>282</v>
      </c>
      <c r="D171" s="194" t="s">
        <v>174</v>
      </c>
      <c r="E171" s="195" t="s">
        <v>283</v>
      </c>
      <c r="F171" s="196" t="s">
        <v>284</v>
      </c>
      <c r="G171" s="197" t="s">
        <v>135</v>
      </c>
      <c r="H171" s="198">
        <v>2</v>
      </c>
      <c r="I171" s="199"/>
      <c r="J171" s="200">
        <f t="shared" si="30"/>
        <v>0</v>
      </c>
      <c r="K171" s="201"/>
      <c r="L171" s="202"/>
      <c r="M171" s="203" t="s">
        <v>1</v>
      </c>
      <c r="N171" s="204" t="s">
        <v>43</v>
      </c>
      <c r="O171" s="68"/>
      <c r="P171" s="190">
        <f t="shared" si="31"/>
        <v>0</v>
      </c>
      <c r="Q171" s="190">
        <v>0.0012</v>
      </c>
      <c r="R171" s="190">
        <f t="shared" si="32"/>
        <v>0.0024</v>
      </c>
      <c r="S171" s="190">
        <v>0</v>
      </c>
      <c r="T171" s="191">
        <f t="shared" si="3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2" t="s">
        <v>259</v>
      </c>
      <c r="AT171" s="192" t="s">
        <v>174</v>
      </c>
      <c r="AU171" s="192" t="s">
        <v>86</v>
      </c>
      <c r="AY171" s="14" t="s">
        <v>129</v>
      </c>
      <c r="BE171" s="193">
        <f t="shared" si="34"/>
        <v>0</v>
      </c>
      <c r="BF171" s="193">
        <f t="shared" si="35"/>
        <v>0</v>
      </c>
      <c r="BG171" s="193">
        <f t="shared" si="36"/>
        <v>0</v>
      </c>
      <c r="BH171" s="193">
        <f t="shared" si="37"/>
        <v>0</v>
      </c>
      <c r="BI171" s="193">
        <f t="shared" si="38"/>
        <v>0</v>
      </c>
      <c r="BJ171" s="14" t="s">
        <v>86</v>
      </c>
      <c r="BK171" s="193">
        <f t="shared" si="39"/>
        <v>0</v>
      </c>
      <c r="BL171" s="14" t="s">
        <v>194</v>
      </c>
      <c r="BM171" s="192" t="s">
        <v>285</v>
      </c>
    </row>
    <row r="172" spans="1:65" s="2" customFormat="1" ht="14.45" customHeight="1">
      <c r="A172" s="31"/>
      <c r="B172" s="32"/>
      <c r="C172" s="194" t="s">
        <v>286</v>
      </c>
      <c r="D172" s="194" t="s">
        <v>174</v>
      </c>
      <c r="E172" s="195" t="s">
        <v>287</v>
      </c>
      <c r="F172" s="196" t="s">
        <v>288</v>
      </c>
      <c r="G172" s="197" t="s">
        <v>135</v>
      </c>
      <c r="H172" s="198">
        <v>1</v>
      </c>
      <c r="I172" s="199"/>
      <c r="J172" s="200">
        <f t="shared" si="30"/>
        <v>0</v>
      </c>
      <c r="K172" s="201"/>
      <c r="L172" s="202"/>
      <c r="M172" s="203" t="s">
        <v>1</v>
      </c>
      <c r="N172" s="204" t="s">
        <v>43</v>
      </c>
      <c r="O172" s="68"/>
      <c r="P172" s="190">
        <f t="shared" si="31"/>
        <v>0</v>
      </c>
      <c r="Q172" s="190">
        <v>0.0021</v>
      </c>
      <c r="R172" s="190">
        <f t="shared" si="32"/>
        <v>0.0021</v>
      </c>
      <c r="S172" s="190">
        <v>0</v>
      </c>
      <c r="T172" s="191">
        <f t="shared" si="3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2" t="s">
        <v>259</v>
      </c>
      <c r="AT172" s="192" t="s">
        <v>174</v>
      </c>
      <c r="AU172" s="192" t="s">
        <v>86</v>
      </c>
      <c r="AY172" s="14" t="s">
        <v>129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4" t="s">
        <v>86</v>
      </c>
      <c r="BK172" s="193">
        <f t="shared" si="39"/>
        <v>0</v>
      </c>
      <c r="BL172" s="14" t="s">
        <v>194</v>
      </c>
      <c r="BM172" s="192" t="s">
        <v>289</v>
      </c>
    </row>
    <row r="173" spans="1:65" s="2" customFormat="1" ht="14.45" customHeight="1">
      <c r="A173" s="31"/>
      <c r="B173" s="32"/>
      <c r="C173" s="180" t="s">
        <v>290</v>
      </c>
      <c r="D173" s="180" t="s">
        <v>132</v>
      </c>
      <c r="E173" s="181" t="s">
        <v>291</v>
      </c>
      <c r="F173" s="182" t="s">
        <v>292</v>
      </c>
      <c r="G173" s="183" t="s">
        <v>135</v>
      </c>
      <c r="H173" s="184">
        <v>1</v>
      </c>
      <c r="I173" s="185"/>
      <c r="J173" s="186">
        <f t="shared" si="30"/>
        <v>0</v>
      </c>
      <c r="K173" s="187"/>
      <c r="L173" s="36"/>
      <c r="M173" s="188" t="s">
        <v>1</v>
      </c>
      <c r="N173" s="189" t="s">
        <v>43</v>
      </c>
      <c r="O173" s="68"/>
      <c r="P173" s="190">
        <f t="shared" si="31"/>
        <v>0</v>
      </c>
      <c r="Q173" s="190">
        <v>0</v>
      </c>
      <c r="R173" s="190">
        <f t="shared" si="32"/>
        <v>0</v>
      </c>
      <c r="S173" s="190">
        <v>0.0018</v>
      </c>
      <c r="T173" s="191">
        <f t="shared" si="33"/>
        <v>0.0018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2" t="s">
        <v>194</v>
      </c>
      <c r="AT173" s="192" t="s">
        <v>132</v>
      </c>
      <c r="AU173" s="192" t="s">
        <v>86</v>
      </c>
      <c r="AY173" s="14" t="s">
        <v>129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4" t="s">
        <v>86</v>
      </c>
      <c r="BK173" s="193">
        <f t="shared" si="39"/>
        <v>0</v>
      </c>
      <c r="BL173" s="14" t="s">
        <v>194</v>
      </c>
      <c r="BM173" s="192" t="s">
        <v>293</v>
      </c>
    </row>
    <row r="174" spans="1:65" s="2" customFormat="1" ht="14.45" customHeight="1">
      <c r="A174" s="31"/>
      <c r="B174" s="32"/>
      <c r="C174" s="180" t="s">
        <v>294</v>
      </c>
      <c r="D174" s="180" t="s">
        <v>132</v>
      </c>
      <c r="E174" s="181" t="s">
        <v>295</v>
      </c>
      <c r="F174" s="182" t="s">
        <v>296</v>
      </c>
      <c r="G174" s="183" t="s">
        <v>135</v>
      </c>
      <c r="H174" s="184">
        <v>3</v>
      </c>
      <c r="I174" s="185"/>
      <c r="J174" s="186">
        <f t="shared" si="30"/>
        <v>0</v>
      </c>
      <c r="K174" s="187"/>
      <c r="L174" s="36"/>
      <c r="M174" s="188" t="s">
        <v>1</v>
      </c>
      <c r="N174" s="189" t="s">
        <v>43</v>
      </c>
      <c r="O174" s="68"/>
      <c r="P174" s="190">
        <f t="shared" si="31"/>
        <v>0</v>
      </c>
      <c r="Q174" s="190">
        <v>0</v>
      </c>
      <c r="R174" s="190">
        <f t="shared" si="32"/>
        <v>0</v>
      </c>
      <c r="S174" s="190">
        <v>0.024</v>
      </c>
      <c r="T174" s="191">
        <f t="shared" si="33"/>
        <v>0.07200000000000001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2" t="s">
        <v>194</v>
      </c>
      <c r="AT174" s="192" t="s">
        <v>132</v>
      </c>
      <c r="AU174" s="192" t="s">
        <v>86</v>
      </c>
      <c r="AY174" s="14" t="s">
        <v>129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4" t="s">
        <v>86</v>
      </c>
      <c r="BK174" s="193">
        <f t="shared" si="39"/>
        <v>0</v>
      </c>
      <c r="BL174" s="14" t="s">
        <v>194</v>
      </c>
      <c r="BM174" s="192" t="s">
        <v>297</v>
      </c>
    </row>
    <row r="175" spans="1:65" s="2" customFormat="1" ht="14.45" customHeight="1">
      <c r="A175" s="31"/>
      <c r="B175" s="32"/>
      <c r="C175" s="180" t="s">
        <v>298</v>
      </c>
      <c r="D175" s="180" t="s">
        <v>132</v>
      </c>
      <c r="E175" s="181" t="s">
        <v>299</v>
      </c>
      <c r="F175" s="182" t="s">
        <v>300</v>
      </c>
      <c r="G175" s="183" t="s">
        <v>135</v>
      </c>
      <c r="H175" s="184">
        <v>1</v>
      </c>
      <c r="I175" s="185"/>
      <c r="J175" s="186">
        <f t="shared" si="30"/>
        <v>0</v>
      </c>
      <c r="K175" s="187"/>
      <c r="L175" s="36"/>
      <c r="M175" s="188" t="s">
        <v>1</v>
      </c>
      <c r="N175" s="189" t="s">
        <v>43</v>
      </c>
      <c r="O175" s="68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2" t="s">
        <v>194</v>
      </c>
      <c r="AT175" s="192" t="s">
        <v>132</v>
      </c>
      <c r="AU175" s="192" t="s">
        <v>86</v>
      </c>
      <c r="AY175" s="14" t="s">
        <v>129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14" t="s">
        <v>86</v>
      </c>
      <c r="BK175" s="193">
        <f t="shared" si="39"/>
        <v>0</v>
      </c>
      <c r="BL175" s="14" t="s">
        <v>194</v>
      </c>
      <c r="BM175" s="192" t="s">
        <v>301</v>
      </c>
    </row>
    <row r="176" spans="1:65" s="2" customFormat="1" ht="14.45" customHeight="1">
      <c r="A176" s="31"/>
      <c r="B176" s="32"/>
      <c r="C176" s="194" t="s">
        <v>302</v>
      </c>
      <c r="D176" s="194" t="s">
        <v>174</v>
      </c>
      <c r="E176" s="195" t="s">
        <v>303</v>
      </c>
      <c r="F176" s="196" t="s">
        <v>304</v>
      </c>
      <c r="G176" s="197" t="s">
        <v>135</v>
      </c>
      <c r="H176" s="198">
        <v>1</v>
      </c>
      <c r="I176" s="199"/>
      <c r="J176" s="200">
        <f t="shared" si="30"/>
        <v>0</v>
      </c>
      <c r="K176" s="201"/>
      <c r="L176" s="202"/>
      <c r="M176" s="203" t="s">
        <v>1</v>
      </c>
      <c r="N176" s="204" t="s">
        <v>43</v>
      </c>
      <c r="O176" s="68"/>
      <c r="P176" s="190">
        <f t="shared" si="31"/>
        <v>0</v>
      </c>
      <c r="Q176" s="190">
        <v>0.00123</v>
      </c>
      <c r="R176" s="190">
        <f t="shared" si="32"/>
        <v>0.00123</v>
      </c>
      <c r="S176" s="190">
        <v>0</v>
      </c>
      <c r="T176" s="191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2" t="s">
        <v>259</v>
      </c>
      <c r="AT176" s="192" t="s">
        <v>174</v>
      </c>
      <c r="AU176" s="192" t="s">
        <v>86</v>
      </c>
      <c r="AY176" s="14" t="s">
        <v>129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14" t="s">
        <v>86</v>
      </c>
      <c r="BK176" s="193">
        <f t="shared" si="39"/>
        <v>0</v>
      </c>
      <c r="BL176" s="14" t="s">
        <v>194</v>
      </c>
      <c r="BM176" s="192" t="s">
        <v>305</v>
      </c>
    </row>
    <row r="177" spans="1:65" s="2" customFormat="1" ht="14.45" customHeight="1">
      <c r="A177" s="31"/>
      <c r="B177" s="32"/>
      <c r="C177" s="180" t="s">
        <v>306</v>
      </c>
      <c r="D177" s="180" t="s">
        <v>132</v>
      </c>
      <c r="E177" s="181" t="s">
        <v>307</v>
      </c>
      <c r="F177" s="182" t="s">
        <v>308</v>
      </c>
      <c r="G177" s="183" t="s">
        <v>135</v>
      </c>
      <c r="H177" s="184">
        <v>2</v>
      </c>
      <c r="I177" s="185"/>
      <c r="J177" s="186">
        <f t="shared" si="30"/>
        <v>0</v>
      </c>
      <c r="K177" s="187"/>
      <c r="L177" s="36"/>
      <c r="M177" s="188" t="s">
        <v>1</v>
      </c>
      <c r="N177" s="189" t="s">
        <v>43</v>
      </c>
      <c r="O177" s="68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2" t="s">
        <v>194</v>
      </c>
      <c r="AT177" s="192" t="s">
        <v>132</v>
      </c>
      <c r="AU177" s="192" t="s">
        <v>86</v>
      </c>
      <c r="AY177" s="14" t="s">
        <v>129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14" t="s">
        <v>86</v>
      </c>
      <c r="BK177" s="193">
        <f t="shared" si="39"/>
        <v>0</v>
      </c>
      <c r="BL177" s="14" t="s">
        <v>194</v>
      </c>
      <c r="BM177" s="192" t="s">
        <v>309</v>
      </c>
    </row>
    <row r="178" spans="1:65" s="2" customFormat="1" ht="14.45" customHeight="1">
      <c r="A178" s="31"/>
      <c r="B178" s="32"/>
      <c r="C178" s="180" t="s">
        <v>310</v>
      </c>
      <c r="D178" s="180" t="s">
        <v>132</v>
      </c>
      <c r="E178" s="181" t="s">
        <v>311</v>
      </c>
      <c r="F178" s="182" t="s">
        <v>312</v>
      </c>
      <c r="G178" s="183" t="s">
        <v>135</v>
      </c>
      <c r="H178" s="184">
        <v>1</v>
      </c>
      <c r="I178" s="185"/>
      <c r="J178" s="186">
        <f t="shared" si="30"/>
        <v>0</v>
      </c>
      <c r="K178" s="187"/>
      <c r="L178" s="36"/>
      <c r="M178" s="188" t="s">
        <v>1</v>
      </c>
      <c r="N178" s="189" t="s">
        <v>43</v>
      </c>
      <c r="O178" s="68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2" t="s">
        <v>194</v>
      </c>
      <c r="AT178" s="192" t="s">
        <v>132</v>
      </c>
      <c r="AU178" s="192" t="s">
        <v>86</v>
      </c>
      <c r="AY178" s="14" t="s">
        <v>129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14" t="s">
        <v>86</v>
      </c>
      <c r="BK178" s="193">
        <f t="shared" si="39"/>
        <v>0</v>
      </c>
      <c r="BL178" s="14" t="s">
        <v>194</v>
      </c>
      <c r="BM178" s="192" t="s">
        <v>313</v>
      </c>
    </row>
    <row r="179" spans="1:65" s="2" customFormat="1" ht="14.45" customHeight="1">
      <c r="A179" s="31"/>
      <c r="B179" s="32"/>
      <c r="C179" s="180" t="s">
        <v>314</v>
      </c>
      <c r="D179" s="180" t="s">
        <v>132</v>
      </c>
      <c r="E179" s="181" t="s">
        <v>315</v>
      </c>
      <c r="F179" s="182" t="s">
        <v>316</v>
      </c>
      <c r="G179" s="183" t="s">
        <v>135</v>
      </c>
      <c r="H179" s="184">
        <v>3</v>
      </c>
      <c r="I179" s="185"/>
      <c r="J179" s="186">
        <f t="shared" si="30"/>
        <v>0</v>
      </c>
      <c r="K179" s="187"/>
      <c r="L179" s="36"/>
      <c r="M179" s="188" t="s">
        <v>1</v>
      </c>
      <c r="N179" s="189" t="s">
        <v>43</v>
      </c>
      <c r="O179" s="68"/>
      <c r="P179" s="190">
        <f t="shared" si="31"/>
        <v>0</v>
      </c>
      <c r="Q179" s="190">
        <v>0</v>
      </c>
      <c r="R179" s="190">
        <f t="shared" si="32"/>
        <v>0</v>
      </c>
      <c r="S179" s="190">
        <v>0</v>
      </c>
      <c r="T179" s="191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2" t="s">
        <v>194</v>
      </c>
      <c r="AT179" s="192" t="s">
        <v>132</v>
      </c>
      <c r="AU179" s="192" t="s">
        <v>86</v>
      </c>
      <c r="AY179" s="14" t="s">
        <v>129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14" t="s">
        <v>86</v>
      </c>
      <c r="BK179" s="193">
        <f t="shared" si="39"/>
        <v>0</v>
      </c>
      <c r="BL179" s="14" t="s">
        <v>194</v>
      </c>
      <c r="BM179" s="192" t="s">
        <v>317</v>
      </c>
    </row>
    <row r="180" spans="1:65" s="2" customFormat="1" ht="14.45" customHeight="1">
      <c r="A180" s="31"/>
      <c r="B180" s="32"/>
      <c r="C180" s="180" t="s">
        <v>318</v>
      </c>
      <c r="D180" s="180" t="s">
        <v>132</v>
      </c>
      <c r="E180" s="181" t="s">
        <v>319</v>
      </c>
      <c r="F180" s="182" t="s">
        <v>320</v>
      </c>
      <c r="G180" s="183" t="s">
        <v>135</v>
      </c>
      <c r="H180" s="184">
        <v>1</v>
      </c>
      <c r="I180" s="185"/>
      <c r="J180" s="186">
        <f t="shared" si="30"/>
        <v>0</v>
      </c>
      <c r="K180" s="187"/>
      <c r="L180" s="36"/>
      <c r="M180" s="188" t="s">
        <v>1</v>
      </c>
      <c r="N180" s="189" t="s">
        <v>43</v>
      </c>
      <c r="O180" s="68"/>
      <c r="P180" s="190">
        <f t="shared" si="31"/>
        <v>0</v>
      </c>
      <c r="Q180" s="190">
        <v>0</v>
      </c>
      <c r="R180" s="190">
        <f t="shared" si="32"/>
        <v>0</v>
      </c>
      <c r="S180" s="190">
        <v>0</v>
      </c>
      <c r="T180" s="191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2" t="s">
        <v>194</v>
      </c>
      <c r="AT180" s="192" t="s">
        <v>132</v>
      </c>
      <c r="AU180" s="192" t="s">
        <v>86</v>
      </c>
      <c r="AY180" s="14" t="s">
        <v>129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14" t="s">
        <v>86</v>
      </c>
      <c r="BK180" s="193">
        <f t="shared" si="39"/>
        <v>0</v>
      </c>
      <c r="BL180" s="14" t="s">
        <v>194</v>
      </c>
      <c r="BM180" s="192" t="s">
        <v>321</v>
      </c>
    </row>
    <row r="181" spans="1:65" s="2" customFormat="1" ht="14.45" customHeight="1">
      <c r="A181" s="31"/>
      <c r="B181" s="32"/>
      <c r="C181" s="180" t="s">
        <v>322</v>
      </c>
      <c r="D181" s="180" t="s">
        <v>132</v>
      </c>
      <c r="E181" s="181" t="s">
        <v>323</v>
      </c>
      <c r="F181" s="182" t="s">
        <v>324</v>
      </c>
      <c r="G181" s="183" t="s">
        <v>135</v>
      </c>
      <c r="H181" s="184">
        <v>1</v>
      </c>
      <c r="I181" s="185"/>
      <c r="J181" s="186">
        <f t="shared" si="30"/>
        <v>0</v>
      </c>
      <c r="K181" s="187"/>
      <c r="L181" s="36"/>
      <c r="M181" s="188" t="s">
        <v>1</v>
      </c>
      <c r="N181" s="189" t="s">
        <v>43</v>
      </c>
      <c r="O181" s="68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2" t="s">
        <v>194</v>
      </c>
      <c r="AT181" s="192" t="s">
        <v>132</v>
      </c>
      <c r="AU181" s="192" t="s">
        <v>86</v>
      </c>
      <c r="AY181" s="14" t="s">
        <v>129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4" t="s">
        <v>86</v>
      </c>
      <c r="BK181" s="193">
        <f t="shared" si="39"/>
        <v>0</v>
      </c>
      <c r="BL181" s="14" t="s">
        <v>194</v>
      </c>
      <c r="BM181" s="192" t="s">
        <v>325</v>
      </c>
    </row>
    <row r="182" spans="1:65" s="2" customFormat="1" ht="14.45" customHeight="1">
      <c r="A182" s="31"/>
      <c r="B182" s="32"/>
      <c r="C182" s="180" t="s">
        <v>326</v>
      </c>
      <c r="D182" s="180" t="s">
        <v>132</v>
      </c>
      <c r="E182" s="181" t="s">
        <v>327</v>
      </c>
      <c r="F182" s="182" t="s">
        <v>328</v>
      </c>
      <c r="G182" s="183" t="s">
        <v>135</v>
      </c>
      <c r="H182" s="184">
        <v>1</v>
      </c>
      <c r="I182" s="185"/>
      <c r="J182" s="186">
        <f t="shared" si="30"/>
        <v>0</v>
      </c>
      <c r="K182" s="187"/>
      <c r="L182" s="36"/>
      <c r="M182" s="188" t="s">
        <v>1</v>
      </c>
      <c r="N182" s="189" t="s">
        <v>43</v>
      </c>
      <c r="O182" s="68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2" t="s">
        <v>194</v>
      </c>
      <c r="AT182" s="192" t="s">
        <v>132</v>
      </c>
      <c r="AU182" s="192" t="s">
        <v>86</v>
      </c>
      <c r="AY182" s="14" t="s">
        <v>129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4" t="s">
        <v>86</v>
      </c>
      <c r="BK182" s="193">
        <f t="shared" si="39"/>
        <v>0</v>
      </c>
      <c r="BL182" s="14" t="s">
        <v>194</v>
      </c>
      <c r="BM182" s="192" t="s">
        <v>329</v>
      </c>
    </row>
    <row r="183" spans="1:65" s="2" customFormat="1" ht="14.45" customHeight="1">
      <c r="A183" s="31"/>
      <c r="B183" s="32"/>
      <c r="C183" s="180" t="s">
        <v>330</v>
      </c>
      <c r="D183" s="180" t="s">
        <v>132</v>
      </c>
      <c r="E183" s="181" t="s">
        <v>331</v>
      </c>
      <c r="F183" s="182" t="s">
        <v>332</v>
      </c>
      <c r="G183" s="183" t="s">
        <v>135</v>
      </c>
      <c r="H183" s="184">
        <v>1</v>
      </c>
      <c r="I183" s="185"/>
      <c r="J183" s="186">
        <f t="shared" si="30"/>
        <v>0</v>
      </c>
      <c r="K183" s="187"/>
      <c r="L183" s="36"/>
      <c r="M183" s="188" t="s">
        <v>1</v>
      </c>
      <c r="N183" s="189" t="s">
        <v>43</v>
      </c>
      <c r="O183" s="68"/>
      <c r="P183" s="190">
        <f t="shared" si="31"/>
        <v>0</v>
      </c>
      <c r="Q183" s="190">
        <v>0</v>
      </c>
      <c r="R183" s="190">
        <f t="shared" si="32"/>
        <v>0</v>
      </c>
      <c r="S183" s="190">
        <v>0.166</v>
      </c>
      <c r="T183" s="191">
        <f t="shared" si="33"/>
        <v>0.166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2" t="s">
        <v>194</v>
      </c>
      <c r="AT183" s="192" t="s">
        <v>132</v>
      </c>
      <c r="AU183" s="192" t="s">
        <v>86</v>
      </c>
      <c r="AY183" s="14" t="s">
        <v>129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4" t="s">
        <v>86</v>
      </c>
      <c r="BK183" s="193">
        <f t="shared" si="39"/>
        <v>0</v>
      </c>
      <c r="BL183" s="14" t="s">
        <v>194</v>
      </c>
      <c r="BM183" s="192" t="s">
        <v>333</v>
      </c>
    </row>
    <row r="184" spans="1:65" s="2" customFormat="1" ht="14.45" customHeight="1">
      <c r="A184" s="31"/>
      <c r="B184" s="32"/>
      <c r="C184" s="180" t="s">
        <v>334</v>
      </c>
      <c r="D184" s="180" t="s">
        <v>132</v>
      </c>
      <c r="E184" s="181" t="s">
        <v>335</v>
      </c>
      <c r="F184" s="182" t="s">
        <v>336</v>
      </c>
      <c r="G184" s="183" t="s">
        <v>135</v>
      </c>
      <c r="H184" s="184">
        <v>1</v>
      </c>
      <c r="I184" s="185"/>
      <c r="J184" s="186">
        <f t="shared" si="30"/>
        <v>0</v>
      </c>
      <c r="K184" s="187"/>
      <c r="L184" s="36"/>
      <c r="M184" s="188" t="s">
        <v>1</v>
      </c>
      <c r="N184" s="189" t="s">
        <v>43</v>
      </c>
      <c r="O184" s="68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2" t="s">
        <v>194</v>
      </c>
      <c r="AT184" s="192" t="s">
        <v>132</v>
      </c>
      <c r="AU184" s="192" t="s">
        <v>86</v>
      </c>
      <c r="AY184" s="14" t="s">
        <v>129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4" t="s">
        <v>86</v>
      </c>
      <c r="BK184" s="193">
        <f t="shared" si="39"/>
        <v>0</v>
      </c>
      <c r="BL184" s="14" t="s">
        <v>194</v>
      </c>
      <c r="BM184" s="192" t="s">
        <v>337</v>
      </c>
    </row>
    <row r="185" spans="1:65" s="2" customFormat="1" ht="14.45" customHeight="1">
      <c r="A185" s="31"/>
      <c r="B185" s="32"/>
      <c r="C185" s="180" t="s">
        <v>338</v>
      </c>
      <c r="D185" s="180" t="s">
        <v>132</v>
      </c>
      <c r="E185" s="181" t="s">
        <v>339</v>
      </c>
      <c r="F185" s="182" t="s">
        <v>340</v>
      </c>
      <c r="G185" s="183" t="s">
        <v>135</v>
      </c>
      <c r="H185" s="184">
        <v>1</v>
      </c>
      <c r="I185" s="185"/>
      <c r="J185" s="186">
        <f t="shared" si="30"/>
        <v>0</v>
      </c>
      <c r="K185" s="187"/>
      <c r="L185" s="36"/>
      <c r="M185" s="188" t="s">
        <v>1</v>
      </c>
      <c r="N185" s="189" t="s">
        <v>43</v>
      </c>
      <c r="O185" s="68"/>
      <c r="P185" s="190">
        <f t="shared" si="31"/>
        <v>0</v>
      </c>
      <c r="Q185" s="190">
        <v>0</v>
      </c>
      <c r="R185" s="190">
        <f t="shared" si="32"/>
        <v>0</v>
      </c>
      <c r="S185" s="190">
        <v>0.0881</v>
      </c>
      <c r="T185" s="191">
        <f t="shared" si="33"/>
        <v>0.0881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2" t="s">
        <v>194</v>
      </c>
      <c r="AT185" s="192" t="s">
        <v>132</v>
      </c>
      <c r="AU185" s="192" t="s">
        <v>86</v>
      </c>
      <c r="AY185" s="14" t="s">
        <v>129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4" t="s">
        <v>86</v>
      </c>
      <c r="BK185" s="193">
        <f t="shared" si="39"/>
        <v>0</v>
      </c>
      <c r="BL185" s="14" t="s">
        <v>194</v>
      </c>
      <c r="BM185" s="192" t="s">
        <v>341</v>
      </c>
    </row>
    <row r="186" spans="1:65" s="2" customFormat="1" ht="14.45" customHeight="1">
      <c r="A186" s="31"/>
      <c r="B186" s="32"/>
      <c r="C186" s="180" t="s">
        <v>342</v>
      </c>
      <c r="D186" s="180" t="s">
        <v>132</v>
      </c>
      <c r="E186" s="181" t="s">
        <v>343</v>
      </c>
      <c r="F186" s="182" t="s">
        <v>344</v>
      </c>
      <c r="G186" s="183" t="s">
        <v>345</v>
      </c>
      <c r="H186" s="205"/>
      <c r="I186" s="185"/>
      <c r="J186" s="186">
        <f t="shared" si="30"/>
        <v>0</v>
      </c>
      <c r="K186" s="187"/>
      <c r="L186" s="36"/>
      <c r="M186" s="188" t="s">
        <v>1</v>
      </c>
      <c r="N186" s="189" t="s">
        <v>43</v>
      </c>
      <c r="O186" s="68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2" t="s">
        <v>194</v>
      </c>
      <c r="AT186" s="192" t="s">
        <v>132</v>
      </c>
      <c r="AU186" s="192" t="s">
        <v>86</v>
      </c>
      <c r="AY186" s="14" t="s">
        <v>129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4" t="s">
        <v>86</v>
      </c>
      <c r="BK186" s="193">
        <f t="shared" si="39"/>
        <v>0</v>
      </c>
      <c r="BL186" s="14" t="s">
        <v>194</v>
      </c>
      <c r="BM186" s="192" t="s">
        <v>346</v>
      </c>
    </row>
    <row r="187" spans="1:65" s="2" customFormat="1" ht="14.45" customHeight="1">
      <c r="A187" s="31"/>
      <c r="B187" s="32"/>
      <c r="C187" s="194" t="s">
        <v>347</v>
      </c>
      <c r="D187" s="194" t="s">
        <v>174</v>
      </c>
      <c r="E187" s="195" t="s">
        <v>348</v>
      </c>
      <c r="F187" s="196" t="s">
        <v>349</v>
      </c>
      <c r="G187" s="197" t="s">
        <v>135</v>
      </c>
      <c r="H187" s="198">
        <v>1</v>
      </c>
      <c r="I187" s="199"/>
      <c r="J187" s="200">
        <f t="shared" si="30"/>
        <v>0</v>
      </c>
      <c r="K187" s="201"/>
      <c r="L187" s="202"/>
      <c r="M187" s="203" t="s">
        <v>1</v>
      </c>
      <c r="N187" s="204" t="s">
        <v>43</v>
      </c>
      <c r="O187" s="68"/>
      <c r="P187" s="190">
        <f t="shared" si="31"/>
        <v>0</v>
      </c>
      <c r="Q187" s="190">
        <v>0.065</v>
      </c>
      <c r="R187" s="190">
        <f t="shared" si="32"/>
        <v>0.065</v>
      </c>
      <c r="S187" s="190">
        <v>0</v>
      </c>
      <c r="T187" s="191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2" t="s">
        <v>259</v>
      </c>
      <c r="AT187" s="192" t="s">
        <v>174</v>
      </c>
      <c r="AU187" s="192" t="s">
        <v>86</v>
      </c>
      <c r="AY187" s="14" t="s">
        <v>129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4" t="s">
        <v>86</v>
      </c>
      <c r="BK187" s="193">
        <f t="shared" si="39"/>
        <v>0</v>
      </c>
      <c r="BL187" s="14" t="s">
        <v>194</v>
      </c>
      <c r="BM187" s="192" t="s">
        <v>350</v>
      </c>
    </row>
    <row r="188" spans="1:65" s="2" customFormat="1" ht="14.45" customHeight="1">
      <c r="A188" s="31"/>
      <c r="B188" s="32"/>
      <c r="C188" s="194" t="s">
        <v>351</v>
      </c>
      <c r="D188" s="194" t="s">
        <v>174</v>
      </c>
      <c r="E188" s="195" t="s">
        <v>352</v>
      </c>
      <c r="F188" s="196" t="s">
        <v>353</v>
      </c>
      <c r="G188" s="197" t="s">
        <v>135</v>
      </c>
      <c r="H188" s="198">
        <v>1</v>
      </c>
      <c r="I188" s="199"/>
      <c r="J188" s="200">
        <f t="shared" si="30"/>
        <v>0</v>
      </c>
      <c r="K188" s="201"/>
      <c r="L188" s="202"/>
      <c r="M188" s="203" t="s">
        <v>1</v>
      </c>
      <c r="N188" s="204" t="s">
        <v>43</v>
      </c>
      <c r="O188" s="68"/>
      <c r="P188" s="190">
        <f t="shared" si="31"/>
        <v>0</v>
      </c>
      <c r="Q188" s="190">
        <v>0.05</v>
      </c>
      <c r="R188" s="190">
        <f t="shared" si="32"/>
        <v>0.05</v>
      </c>
      <c r="S188" s="190">
        <v>0</v>
      </c>
      <c r="T188" s="191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2" t="s">
        <v>259</v>
      </c>
      <c r="AT188" s="192" t="s">
        <v>174</v>
      </c>
      <c r="AU188" s="192" t="s">
        <v>86</v>
      </c>
      <c r="AY188" s="14" t="s">
        <v>129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4" t="s">
        <v>86</v>
      </c>
      <c r="BK188" s="193">
        <f t="shared" si="39"/>
        <v>0</v>
      </c>
      <c r="BL188" s="14" t="s">
        <v>194</v>
      </c>
      <c r="BM188" s="192" t="s">
        <v>354</v>
      </c>
    </row>
    <row r="189" spans="1:65" s="2" customFormat="1" ht="14.45" customHeight="1">
      <c r="A189" s="31"/>
      <c r="B189" s="32"/>
      <c r="C189" s="194" t="s">
        <v>355</v>
      </c>
      <c r="D189" s="194" t="s">
        <v>174</v>
      </c>
      <c r="E189" s="195" t="s">
        <v>356</v>
      </c>
      <c r="F189" s="196" t="s">
        <v>357</v>
      </c>
      <c r="G189" s="197" t="s">
        <v>135</v>
      </c>
      <c r="H189" s="198">
        <v>1</v>
      </c>
      <c r="I189" s="199"/>
      <c r="J189" s="200">
        <f t="shared" si="30"/>
        <v>0</v>
      </c>
      <c r="K189" s="201"/>
      <c r="L189" s="202"/>
      <c r="M189" s="203" t="s">
        <v>1</v>
      </c>
      <c r="N189" s="204" t="s">
        <v>43</v>
      </c>
      <c r="O189" s="68"/>
      <c r="P189" s="190">
        <f t="shared" si="31"/>
        <v>0</v>
      </c>
      <c r="Q189" s="190">
        <v>0.0045</v>
      </c>
      <c r="R189" s="190">
        <f t="shared" si="32"/>
        <v>0.0045</v>
      </c>
      <c r="S189" s="190">
        <v>0</v>
      </c>
      <c r="T189" s="191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2" t="s">
        <v>259</v>
      </c>
      <c r="AT189" s="192" t="s">
        <v>174</v>
      </c>
      <c r="AU189" s="192" t="s">
        <v>86</v>
      </c>
      <c r="AY189" s="14" t="s">
        <v>129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4" t="s">
        <v>86</v>
      </c>
      <c r="BK189" s="193">
        <f t="shared" si="39"/>
        <v>0</v>
      </c>
      <c r="BL189" s="14" t="s">
        <v>194</v>
      </c>
      <c r="BM189" s="192" t="s">
        <v>358</v>
      </c>
    </row>
    <row r="190" spans="1:65" s="2" customFormat="1" ht="14.45" customHeight="1">
      <c r="A190" s="31"/>
      <c r="B190" s="32"/>
      <c r="C190" s="180" t="s">
        <v>359</v>
      </c>
      <c r="D190" s="180" t="s">
        <v>132</v>
      </c>
      <c r="E190" s="181" t="s">
        <v>360</v>
      </c>
      <c r="F190" s="182" t="s">
        <v>361</v>
      </c>
      <c r="G190" s="183" t="s">
        <v>345</v>
      </c>
      <c r="H190" s="205"/>
      <c r="I190" s="185"/>
      <c r="J190" s="186">
        <f t="shared" si="30"/>
        <v>0</v>
      </c>
      <c r="K190" s="187"/>
      <c r="L190" s="36"/>
      <c r="M190" s="188" t="s">
        <v>1</v>
      </c>
      <c r="N190" s="189" t="s">
        <v>43</v>
      </c>
      <c r="O190" s="68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2" t="s">
        <v>194</v>
      </c>
      <c r="AT190" s="192" t="s">
        <v>132</v>
      </c>
      <c r="AU190" s="192" t="s">
        <v>86</v>
      </c>
      <c r="AY190" s="14" t="s">
        <v>129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4" t="s">
        <v>86</v>
      </c>
      <c r="BK190" s="193">
        <f t="shared" si="39"/>
        <v>0</v>
      </c>
      <c r="BL190" s="14" t="s">
        <v>194</v>
      </c>
      <c r="BM190" s="192" t="s">
        <v>362</v>
      </c>
    </row>
    <row r="191" spans="2:63" s="12" customFormat="1" ht="22.9" customHeight="1">
      <c r="B191" s="164"/>
      <c r="C191" s="165"/>
      <c r="D191" s="166" t="s">
        <v>76</v>
      </c>
      <c r="E191" s="178" t="s">
        <v>363</v>
      </c>
      <c r="F191" s="178" t="s">
        <v>364</v>
      </c>
      <c r="G191" s="165"/>
      <c r="H191" s="165"/>
      <c r="I191" s="168"/>
      <c r="J191" s="179">
        <f>BK191</f>
        <v>0</v>
      </c>
      <c r="K191" s="165"/>
      <c r="L191" s="170"/>
      <c r="M191" s="171"/>
      <c r="N191" s="172"/>
      <c r="O191" s="172"/>
      <c r="P191" s="173">
        <f>SUM(P192:P204)</f>
        <v>0</v>
      </c>
      <c r="Q191" s="172"/>
      <c r="R191" s="173">
        <f>SUM(R192:R204)</f>
        <v>0.28964237000000004</v>
      </c>
      <c r="S191" s="172"/>
      <c r="T191" s="174">
        <f>SUM(T192:T204)</f>
        <v>0.06568199999999999</v>
      </c>
      <c r="AR191" s="175" t="s">
        <v>86</v>
      </c>
      <c r="AT191" s="176" t="s">
        <v>76</v>
      </c>
      <c r="AU191" s="176" t="s">
        <v>82</v>
      </c>
      <c r="AY191" s="175" t="s">
        <v>129</v>
      </c>
      <c r="BK191" s="177">
        <f>SUM(BK192:BK204)</f>
        <v>0</v>
      </c>
    </row>
    <row r="192" spans="1:65" s="2" customFormat="1" ht="14.45" customHeight="1">
      <c r="A192" s="31"/>
      <c r="B192" s="32"/>
      <c r="C192" s="180" t="s">
        <v>365</v>
      </c>
      <c r="D192" s="180" t="s">
        <v>132</v>
      </c>
      <c r="E192" s="181" t="s">
        <v>366</v>
      </c>
      <c r="F192" s="182" t="s">
        <v>367</v>
      </c>
      <c r="G192" s="183" t="s">
        <v>142</v>
      </c>
      <c r="H192" s="184">
        <v>23.016</v>
      </c>
      <c r="I192" s="185"/>
      <c r="J192" s="186">
        <f aca="true" t="shared" si="40" ref="J192:J204">ROUND(I192*H192,2)</f>
        <v>0</v>
      </c>
      <c r="K192" s="187"/>
      <c r="L192" s="36"/>
      <c r="M192" s="188" t="s">
        <v>1</v>
      </c>
      <c r="N192" s="189" t="s">
        <v>43</v>
      </c>
      <c r="O192" s="68"/>
      <c r="P192" s="190">
        <f aca="true" t="shared" si="41" ref="P192:P204">O192*H192</f>
        <v>0</v>
      </c>
      <c r="Q192" s="190">
        <v>0</v>
      </c>
      <c r="R192" s="190">
        <f aca="true" t="shared" si="42" ref="R192:R204">Q192*H192</f>
        <v>0</v>
      </c>
      <c r="S192" s="190">
        <v>0</v>
      </c>
      <c r="T192" s="191">
        <f aca="true" t="shared" si="43" ref="T192:T204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2" t="s">
        <v>194</v>
      </c>
      <c r="AT192" s="192" t="s">
        <v>132</v>
      </c>
      <c r="AU192" s="192" t="s">
        <v>86</v>
      </c>
      <c r="AY192" s="14" t="s">
        <v>129</v>
      </c>
      <c r="BE192" s="193">
        <f aca="true" t="shared" si="44" ref="BE192:BE204">IF(N192="základní",J192,0)</f>
        <v>0</v>
      </c>
      <c r="BF192" s="193">
        <f aca="true" t="shared" si="45" ref="BF192:BF204">IF(N192="snížená",J192,0)</f>
        <v>0</v>
      </c>
      <c r="BG192" s="193">
        <f aca="true" t="shared" si="46" ref="BG192:BG204">IF(N192="zákl. přenesená",J192,0)</f>
        <v>0</v>
      </c>
      <c r="BH192" s="193">
        <f aca="true" t="shared" si="47" ref="BH192:BH204">IF(N192="sníž. přenesená",J192,0)</f>
        <v>0</v>
      </c>
      <c r="BI192" s="193">
        <f aca="true" t="shared" si="48" ref="BI192:BI204">IF(N192="nulová",J192,0)</f>
        <v>0</v>
      </c>
      <c r="BJ192" s="14" t="s">
        <v>86</v>
      </c>
      <c r="BK192" s="193">
        <f aca="true" t="shared" si="49" ref="BK192:BK204">ROUND(I192*H192,2)</f>
        <v>0</v>
      </c>
      <c r="BL192" s="14" t="s">
        <v>194</v>
      </c>
      <c r="BM192" s="192" t="s">
        <v>368</v>
      </c>
    </row>
    <row r="193" spans="1:65" s="2" customFormat="1" ht="14.45" customHeight="1">
      <c r="A193" s="31"/>
      <c r="B193" s="32"/>
      <c r="C193" s="180" t="s">
        <v>369</v>
      </c>
      <c r="D193" s="180" t="s">
        <v>132</v>
      </c>
      <c r="E193" s="181" t="s">
        <v>370</v>
      </c>
      <c r="F193" s="182" t="s">
        <v>371</v>
      </c>
      <c r="G193" s="183" t="s">
        <v>142</v>
      </c>
      <c r="H193" s="184">
        <v>26.167</v>
      </c>
      <c r="I193" s="185"/>
      <c r="J193" s="186">
        <f t="shared" si="40"/>
        <v>0</v>
      </c>
      <c r="K193" s="187"/>
      <c r="L193" s="36"/>
      <c r="M193" s="188" t="s">
        <v>1</v>
      </c>
      <c r="N193" s="189" t="s">
        <v>43</v>
      </c>
      <c r="O193" s="68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2" t="s">
        <v>194</v>
      </c>
      <c r="AT193" s="192" t="s">
        <v>132</v>
      </c>
      <c r="AU193" s="192" t="s">
        <v>86</v>
      </c>
      <c r="AY193" s="14" t="s">
        <v>129</v>
      </c>
      <c r="BE193" s="193">
        <f t="shared" si="44"/>
        <v>0</v>
      </c>
      <c r="BF193" s="193">
        <f t="shared" si="45"/>
        <v>0</v>
      </c>
      <c r="BG193" s="193">
        <f t="shared" si="46"/>
        <v>0</v>
      </c>
      <c r="BH193" s="193">
        <f t="shared" si="47"/>
        <v>0</v>
      </c>
      <c r="BI193" s="193">
        <f t="shared" si="48"/>
        <v>0</v>
      </c>
      <c r="BJ193" s="14" t="s">
        <v>86</v>
      </c>
      <c r="BK193" s="193">
        <f t="shared" si="49"/>
        <v>0</v>
      </c>
      <c r="BL193" s="14" t="s">
        <v>194</v>
      </c>
      <c r="BM193" s="192" t="s">
        <v>372</v>
      </c>
    </row>
    <row r="194" spans="1:65" s="2" customFormat="1" ht="14.45" customHeight="1">
      <c r="A194" s="31"/>
      <c r="B194" s="32"/>
      <c r="C194" s="180" t="s">
        <v>373</v>
      </c>
      <c r="D194" s="180" t="s">
        <v>132</v>
      </c>
      <c r="E194" s="181" t="s">
        <v>374</v>
      </c>
      <c r="F194" s="182" t="s">
        <v>375</v>
      </c>
      <c r="G194" s="183" t="s">
        <v>142</v>
      </c>
      <c r="H194" s="184">
        <v>26.167</v>
      </c>
      <c r="I194" s="185"/>
      <c r="J194" s="186">
        <f t="shared" si="40"/>
        <v>0</v>
      </c>
      <c r="K194" s="187"/>
      <c r="L194" s="36"/>
      <c r="M194" s="188" t="s">
        <v>1</v>
      </c>
      <c r="N194" s="189" t="s">
        <v>43</v>
      </c>
      <c r="O194" s="68"/>
      <c r="P194" s="190">
        <f t="shared" si="41"/>
        <v>0</v>
      </c>
      <c r="Q194" s="190">
        <v>3E-05</v>
      </c>
      <c r="R194" s="190">
        <f t="shared" si="42"/>
        <v>0.00078501</v>
      </c>
      <c r="S194" s="190">
        <v>0</v>
      </c>
      <c r="T194" s="191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2" t="s">
        <v>194</v>
      </c>
      <c r="AT194" s="192" t="s">
        <v>132</v>
      </c>
      <c r="AU194" s="192" t="s">
        <v>86</v>
      </c>
      <c r="AY194" s="14" t="s">
        <v>129</v>
      </c>
      <c r="BE194" s="193">
        <f t="shared" si="44"/>
        <v>0</v>
      </c>
      <c r="BF194" s="193">
        <f t="shared" si="45"/>
        <v>0</v>
      </c>
      <c r="BG194" s="193">
        <f t="shared" si="46"/>
        <v>0</v>
      </c>
      <c r="BH194" s="193">
        <f t="shared" si="47"/>
        <v>0</v>
      </c>
      <c r="BI194" s="193">
        <f t="shared" si="48"/>
        <v>0</v>
      </c>
      <c r="BJ194" s="14" t="s">
        <v>86</v>
      </c>
      <c r="BK194" s="193">
        <f t="shared" si="49"/>
        <v>0</v>
      </c>
      <c r="BL194" s="14" t="s">
        <v>194</v>
      </c>
      <c r="BM194" s="192" t="s">
        <v>376</v>
      </c>
    </row>
    <row r="195" spans="1:65" s="2" customFormat="1" ht="14.45" customHeight="1">
      <c r="A195" s="31"/>
      <c r="B195" s="32"/>
      <c r="C195" s="180" t="s">
        <v>377</v>
      </c>
      <c r="D195" s="180" t="s">
        <v>132</v>
      </c>
      <c r="E195" s="181" t="s">
        <v>378</v>
      </c>
      <c r="F195" s="182" t="s">
        <v>379</v>
      </c>
      <c r="G195" s="183" t="s">
        <v>142</v>
      </c>
      <c r="H195" s="184">
        <v>26.167</v>
      </c>
      <c r="I195" s="185"/>
      <c r="J195" s="186">
        <f t="shared" si="40"/>
        <v>0</v>
      </c>
      <c r="K195" s="187"/>
      <c r="L195" s="36"/>
      <c r="M195" s="188" t="s">
        <v>1</v>
      </c>
      <c r="N195" s="189" t="s">
        <v>43</v>
      </c>
      <c r="O195" s="68"/>
      <c r="P195" s="190">
        <f t="shared" si="41"/>
        <v>0</v>
      </c>
      <c r="Q195" s="190">
        <v>0.00758</v>
      </c>
      <c r="R195" s="190">
        <f t="shared" si="42"/>
        <v>0.19834586</v>
      </c>
      <c r="S195" s="190">
        <v>0</v>
      </c>
      <c r="T195" s="191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2" t="s">
        <v>194</v>
      </c>
      <c r="AT195" s="192" t="s">
        <v>132</v>
      </c>
      <c r="AU195" s="192" t="s">
        <v>86</v>
      </c>
      <c r="AY195" s="14" t="s">
        <v>129</v>
      </c>
      <c r="BE195" s="193">
        <f t="shared" si="44"/>
        <v>0</v>
      </c>
      <c r="BF195" s="193">
        <f t="shared" si="45"/>
        <v>0</v>
      </c>
      <c r="BG195" s="193">
        <f t="shared" si="46"/>
        <v>0</v>
      </c>
      <c r="BH195" s="193">
        <f t="shared" si="47"/>
        <v>0</v>
      </c>
      <c r="BI195" s="193">
        <f t="shared" si="48"/>
        <v>0</v>
      </c>
      <c r="BJ195" s="14" t="s">
        <v>86</v>
      </c>
      <c r="BK195" s="193">
        <f t="shared" si="49"/>
        <v>0</v>
      </c>
      <c r="BL195" s="14" t="s">
        <v>194</v>
      </c>
      <c r="BM195" s="192" t="s">
        <v>380</v>
      </c>
    </row>
    <row r="196" spans="1:65" s="2" customFormat="1" ht="14.45" customHeight="1">
      <c r="A196" s="31"/>
      <c r="B196" s="32"/>
      <c r="C196" s="180" t="s">
        <v>381</v>
      </c>
      <c r="D196" s="180" t="s">
        <v>132</v>
      </c>
      <c r="E196" s="181" t="s">
        <v>382</v>
      </c>
      <c r="F196" s="182" t="s">
        <v>383</v>
      </c>
      <c r="G196" s="183" t="s">
        <v>142</v>
      </c>
      <c r="H196" s="184">
        <v>23.016</v>
      </c>
      <c r="I196" s="185"/>
      <c r="J196" s="186">
        <f t="shared" si="40"/>
        <v>0</v>
      </c>
      <c r="K196" s="187"/>
      <c r="L196" s="36"/>
      <c r="M196" s="188" t="s">
        <v>1</v>
      </c>
      <c r="N196" s="189" t="s">
        <v>43</v>
      </c>
      <c r="O196" s="68"/>
      <c r="P196" s="190">
        <f t="shared" si="41"/>
        <v>0</v>
      </c>
      <c r="Q196" s="190">
        <v>0</v>
      </c>
      <c r="R196" s="190">
        <f t="shared" si="42"/>
        <v>0</v>
      </c>
      <c r="S196" s="190">
        <v>0.0025</v>
      </c>
      <c r="T196" s="191">
        <f t="shared" si="43"/>
        <v>0.057539999999999994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2" t="s">
        <v>194</v>
      </c>
      <c r="AT196" s="192" t="s">
        <v>132</v>
      </c>
      <c r="AU196" s="192" t="s">
        <v>86</v>
      </c>
      <c r="AY196" s="14" t="s">
        <v>129</v>
      </c>
      <c r="BE196" s="193">
        <f t="shared" si="44"/>
        <v>0</v>
      </c>
      <c r="BF196" s="193">
        <f t="shared" si="45"/>
        <v>0</v>
      </c>
      <c r="BG196" s="193">
        <f t="shared" si="46"/>
        <v>0</v>
      </c>
      <c r="BH196" s="193">
        <f t="shared" si="47"/>
        <v>0</v>
      </c>
      <c r="BI196" s="193">
        <f t="shared" si="48"/>
        <v>0</v>
      </c>
      <c r="BJ196" s="14" t="s">
        <v>86</v>
      </c>
      <c r="BK196" s="193">
        <f t="shared" si="49"/>
        <v>0</v>
      </c>
      <c r="BL196" s="14" t="s">
        <v>194</v>
      </c>
      <c r="BM196" s="192" t="s">
        <v>384</v>
      </c>
    </row>
    <row r="197" spans="1:65" s="2" customFormat="1" ht="14.45" customHeight="1">
      <c r="A197" s="31"/>
      <c r="B197" s="32"/>
      <c r="C197" s="180" t="s">
        <v>385</v>
      </c>
      <c r="D197" s="180" t="s">
        <v>132</v>
      </c>
      <c r="E197" s="181" t="s">
        <v>386</v>
      </c>
      <c r="F197" s="182" t="s">
        <v>387</v>
      </c>
      <c r="G197" s="183" t="s">
        <v>142</v>
      </c>
      <c r="H197" s="184">
        <v>26.167</v>
      </c>
      <c r="I197" s="185"/>
      <c r="J197" s="186">
        <f t="shared" si="40"/>
        <v>0</v>
      </c>
      <c r="K197" s="187"/>
      <c r="L197" s="36"/>
      <c r="M197" s="188" t="s">
        <v>1</v>
      </c>
      <c r="N197" s="189" t="s">
        <v>43</v>
      </c>
      <c r="O197" s="68"/>
      <c r="P197" s="190">
        <f t="shared" si="41"/>
        <v>0</v>
      </c>
      <c r="Q197" s="190">
        <v>0.0003</v>
      </c>
      <c r="R197" s="190">
        <f t="shared" si="42"/>
        <v>0.0078501</v>
      </c>
      <c r="S197" s="190">
        <v>0</v>
      </c>
      <c r="T197" s="191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2" t="s">
        <v>194</v>
      </c>
      <c r="AT197" s="192" t="s">
        <v>132</v>
      </c>
      <c r="AU197" s="192" t="s">
        <v>86</v>
      </c>
      <c r="AY197" s="14" t="s">
        <v>129</v>
      </c>
      <c r="BE197" s="193">
        <f t="shared" si="44"/>
        <v>0</v>
      </c>
      <c r="BF197" s="193">
        <f t="shared" si="45"/>
        <v>0</v>
      </c>
      <c r="BG197" s="193">
        <f t="shared" si="46"/>
        <v>0</v>
      </c>
      <c r="BH197" s="193">
        <f t="shared" si="47"/>
        <v>0</v>
      </c>
      <c r="BI197" s="193">
        <f t="shared" si="48"/>
        <v>0</v>
      </c>
      <c r="BJ197" s="14" t="s">
        <v>86</v>
      </c>
      <c r="BK197" s="193">
        <f t="shared" si="49"/>
        <v>0</v>
      </c>
      <c r="BL197" s="14" t="s">
        <v>194</v>
      </c>
      <c r="BM197" s="192" t="s">
        <v>388</v>
      </c>
    </row>
    <row r="198" spans="1:65" s="2" customFormat="1" ht="14.45" customHeight="1">
      <c r="A198" s="31"/>
      <c r="B198" s="32"/>
      <c r="C198" s="194" t="s">
        <v>389</v>
      </c>
      <c r="D198" s="194" t="s">
        <v>174</v>
      </c>
      <c r="E198" s="195" t="s">
        <v>390</v>
      </c>
      <c r="F198" s="196" t="s">
        <v>391</v>
      </c>
      <c r="G198" s="197" t="s">
        <v>142</v>
      </c>
      <c r="H198" s="198">
        <v>28.784</v>
      </c>
      <c r="I198" s="199"/>
      <c r="J198" s="200">
        <f t="shared" si="40"/>
        <v>0</v>
      </c>
      <c r="K198" s="201"/>
      <c r="L198" s="202"/>
      <c r="M198" s="203" t="s">
        <v>1</v>
      </c>
      <c r="N198" s="204" t="s">
        <v>43</v>
      </c>
      <c r="O198" s="68"/>
      <c r="P198" s="190">
        <f t="shared" si="41"/>
        <v>0</v>
      </c>
      <c r="Q198" s="190">
        <v>0.00283</v>
      </c>
      <c r="R198" s="190">
        <f t="shared" si="42"/>
        <v>0.08145872</v>
      </c>
      <c r="S198" s="190">
        <v>0</v>
      </c>
      <c r="T198" s="191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2" t="s">
        <v>259</v>
      </c>
      <c r="AT198" s="192" t="s">
        <v>174</v>
      </c>
      <c r="AU198" s="192" t="s">
        <v>86</v>
      </c>
      <c r="AY198" s="14" t="s">
        <v>129</v>
      </c>
      <c r="BE198" s="193">
        <f t="shared" si="44"/>
        <v>0</v>
      </c>
      <c r="BF198" s="193">
        <f t="shared" si="45"/>
        <v>0</v>
      </c>
      <c r="BG198" s="193">
        <f t="shared" si="46"/>
        <v>0</v>
      </c>
      <c r="BH198" s="193">
        <f t="shared" si="47"/>
        <v>0</v>
      </c>
      <c r="BI198" s="193">
        <f t="shared" si="48"/>
        <v>0</v>
      </c>
      <c r="BJ198" s="14" t="s">
        <v>86</v>
      </c>
      <c r="BK198" s="193">
        <f t="shared" si="49"/>
        <v>0</v>
      </c>
      <c r="BL198" s="14" t="s">
        <v>194</v>
      </c>
      <c r="BM198" s="192" t="s">
        <v>392</v>
      </c>
    </row>
    <row r="199" spans="1:65" s="2" customFormat="1" ht="14.45" customHeight="1">
      <c r="A199" s="31"/>
      <c r="B199" s="32"/>
      <c r="C199" s="180" t="s">
        <v>393</v>
      </c>
      <c r="D199" s="180" t="s">
        <v>132</v>
      </c>
      <c r="E199" s="181" t="s">
        <v>394</v>
      </c>
      <c r="F199" s="182" t="s">
        <v>395</v>
      </c>
      <c r="G199" s="183" t="s">
        <v>201</v>
      </c>
      <c r="H199" s="184">
        <v>27.14</v>
      </c>
      <c r="I199" s="185"/>
      <c r="J199" s="186">
        <f t="shared" si="40"/>
        <v>0</v>
      </c>
      <c r="K199" s="187"/>
      <c r="L199" s="36"/>
      <c r="M199" s="188" t="s">
        <v>1</v>
      </c>
      <c r="N199" s="189" t="s">
        <v>43</v>
      </c>
      <c r="O199" s="68"/>
      <c r="P199" s="190">
        <f t="shared" si="41"/>
        <v>0</v>
      </c>
      <c r="Q199" s="190">
        <v>0</v>
      </c>
      <c r="R199" s="190">
        <f t="shared" si="42"/>
        <v>0</v>
      </c>
      <c r="S199" s="190">
        <v>0.0003</v>
      </c>
      <c r="T199" s="191">
        <f t="shared" si="43"/>
        <v>0.008142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2" t="s">
        <v>194</v>
      </c>
      <c r="AT199" s="192" t="s">
        <v>132</v>
      </c>
      <c r="AU199" s="192" t="s">
        <v>86</v>
      </c>
      <c r="AY199" s="14" t="s">
        <v>129</v>
      </c>
      <c r="BE199" s="193">
        <f t="shared" si="44"/>
        <v>0</v>
      </c>
      <c r="BF199" s="193">
        <f t="shared" si="45"/>
        <v>0</v>
      </c>
      <c r="BG199" s="193">
        <f t="shared" si="46"/>
        <v>0</v>
      </c>
      <c r="BH199" s="193">
        <f t="shared" si="47"/>
        <v>0</v>
      </c>
      <c r="BI199" s="193">
        <f t="shared" si="48"/>
        <v>0</v>
      </c>
      <c r="BJ199" s="14" t="s">
        <v>86</v>
      </c>
      <c r="BK199" s="193">
        <f t="shared" si="49"/>
        <v>0</v>
      </c>
      <c r="BL199" s="14" t="s">
        <v>194</v>
      </c>
      <c r="BM199" s="192" t="s">
        <v>396</v>
      </c>
    </row>
    <row r="200" spans="1:65" s="2" customFormat="1" ht="14.45" customHeight="1">
      <c r="A200" s="31"/>
      <c r="B200" s="32"/>
      <c r="C200" s="180" t="s">
        <v>397</v>
      </c>
      <c r="D200" s="180" t="s">
        <v>132</v>
      </c>
      <c r="E200" s="181" t="s">
        <v>398</v>
      </c>
      <c r="F200" s="182" t="s">
        <v>399</v>
      </c>
      <c r="G200" s="183" t="s">
        <v>201</v>
      </c>
      <c r="H200" s="184">
        <v>39.562</v>
      </c>
      <c r="I200" s="185"/>
      <c r="J200" s="186">
        <f t="shared" si="40"/>
        <v>0</v>
      </c>
      <c r="K200" s="187"/>
      <c r="L200" s="36"/>
      <c r="M200" s="188" t="s">
        <v>1</v>
      </c>
      <c r="N200" s="189" t="s">
        <v>43</v>
      </c>
      <c r="O200" s="68"/>
      <c r="P200" s="190">
        <f t="shared" si="41"/>
        <v>0</v>
      </c>
      <c r="Q200" s="190">
        <v>1E-05</v>
      </c>
      <c r="R200" s="190">
        <f t="shared" si="42"/>
        <v>0.00039562</v>
      </c>
      <c r="S200" s="190">
        <v>0</v>
      </c>
      <c r="T200" s="191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2" t="s">
        <v>194</v>
      </c>
      <c r="AT200" s="192" t="s">
        <v>132</v>
      </c>
      <c r="AU200" s="192" t="s">
        <v>86</v>
      </c>
      <c r="AY200" s="14" t="s">
        <v>129</v>
      </c>
      <c r="BE200" s="193">
        <f t="shared" si="44"/>
        <v>0</v>
      </c>
      <c r="BF200" s="193">
        <f t="shared" si="45"/>
        <v>0</v>
      </c>
      <c r="BG200" s="193">
        <f t="shared" si="46"/>
        <v>0</v>
      </c>
      <c r="BH200" s="193">
        <f t="shared" si="47"/>
        <v>0</v>
      </c>
      <c r="BI200" s="193">
        <f t="shared" si="48"/>
        <v>0</v>
      </c>
      <c r="BJ200" s="14" t="s">
        <v>86</v>
      </c>
      <c r="BK200" s="193">
        <f t="shared" si="49"/>
        <v>0</v>
      </c>
      <c r="BL200" s="14" t="s">
        <v>194</v>
      </c>
      <c r="BM200" s="192" t="s">
        <v>400</v>
      </c>
    </row>
    <row r="201" spans="1:65" s="2" customFormat="1" ht="14.45" customHeight="1">
      <c r="A201" s="31"/>
      <c r="B201" s="32"/>
      <c r="C201" s="194" t="s">
        <v>401</v>
      </c>
      <c r="D201" s="194" t="s">
        <v>174</v>
      </c>
      <c r="E201" s="195" t="s">
        <v>402</v>
      </c>
      <c r="F201" s="196" t="s">
        <v>403</v>
      </c>
      <c r="G201" s="197" t="s">
        <v>201</v>
      </c>
      <c r="H201" s="198">
        <v>40.353</v>
      </c>
      <c r="I201" s="199"/>
      <c r="J201" s="200">
        <f t="shared" si="40"/>
        <v>0</v>
      </c>
      <c r="K201" s="201"/>
      <c r="L201" s="202"/>
      <c r="M201" s="203" t="s">
        <v>1</v>
      </c>
      <c r="N201" s="204" t="s">
        <v>43</v>
      </c>
      <c r="O201" s="68"/>
      <c r="P201" s="190">
        <f t="shared" si="41"/>
        <v>0</v>
      </c>
      <c r="Q201" s="190">
        <v>2E-05</v>
      </c>
      <c r="R201" s="190">
        <f t="shared" si="42"/>
        <v>0.0008070600000000001</v>
      </c>
      <c r="S201" s="190">
        <v>0</v>
      </c>
      <c r="T201" s="191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2" t="s">
        <v>259</v>
      </c>
      <c r="AT201" s="192" t="s">
        <v>174</v>
      </c>
      <c r="AU201" s="192" t="s">
        <v>86</v>
      </c>
      <c r="AY201" s="14" t="s">
        <v>129</v>
      </c>
      <c r="BE201" s="193">
        <f t="shared" si="44"/>
        <v>0</v>
      </c>
      <c r="BF201" s="193">
        <f t="shared" si="45"/>
        <v>0</v>
      </c>
      <c r="BG201" s="193">
        <f t="shared" si="46"/>
        <v>0</v>
      </c>
      <c r="BH201" s="193">
        <f t="shared" si="47"/>
        <v>0</v>
      </c>
      <c r="BI201" s="193">
        <f t="shared" si="48"/>
        <v>0</v>
      </c>
      <c r="BJ201" s="14" t="s">
        <v>86</v>
      </c>
      <c r="BK201" s="193">
        <f t="shared" si="49"/>
        <v>0</v>
      </c>
      <c r="BL201" s="14" t="s">
        <v>194</v>
      </c>
      <c r="BM201" s="192" t="s">
        <v>404</v>
      </c>
    </row>
    <row r="202" spans="1:65" s="2" customFormat="1" ht="14.45" customHeight="1">
      <c r="A202" s="31"/>
      <c r="B202" s="32"/>
      <c r="C202" s="180" t="s">
        <v>405</v>
      </c>
      <c r="D202" s="180" t="s">
        <v>132</v>
      </c>
      <c r="E202" s="181" t="s">
        <v>406</v>
      </c>
      <c r="F202" s="182" t="s">
        <v>407</v>
      </c>
      <c r="G202" s="183" t="s">
        <v>216</v>
      </c>
      <c r="H202" s="184">
        <v>0.29</v>
      </c>
      <c r="I202" s="185"/>
      <c r="J202" s="186">
        <f t="shared" si="40"/>
        <v>0</v>
      </c>
      <c r="K202" s="187"/>
      <c r="L202" s="36"/>
      <c r="M202" s="188" t="s">
        <v>1</v>
      </c>
      <c r="N202" s="189" t="s">
        <v>43</v>
      </c>
      <c r="O202" s="68"/>
      <c r="P202" s="190">
        <f t="shared" si="41"/>
        <v>0</v>
      </c>
      <c r="Q202" s="190">
        <v>0</v>
      </c>
      <c r="R202" s="190">
        <f t="shared" si="42"/>
        <v>0</v>
      </c>
      <c r="S202" s="190">
        <v>0</v>
      </c>
      <c r="T202" s="191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2" t="s">
        <v>194</v>
      </c>
      <c r="AT202" s="192" t="s">
        <v>132</v>
      </c>
      <c r="AU202" s="192" t="s">
        <v>86</v>
      </c>
      <c r="AY202" s="14" t="s">
        <v>129</v>
      </c>
      <c r="BE202" s="193">
        <f t="shared" si="44"/>
        <v>0</v>
      </c>
      <c r="BF202" s="193">
        <f t="shared" si="45"/>
        <v>0</v>
      </c>
      <c r="BG202" s="193">
        <f t="shared" si="46"/>
        <v>0</v>
      </c>
      <c r="BH202" s="193">
        <f t="shared" si="47"/>
        <v>0</v>
      </c>
      <c r="BI202" s="193">
        <f t="shared" si="48"/>
        <v>0</v>
      </c>
      <c r="BJ202" s="14" t="s">
        <v>86</v>
      </c>
      <c r="BK202" s="193">
        <f t="shared" si="49"/>
        <v>0</v>
      </c>
      <c r="BL202" s="14" t="s">
        <v>194</v>
      </c>
      <c r="BM202" s="192" t="s">
        <v>408</v>
      </c>
    </row>
    <row r="203" spans="1:65" s="2" customFormat="1" ht="14.45" customHeight="1">
      <c r="A203" s="31"/>
      <c r="B203" s="32"/>
      <c r="C203" s="180" t="s">
        <v>409</v>
      </c>
      <c r="D203" s="180" t="s">
        <v>132</v>
      </c>
      <c r="E203" s="181" t="s">
        <v>410</v>
      </c>
      <c r="F203" s="182" t="s">
        <v>411</v>
      </c>
      <c r="G203" s="183" t="s">
        <v>216</v>
      </c>
      <c r="H203" s="184">
        <v>0.29</v>
      </c>
      <c r="I203" s="185"/>
      <c r="J203" s="186">
        <f t="shared" si="40"/>
        <v>0</v>
      </c>
      <c r="K203" s="187"/>
      <c r="L203" s="36"/>
      <c r="M203" s="188" t="s">
        <v>1</v>
      </c>
      <c r="N203" s="189" t="s">
        <v>43</v>
      </c>
      <c r="O203" s="68"/>
      <c r="P203" s="190">
        <f t="shared" si="41"/>
        <v>0</v>
      </c>
      <c r="Q203" s="190">
        <v>0</v>
      </c>
      <c r="R203" s="190">
        <f t="shared" si="42"/>
        <v>0</v>
      </c>
      <c r="S203" s="190">
        <v>0</v>
      </c>
      <c r="T203" s="191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2" t="s">
        <v>194</v>
      </c>
      <c r="AT203" s="192" t="s">
        <v>132</v>
      </c>
      <c r="AU203" s="192" t="s">
        <v>86</v>
      </c>
      <c r="AY203" s="14" t="s">
        <v>129</v>
      </c>
      <c r="BE203" s="193">
        <f t="shared" si="44"/>
        <v>0</v>
      </c>
      <c r="BF203" s="193">
        <f t="shared" si="45"/>
        <v>0</v>
      </c>
      <c r="BG203" s="193">
        <f t="shared" si="46"/>
        <v>0</v>
      </c>
      <c r="BH203" s="193">
        <f t="shared" si="47"/>
        <v>0</v>
      </c>
      <c r="BI203" s="193">
        <f t="shared" si="48"/>
        <v>0</v>
      </c>
      <c r="BJ203" s="14" t="s">
        <v>86</v>
      </c>
      <c r="BK203" s="193">
        <f t="shared" si="49"/>
        <v>0</v>
      </c>
      <c r="BL203" s="14" t="s">
        <v>194</v>
      </c>
      <c r="BM203" s="192" t="s">
        <v>412</v>
      </c>
    </row>
    <row r="204" spans="1:65" s="2" customFormat="1" ht="14.45" customHeight="1">
      <c r="A204" s="31"/>
      <c r="B204" s="32"/>
      <c r="C204" s="180" t="s">
        <v>413</v>
      </c>
      <c r="D204" s="180" t="s">
        <v>132</v>
      </c>
      <c r="E204" s="181" t="s">
        <v>414</v>
      </c>
      <c r="F204" s="182" t="s">
        <v>415</v>
      </c>
      <c r="G204" s="183" t="s">
        <v>216</v>
      </c>
      <c r="H204" s="184">
        <v>0.29</v>
      </c>
      <c r="I204" s="185"/>
      <c r="J204" s="186">
        <f t="shared" si="40"/>
        <v>0</v>
      </c>
      <c r="K204" s="187"/>
      <c r="L204" s="36"/>
      <c r="M204" s="188" t="s">
        <v>1</v>
      </c>
      <c r="N204" s="189" t="s">
        <v>43</v>
      </c>
      <c r="O204" s="68"/>
      <c r="P204" s="190">
        <f t="shared" si="41"/>
        <v>0</v>
      </c>
      <c r="Q204" s="190">
        <v>0</v>
      </c>
      <c r="R204" s="190">
        <f t="shared" si="42"/>
        <v>0</v>
      </c>
      <c r="S204" s="190">
        <v>0</v>
      </c>
      <c r="T204" s="191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2" t="s">
        <v>194</v>
      </c>
      <c r="AT204" s="192" t="s">
        <v>132</v>
      </c>
      <c r="AU204" s="192" t="s">
        <v>86</v>
      </c>
      <c r="AY204" s="14" t="s">
        <v>129</v>
      </c>
      <c r="BE204" s="193">
        <f t="shared" si="44"/>
        <v>0</v>
      </c>
      <c r="BF204" s="193">
        <f t="shared" si="45"/>
        <v>0</v>
      </c>
      <c r="BG204" s="193">
        <f t="shared" si="46"/>
        <v>0</v>
      </c>
      <c r="BH204" s="193">
        <f t="shared" si="47"/>
        <v>0</v>
      </c>
      <c r="BI204" s="193">
        <f t="shared" si="48"/>
        <v>0</v>
      </c>
      <c r="BJ204" s="14" t="s">
        <v>86</v>
      </c>
      <c r="BK204" s="193">
        <f t="shared" si="49"/>
        <v>0</v>
      </c>
      <c r="BL204" s="14" t="s">
        <v>194</v>
      </c>
      <c r="BM204" s="192" t="s">
        <v>416</v>
      </c>
    </row>
    <row r="205" spans="2:63" s="12" customFormat="1" ht="22.9" customHeight="1">
      <c r="B205" s="164"/>
      <c r="C205" s="165"/>
      <c r="D205" s="166" t="s">
        <v>76</v>
      </c>
      <c r="E205" s="178" t="s">
        <v>417</v>
      </c>
      <c r="F205" s="178" t="s">
        <v>418</v>
      </c>
      <c r="G205" s="165"/>
      <c r="H205" s="165"/>
      <c r="I205" s="168"/>
      <c r="J205" s="179">
        <f>BK205</f>
        <v>0</v>
      </c>
      <c r="K205" s="165"/>
      <c r="L205" s="170"/>
      <c r="M205" s="171"/>
      <c r="N205" s="172"/>
      <c r="O205" s="172"/>
      <c r="P205" s="173">
        <f>SUM(P206:P217)</f>
        <v>0</v>
      </c>
      <c r="Q205" s="172"/>
      <c r="R205" s="173">
        <f>SUM(R206:R217)</f>
        <v>0.004632000000000001</v>
      </c>
      <c r="S205" s="172"/>
      <c r="T205" s="174">
        <f>SUM(T206:T217)</f>
        <v>0</v>
      </c>
      <c r="AR205" s="175" t="s">
        <v>86</v>
      </c>
      <c r="AT205" s="176" t="s">
        <v>76</v>
      </c>
      <c r="AU205" s="176" t="s">
        <v>82</v>
      </c>
      <c r="AY205" s="175" t="s">
        <v>129</v>
      </c>
      <c r="BK205" s="177">
        <f>SUM(BK206:BK217)</f>
        <v>0</v>
      </c>
    </row>
    <row r="206" spans="1:65" s="2" customFormat="1" ht="14.45" customHeight="1">
      <c r="A206" s="31"/>
      <c r="B206" s="32"/>
      <c r="C206" s="180" t="s">
        <v>419</v>
      </c>
      <c r="D206" s="180" t="s">
        <v>132</v>
      </c>
      <c r="E206" s="181" t="s">
        <v>420</v>
      </c>
      <c r="F206" s="182" t="s">
        <v>421</v>
      </c>
      <c r="G206" s="183" t="s">
        <v>142</v>
      </c>
      <c r="H206" s="184">
        <v>3.6</v>
      </c>
      <c r="I206" s="185"/>
      <c r="J206" s="186">
        <f aca="true" t="shared" si="50" ref="J206:J217">ROUND(I206*H206,2)</f>
        <v>0</v>
      </c>
      <c r="K206" s="187"/>
      <c r="L206" s="36"/>
      <c r="M206" s="188" t="s">
        <v>1</v>
      </c>
      <c r="N206" s="189" t="s">
        <v>43</v>
      </c>
      <c r="O206" s="68"/>
      <c r="P206" s="190">
        <f aca="true" t="shared" si="51" ref="P206:P217">O206*H206</f>
        <v>0</v>
      </c>
      <c r="Q206" s="190">
        <v>8E-05</v>
      </c>
      <c r="R206" s="190">
        <f aca="true" t="shared" si="52" ref="R206:R217">Q206*H206</f>
        <v>0.000288</v>
      </c>
      <c r="S206" s="190">
        <v>0</v>
      </c>
      <c r="T206" s="191">
        <f aca="true" t="shared" si="53" ref="T206:T217"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2" t="s">
        <v>194</v>
      </c>
      <c r="AT206" s="192" t="s">
        <v>132</v>
      </c>
      <c r="AU206" s="192" t="s">
        <v>86</v>
      </c>
      <c r="AY206" s="14" t="s">
        <v>129</v>
      </c>
      <c r="BE206" s="193">
        <f aca="true" t="shared" si="54" ref="BE206:BE217">IF(N206="základní",J206,0)</f>
        <v>0</v>
      </c>
      <c r="BF206" s="193">
        <f aca="true" t="shared" si="55" ref="BF206:BF217">IF(N206="snížená",J206,0)</f>
        <v>0</v>
      </c>
      <c r="BG206" s="193">
        <f aca="true" t="shared" si="56" ref="BG206:BG217">IF(N206="zákl. přenesená",J206,0)</f>
        <v>0</v>
      </c>
      <c r="BH206" s="193">
        <f aca="true" t="shared" si="57" ref="BH206:BH217">IF(N206="sníž. přenesená",J206,0)</f>
        <v>0</v>
      </c>
      <c r="BI206" s="193">
        <f aca="true" t="shared" si="58" ref="BI206:BI217">IF(N206="nulová",J206,0)</f>
        <v>0</v>
      </c>
      <c r="BJ206" s="14" t="s">
        <v>86</v>
      </c>
      <c r="BK206" s="193">
        <f aca="true" t="shared" si="59" ref="BK206:BK217">ROUND(I206*H206,2)</f>
        <v>0</v>
      </c>
      <c r="BL206" s="14" t="s">
        <v>194</v>
      </c>
      <c r="BM206" s="192" t="s">
        <v>422</v>
      </c>
    </row>
    <row r="207" spans="1:65" s="2" customFormat="1" ht="14.45" customHeight="1">
      <c r="A207" s="31"/>
      <c r="B207" s="32"/>
      <c r="C207" s="180" t="s">
        <v>423</v>
      </c>
      <c r="D207" s="180" t="s">
        <v>132</v>
      </c>
      <c r="E207" s="181" t="s">
        <v>424</v>
      </c>
      <c r="F207" s="182" t="s">
        <v>425</v>
      </c>
      <c r="G207" s="183" t="s">
        <v>142</v>
      </c>
      <c r="H207" s="184">
        <v>3.6</v>
      </c>
      <c r="I207" s="185"/>
      <c r="J207" s="186">
        <f t="shared" si="50"/>
        <v>0</v>
      </c>
      <c r="K207" s="187"/>
      <c r="L207" s="36"/>
      <c r="M207" s="188" t="s">
        <v>1</v>
      </c>
      <c r="N207" s="189" t="s">
        <v>43</v>
      </c>
      <c r="O207" s="68"/>
      <c r="P207" s="190">
        <f t="shared" si="51"/>
        <v>0</v>
      </c>
      <c r="Q207" s="190">
        <v>0.00014</v>
      </c>
      <c r="R207" s="190">
        <f t="shared" si="52"/>
        <v>0.000504</v>
      </c>
      <c r="S207" s="190">
        <v>0</v>
      </c>
      <c r="T207" s="191">
        <f t="shared" si="5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2" t="s">
        <v>194</v>
      </c>
      <c r="AT207" s="192" t="s">
        <v>132</v>
      </c>
      <c r="AU207" s="192" t="s">
        <v>86</v>
      </c>
      <c r="AY207" s="14" t="s">
        <v>129</v>
      </c>
      <c r="BE207" s="193">
        <f t="shared" si="54"/>
        <v>0</v>
      </c>
      <c r="BF207" s="193">
        <f t="shared" si="55"/>
        <v>0</v>
      </c>
      <c r="BG207" s="193">
        <f t="shared" si="56"/>
        <v>0</v>
      </c>
      <c r="BH207" s="193">
        <f t="shared" si="57"/>
        <v>0</v>
      </c>
      <c r="BI207" s="193">
        <f t="shared" si="58"/>
        <v>0</v>
      </c>
      <c r="BJ207" s="14" t="s">
        <v>86</v>
      </c>
      <c r="BK207" s="193">
        <f t="shared" si="59"/>
        <v>0</v>
      </c>
      <c r="BL207" s="14" t="s">
        <v>194</v>
      </c>
      <c r="BM207" s="192" t="s">
        <v>426</v>
      </c>
    </row>
    <row r="208" spans="1:65" s="2" customFormat="1" ht="14.45" customHeight="1">
      <c r="A208" s="31"/>
      <c r="B208" s="32"/>
      <c r="C208" s="180" t="s">
        <v>427</v>
      </c>
      <c r="D208" s="180" t="s">
        <v>132</v>
      </c>
      <c r="E208" s="181" t="s">
        <v>428</v>
      </c>
      <c r="F208" s="182" t="s">
        <v>429</v>
      </c>
      <c r="G208" s="183" t="s">
        <v>142</v>
      </c>
      <c r="H208" s="184">
        <v>3.6</v>
      </c>
      <c r="I208" s="185"/>
      <c r="J208" s="186">
        <f t="shared" si="50"/>
        <v>0</v>
      </c>
      <c r="K208" s="187"/>
      <c r="L208" s="36"/>
      <c r="M208" s="188" t="s">
        <v>1</v>
      </c>
      <c r="N208" s="189" t="s">
        <v>43</v>
      </c>
      <c r="O208" s="68"/>
      <c r="P208" s="190">
        <f t="shared" si="51"/>
        <v>0</v>
      </c>
      <c r="Q208" s="190">
        <v>0.00012</v>
      </c>
      <c r="R208" s="190">
        <f t="shared" si="52"/>
        <v>0.00043200000000000004</v>
      </c>
      <c r="S208" s="190">
        <v>0</v>
      </c>
      <c r="T208" s="191">
        <f t="shared" si="5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2" t="s">
        <v>194</v>
      </c>
      <c r="AT208" s="192" t="s">
        <v>132</v>
      </c>
      <c r="AU208" s="192" t="s">
        <v>86</v>
      </c>
      <c r="AY208" s="14" t="s">
        <v>129</v>
      </c>
      <c r="BE208" s="193">
        <f t="shared" si="54"/>
        <v>0</v>
      </c>
      <c r="BF208" s="193">
        <f t="shared" si="55"/>
        <v>0</v>
      </c>
      <c r="BG208" s="193">
        <f t="shared" si="56"/>
        <v>0</v>
      </c>
      <c r="BH208" s="193">
        <f t="shared" si="57"/>
        <v>0</v>
      </c>
      <c r="BI208" s="193">
        <f t="shared" si="58"/>
        <v>0</v>
      </c>
      <c r="BJ208" s="14" t="s">
        <v>86</v>
      </c>
      <c r="BK208" s="193">
        <f t="shared" si="59"/>
        <v>0</v>
      </c>
      <c r="BL208" s="14" t="s">
        <v>194</v>
      </c>
      <c r="BM208" s="192" t="s">
        <v>430</v>
      </c>
    </row>
    <row r="209" spans="1:65" s="2" customFormat="1" ht="14.45" customHeight="1">
      <c r="A209" s="31"/>
      <c r="B209" s="32"/>
      <c r="C209" s="180" t="s">
        <v>431</v>
      </c>
      <c r="D209" s="180" t="s">
        <v>132</v>
      </c>
      <c r="E209" s="181" t="s">
        <v>432</v>
      </c>
      <c r="F209" s="182" t="s">
        <v>433</v>
      </c>
      <c r="G209" s="183" t="s">
        <v>142</v>
      </c>
      <c r="H209" s="184">
        <v>3.6</v>
      </c>
      <c r="I209" s="185"/>
      <c r="J209" s="186">
        <f t="shared" si="50"/>
        <v>0</v>
      </c>
      <c r="K209" s="187"/>
      <c r="L209" s="36"/>
      <c r="M209" s="188" t="s">
        <v>1</v>
      </c>
      <c r="N209" s="189" t="s">
        <v>43</v>
      </c>
      <c r="O209" s="68"/>
      <c r="P209" s="190">
        <f t="shared" si="51"/>
        <v>0</v>
      </c>
      <c r="Q209" s="190">
        <v>0.00012</v>
      </c>
      <c r="R209" s="190">
        <f t="shared" si="52"/>
        <v>0.00043200000000000004</v>
      </c>
      <c r="S209" s="190">
        <v>0</v>
      </c>
      <c r="T209" s="191">
        <f t="shared" si="5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2" t="s">
        <v>194</v>
      </c>
      <c r="AT209" s="192" t="s">
        <v>132</v>
      </c>
      <c r="AU209" s="192" t="s">
        <v>86</v>
      </c>
      <c r="AY209" s="14" t="s">
        <v>129</v>
      </c>
      <c r="BE209" s="193">
        <f t="shared" si="54"/>
        <v>0</v>
      </c>
      <c r="BF209" s="193">
        <f t="shared" si="55"/>
        <v>0</v>
      </c>
      <c r="BG209" s="193">
        <f t="shared" si="56"/>
        <v>0</v>
      </c>
      <c r="BH209" s="193">
        <f t="shared" si="57"/>
        <v>0</v>
      </c>
      <c r="BI209" s="193">
        <f t="shared" si="58"/>
        <v>0</v>
      </c>
      <c r="BJ209" s="14" t="s">
        <v>86</v>
      </c>
      <c r="BK209" s="193">
        <f t="shared" si="59"/>
        <v>0</v>
      </c>
      <c r="BL209" s="14" t="s">
        <v>194</v>
      </c>
      <c r="BM209" s="192" t="s">
        <v>434</v>
      </c>
    </row>
    <row r="210" spans="1:65" s="2" customFormat="1" ht="14.45" customHeight="1">
      <c r="A210" s="31"/>
      <c r="B210" s="32"/>
      <c r="C210" s="180" t="s">
        <v>435</v>
      </c>
      <c r="D210" s="180" t="s">
        <v>132</v>
      </c>
      <c r="E210" s="181" t="s">
        <v>436</v>
      </c>
      <c r="F210" s="182" t="s">
        <v>437</v>
      </c>
      <c r="G210" s="183" t="s">
        <v>142</v>
      </c>
      <c r="H210" s="184">
        <v>2.4</v>
      </c>
      <c r="I210" s="185"/>
      <c r="J210" s="186">
        <f t="shared" si="50"/>
        <v>0</v>
      </c>
      <c r="K210" s="187"/>
      <c r="L210" s="36"/>
      <c r="M210" s="188" t="s">
        <v>1</v>
      </c>
      <c r="N210" s="189" t="s">
        <v>43</v>
      </c>
      <c r="O210" s="68"/>
      <c r="P210" s="190">
        <f t="shared" si="51"/>
        <v>0</v>
      </c>
      <c r="Q210" s="190">
        <v>0.00023</v>
      </c>
      <c r="R210" s="190">
        <f t="shared" si="52"/>
        <v>0.000552</v>
      </c>
      <c r="S210" s="190">
        <v>0</v>
      </c>
      <c r="T210" s="191">
        <f t="shared" si="5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2" t="s">
        <v>194</v>
      </c>
      <c r="AT210" s="192" t="s">
        <v>132</v>
      </c>
      <c r="AU210" s="192" t="s">
        <v>86</v>
      </c>
      <c r="AY210" s="14" t="s">
        <v>129</v>
      </c>
      <c r="BE210" s="193">
        <f t="shared" si="54"/>
        <v>0</v>
      </c>
      <c r="BF210" s="193">
        <f t="shared" si="55"/>
        <v>0</v>
      </c>
      <c r="BG210" s="193">
        <f t="shared" si="56"/>
        <v>0</v>
      </c>
      <c r="BH210" s="193">
        <f t="shared" si="57"/>
        <v>0</v>
      </c>
      <c r="BI210" s="193">
        <f t="shared" si="58"/>
        <v>0</v>
      </c>
      <c r="BJ210" s="14" t="s">
        <v>86</v>
      </c>
      <c r="BK210" s="193">
        <f t="shared" si="59"/>
        <v>0</v>
      </c>
      <c r="BL210" s="14" t="s">
        <v>194</v>
      </c>
      <c r="BM210" s="192" t="s">
        <v>438</v>
      </c>
    </row>
    <row r="211" spans="1:65" s="2" customFormat="1" ht="14.45" customHeight="1">
      <c r="A211" s="31"/>
      <c r="B211" s="32"/>
      <c r="C211" s="180" t="s">
        <v>439</v>
      </c>
      <c r="D211" s="180" t="s">
        <v>132</v>
      </c>
      <c r="E211" s="181" t="s">
        <v>440</v>
      </c>
      <c r="F211" s="182" t="s">
        <v>441</v>
      </c>
      <c r="G211" s="183" t="s">
        <v>142</v>
      </c>
      <c r="H211" s="184">
        <v>2.4</v>
      </c>
      <c r="I211" s="185"/>
      <c r="J211" s="186">
        <f t="shared" si="50"/>
        <v>0</v>
      </c>
      <c r="K211" s="187"/>
      <c r="L211" s="36"/>
      <c r="M211" s="188" t="s">
        <v>1</v>
      </c>
      <c r="N211" s="189" t="s">
        <v>43</v>
      </c>
      <c r="O211" s="68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2" t="s">
        <v>194</v>
      </c>
      <c r="AT211" s="192" t="s">
        <v>132</v>
      </c>
      <c r="AU211" s="192" t="s">
        <v>86</v>
      </c>
      <c r="AY211" s="14" t="s">
        <v>129</v>
      </c>
      <c r="BE211" s="193">
        <f t="shared" si="54"/>
        <v>0</v>
      </c>
      <c r="BF211" s="193">
        <f t="shared" si="55"/>
        <v>0</v>
      </c>
      <c r="BG211" s="193">
        <f t="shared" si="56"/>
        <v>0</v>
      </c>
      <c r="BH211" s="193">
        <f t="shared" si="57"/>
        <v>0</v>
      </c>
      <c r="BI211" s="193">
        <f t="shared" si="58"/>
        <v>0</v>
      </c>
      <c r="BJ211" s="14" t="s">
        <v>86</v>
      </c>
      <c r="BK211" s="193">
        <f t="shared" si="59"/>
        <v>0</v>
      </c>
      <c r="BL211" s="14" t="s">
        <v>194</v>
      </c>
      <c r="BM211" s="192" t="s">
        <v>442</v>
      </c>
    </row>
    <row r="212" spans="1:65" s="2" customFormat="1" ht="14.45" customHeight="1">
      <c r="A212" s="31"/>
      <c r="B212" s="32"/>
      <c r="C212" s="180" t="s">
        <v>443</v>
      </c>
      <c r="D212" s="180" t="s">
        <v>132</v>
      </c>
      <c r="E212" s="181" t="s">
        <v>444</v>
      </c>
      <c r="F212" s="182" t="s">
        <v>445</v>
      </c>
      <c r="G212" s="183" t="s">
        <v>201</v>
      </c>
      <c r="H212" s="184">
        <v>12</v>
      </c>
      <c r="I212" s="185"/>
      <c r="J212" s="186">
        <f t="shared" si="50"/>
        <v>0</v>
      </c>
      <c r="K212" s="187"/>
      <c r="L212" s="36"/>
      <c r="M212" s="188" t="s">
        <v>1</v>
      </c>
      <c r="N212" s="189" t="s">
        <v>43</v>
      </c>
      <c r="O212" s="68"/>
      <c r="P212" s="190">
        <f t="shared" si="51"/>
        <v>0</v>
      </c>
      <c r="Q212" s="190">
        <v>2E-05</v>
      </c>
      <c r="R212" s="190">
        <f t="shared" si="52"/>
        <v>0.00024000000000000003</v>
      </c>
      <c r="S212" s="190">
        <v>0</v>
      </c>
      <c r="T212" s="191">
        <f t="shared" si="5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2" t="s">
        <v>194</v>
      </c>
      <c r="AT212" s="192" t="s">
        <v>132</v>
      </c>
      <c r="AU212" s="192" t="s">
        <v>86</v>
      </c>
      <c r="AY212" s="14" t="s">
        <v>129</v>
      </c>
      <c r="BE212" s="193">
        <f t="shared" si="54"/>
        <v>0</v>
      </c>
      <c r="BF212" s="193">
        <f t="shared" si="55"/>
        <v>0</v>
      </c>
      <c r="BG212" s="193">
        <f t="shared" si="56"/>
        <v>0</v>
      </c>
      <c r="BH212" s="193">
        <f t="shared" si="57"/>
        <v>0</v>
      </c>
      <c r="BI212" s="193">
        <f t="shared" si="58"/>
        <v>0</v>
      </c>
      <c r="BJ212" s="14" t="s">
        <v>86</v>
      </c>
      <c r="BK212" s="193">
        <f t="shared" si="59"/>
        <v>0</v>
      </c>
      <c r="BL212" s="14" t="s">
        <v>194</v>
      </c>
      <c r="BM212" s="192" t="s">
        <v>446</v>
      </c>
    </row>
    <row r="213" spans="1:65" s="2" customFormat="1" ht="14.45" customHeight="1">
      <c r="A213" s="31"/>
      <c r="B213" s="32"/>
      <c r="C213" s="180" t="s">
        <v>447</v>
      </c>
      <c r="D213" s="180" t="s">
        <v>132</v>
      </c>
      <c r="E213" s="181" t="s">
        <v>448</v>
      </c>
      <c r="F213" s="182" t="s">
        <v>449</v>
      </c>
      <c r="G213" s="183" t="s">
        <v>201</v>
      </c>
      <c r="H213" s="184">
        <v>12</v>
      </c>
      <c r="I213" s="185"/>
      <c r="J213" s="186">
        <f t="shared" si="50"/>
        <v>0</v>
      </c>
      <c r="K213" s="187"/>
      <c r="L213" s="36"/>
      <c r="M213" s="188" t="s">
        <v>1</v>
      </c>
      <c r="N213" s="189" t="s">
        <v>43</v>
      </c>
      <c r="O213" s="68"/>
      <c r="P213" s="190">
        <f t="shared" si="51"/>
        <v>0</v>
      </c>
      <c r="Q213" s="190">
        <v>2E-05</v>
      </c>
      <c r="R213" s="190">
        <f t="shared" si="52"/>
        <v>0.00024000000000000003</v>
      </c>
      <c r="S213" s="190">
        <v>0</v>
      </c>
      <c r="T213" s="191">
        <f t="shared" si="5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2" t="s">
        <v>194</v>
      </c>
      <c r="AT213" s="192" t="s">
        <v>132</v>
      </c>
      <c r="AU213" s="192" t="s">
        <v>86</v>
      </c>
      <c r="AY213" s="14" t="s">
        <v>129</v>
      </c>
      <c r="BE213" s="193">
        <f t="shared" si="54"/>
        <v>0</v>
      </c>
      <c r="BF213" s="193">
        <f t="shared" si="55"/>
        <v>0</v>
      </c>
      <c r="BG213" s="193">
        <f t="shared" si="56"/>
        <v>0</v>
      </c>
      <c r="BH213" s="193">
        <f t="shared" si="57"/>
        <v>0</v>
      </c>
      <c r="BI213" s="193">
        <f t="shared" si="58"/>
        <v>0</v>
      </c>
      <c r="BJ213" s="14" t="s">
        <v>86</v>
      </c>
      <c r="BK213" s="193">
        <f t="shared" si="59"/>
        <v>0</v>
      </c>
      <c r="BL213" s="14" t="s">
        <v>194</v>
      </c>
      <c r="BM213" s="192" t="s">
        <v>450</v>
      </c>
    </row>
    <row r="214" spans="1:65" s="2" customFormat="1" ht="14.45" customHeight="1">
      <c r="A214" s="31"/>
      <c r="B214" s="32"/>
      <c r="C214" s="180" t="s">
        <v>451</v>
      </c>
      <c r="D214" s="180" t="s">
        <v>132</v>
      </c>
      <c r="E214" s="181" t="s">
        <v>452</v>
      </c>
      <c r="F214" s="182" t="s">
        <v>453</v>
      </c>
      <c r="G214" s="183" t="s">
        <v>201</v>
      </c>
      <c r="H214" s="184">
        <v>12</v>
      </c>
      <c r="I214" s="185"/>
      <c r="J214" s="186">
        <f t="shared" si="50"/>
        <v>0</v>
      </c>
      <c r="K214" s="187"/>
      <c r="L214" s="36"/>
      <c r="M214" s="188" t="s">
        <v>1</v>
      </c>
      <c r="N214" s="189" t="s">
        <v>43</v>
      </c>
      <c r="O214" s="68"/>
      <c r="P214" s="190">
        <f t="shared" si="51"/>
        <v>0</v>
      </c>
      <c r="Q214" s="190">
        <v>6E-05</v>
      </c>
      <c r="R214" s="190">
        <f t="shared" si="52"/>
        <v>0.00072</v>
      </c>
      <c r="S214" s="190">
        <v>0</v>
      </c>
      <c r="T214" s="191">
        <f t="shared" si="5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2" t="s">
        <v>194</v>
      </c>
      <c r="AT214" s="192" t="s">
        <v>132</v>
      </c>
      <c r="AU214" s="192" t="s">
        <v>86</v>
      </c>
      <c r="AY214" s="14" t="s">
        <v>129</v>
      </c>
      <c r="BE214" s="193">
        <f t="shared" si="54"/>
        <v>0</v>
      </c>
      <c r="BF214" s="193">
        <f t="shared" si="55"/>
        <v>0</v>
      </c>
      <c r="BG214" s="193">
        <f t="shared" si="56"/>
        <v>0</v>
      </c>
      <c r="BH214" s="193">
        <f t="shared" si="57"/>
        <v>0</v>
      </c>
      <c r="BI214" s="193">
        <f t="shared" si="58"/>
        <v>0</v>
      </c>
      <c r="BJ214" s="14" t="s">
        <v>86</v>
      </c>
      <c r="BK214" s="193">
        <f t="shared" si="59"/>
        <v>0</v>
      </c>
      <c r="BL214" s="14" t="s">
        <v>194</v>
      </c>
      <c r="BM214" s="192" t="s">
        <v>454</v>
      </c>
    </row>
    <row r="215" spans="1:65" s="2" customFormat="1" ht="14.45" customHeight="1">
      <c r="A215" s="31"/>
      <c r="B215" s="32"/>
      <c r="C215" s="180" t="s">
        <v>455</v>
      </c>
      <c r="D215" s="180" t="s">
        <v>132</v>
      </c>
      <c r="E215" s="181" t="s">
        <v>456</v>
      </c>
      <c r="F215" s="182" t="s">
        <v>457</v>
      </c>
      <c r="G215" s="183" t="s">
        <v>142</v>
      </c>
      <c r="H215" s="184">
        <v>2.4</v>
      </c>
      <c r="I215" s="185"/>
      <c r="J215" s="186">
        <f t="shared" si="50"/>
        <v>0</v>
      </c>
      <c r="K215" s="187"/>
      <c r="L215" s="36"/>
      <c r="M215" s="188" t="s">
        <v>1</v>
      </c>
      <c r="N215" s="189" t="s">
        <v>43</v>
      </c>
      <c r="O215" s="68"/>
      <c r="P215" s="190">
        <f t="shared" si="51"/>
        <v>0</v>
      </c>
      <c r="Q215" s="190">
        <v>0.0002</v>
      </c>
      <c r="R215" s="190">
        <f t="shared" si="52"/>
        <v>0.00048</v>
      </c>
      <c r="S215" s="190">
        <v>0</v>
      </c>
      <c r="T215" s="191">
        <f t="shared" si="5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2" t="s">
        <v>194</v>
      </c>
      <c r="AT215" s="192" t="s">
        <v>132</v>
      </c>
      <c r="AU215" s="192" t="s">
        <v>86</v>
      </c>
      <c r="AY215" s="14" t="s">
        <v>129</v>
      </c>
      <c r="BE215" s="193">
        <f t="shared" si="54"/>
        <v>0</v>
      </c>
      <c r="BF215" s="193">
        <f t="shared" si="55"/>
        <v>0</v>
      </c>
      <c r="BG215" s="193">
        <f t="shared" si="56"/>
        <v>0</v>
      </c>
      <c r="BH215" s="193">
        <f t="shared" si="57"/>
        <v>0</v>
      </c>
      <c r="BI215" s="193">
        <f t="shared" si="58"/>
        <v>0</v>
      </c>
      <c r="BJ215" s="14" t="s">
        <v>86</v>
      </c>
      <c r="BK215" s="193">
        <f t="shared" si="59"/>
        <v>0</v>
      </c>
      <c r="BL215" s="14" t="s">
        <v>194</v>
      </c>
      <c r="BM215" s="192" t="s">
        <v>458</v>
      </c>
    </row>
    <row r="216" spans="1:65" s="2" customFormat="1" ht="14.45" customHeight="1">
      <c r="A216" s="31"/>
      <c r="B216" s="32"/>
      <c r="C216" s="180" t="s">
        <v>459</v>
      </c>
      <c r="D216" s="180" t="s">
        <v>132</v>
      </c>
      <c r="E216" s="181" t="s">
        <v>460</v>
      </c>
      <c r="F216" s="182" t="s">
        <v>461</v>
      </c>
      <c r="G216" s="183" t="s">
        <v>201</v>
      </c>
      <c r="H216" s="184">
        <v>12</v>
      </c>
      <c r="I216" s="185"/>
      <c r="J216" s="186">
        <f t="shared" si="50"/>
        <v>0</v>
      </c>
      <c r="K216" s="187"/>
      <c r="L216" s="36"/>
      <c r="M216" s="188" t="s">
        <v>1</v>
      </c>
      <c r="N216" s="189" t="s">
        <v>43</v>
      </c>
      <c r="O216" s="68"/>
      <c r="P216" s="190">
        <f t="shared" si="51"/>
        <v>0</v>
      </c>
      <c r="Q216" s="190">
        <v>2E-05</v>
      </c>
      <c r="R216" s="190">
        <f t="shared" si="52"/>
        <v>0.00024000000000000003</v>
      </c>
      <c r="S216" s="190">
        <v>0</v>
      </c>
      <c r="T216" s="191">
        <f t="shared" si="5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2" t="s">
        <v>194</v>
      </c>
      <c r="AT216" s="192" t="s">
        <v>132</v>
      </c>
      <c r="AU216" s="192" t="s">
        <v>86</v>
      </c>
      <c r="AY216" s="14" t="s">
        <v>129</v>
      </c>
      <c r="BE216" s="193">
        <f t="shared" si="54"/>
        <v>0</v>
      </c>
      <c r="BF216" s="193">
        <f t="shared" si="55"/>
        <v>0</v>
      </c>
      <c r="BG216" s="193">
        <f t="shared" si="56"/>
        <v>0</v>
      </c>
      <c r="BH216" s="193">
        <f t="shared" si="57"/>
        <v>0</v>
      </c>
      <c r="BI216" s="193">
        <f t="shared" si="58"/>
        <v>0</v>
      </c>
      <c r="BJ216" s="14" t="s">
        <v>86</v>
      </c>
      <c r="BK216" s="193">
        <f t="shared" si="59"/>
        <v>0</v>
      </c>
      <c r="BL216" s="14" t="s">
        <v>194</v>
      </c>
      <c r="BM216" s="192" t="s">
        <v>462</v>
      </c>
    </row>
    <row r="217" spans="1:65" s="2" customFormat="1" ht="14.45" customHeight="1">
      <c r="A217" s="31"/>
      <c r="B217" s="32"/>
      <c r="C217" s="180" t="s">
        <v>463</v>
      </c>
      <c r="D217" s="180" t="s">
        <v>132</v>
      </c>
      <c r="E217" s="181" t="s">
        <v>464</v>
      </c>
      <c r="F217" s="182" t="s">
        <v>465</v>
      </c>
      <c r="G217" s="183" t="s">
        <v>142</v>
      </c>
      <c r="H217" s="184">
        <v>2.4</v>
      </c>
      <c r="I217" s="185"/>
      <c r="J217" s="186">
        <f t="shared" si="50"/>
        <v>0</v>
      </c>
      <c r="K217" s="187"/>
      <c r="L217" s="36"/>
      <c r="M217" s="188" t="s">
        <v>1</v>
      </c>
      <c r="N217" s="189" t="s">
        <v>43</v>
      </c>
      <c r="O217" s="68"/>
      <c r="P217" s="190">
        <f t="shared" si="51"/>
        <v>0</v>
      </c>
      <c r="Q217" s="190">
        <v>0.00021</v>
      </c>
      <c r="R217" s="190">
        <f t="shared" si="52"/>
        <v>0.000504</v>
      </c>
      <c r="S217" s="190">
        <v>0</v>
      </c>
      <c r="T217" s="191">
        <f t="shared" si="5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2" t="s">
        <v>194</v>
      </c>
      <c r="AT217" s="192" t="s">
        <v>132</v>
      </c>
      <c r="AU217" s="192" t="s">
        <v>86</v>
      </c>
      <c r="AY217" s="14" t="s">
        <v>129</v>
      </c>
      <c r="BE217" s="193">
        <f t="shared" si="54"/>
        <v>0</v>
      </c>
      <c r="BF217" s="193">
        <f t="shared" si="55"/>
        <v>0</v>
      </c>
      <c r="BG217" s="193">
        <f t="shared" si="56"/>
        <v>0</v>
      </c>
      <c r="BH217" s="193">
        <f t="shared" si="57"/>
        <v>0</v>
      </c>
      <c r="BI217" s="193">
        <f t="shared" si="58"/>
        <v>0</v>
      </c>
      <c r="BJ217" s="14" t="s">
        <v>86</v>
      </c>
      <c r="BK217" s="193">
        <f t="shared" si="59"/>
        <v>0</v>
      </c>
      <c r="BL217" s="14" t="s">
        <v>194</v>
      </c>
      <c r="BM217" s="192" t="s">
        <v>466</v>
      </c>
    </row>
    <row r="218" spans="2:63" s="12" customFormat="1" ht="22.9" customHeight="1">
      <c r="B218" s="164"/>
      <c r="C218" s="165"/>
      <c r="D218" s="166" t="s">
        <v>76</v>
      </c>
      <c r="E218" s="178" t="s">
        <v>467</v>
      </c>
      <c r="F218" s="178" t="s">
        <v>468</v>
      </c>
      <c r="G218" s="165"/>
      <c r="H218" s="165"/>
      <c r="I218" s="168"/>
      <c r="J218" s="179">
        <f>BK218</f>
        <v>0</v>
      </c>
      <c r="K218" s="165"/>
      <c r="L218" s="170"/>
      <c r="M218" s="171"/>
      <c r="N218" s="172"/>
      <c r="O218" s="172"/>
      <c r="P218" s="173">
        <f>SUM(P219:P223)</f>
        <v>0</v>
      </c>
      <c r="Q218" s="172"/>
      <c r="R218" s="173">
        <f>SUM(R219:R223)</f>
        <v>0.16672907999999997</v>
      </c>
      <c r="S218" s="172"/>
      <c r="T218" s="174">
        <f>SUM(T219:T223)</f>
        <v>0.035401379999999996</v>
      </c>
      <c r="AR218" s="175" t="s">
        <v>86</v>
      </c>
      <c r="AT218" s="176" t="s">
        <v>76</v>
      </c>
      <c r="AU218" s="176" t="s">
        <v>82</v>
      </c>
      <c r="AY218" s="175" t="s">
        <v>129</v>
      </c>
      <c r="BK218" s="177">
        <f>SUM(BK219:BK223)</f>
        <v>0</v>
      </c>
    </row>
    <row r="219" spans="1:65" s="2" customFormat="1" ht="14.45" customHeight="1">
      <c r="A219" s="31"/>
      <c r="B219" s="32"/>
      <c r="C219" s="180" t="s">
        <v>469</v>
      </c>
      <c r="D219" s="180" t="s">
        <v>132</v>
      </c>
      <c r="E219" s="181" t="s">
        <v>470</v>
      </c>
      <c r="F219" s="182" t="s">
        <v>471</v>
      </c>
      <c r="G219" s="183" t="s">
        <v>142</v>
      </c>
      <c r="H219" s="184">
        <v>114.198</v>
      </c>
      <c r="I219" s="185"/>
      <c r="J219" s="186">
        <f>ROUND(I219*H219,2)</f>
        <v>0</v>
      </c>
      <c r="K219" s="187"/>
      <c r="L219" s="36"/>
      <c r="M219" s="188" t="s">
        <v>1</v>
      </c>
      <c r="N219" s="189" t="s">
        <v>43</v>
      </c>
      <c r="O219" s="68"/>
      <c r="P219" s="190">
        <f>O219*H219</f>
        <v>0</v>
      </c>
      <c r="Q219" s="190">
        <v>0.001</v>
      </c>
      <c r="R219" s="190">
        <f>Q219*H219</f>
        <v>0.114198</v>
      </c>
      <c r="S219" s="190">
        <v>0.00031</v>
      </c>
      <c r="T219" s="191">
        <f>S219*H219</f>
        <v>0.035401379999999996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2" t="s">
        <v>194</v>
      </c>
      <c r="AT219" s="192" t="s">
        <v>132</v>
      </c>
      <c r="AU219" s="192" t="s">
        <v>86</v>
      </c>
      <c r="AY219" s="14" t="s">
        <v>129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4" t="s">
        <v>86</v>
      </c>
      <c r="BK219" s="193">
        <f>ROUND(I219*H219,2)</f>
        <v>0</v>
      </c>
      <c r="BL219" s="14" t="s">
        <v>194</v>
      </c>
      <c r="BM219" s="192" t="s">
        <v>472</v>
      </c>
    </row>
    <row r="220" spans="1:65" s="2" customFormat="1" ht="14.45" customHeight="1">
      <c r="A220" s="31"/>
      <c r="B220" s="32"/>
      <c r="C220" s="180" t="s">
        <v>473</v>
      </c>
      <c r="D220" s="180" t="s">
        <v>132</v>
      </c>
      <c r="E220" s="181" t="s">
        <v>474</v>
      </c>
      <c r="F220" s="182" t="s">
        <v>475</v>
      </c>
      <c r="G220" s="183" t="s">
        <v>142</v>
      </c>
      <c r="H220" s="184">
        <v>26.167</v>
      </c>
      <c r="I220" s="185"/>
      <c r="J220" s="186">
        <f>ROUND(I220*H220,2)</f>
        <v>0</v>
      </c>
      <c r="K220" s="187"/>
      <c r="L220" s="36"/>
      <c r="M220" s="188" t="s">
        <v>1</v>
      </c>
      <c r="N220" s="189" t="s">
        <v>43</v>
      </c>
      <c r="O220" s="68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2" t="s">
        <v>194</v>
      </c>
      <c r="AT220" s="192" t="s">
        <v>132</v>
      </c>
      <c r="AU220" s="192" t="s">
        <v>86</v>
      </c>
      <c r="AY220" s="14" t="s">
        <v>129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4" t="s">
        <v>86</v>
      </c>
      <c r="BK220" s="193">
        <f>ROUND(I220*H220,2)</f>
        <v>0</v>
      </c>
      <c r="BL220" s="14" t="s">
        <v>194</v>
      </c>
      <c r="BM220" s="192" t="s">
        <v>476</v>
      </c>
    </row>
    <row r="221" spans="1:65" s="2" customFormat="1" ht="14.45" customHeight="1">
      <c r="A221" s="31"/>
      <c r="B221" s="32"/>
      <c r="C221" s="194" t="s">
        <v>477</v>
      </c>
      <c r="D221" s="194" t="s">
        <v>174</v>
      </c>
      <c r="E221" s="195" t="s">
        <v>478</v>
      </c>
      <c r="F221" s="196" t="s">
        <v>479</v>
      </c>
      <c r="G221" s="197" t="s">
        <v>142</v>
      </c>
      <c r="H221" s="198">
        <v>26.167</v>
      </c>
      <c r="I221" s="199"/>
      <c r="J221" s="200">
        <f>ROUND(I221*H221,2)</f>
        <v>0</v>
      </c>
      <c r="K221" s="201"/>
      <c r="L221" s="202"/>
      <c r="M221" s="203" t="s">
        <v>1</v>
      </c>
      <c r="N221" s="204" t="s">
        <v>43</v>
      </c>
      <c r="O221" s="68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2" t="s">
        <v>259</v>
      </c>
      <c r="AT221" s="192" t="s">
        <v>174</v>
      </c>
      <c r="AU221" s="192" t="s">
        <v>86</v>
      </c>
      <c r="AY221" s="14" t="s">
        <v>129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4" t="s">
        <v>86</v>
      </c>
      <c r="BK221" s="193">
        <f>ROUND(I221*H221,2)</f>
        <v>0</v>
      </c>
      <c r="BL221" s="14" t="s">
        <v>194</v>
      </c>
      <c r="BM221" s="192" t="s">
        <v>480</v>
      </c>
    </row>
    <row r="222" spans="1:65" s="2" customFormat="1" ht="14.45" customHeight="1">
      <c r="A222" s="31"/>
      <c r="B222" s="32"/>
      <c r="C222" s="180" t="s">
        <v>481</v>
      </c>
      <c r="D222" s="180" t="s">
        <v>132</v>
      </c>
      <c r="E222" s="181" t="s">
        <v>482</v>
      </c>
      <c r="F222" s="182" t="s">
        <v>483</v>
      </c>
      <c r="G222" s="183" t="s">
        <v>142</v>
      </c>
      <c r="H222" s="184">
        <v>114.198</v>
      </c>
      <c r="I222" s="185"/>
      <c r="J222" s="186">
        <f>ROUND(I222*H222,2)</f>
        <v>0</v>
      </c>
      <c r="K222" s="187"/>
      <c r="L222" s="36"/>
      <c r="M222" s="188" t="s">
        <v>1</v>
      </c>
      <c r="N222" s="189" t="s">
        <v>43</v>
      </c>
      <c r="O222" s="68"/>
      <c r="P222" s="190">
        <f>O222*H222</f>
        <v>0</v>
      </c>
      <c r="Q222" s="190">
        <v>0.0002</v>
      </c>
      <c r="R222" s="190">
        <f>Q222*H222</f>
        <v>0.022839599999999998</v>
      </c>
      <c r="S222" s="190">
        <v>0</v>
      </c>
      <c r="T222" s="191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2" t="s">
        <v>194</v>
      </c>
      <c r="AT222" s="192" t="s">
        <v>132</v>
      </c>
      <c r="AU222" s="192" t="s">
        <v>86</v>
      </c>
      <c r="AY222" s="14" t="s">
        <v>129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4" t="s">
        <v>86</v>
      </c>
      <c r="BK222" s="193">
        <f>ROUND(I222*H222,2)</f>
        <v>0</v>
      </c>
      <c r="BL222" s="14" t="s">
        <v>194</v>
      </c>
      <c r="BM222" s="192" t="s">
        <v>484</v>
      </c>
    </row>
    <row r="223" spans="1:65" s="2" customFormat="1" ht="14.45" customHeight="1">
      <c r="A223" s="31"/>
      <c r="B223" s="32"/>
      <c r="C223" s="180" t="s">
        <v>485</v>
      </c>
      <c r="D223" s="180" t="s">
        <v>132</v>
      </c>
      <c r="E223" s="181" t="s">
        <v>486</v>
      </c>
      <c r="F223" s="182" t="s">
        <v>487</v>
      </c>
      <c r="G223" s="183" t="s">
        <v>142</v>
      </c>
      <c r="H223" s="184">
        <v>114.198</v>
      </c>
      <c r="I223" s="185"/>
      <c r="J223" s="186">
        <f>ROUND(I223*H223,2)</f>
        <v>0</v>
      </c>
      <c r="K223" s="187"/>
      <c r="L223" s="36"/>
      <c r="M223" s="188" t="s">
        <v>1</v>
      </c>
      <c r="N223" s="189" t="s">
        <v>43</v>
      </c>
      <c r="O223" s="68"/>
      <c r="P223" s="190">
        <f>O223*H223</f>
        <v>0</v>
      </c>
      <c r="Q223" s="190">
        <v>0.00026</v>
      </c>
      <c r="R223" s="190">
        <f>Q223*H223</f>
        <v>0.029691479999999996</v>
      </c>
      <c r="S223" s="190">
        <v>0</v>
      </c>
      <c r="T223" s="191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2" t="s">
        <v>194</v>
      </c>
      <c r="AT223" s="192" t="s">
        <v>132</v>
      </c>
      <c r="AU223" s="192" t="s">
        <v>86</v>
      </c>
      <c r="AY223" s="14" t="s">
        <v>129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4" t="s">
        <v>86</v>
      </c>
      <c r="BK223" s="193">
        <f>ROUND(I223*H223,2)</f>
        <v>0</v>
      </c>
      <c r="BL223" s="14" t="s">
        <v>194</v>
      </c>
      <c r="BM223" s="192" t="s">
        <v>488</v>
      </c>
    </row>
    <row r="224" spans="2:63" s="12" customFormat="1" ht="22.9" customHeight="1">
      <c r="B224" s="164"/>
      <c r="C224" s="165"/>
      <c r="D224" s="166" t="s">
        <v>76</v>
      </c>
      <c r="E224" s="178" t="s">
        <v>489</v>
      </c>
      <c r="F224" s="178" t="s">
        <v>490</v>
      </c>
      <c r="G224" s="165"/>
      <c r="H224" s="165"/>
      <c r="I224" s="168"/>
      <c r="J224" s="179">
        <f>BK224</f>
        <v>0</v>
      </c>
      <c r="K224" s="165"/>
      <c r="L224" s="170"/>
      <c r="M224" s="171"/>
      <c r="N224" s="172"/>
      <c r="O224" s="172"/>
      <c r="P224" s="173">
        <f>SUM(P225:P226)</f>
        <v>0</v>
      </c>
      <c r="Q224" s="172"/>
      <c r="R224" s="173">
        <f>SUM(R225:R226)</f>
        <v>0.005271499999999999</v>
      </c>
      <c r="S224" s="172"/>
      <c r="T224" s="174">
        <f>SUM(T225:T226)</f>
        <v>0</v>
      </c>
      <c r="AR224" s="175" t="s">
        <v>86</v>
      </c>
      <c r="AT224" s="176" t="s">
        <v>76</v>
      </c>
      <c r="AU224" s="176" t="s">
        <v>82</v>
      </c>
      <c r="AY224" s="175" t="s">
        <v>129</v>
      </c>
      <c r="BK224" s="177">
        <f>SUM(BK225:BK226)</f>
        <v>0</v>
      </c>
    </row>
    <row r="225" spans="1:65" s="2" customFormat="1" ht="14.45" customHeight="1">
      <c r="A225" s="31"/>
      <c r="B225" s="32"/>
      <c r="C225" s="180" t="s">
        <v>491</v>
      </c>
      <c r="D225" s="180" t="s">
        <v>132</v>
      </c>
      <c r="E225" s="181" t="s">
        <v>492</v>
      </c>
      <c r="F225" s="182" t="s">
        <v>493</v>
      </c>
      <c r="G225" s="183" t="s">
        <v>142</v>
      </c>
      <c r="H225" s="184">
        <v>4.055</v>
      </c>
      <c r="I225" s="185"/>
      <c r="J225" s="186">
        <f>ROUND(I225*H225,2)</f>
        <v>0</v>
      </c>
      <c r="K225" s="187"/>
      <c r="L225" s="36"/>
      <c r="M225" s="188" t="s">
        <v>1</v>
      </c>
      <c r="N225" s="189" t="s">
        <v>43</v>
      </c>
      <c r="O225" s="68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2" t="s">
        <v>194</v>
      </c>
      <c r="AT225" s="192" t="s">
        <v>132</v>
      </c>
      <c r="AU225" s="192" t="s">
        <v>86</v>
      </c>
      <c r="AY225" s="14" t="s">
        <v>129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4" t="s">
        <v>86</v>
      </c>
      <c r="BK225" s="193">
        <f>ROUND(I225*H225,2)</f>
        <v>0</v>
      </c>
      <c r="BL225" s="14" t="s">
        <v>194</v>
      </c>
      <c r="BM225" s="192" t="s">
        <v>494</v>
      </c>
    </row>
    <row r="226" spans="1:65" s="2" customFormat="1" ht="14.45" customHeight="1">
      <c r="A226" s="31"/>
      <c r="B226" s="32"/>
      <c r="C226" s="194" t="s">
        <v>495</v>
      </c>
      <c r="D226" s="194" t="s">
        <v>174</v>
      </c>
      <c r="E226" s="195" t="s">
        <v>496</v>
      </c>
      <c r="F226" s="196" t="s">
        <v>497</v>
      </c>
      <c r="G226" s="197" t="s">
        <v>142</v>
      </c>
      <c r="H226" s="198">
        <v>4.055</v>
      </c>
      <c r="I226" s="199"/>
      <c r="J226" s="200">
        <f>ROUND(I226*H226,2)</f>
        <v>0</v>
      </c>
      <c r="K226" s="201"/>
      <c r="L226" s="202"/>
      <c r="M226" s="203" t="s">
        <v>1</v>
      </c>
      <c r="N226" s="204" t="s">
        <v>43</v>
      </c>
      <c r="O226" s="68"/>
      <c r="P226" s="190">
        <f>O226*H226</f>
        <v>0</v>
      </c>
      <c r="Q226" s="190">
        <v>0.0013</v>
      </c>
      <c r="R226" s="190">
        <f>Q226*H226</f>
        <v>0.005271499999999999</v>
      </c>
      <c r="S226" s="190">
        <v>0</v>
      </c>
      <c r="T226" s="191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2" t="s">
        <v>259</v>
      </c>
      <c r="AT226" s="192" t="s">
        <v>174</v>
      </c>
      <c r="AU226" s="192" t="s">
        <v>86</v>
      </c>
      <c r="AY226" s="14" t="s">
        <v>129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4" t="s">
        <v>86</v>
      </c>
      <c r="BK226" s="193">
        <f>ROUND(I226*H226,2)</f>
        <v>0</v>
      </c>
      <c r="BL226" s="14" t="s">
        <v>194</v>
      </c>
      <c r="BM226" s="192" t="s">
        <v>498</v>
      </c>
    </row>
    <row r="227" spans="2:63" s="12" customFormat="1" ht="25.9" customHeight="1">
      <c r="B227" s="164"/>
      <c r="C227" s="165"/>
      <c r="D227" s="166" t="s">
        <v>76</v>
      </c>
      <c r="E227" s="167" t="s">
        <v>174</v>
      </c>
      <c r="F227" s="167" t="s">
        <v>499</v>
      </c>
      <c r="G227" s="165"/>
      <c r="H227" s="165"/>
      <c r="I227" s="168"/>
      <c r="J227" s="169">
        <f>BK227</f>
        <v>0</v>
      </c>
      <c r="K227" s="165"/>
      <c r="L227" s="170"/>
      <c r="M227" s="171"/>
      <c r="N227" s="172"/>
      <c r="O227" s="172"/>
      <c r="P227" s="173">
        <f>P228</f>
        <v>0</v>
      </c>
      <c r="Q227" s="172"/>
      <c r="R227" s="173">
        <f>R228</f>
        <v>0</v>
      </c>
      <c r="S227" s="172"/>
      <c r="T227" s="174">
        <f>T228</f>
        <v>0</v>
      </c>
      <c r="AR227" s="175" t="s">
        <v>130</v>
      </c>
      <c r="AT227" s="176" t="s">
        <v>76</v>
      </c>
      <c r="AU227" s="176" t="s">
        <v>77</v>
      </c>
      <c r="AY227" s="175" t="s">
        <v>129</v>
      </c>
      <c r="BK227" s="177">
        <f>BK228</f>
        <v>0</v>
      </c>
    </row>
    <row r="228" spans="2:63" s="12" customFormat="1" ht="22.9" customHeight="1">
      <c r="B228" s="164"/>
      <c r="C228" s="165"/>
      <c r="D228" s="166" t="s">
        <v>76</v>
      </c>
      <c r="E228" s="178" t="s">
        <v>500</v>
      </c>
      <c r="F228" s="178" t="s">
        <v>501</v>
      </c>
      <c r="G228" s="165"/>
      <c r="H228" s="165"/>
      <c r="I228" s="168"/>
      <c r="J228" s="179">
        <f>BK228</f>
        <v>0</v>
      </c>
      <c r="K228" s="165"/>
      <c r="L228" s="170"/>
      <c r="M228" s="171"/>
      <c r="N228" s="172"/>
      <c r="O228" s="172"/>
      <c r="P228" s="173">
        <f>SUM(P229:P248)</f>
        <v>0</v>
      </c>
      <c r="Q228" s="172"/>
      <c r="R228" s="173">
        <f>SUM(R229:R248)</f>
        <v>0</v>
      </c>
      <c r="S228" s="172"/>
      <c r="T228" s="174">
        <f>SUM(T229:T248)</f>
        <v>0</v>
      </c>
      <c r="AR228" s="175" t="s">
        <v>130</v>
      </c>
      <c r="AT228" s="176" t="s">
        <v>76</v>
      </c>
      <c r="AU228" s="176" t="s">
        <v>82</v>
      </c>
      <c r="AY228" s="175" t="s">
        <v>129</v>
      </c>
      <c r="BK228" s="177">
        <f>SUM(BK229:BK248)</f>
        <v>0</v>
      </c>
    </row>
    <row r="229" spans="1:65" s="2" customFormat="1" ht="14.45" customHeight="1">
      <c r="A229" s="31"/>
      <c r="B229" s="32"/>
      <c r="C229" s="180" t="s">
        <v>502</v>
      </c>
      <c r="D229" s="180" t="s">
        <v>132</v>
      </c>
      <c r="E229" s="181" t="s">
        <v>503</v>
      </c>
      <c r="F229" s="182" t="s">
        <v>504</v>
      </c>
      <c r="G229" s="183" t="s">
        <v>201</v>
      </c>
      <c r="H229" s="184">
        <v>2</v>
      </c>
      <c r="I229" s="185"/>
      <c r="J229" s="186">
        <f aca="true" t="shared" si="60" ref="J229:J248">ROUND(I229*H229,2)</f>
        <v>0</v>
      </c>
      <c r="K229" s="187"/>
      <c r="L229" s="36"/>
      <c r="M229" s="188" t="s">
        <v>1</v>
      </c>
      <c r="N229" s="189" t="s">
        <v>43</v>
      </c>
      <c r="O229" s="68"/>
      <c r="P229" s="190">
        <f aca="true" t="shared" si="61" ref="P229:P248">O229*H229</f>
        <v>0</v>
      </c>
      <c r="Q229" s="190">
        <v>0</v>
      </c>
      <c r="R229" s="190">
        <f aca="true" t="shared" si="62" ref="R229:R248">Q229*H229</f>
        <v>0</v>
      </c>
      <c r="S229" s="190">
        <v>0</v>
      </c>
      <c r="T229" s="191">
        <f aca="true" t="shared" si="63" ref="T229:T248"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2" t="s">
        <v>136</v>
      </c>
      <c r="AT229" s="192" t="s">
        <v>132</v>
      </c>
      <c r="AU229" s="192" t="s">
        <v>86</v>
      </c>
      <c r="AY229" s="14" t="s">
        <v>129</v>
      </c>
      <c r="BE229" s="193">
        <f aca="true" t="shared" si="64" ref="BE229:BE248">IF(N229="základní",J229,0)</f>
        <v>0</v>
      </c>
      <c r="BF229" s="193">
        <f aca="true" t="shared" si="65" ref="BF229:BF248">IF(N229="snížená",J229,0)</f>
        <v>0</v>
      </c>
      <c r="BG229" s="193">
        <f aca="true" t="shared" si="66" ref="BG229:BG248">IF(N229="zákl. přenesená",J229,0)</f>
        <v>0</v>
      </c>
      <c r="BH229" s="193">
        <f aca="true" t="shared" si="67" ref="BH229:BH248">IF(N229="sníž. přenesená",J229,0)</f>
        <v>0</v>
      </c>
      <c r="BI229" s="193">
        <f aca="true" t="shared" si="68" ref="BI229:BI248">IF(N229="nulová",J229,0)</f>
        <v>0</v>
      </c>
      <c r="BJ229" s="14" t="s">
        <v>86</v>
      </c>
      <c r="BK229" s="193">
        <f aca="true" t="shared" si="69" ref="BK229:BK248">ROUND(I229*H229,2)</f>
        <v>0</v>
      </c>
      <c r="BL229" s="14" t="s">
        <v>136</v>
      </c>
      <c r="BM229" s="192" t="s">
        <v>505</v>
      </c>
    </row>
    <row r="230" spans="1:65" s="2" customFormat="1" ht="14.45" customHeight="1">
      <c r="A230" s="31"/>
      <c r="B230" s="32"/>
      <c r="C230" s="180" t="s">
        <v>506</v>
      </c>
      <c r="D230" s="180" t="s">
        <v>132</v>
      </c>
      <c r="E230" s="181" t="s">
        <v>507</v>
      </c>
      <c r="F230" s="182" t="s">
        <v>508</v>
      </c>
      <c r="G230" s="183" t="s">
        <v>201</v>
      </c>
      <c r="H230" s="184">
        <v>14</v>
      </c>
      <c r="I230" s="185"/>
      <c r="J230" s="186">
        <f t="shared" si="60"/>
        <v>0</v>
      </c>
      <c r="K230" s="187"/>
      <c r="L230" s="36"/>
      <c r="M230" s="188" t="s">
        <v>1</v>
      </c>
      <c r="N230" s="189" t="s">
        <v>43</v>
      </c>
      <c r="O230" s="68"/>
      <c r="P230" s="190">
        <f t="shared" si="61"/>
        <v>0</v>
      </c>
      <c r="Q230" s="190">
        <v>0</v>
      </c>
      <c r="R230" s="190">
        <f t="shared" si="62"/>
        <v>0</v>
      </c>
      <c r="S230" s="190">
        <v>0</v>
      </c>
      <c r="T230" s="191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2" t="s">
        <v>401</v>
      </c>
      <c r="AT230" s="192" t="s">
        <v>132</v>
      </c>
      <c r="AU230" s="192" t="s">
        <v>86</v>
      </c>
      <c r="AY230" s="14" t="s">
        <v>129</v>
      </c>
      <c r="BE230" s="193">
        <f t="shared" si="64"/>
        <v>0</v>
      </c>
      <c r="BF230" s="193">
        <f t="shared" si="65"/>
        <v>0</v>
      </c>
      <c r="BG230" s="193">
        <f t="shared" si="66"/>
        <v>0</v>
      </c>
      <c r="BH230" s="193">
        <f t="shared" si="67"/>
        <v>0</v>
      </c>
      <c r="BI230" s="193">
        <f t="shared" si="68"/>
        <v>0</v>
      </c>
      <c r="BJ230" s="14" t="s">
        <v>86</v>
      </c>
      <c r="BK230" s="193">
        <f t="shared" si="69"/>
        <v>0</v>
      </c>
      <c r="BL230" s="14" t="s">
        <v>401</v>
      </c>
      <c r="BM230" s="192" t="s">
        <v>509</v>
      </c>
    </row>
    <row r="231" spans="1:65" s="2" customFormat="1" ht="14.45" customHeight="1">
      <c r="A231" s="31"/>
      <c r="B231" s="32"/>
      <c r="C231" s="180" t="s">
        <v>510</v>
      </c>
      <c r="D231" s="180" t="s">
        <v>132</v>
      </c>
      <c r="E231" s="181" t="s">
        <v>511</v>
      </c>
      <c r="F231" s="182" t="s">
        <v>512</v>
      </c>
      <c r="G231" s="183" t="s">
        <v>201</v>
      </c>
      <c r="H231" s="184">
        <v>18</v>
      </c>
      <c r="I231" s="185"/>
      <c r="J231" s="186">
        <f t="shared" si="60"/>
        <v>0</v>
      </c>
      <c r="K231" s="187"/>
      <c r="L231" s="36"/>
      <c r="M231" s="188" t="s">
        <v>1</v>
      </c>
      <c r="N231" s="189" t="s">
        <v>43</v>
      </c>
      <c r="O231" s="68"/>
      <c r="P231" s="190">
        <f t="shared" si="61"/>
        <v>0</v>
      </c>
      <c r="Q231" s="190">
        <v>0</v>
      </c>
      <c r="R231" s="190">
        <f t="shared" si="62"/>
        <v>0</v>
      </c>
      <c r="S231" s="190">
        <v>0</v>
      </c>
      <c r="T231" s="191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2" t="s">
        <v>401</v>
      </c>
      <c r="AT231" s="192" t="s">
        <v>132</v>
      </c>
      <c r="AU231" s="192" t="s">
        <v>86</v>
      </c>
      <c r="AY231" s="14" t="s">
        <v>129</v>
      </c>
      <c r="BE231" s="193">
        <f t="shared" si="64"/>
        <v>0</v>
      </c>
      <c r="BF231" s="193">
        <f t="shared" si="65"/>
        <v>0</v>
      </c>
      <c r="BG231" s="193">
        <f t="shared" si="66"/>
        <v>0</v>
      </c>
      <c r="BH231" s="193">
        <f t="shared" si="67"/>
        <v>0</v>
      </c>
      <c r="BI231" s="193">
        <f t="shared" si="68"/>
        <v>0</v>
      </c>
      <c r="BJ231" s="14" t="s">
        <v>86</v>
      </c>
      <c r="BK231" s="193">
        <f t="shared" si="69"/>
        <v>0</v>
      </c>
      <c r="BL231" s="14" t="s">
        <v>401</v>
      </c>
      <c r="BM231" s="192" t="s">
        <v>513</v>
      </c>
    </row>
    <row r="232" spans="1:65" s="2" customFormat="1" ht="14.45" customHeight="1">
      <c r="A232" s="31"/>
      <c r="B232" s="32"/>
      <c r="C232" s="180" t="s">
        <v>514</v>
      </c>
      <c r="D232" s="180" t="s">
        <v>132</v>
      </c>
      <c r="E232" s="181" t="s">
        <v>515</v>
      </c>
      <c r="F232" s="182" t="s">
        <v>516</v>
      </c>
      <c r="G232" s="183" t="s">
        <v>201</v>
      </c>
      <c r="H232" s="184">
        <v>2</v>
      </c>
      <c r="I232" s="185"/>
      <c r="J232" s="186">
        <f t="shared" si="60"/>
        <v>0</v>
      </c>
      <c r="K232" s="187"/>
      <c r="L232" s="36"/>
      <c r="M232" s="188" t="s">
        <v>1</v>
      </c>
      <c r="N232" s="189" t="s">
        <v>43</v>
      </c>
      <c r="O232" s="68"/>
      <c r="P232" s="190">
        <f t="shared" si="61"/>
        <v>0</v>
      </c>
      <c r="Q232" s="190">
        <v>0</v>
      </c>
      <c r="R232" s="190">
        <f t="shared" si="62"/>
        <v>0</v>
      </c>
      <c r="S232" s="190">
        <v>0</v>
      </c>
      <c r="T232" s="191">
        <f t="shared" si="6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2" t="s">
        <v>401</v>
      </c>
      <c r="AT232" s="192" t="s">
        <v>132</v>
      </c>
      <c r="AU232" s="192" t="s">
        <v>86</v>
      </c>
      <c r="AY232" s="14" t="s">
        <v>129</v>
      </c>
      <c r="BE232" s="193">
        <f t="shared" si="64"/>
        <v>0</v>
      </c>
      <c r="BF232" s="193">
        <f t="shared" si="65"/>
        <v>0</v>
      </c>
      <c r="BG232" s="193">
        <f t="shared" si="66"/>
        <v>0</v>
      </c>
      <c r="BH232" s="193">
        <f t="shared" si="67"/>
        <v>0</v>
      </c>
      <c r="BI232" s="193">
        <f t="shared" si="68"/>
        <v>0</v>
      </c>
      <c r="BJ232" s="14" t="s">
        <v>86</v>
      </c>
      <c r="BK232" s="193">
        <f t="shared" si="69"/>
        <v>0</v>
      </c>
      <c r="BL232" s="14" t="s">
        <v>401</v>
      </c>
      <c r="BM232" s="192" t="s">
        <v>517</v>
      </c>
    </row>
    <row r="233" spans="1:65" s="2" customFormat="1" ht="14.45" customHeight="1">
      <c r="A233" s="31"/>
      <c r="B233" s="32"/>
      <c r="C233" s="180" t="s">
        <v>518</v>
      </c>
      <c r="D233" s="180" t="s">
        <v>132</v>
      </c>
      <c r="E233" s="181" t="s">
        <v>519</v>
      </c>
      <c r="F233" s="182" t="s">
        <v>520</v>
      </c>
      <c r="G233" s="183" t="s">
        <v>201</v>
      </c>
      <c r="H233" s="184">
        <v>2</v>
      </c>
      <c r="I233" s="185"/>
      <c r="J233" s="186">
        <f t="shared" si="60"/>
        <v>0</v>
      </c>
      <c r="K233" s="187"/>
      <c r="L233" s="36"/>
      <c r="M233" s="188" t="s">
        <v>1</v>
      </c>
      <c r="N233" s="189" t="s">
        <v>43</v>
      </c>
      <c r="O233" s="68"/>
      <c r="P233" s="190">
        <f t="shared" si="61"/>
        <v>0</v>
      </c>
      <c r="Q233" s="190">
        <v>0</v>
      </c>
      <c r="R233" s="190">
        <f t="shared" si="62"/>
        <v>0</v>
      </c>
      <c r="S233" s="190">
        <v>0</v>
      </c>
      <c r="T233" s="191">
        <f t="shared" si="6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2" t="s">
        <v>401</v>
      </c>
      <c r="AT233" s="192" t="s">
        <v>132</v>
      </c>
      <c r="AU233" s="192" t="s">
        <v>86</v>
      </c>
      <c r="AY233" s="14" t="s">
        <v>129</v>
      </c>
      <c r="BE233" s="193">
        <f t="shared" si="64"/>
        <v>0</v>
      </c>
      <c r="BF233" s="193">
        <f t="shared" si="65"/>
        <v>0</v>
      </c>
      <c r="BG233" s="193">
        <f t="shared" si="66"/>
        <v>0</v>
      </c>
      <c r="BH233" s="193">
        <f t="shared" si="67"/>
        <v>0</v>
      </c>
      <c r="BI233" s="193">
        <f t="shared" si="68"/>
        <v>0</v>
      </c>
      <c r="BJ233" s="14" t="s">
        <v>86</v>
      </c>
      <c r="BK233" s="193">
        <f t="shared" si="69"/>
        <v>0</v>
      </c>
      <c r="BL233" s="14" t="s">
        <v>401</v>
      </c>
      <c r="BM233" s="192" t="s">
        <v>521</v>
      </c>
    </row>
    <row r="234" spans="1:65" s="2" customFormat="1" ht="14.45" customHeight="1">
      <c r="A234" s="31"/>
      <c r="B234" s="32"/>
      <c r="C234" s="180" t="s">
        <v>522</v>
      </c>
      <c r="D234" s="180" t="s">
        <v>132</v>
      </c>
      <c r="E234" s="181" t="s">
        <v>523</v>
      </c>
      <c r="F234" s="182" t="s">
        <v>524</v>
      </c>
      <c r="G234" s="183" t="s">
        <v>201</v>
      </c>
      <c r="H234" s="184">
        <v>80</v>
      </c>
      <c r="I234" s="185"/>
      <c r="J234" s="186">
        <f t="shared" si="60"/>
        <v>0</v>
      </c>
      <c r="K234" s="187"/>
      <c r="L234" s="36"/>
      <c r="M234" s="188" t="s">
        <v>1</v>
      </c>
      <c r="N234" s="189" t="s">
        <v>43</v>
      </c>
      <c r="O234" s="68"/>
      <c r="P234" s="190">
        <f t="shared" si="61"/>
        <v>0</v>
      </c>
      <c r="Q234" s="190">
        <v>0</v>
      </c>
      <c r="R234" s="190">
        <f t="shared" si="62"/>
        <v>0</v>
      </c>
      <c r="S234" s="190">
        <v>0</v>
      </c>
      <c r="T234" s="191">
        <f t="shared" si="6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2" t="s">
        <v>401</v>
      </c>
      <c r="AT234" s="192" t="s">
        <v>132</v>
      </c>
      <c r="AU234" s="192" t="s">
        <v>86</v>
      </c>
      <c r="AY234" s="14" t="s">
        <v>129</v>
      </c>
      <c r="BE234" s="193">
        <f t="shared" si="64"/>
        <v>0</v>
      </c>
      <c r="BF234" s="193">
        <f t="shared" si="65"/>
        <v>0</v>
      </c>
      <c r="BG234" s="193">
        <f t="shared" si="66"/>
        <v>0</v>
      </c>
      <c r="BH234" s="193">
        <f t="shared" si="67"/>
        <v>0</v>
      </c>
      <c r="BI234" s="193">
        <f t="shared" si="68"/>
        <v>0</v>
      </c>
      <c r="BJ234" s="14" t="s">
        <v>86</v>
      </c>
      <c r="BK234" s="193">
        <f t="shared" si="69"/>
        <v>0</v>
      </c>
      <c r="BL234" s="14" t="s">
        <v>401</v>
      </c>
      <c r="BM234" s="192" t="s">
        <v>525</v>
      </c>
    </row>
    <row r="235" spans="1:65" s="2" customFormat="1" ht="14.45" customHeight="1">
      <c r="A235" s="31"/>
      <c r="B235" s="32"/>
      <c r="C235" s="180" t="s">
        <v>526</v>
      </c>
      <c r="D235" s="180" t="s">
        <v>132</v>
      </c>
      <c r="E235" s="181" t="s">
        <v>527</v>
      </c>
      <c r="F235" s="182" t="s">
        <v>528</v>
      </c>
      <c r="G235" s="183" t="s">
        <v>201</v>
      </c>
      <c r="H235" s="184">
        <v>8</v>
      </c>
      <c r="I235" s="185"/>
      <c r="J235" s="186">
        <f t="shared" si="60"/>
        <v>0</v>
      </c>
      <c r="K235" s="187"/>
      <c r="L235" s="36"/>
      <c r="M235" s="188" t="s">
        <v>1</v>
      </c>
      <c r="N235" s="189" t="s">
        <v>43</v>
      </c>
      <c r="O235" s="68"/>
      <c r="P235" s="190">
        <f t="shared" si="61"/>
        <v>0</v>
      </c>
      <c r="Q235" s="190">
        <v>0</v>
      </c>
      <c r="R235" s="190">
        <f t="shared" si="62"/>
        <v>0</v>
      </c>
      <c r="S235" s="190">
        <v>0</v>
      </c>
      <c r="T235" s="191">
        <f t="shared" si="6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2" t="s">
        <v>401</v>
      </c>
      <c r="AT235" s="192" t="s">
        <v>132</v>
      </c>
      <c r="AU235" s="192" t="s">
        <v>86</v>
      </c>
      <c r="AY235" s="14" t="s">
        <v>129</v>
      </c>
      <c r="BE235" s="193">
        <f t="shared" si="64"/>
        <v>0</v>
      </c>
      <c r="BF235" s="193">
        <f t="shared" si="65"/>
        <v>0</v>
      </c>
      <c r="BG235" s="193">
        <f t="shared" si="66"/>
        <v>0</v>
      </c>
      <c r="BH235" s="193">
        <f t="shared" si="67"/>
        <v>0</v>
      </c>
      <c r="BI235" s="193">
        <f t="shared" si="68"/>
        <v>0</v>
      </c>
      <c r="BJ235" s="14" t="s">
        <v>86</v>
      </c>
      <c r="BK235" s="193">
        <f t="shared" si="69"/>
        <v>0</v>
      </c>
      <c r="BL235" s="14" t="s">
        <v>401</v>
      </c>
      <c r="BM235" s="192" t="s">
        <v>529</v>
      </c>
    </row>
    <row r="236" spans="1:65" s="2" customFormat="1" ht="14.45" customHeight="1">
      <c r="A236" s="31"/>
      <c r="B236" s="32"/>
      <c r="C236" s="180" t="s">
        <v>530</v>
      </c>
      <c r="D236" s="180" t="s">
        <v>132</v>
      </c>
      <c r="E236" s="181" t="s">
        <v>531</v>
      </c>
      <c r="F236" s="182" t="s">
        <v>532</v>
      </c>
      <c r="G236" s="183" t="s">
        <v>201</v>
      </c>
      <c r="H236" s="184">
        <v>2</v>
      </c>
      <c r="I236" s="185"/>
      <c r="J236" s="186">
        <f t="shared" si="60"/>
        <v>0</v>
      </c>
      <c r="K236" s="187"/>
      <c r="L236" s="36"/>
      <c r="M236" s="188" t="s">
        <v>1</v>
      </c>
      <c r="N236" s="189" t="s">
        <v>43</v>
      </c>
      <c r="O236" s="68"/>
      <c r="P236" s="190">
        <f t="shared" si="61"/>
        <v>0</v>
      </c>
      <c r="Q236" s="190">
        <v>0</v>
      </c>
      <c r="R236" s="190">
        <f t="shared" si="62"/>
        <v>0</v>
      </c>
      <c r="S236" s="190">
        <v>0</v>
      </c>
      <c r="T236" s="191">
        <f t="shared" si="6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2" t="s">
        <v>401</v>
      </c>
      <c r="AT236" s="192" t="s">
        <v>132</v>
      </c>
      <c r="AU236" s="192" t="s">
        <v>86</v>
      </c>
      <c r="AY236" s="14" t="s">
        <v>129</v>
      </c>
      <c r="BE236" s="193">
        <f t="shared" si="64"/>
        <v>0</v>
      </c>
      <c r="BF236" s="193">
        <f t="shared" si="65"/>
        <v>0</v>
      </c>
      <c r="BG236" s="193">
        <f t="shared" si="66"/>
        <v>0</v>
      </c>
      <c r="BH236" s="193">
        <f t="shared" si="67"/>
        <v>0</v>
      </c>
      <c r="BI236" s="193">
        <f t="shared" si="68"/>
        <v>0</v>
      </c>
      <c r="BJ236" s="14" t="s">
        <v>86</v>
      </c>
      <c r="BK236" s="193">
        <f t="shared" si="69"/>
        <v>0</v>
      </c>
      <c r="BL236" s="14" t="s">
        <v>401</v>
      </c>
      <c r="BM236" s="192" t="s">
        <v>533</v>
      </c>
    </row>
    <row r="237" spans="1:65" s="2" customFormat="1" ht="14.45" customHeight="1">
      <c r="A237" s="31"/>
      <c r="B237" s="32"/>
      <c r="C237" s="180" t="s">
        <v>534</v>
      </c>
      <c r="D237" s="180" t="s">
        <v>132</v>
      </c>
      <c r="E237" s="181" t="s">
        <v>535</v>
      </c>
      <c r="F237" s="182" t="s">
        <v>536</v>
      </c>
      <c r="G237" s="183" t="s">
        <v>201</v>
      </c>
      <c r="H237" s="184">
        <v>2</v>
      </c>
      <c r="I237" s="185"/>
      <c r="J237" s="186">
        <f t="shared" si="60"/>
        <v>0</v>
      </c>
      <c r="K237" s="187"/>
      <c r="L237" s="36"/>
      <c r="M237" s="188" t="s">
        <v>1</v>
      </c>
      <c r="N237" s="189" t="s">
        <v>43</v>
      </c>
      <c r="O237" s="68"/>
      <c r="P237" s="190">
        <f t="shared" si="61"/>
        <v>0</v>
      </c>
      <c r="Q237" s="190">
        <v>0</v>
      </c>
      <c r="R237" s="190">
        <f t="shared" si="62"/>
        <v>0</v>
      </c>
      <c r="S237" s="190">
        <v>0</v>
      </c>
      <c r="T237" s="191">
        <f t="shared" si="6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2" t="s">
        <v>401</v>
      </c>
      <c r="AT237" s="192" t="s">
        <v>132</v>
      </c>
      <c r="AU237" s="192" t="s">
        <v>86</v>
      </c>
      <c r="AY237" s="14" t="s">
        <v>129</v>
      </c>
      <c r="BE237" s="193">
        <f t="shared" si="64"/>
        <v>0</v>
      </c>
      <c r="BF237" s="193">
        <f t="shared" si="65"/>
        <v>0</v>
      </c>
      <c r="BG237" s="193">
        <f t="shared" si="66"/>
        <v>0</v>
      </c>
      <c r="BH237" s="193">
        <f t="shared" si="67"/>
        <v>0</v>
      </c>
      <c r="BI237" s="193">
        <f t="shared" si="68"/>
        <v>0</v>
      </c>
      <c r="BJ237" s="14" t="s">
        <v>86</v>
      </c>
      <c r="BK237" s="193">
        <f t="shared" si="69"/>
        <v>0</v>
      </c>
      <c r="BL237" s="14" t="s">
        <v>401</v>
      </c>
      <c r="BM237" s="192" t="s">
        <v>537</v>
      </c>
    </row>
    <row r="238" spans="1:65" s="2" customFormat="1" ht="14.45" customHeight="1">
      <c r="A238" s="31"/>
      <c r="B238" s="32"/>
      <c r="C238" s="180" t="s">
        <v>538</v>
      </c>
      <c r="D238" s="180" t="s">
        <v>132</v>
      </c>
      <c r="E238" s="181" t="s">
        <v>539</v>
      </c>
      <c r="F238" s="182" t="s">
        <v>540</v>
      </c>
      <c r="G238" s="183" t="s">
        <v>201</v>
      </c>
      <c r="H238" s="184">
        <v>14</v>
      </c>
      <c r="I238" s="185"/>
      <c r="J238" s="186">
        <f t="shared" si="60"/>
        <v>0</v>
      </c>
      <c r="K238" s="187"/>
      <c r="L238" s="36"/>
      <c r="M238" s="188" t="s">
        <v>1</v>
      </c>
      <c r="N238" s="189" t="s">
        <v>43</v>
      </c>
      <c r="O238" s="68"/>
      <c r="P238" s="190">
        <f t="shared" si="61"/>
        <v>0</v>
      </c>
      <c r="Q238" s="190">
        <v>0</v>
      </c>
      <c r="R238" s="190">
        <f t="shared" si="62"/>
        <v>0</v>
      </c>
      <c r="S238" s="190">
        <v>0</v>
      </c>
      <c r="T238" s="191">
        <f t="shared" si="6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2" t="s">
        <v>401</v>
      </c>
      <c r="AT238" s="192" t="s">
        <v>132</v>
      </c>
      <c r="AU238" s="192" t="s">
        <v>86</v>
      </c>
      <c r="AY238" s="14" t="s">
        <v>129</v>
      </c>
      <c r="BE238" s="193">
        <f t="shared" si="64"/>
        <v>0</v>
      </c>
      <c r="BF238" s="193">
        <f t="shared" si="65"/>
        <v>0</v>
      </c>
      <c r="BG238" s="193">
        <f t="shared" si="66"/>
        <v>0</v>
      </c>
      <c r="BH238" s="193">
        <f t="shared" si="67"/>
        <v>0</v>
      </c>
      <c r="BI238" s="193">
        <f t="shared" si="68"/>
        <v>0</v>
      </c>
      <c r="BJ238" s="14" t="s">
        <v>86</v>
      </c>
      <c r="BK238" s="193">
        <f t="shared" si="69"/>
        <v>0</v>
      </c>
      <c r="BL238" s="14" t="s">
        <v>401</v>
      </c>
      <c r="BM238" s="192" t="s">
        <v>541</v>
      </c>
    </row>
    <row r="239" spans="1:65" s="2" customFormat="1" ht="14.45" customHeight="1">
      <c r="A239" s="31"/>
      <c r="B239" s="32"/>
      <c r="C239" s="180" t="s">
        <v>542</v>
      </c>
      <c r="D239" s="180" t="s">
        <v>132</v>
      </c>
      <c r="E239" s="181" t="s">
        <v>543</v>
      </c>
      <c r="F239" s="182" t="s">
        <v>544</v>
      </c>
      <c r="G239" s="183" t="s">
        <v>201</v>
      </c>
      <c r="H239" s="184">
        <v>2</v>
      </c>
      <c r="I239" s="185"/>
      <c r="J239" s="186">
        <f t="shared" si="60"/>
        <v>0</v>
      </c>
      <c r="K239" s="187"/>
      <c r="L239" s="36"/>
      <c r="M239" s="188" t="s">
        <v>1</v>
      </c>
      <c r="N239" s="189" t="s">
        <v>43</v>
      </c>
      <c r="O239" s="68"/>
      <c r="P239" s="190">
        <f t="shared" si="61"/>
        <v>0</v>
      </c>
      <c r="Q239" s="190">
        <v>0</v>
      </c>
      <c r="R239" s="190">
        <f t="shared" si="62"/>
        <v>0</v>
      </c>
      <c r="S239" s="190">
        <v>0</v>
      </c>
      <c r="T239" s="191">
        <f t="shared" si="6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2" t="s">
        <v>401</v>
      </c>
      <c r="AT239" s="192" t="s">
        <v>132</v>
      </c>
      <c r="AU239" s="192" t="s">
        <v>86</v>
      </c>
      <c r="AY239" s="14" t="s">
        <v>129</v>
      </c>
      <c r="BE239" s="193">
        <f t="shared" si="64"/>
        <v>0</v>
      </c>
      <c r="BF239" s="193">
        <f t="shared" si="65"/>
        <v>0</v>
      </c>
      <c r="BG239" s="193">
        <f t="shared" si="66"/>
        <v>0</v>
      </c>
      <c r="BH239" s="193">
        <f t="shared" si="67"/>
        <v>0</v>
      </c>
      <c r="BI239" s="193">
        <f t="shared" si="68"/>
        <v>0</v>
      </c>
      <c r="BJ239" s="14" t="s">
        <v>86</v>
      </c>
      <c r="BK239" s="193">
        <f t="shared" si="69"/>
        <v>0</v>
      </c>
      <c r="BL239" s="14" t="s">
        <v>401</v>
      </c>
      <c r="BM239" s="192" t="s">
        <v>545</v>
      </c>
    </row>
    <row r="240" spans="1:65" s="2" customFormat="1" ht="14.45" customHeight="1">
      <c r="A240" s="31"/>
      <c r="B240" s="32"/>
      <c r="C240" s="180" t="s">
        <v>546</v>
      </c>
      <c r="D240" s="180" t="s">
        <v>132</v>
      </c>
      <c r="E240" s="181" t="s">
        <v>547</v>
      </c>
      <c r="F240" s="182" t="s">
        <v>548</v>
      </c>
      <c r="G240" s="183" t="s">
        <v>201</v>
      </c>
      <c r="H240" s="184">
        <v>7</v>
      </c>
      <c r="I240" s="185"/>
      <c r="J240" s="186">
        <f t="shared" si="60"/>
        <v>0</v>
      </c>
      <c r="K240" s="187"/>
      <c r="L240" s="36"/>
      <c r="M240" s="188" t="s">
        <v>1</v>
      </c>
      <c r="N240" s="189" t="s">
        <v>43</v>
      </c>
      <c r="O240" s="68"/>
      <c r="P240" s="190">
        <f t="shared" si="61"/>
        <v>0</v>
      </c>
      <c r="Q240" s="190">
        <v>0</v>
      </c>
      <c r="R240" s="190">
        <f t="shared" si="62"/>
        <v>0</v>
      </c>
      <c r="S240" s="190">
        <v>0</v>
      </c>
      <c r="T240" s="191">
        <f t="shared" si="6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2" t="s">
        <v>401</v>
      </c>
      <c r="AT240" s="192" t="s">
        <v>132</v>
      </c>
      <c r="AU240" s="192" t="s">
        <v>86</v>
      </c>
      <c r="AY240" s="14" t="s">
        <v>129</v>
      </c>
      <c r="BE240" s="193">
        <f t="shared" si="64"/>
        <v>0</v>
      </c>
      <c r="BF240" s="193">
        <f t="shared" si="65"/>
        <v>0</v>
      </c>
      <c r="BG240" s="193">
        <f t="shared" si="66"/>
        <v>0</v>
      </c>
      <c r="BH240" s="193">
        <f t="shared" si="67"/>
        <v>0</v>
      </c>
      <c r="BI240" s="193">
        <f t="shared" si="68"/>
        <v>0</v>
      </c>
      <c r="BJ240" s="14" t="s">
        <v>86</v>
      </c>
      <c r="BK240" s="193">
        <f t="shared" si="69"/>
        <v>0</v>
      </c>
      <c r="BL240" s="14" t="s">
        <v>401</v>
      </c>
      <c r="BM240" s="192" t="s">
        <v>549</v>
      </c>
    </row>
    <row r="241" spans="1:65" s="2" customFormat="1" ht="14.45" customHeight="1">
      <c r="A241" s="31"/>
      <c r="B241" s="32"/>
      <c r="C241" s="180" t="s">
        <v>550</v>
      </c>
      <c r="D241" s="180" t="s">
        <v>132</v>
      </c>
      <c r="E241" s="181" t="s">
        <v>551</v>
      </c>
      <c r="F241" s="182" t="s">
        <v>552</v>
      </c>
      <c r="G241" s="183" t="s">
        <v>201</v>
      </c>
      <c r="H241" s="184">
        <v>2</v>
      </c>
      <c r="I241" s="185"/>
      <c r="J241" s="186">
        <f t="shared" si="60"/>
        <v>0</v>
      </c>
      <c r="K241" s="187"/>
      <c r="L241" s="36"/>
      <c r="M241" s="188" t="s">
        <v>1</v>
      </c>
      <c r="N241" s="189" t="s">
        <v>43</v>
      </c>
      <c r="O241" s="68"/>
      <c r="P241" s="190">
        <f t="shared" si="61"/>
        <v>0</v>
      </c>
      <c r="Q241" s="190">
        <v>0</v>
      </c>
      <c r="R241" s="190">
        <f t="shared" si="62"/>
        <v>0</v>
      </c>
      <c r="S241" s="190">
        <v>0</v>
      </c>
      <c r="T241" s="191">
        <f t="shared" si="6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2" t="s">
        <v>401</v>
      </c>
      <c r="AT241" s="192" t="s">
        <v>132</v>
      </c>
      <c r="AU241" s="192" t="s">
        <v>86</v>
      </c>
      <c r="AY241" s="14" t="s">
        <v>129</v>
      </c>
      <c r="BE241" s="193">
        <f t="shared" si="64"/>
        <v>0</v>
      </c>
      <c r="BF241" s="193">
        <f t="shared" si="65"/>
        <v>0</v>
      </c>
      <c r="BG241" s="193">
        <f t="shared" si="66"/>
        <v>0</v>
      </c>
      <c r="BH241" s="193">
        <f t="shared" si="67"/>
        <v>0</v>
      </c>
      <c r="BI241" s="193">
        <f t="shared" si="68"/>
        <v>0</v>
      </c>
      <c r="BJ241" s="14" t="s">
        <v>86</v>
      </c>
      <c r="BK241" s="193">
        <f t="shared" si="69"/>
        <v>0</v>
      </c>
      <c r="BL241" s="14" t="s">
        <v>401</v>
      </c>
      <c r="BM241" s="192" t="s">
        <v>553</v>
      </c>
    </row>
    <row r="242" spans="1:65" s="2" customFormat="1" ht="14.45" customHeight="1">
      <c r="A242" s="31"/>
      <c r="B242" s="32"/>
      <c r="C242" s="180" t="s">
        <v>554</v>
      </c>
      <c r="D242" s="180" t="s">
        <v>132</v>
      </c>
      <c r="E242" s="181" t="s">
        <v>555</v>
      </c>
      <c r="F242" s="182" t="s">
        <v>556</v>
      </c>
      <c r="G242" s="183" t="s">
        <v>201</v>
      </c>
      <c r="H242" s="184">
        <v>1</v>
      </c>
      <c r="I242" s="185"/>
      <c r="J242" s="186">
        <f t="shared" si="60"/>
        <v>0</v>
      </c>
      <c r="K242" s="187"/>
      <c r="L242" s="36"/>
      <c r="M242" s="188" t="s">
        <v>1</v>
      </c>
      <c r="N242" s="189" t="s">
        <v>43</v>
      </c>
      <c r="O242" s="68"/>
      <c r="P242" s="190">
        <f t="shared" si="61"/>
        <v>0</v>
      </c>
      <c r="Q242" s="190">
        <v>0</v>
      </c>
      <c r="R242" s="190">
        <f t="shared" si="62"/>
        <v>0</v>
      </c>
      <c r="S242" s="190">
        <v>0</v>
      </c>
      <c r="T242" s="191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2" t="s">
        <v>401</v>
      </c>
      <c r="AT242" s="192" t="s">
        <v>132</v>
      </c>
      <c r="AU242" s="192" t="s">
        <v>86</v>
      </c>
      <c r="AY242" s="14" t="s">
        <v>129</v>
      </c>
      <c r="BE242" s="193">
        <f t="shared" si="64"/>
        <v>0</v>
      </c>
      <c r="BF242" s="193">
        <f t="shared" si="65"/>
        <v>0</v>
      </c>
      <c r="BG242" s="193">
        <f t="shared" si="66"/>
        <v>0</v>
      </c>
      <c r="BH242" s="193">
        <f t="shared" si="67"/>
        <v>0</v>
      </c>
      <c r="BI242" s="193">
        <f t="shared" si="68"/>
        <v>0</v>
      </c>
      <c r="BJ242" s="14" t="s">
        <v>86</v>
      </c>
      <c r="BK242" s="193">
        <f t="shared" si="69"/>
        <v>0</v>
      </c>
      <c r="BL242" s="14" t="s">
        <v>401</v>
      </c>
      <c r="BM242" s="192" t="s">
        <v>557</v>
      </c>
    </row>
    <row r="243" spans="1:65" s="2" customFormat="1" ht="14.45" customHeight="1">
      <c r="A243" s="31"/>
      <c r="B243" s="32"/>
      <c r="C243" s="180" t="s">
        <v>558</v>
      </c>
      <c r="D243" s="180" t="s">
        <v>132</v>
      </c>
      <c r="E243" s="181" t="s">
        <v>559</v>
      </c>
      <c r="F243" s="182" t="s">
        <v>560</v>
      </c>
      <c r="G243" s="183" t="s">
        <v>201</v>
      </c>
      <c r="H243" s="184">
        <v>1</v>
      </c>
      <c r="I243" s="185"/>
      <c r="J243" s="186">
        <f t="shared" si="60"/>
        <v>0</v>
      </c>
      <c r="K243" s="187"/>
      <c r="L243" s="36"/>
      <c r="M243" s="188" t="s">
        <v>1</v>
      </c>
      <c r="N243" s="189" t="s">
        <v>43</v>
      </c>
      <c r="O243" s="68"/>
      <c r="P243" s="190">
        <f t="shared" si="61"/>
        <v>0</v>
      </c>
      <c r="Q243" s="190">
        <v>0</v>
      </c>
      <c r="R243" s="190">
        <f t="shared" si="62"/>
        <v>0</v>
      </c>
      <c r="S243" s="190">
        <v>0</v>
      </c>
      <c r="T243" s="191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2" t="s">
        <v>401</v>
      </c>
      <c r="AT243" s="192" t="s">
        <v>132</v>
      </c>
      <c r="AU243" s="192" t="s">
        <v>86</v>
      </c>
      <c r="AY243" s="14" t="s">
        <v>129</v>
      </c>
      <c r="BE243" s="193">
        <f t="shared" si="64"/>
        <v>0</v>
      </c>
      <c r="BF243" s="193">
        <f t="shared" si="65"/>
        <v>0</v>
      </c>
      <c r="BG243" s="193">
        <f t="shared" si="66"/>
        <v>0</v>
      </c>
      <c r="BH243" s="193">
        <f t="shared" si="67"/>
        <v>0</v>
      </c>
      <c r="BI243" s="193">
        <f t="shared" si="68"/>
        <v>0</v>
      </c>
      <c r="BJ243" s="14" t="s">
        <v>86</v>
      </c>
      <c r="BK243" s="193">
        <f t="shared" si="69"/>
        <v>0</v>
      </c>
      <c r="BL243" s="14" t="s">
        <v>401</v>
      </c>
      <c r="BM243" s="192" t="s">
        <v>561</v>
      </c>
    </row>
    <row r="244" spans="1:65" s="2" customFormat="1" ht="14.45" customHeight="1">
      <c r="A244" s="31"/>
      <c r="B244" s="32"/>
      <c r="C244" s="180" t="s">
        <v>562</v>
      </c>
      <c r="D244" s="180" t="s">
        <v>132</v>
      </c>
      <c r="E244" s="181" t="s">
        <v>563</v>
      </c>
      <c r="F244" s="182" t="s">
        <v>564</v>
      </c>
      <c r="G244" s="183" t="s">
        <v>201</v>
      </c>
      <c r="H244" s="184">
        <v>3</v>
      </c>
      <c r="I244" s="185"/>
      <c r="J244" s="186">
        <f t="shared" si="60"/>
        <v>0</v>
      </c>
      <c r="K244" s="187"/>
      <c r="L244" s="36"/>
      <c r="M244" s="188" t="s">
        <v>1</v>
      </c>
      <c r="N244" s="189" t="s">
        <v>43</v>
      </c>
      <c r="O244" s="68"/>
      <c r="P244" s="190">
        <f t="shared" si="61"/>
        <v>0</v>
      </c>
      <c r="Q244" s="190">
        <v>0</v>
      </c>
      <c r="R244" s="190">
        <f t="shared" si="62"/>
        <v>0</v>
      </c>
      <c r="S244" s="190">
        <v>0</v>
      </c>
      <c r="T244" s="191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2" t="s">
        <v>401</v>
      </c>
      <c r="AT244" s="192" t="s">
        <v>132</v>
      </c>
      <c r="AU244" s="192" t="s">
        <v>86</v>
      </c>
      <c r="AY244" s="14" t="s">
        <v>129</v>
      </c>
      <c r="BE244" s="193">
        <f t="shared" si="64"/>
        <v>0</v>
      </c>
      <c r="BF244" s="193">
        <f t="shared" si="65"/>
        <v>0</v>
      </c>
      <c r="BG244" s="193">
        <f t="shared" si="66"/>
        <v>0</v>
      </c>
      <c r="BH244" s="193">
        <f t="shared" si="67"/>
        <v>0</v>
      </c>
      <c r="BI244" s="193">
        <f t="shared" si="68"/>
        <v>0</v>
      </c>
      <c r="BJ244" s="14" t="s">
        <v>86</v>
      </c>
      <c r="BK244" s="193">
        <f t="shared" si="69"/>
        <v>0</v>
      </c>
      <c r="BL244" s="14" t="s">
        <v>401</v>
      </c>
      <c r="BM244" s="192" t="s">
        <v>565</v>
      </c>
    </row>
    <row r="245" spans="1:65" s="2" customFormat="1" ht="14.45" customHeight="1">
      <c r="A245" s="31"/>
      <c r="B245" s="32"/>
      <c r="C245" s="180" t="s">
        <v>566</v>
      </c>
      <c r="D245" s="180" t="s">
        <v>132</v>
      </c>
      <c r="E245" s="181" t="s">
        <v>567</v>
      </c>
      <c r="F245" s="182" t="s">
        <v>568</v>
      </c>
      <c r="G245" s="183" t="s">
        <v>201</v>
      </c>
      <c r="H245" s="184">
        <v>1</v>
      </c>
      <c r="I245" s="185"/>
      <c r="J245" s="186">
        <f t="shared" si="60"/>
        <v>0</v>
      </c>
      <c r="K245" s="187"/>
      <c r="L245" s="36"/>
      <c r="M245" s="188" t="s">
        <v>1</v>
      </c>
      <c r="N245" s="189" t="s">
        <v>43</v>
      </c>
      <c r="O245" s="68"/>
      <c r="P245" s="190">
        <f t="shared" si="61"/>
        <v>0</v>
      </c>
      <c r="Q245" s="190">
        <v>0</v>
      </c>
      <c r="R245" s="190">
        <f t="shared" si="62"/>
        <v>0</v>
      </c>
      <c r="S245" s="190">
        <v>0</v>
      </c>
      <c r="T245" s="191">
        <f t="shared" si="6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2" t="s">
        <v>401</v>
      </c>
      <c r="AT245" s="192" t="s">
        <v>132</v>
      </c>
      <c r="AU245" s="192" t="s">
        <v>86</v>
      </c>
      <c r="AY245" s="14" t="s">
        <v>129</v>
      </c>
      <c r="BE245" s="193">
        <f t="shared" si="64"/>
        <v>0</v>
      </c>
      <c r="BF245" s="193">
        <f t="shared" si="65"/>
        <v>0</v>
      </c>
      <c r="BG245" s="193">
        <f t="shared" si="66"/>
        <v>0</v>
      </c>
      <c r="BH245" s="193">
        <f t="shared" si="67"/>
        <v>0</v>
      </c>
      <c r="BI245" s="193">
        <f t="shared" si="68"/>
        <v>0</v>
      </c>
      <c r="BJ245" s="14" t="s">
        <v>86</v>
      </c>
      <c r="BK245" s="193">
        <f t="shared" si="69"/>
        <v>0</v>
      </c>
      <c r="BL245" s="14" t="s">
        <v>401</v>
      </c>
      <c r="BM245" s="192" t="s">
        <v>569</v>
      </c>
    </row>
    <row r="246" spans="1:65" s="2" customFormat="1" ht="14.45" customHeight="1">
      <c r="A246" s="31"/>
      <c r="B246" s="32"/>
      <c r="C246" s="180" t="s">
        <v>570</v>
      </c>
      <c r="D246" s="180" t="s">
        <v>132</v>
      </c>
      <c r="E246" s="181" t="s">
        <v>571</v>
      </c>
      <c r="F246" s="182" t="s">
        <v>572</v>
      </c>
      <c r="G246" s="183" t="s">
        <v>201</v>
      </c>
      <c r="H246" s="184">
        <v>1</v>
      </c>
      <c r="I246" s="185"/>
      <c r="J246" s="186">
        <f t="shared" si="60"/>
        <v>0</v>
      </c>
      <c r="K246" s="187"/>
      <c r="L246" s="36"/>
      <c r="M246" s="188" t="s">
        <v>1</v>
      </c>
      <c r="N246" s="189" t="s">
        <v>43</v>
      </c>
      <c r="O246" s="68"/>
      <c r="P246" s="190">
        <f t="shared" si="61"/>
        <v>0</v>
      </c>
      <c r="Q246" s="190">
        <v>0</v>
      </c>
      <c r="R246" s="190">
        <f t="shared" si="62"/>
        <v>0</v>
      </c>
      <c r="S246" s="190">
        <v>0</v>
      </c>
      <c r="T246" s="191">
        <f t="shared" si="6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2" t="s">
        <v>401</v>
      </c>
      <c r="AT246" s="192" t="s">
        <v>132</v>
      </c>
      <c r="AU246" s="192" t="s">
        <v>86</v>
      </c>
      <c r="AY246" s="14" t="s">
        <v>129</v>
      </c>
      <c r="BE246" s="193">
        <f t="shared" si="64"/>
        <v>0</v>
      </c>
      <c r="BF246" s="193">
        <f t="shared" si="65"/>
        <v>0</v>
      </c>
      <c r="BG246" s="193">
        <f t="shared" si="66"/>
        <v>0</v>
      </c>
      <c r="BH246" s="193">
        <f t="shared" si="67"/>
        <v>0</v>
      </c>
      <c r="BI246" s="193">
        <f t="shared" si="68"/>
        <v>0</v>
      </c>
      <c r="BJ246" s="14" t="s">
        <v>86</v>
      </c>
      <c r="BK246" s="193">
        <f t="shared" si="69"/>
        <v>0</v>
      </c>
      <c r="BL246" s="14" t="s">
        <v>401</v>
      </c>
      <c r="BM246" s="192" t="s">
        <v>573</v>
      </c>
    </row>
    <row r="247" spans="1:65" s="2" customFormat="1" ht="14.45" customHeight="1">
      <c r="A247" s="31"/>
      <c r="B247" s="32"/>
      <c r="C247" s="180" t="s">
        <v>574</v>
      </c>
      <c r="D247" s="180" t="s">
        <v>132</v>
      </c>
      <c r="E247" s="181" t="s">
        <v>575</v>
      </c>
      <c r="F247" s="182" t="s">
        <v>576</v>
      </c>
      <c r="G247" s="183" t="s">
        <v>201</v>
      </c>
      <c r="H247" s="184">
        <v>1</v>
      </c>
      <c r="I247" s="185"/>
      <c r="J247" s="186">
        <f t="shared" si="60"/>
        <v>0</v>
      </c>
      <c r="K247" s="187"/>
      <c r="L247" s="36"/>
      <c r="M247" s="188" t="s">
        <v>1</v>
      </c>
      <c r="N247" s="189" t="s">
        <v>43</v>
      </c>
      <c r="O247" s="68"/>
      <c r="P247" s="190">
        <f t="shared" si="61"/>
        <v>0</v>
      </c>
      <c r="Q247" s="190">
        <v>0</v>
      </c>
      <c r="R247" s="190">
        <f t="shared" si="62"/>
        <v>0</v>
      </c>
      <c r="S247" s="190">
        <v>0</v>
      </c>
      <c r="T247" s="191">
        <f t="shared" si="6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2" t="s">
        <v>401</v>
      </c>
      <c r="AT247" s="192" t="s">
        <v>132</v>
      </c>
      <c r="AU247" s="192" t="s">
        <v>86</v>
      </c>
      <c r="AY247" s="14" t="s">
        <v>129</v>
      </c>
      <c r="BE247" s="193">
        <f t="shared" si="64"/>
        <v>0</v>
      </c>
      <c r="BF247" s="193">
        <f t="shared" si="65"/>
        <v>0</v>
      </c>
      <c r="BG247" s="193">
        <f t="shared" si="66"/>
        <v>0</v>
      </c>
      <c r="BH247" s="193">
        <f t="shared" si="67"/>
        <v>0</v>
      </c>
      <c r="BI247" s="193">
        <f t="shared" si="68"/>
        <v>0</v>
      </c>
      <c r="BJ247" s="14" t="s">
        <v>86</v>
      </c>
      <c r="BK247" s="193">
        <f t="shared" si="69"/>
        <v>0</v>
      </c>
      <c r="BL247" s="14" t="s">
        <v>401</v>
      </c>
      <c r="BM247" s="192" t="s">
        <v>577</v>
      </c>
    </row>
    <row r="248" spans="1:65" s="2" customFormat="1" ht="14.45" customHeight="1">
      <c r="A248" s="31"/>
      <c r="B248" s="32"/>
      <c r="C248" s="180" t="s">
        <v>578</v>
      </c>
      <c r="D248" s="180" t="s">
        <v>132</v>
      </c>
      <c r="E248" s="181" t="s">
        <v>579</v>
      </c>
      <c r="F248" s="182" t="s">
        <v>580</v>
      </c>
      <c r="G248" s="183" t="s">
        <v>581</v>
      </c>
      <c r="H248" s="184">
        <v>1</v>
      </c>
      <c r="I248" s="185"/>
      <c r="J248" s="186">
        <f t="shared" si="60"/>
        <v>0</v>
      </c>
      <c r="K248" s="187"/>
      <c r="L248" s="36"/>
      <c r="M248" s="206" t="s">
        <v>1</v>
      </c>
      <c r="N248" s="207" t="s">
        <v>43</v>
      </c>
      <c r="O248" s="208"/>
      <c r="P248" s="209">
        <f t="shared" si="61"/>
        <v>0</v>
      </c>
      <c r="Q248" s="209">
        <v>0</v>
      </c>
      <c r="R248" s="209">
        <f t="shared" si="62"/>
        <v>0</v>
      </c>
      <c r="S248" s="209">
        <v>0</v>
      </c>
      <c r="T248" s="210">
        <f t="shared" si="6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2" t="s">
        <v>401</v>
      </c>
      <c r="AT248" s="192" t="s">
        <v>132</v>
      </c>
      <c r="AU248" s="192" t="s">
        <v>86</v>
      </c>
      <c r="AY248" s="14" t="s">
        <v>129</v>
      </c>
      <c r="BE248" s="193">
        <f t="shared" si="64"/>
        <v>0</v>
      </c>
      <c r="BF248" s="193">
        <f t="shared" si="65"/>
        <v>0</v>
      </c>
      <c r="BG248" s="193">
        <f t="shared" si="66"/>
        <v>0</v>
      </c>
      <c r="BH248" s="193">
        <f t="shared" si="67"/>
        <v>0</v>
      </c>
      <c r="BI248" s="193">
        <f t="shared" si="68"/>
        <v>0</v>
      </c>
      <c r="BJ248" s="14" t="s">
        <v>86</v>
      </c>
      <c r="BK248" s="193">
        <f t="shared" si="69"/>
        <v>0</v>
      </c>
      <c r="BL248" s="14" t="s">
        <v>401</v>
      </c>
      <c r="BM248" s="192" t="s">
        <v>582</v>
      </c>
    </row>
    <row r="249" spans="1:31" s="2" customFormat="1" ht="6.95" customHeight="1">
      <c r="A249" s="31"/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36"/>
      <c r="M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</sheetData>
  <sheetProtection algorithmName="SHA-512" hashValue="MSF5TQwMViUI2hIzV4ZJGo0AvM31oNtHqKtMXJkiHgT07fbf0KWtDbtDUo+0llA3T+xhGybMQICQiCrHScIbgQ==" saltValue="vAYuwa/63c1GS9W9Jsiz3cEjPqaEBeTXu6tzli0FtK0D8l8Pk2vhb9iKzymJdzKODi36fSzhiicXaQOIwllKMg==" spinCount="100000" sheet="1" objects="1" scenarios="1" formatColumns="0" formatRows="0" autoFilter="0"/>
  <autoFilter ref="C126:K248"/>
  <mergeCells count="6">
    <mergeCell ref="L2:V2"/>
    <mergeCell ref="E7:H7"/>
    <mergeCell ref="E16:H16"/>
    <mergeCell ref="E25:H25"/>
    <mergeCell ref="E85:H85"/>
    <mergeCell ref="E119:H11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TOSHIBAC660\kucera</dc:creator>
  <cp:keywords/>
  <dc:description/>
  <cp:lastModifiedBy>Dušková Jaroslava Ing.</cp:lastModifiedBy>
  <dcterms:created xsi:type="dcterms:W3CDTF">2020-10-02T10:36:41Z</dcterms:created>
  <dcterms:modified xsi:type="dcterms:W3CDTF">2020-10-02T11:22:39Z</dcterms:modified>
  <cp:category/>
  <cp:version/>
  <cp:contentType/>
  <cp:contentStatus/>
</cp:coreProperties>
</file>