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duskova\Documents\Výběrová řízení\2020\Oprava ochozu radniční věže říjen 2020\Oprava ochozu radniční věže\E-ZAK\"/>
    </mc:Choice>
  </mc:AlternateContent>
  <bookViews>
    <workbookView xWindow="-120" yWindow="-120" windowWidth="25440" windowHeight="15540"/>
  </bookViews>
  <sheets>
    <sheet name="Rekapitulace stavby" sheetId="1" r:id="rId1"/>
    <sheet name="079-04-08-2017 - Oprava R..." sheetId="2" r:id="rId2"/>
  </sheets>
  <definedNames>
    <definedName name="_xlnm.Print_Titles" localSheetId="1">'079-04-08-2017 - Oprava R...'!$129:$129</definedName>
    <definedName name="_xlnm.Print_Titles" localSheetId="0">'Rekapitulace stavby'!$85:$85</definedName>
    <definedName name="_xlnm.Print_Area" localSheetId="1">'079-04-08-2017 - Oprava R...'!$C$4:$Q$70,'079-04-08-2017 - Oprava R...'!$C$76:$Q$114,'079-04-08-2017 - Oprava R...'!$C$120:$Q$347</definedName>
    <definedName name="_xlnm.Print_Area" localSheetId="0">'Rekapitulace stavby'!$C$4:$AP$70,'Rekapitulace stavby'!$C$76:$AP$96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K170" i="2" l="1"/>
  <c r="BI170" i="2"/>
  <c r="BH170" i="2"/>
  <c r="BG170" i="2"/>
  <c r="BF170" i="2"/>
  <c r="AA170" i="2"/>
  <c r="Y170" i="2"/>
  <c r="W170" i="2"/>
  <c r="N170" i="2"/>
  <c r="BE170" i="2" s="1"/>
  <c r="BK166" i="2"/>
  <c r="BI166" i="2"/>
  <c r="BH166" i="2"/>
  <c r="BG166" i="2"/>
  <c r="BF166" i="2"/>
  <c r="AA166" i="2"/>
  <c r="Y166" i="2"/>
  <c r="W166" i="2"/>
  <c r="N166" i="2"/>
  <c r="BE166" i="2" s="1"/>
  <c r="BK162" i="2"/>
  <c r="BI162" i="2"/>
  <c r="BH162" i="2"/>
  <c r="BG162" i="2"/>
  <c r="BF162" i="2"/>
  <c r="AA162" i="2"/>
  <c r="Y162" i="2"/>
  <c r="W162" i="2"/>
  <c r="N162" i="2"/>
  <c r="BE162" i="2" s="1"/>
  <c r="BK158" i="2"/>
  <c r="BI158" i="2"/>
  <c r="BH158" i="2"/>
  <c r="BG158" i="2"/>
  <c r="BF158" i="2"/>
  <c r="AA158" i="2"/>
  <c r="Y158" i="2"/>
  <c r="W158" i="2"/>
  <c r="N158" i="2"/>
  <c r="BE158" i="2" s="1"/>
  <c r="BK154" i="2"/>
  <c r="BI154" i="2"/>
  <c r="BH154" i="2"/>
  <c r="BG154" i="2"/>
  <c r="BF154" i="2"/>
  <c r="AA154" i="2"/>
  <c r="Y154" i="2"/>
  <c r="W154" i="2"/>
  <c r="N154" i="2"/>
  <c r="BE154" i="2" s="1"/>
  <c r="N150" i="2"/>
  <c r="W150" i="2"/>
  <c r="Y150" i="2"/>
  <c r="AA150" i="2"/>
  <c r="BE150" i="2"/>
  <c r="BF150" i="2"/>
  <c r="BG150" i="2"/>
  <c r="BH150" i="2"/>
  <c r="BI150" i="2"/>
  <c r="BK150" i="2"/>
  <c r="N174" i="2"/>
  <c r="W174" i="2"/>
  <c r="Y174" i="2"/>
  <c r="AA174" i="2"/>
  <c r="BE174" i="2"/>
  <c r="BF174" i="2"/>
  <c r="BG174" i="2"/>
  <c r="BH174" i="2"/>
  <c r="BI174" i="2"/>
  <c r="BK174" i="2"/>
  <c r="N177" i="2"/>
  <c r="W177" i="2"/>
  <c r="Y177" i="2"/>
  <c r="AA177" i="2"/>
  <c r="BE177" i="2"/>
  <c r="BF177" i="2"/>
  <c r="BG177" i="2"/>
  <c r="BH177" i="2"/>
  <c r="BI177" i="2"/>
  <c r="BK177" i="2"/>
  <c r="N180" i="2"/>
  <c r="W180" i="2"/>
  <c r="Y180" i="2"/>
  <c r="AA180" i="2"/>
  <c r="BE180" i="2"/>
  <c r="BF180" i="2"/>
  <c r="BG180" i="2"/>
  <c r="BH180" i="2"/>
  <c r="BI180" i="2"/>
  <c r="BK180" i="2"/>
  <c r="N347" i="2"/>
  <c r="AY88" i="1"/>
  <c r="AX88" i="1"/>
  <c r="BI344" i="2"/>
  <c r="BH344" i="2"/>
  <c r="BG344" i="2"/>
  <c r="BF344" i="2"/>
  <c r="AA344" i="2"/>
  <c r="Y344" i="2"/>
  <c r="W344" i="2"/>
  <c r="BK344" i="2"/>
  <c r="N344" i="2"/>
  <c r="BE344" i="2" s="1"/>
  <c r="BI341" i="2"/>
  <c r="BH341" i="2"/>
  <c r="BG341" i="2"/>
  <c r="BF341" i="2"/>
  <c r="AA341" i="2"/>
  <c r="Y341" i="2"/>
  <c r="Y340" i="2" s="1"/>
  <c r="W341" i="2"/>
  <c r="W340" i="2" s="1"/>
  <c r="BK341" i="2"/>
  <c r="N341" i="2"/>
  <c r="BE341" i="2" s="1"/>
  <c r="BI337" i="2"/>
  <c r="BH337" i="2"/>
  <c r="BG337" i="2"/>
  <c r="BF337" i="2"/>
  <c r="AA337" i="2"/>
  <c r="AA336" i="2" s="1"/>
  <c r="Y337" i="2"/>
  <c r="Y336" i="2" s="1"/>
  <c r="W337" i="2"/>
  <c r="W336" i="2" s="1"/>
  <c r="BK337" i="2"/>
  <c r="BK336" i="2" s="1"/>
  <c r="N336" i="2" s="1"/>
  <c r="N103" i="2" s="1"/>
  <c r="N337" i="2"/>
  <c r="BE337" i="2" s="1"/>
  <c r="BI333" i="2"/>
  <c r="BH333" i="2"/>
  <c r="BG333" i="2"/>
  <c r="BF333" i="2"/>
  <c r="AA333" i="2"/>
  <c r="AA332" i="2" s="1"/>
  <c r="Y333" i="2"/>
  <c r="Y332" i="2" s="1"/>
  <c r="W333" i="2"/>
  <c r="W332" i="2" s="1"/>
  <c r="BK333" i="2"/>
  <c r="BK332" i="2" s="1"/>
  <c r="N332" i="2" s="1"/>
  <c r="N102" i="2" s="1"/>
  <c r="N333" i="2"/>
  <c r="BE333" i="2" s="1"/>
  <c r="BI329" i="2"/>
  <c r="BH329" i="2"/>
  <c r="BG329" i="2"/>
  <c r="BF329" i="2"/>
  <c r="AA329" i="2"/>
  <c r="AA328" i="2" s="1"/>
  <c r="Y329" i="2"/>
  <c r="Y328" i="2" s="1"/>
  <c r="W329" i="2"/>
  <c r="W328" i="2" s="1"/>
  <c r="BK329" i="2"/>
  <c r="BK328" i="2" s="1"/>
  <c r="N328" i="2" s="1"/>
  <c r="N101" i="2" s="1"/>
  <c r="N329" i="2"/>
  <c r="BE329" i="2" s="1"/>
  <c r="BI325" i="2"/>
  <c r="BH325" i="2"/>
  <c r="BG325" i="2"/>
  <c r="BF325" i="2"/>
  <c r="AA325" i="2"/>
  <c r="Y325" i="2"/>
  <c r="W325" i="2"/>
  <c r="BK325" i="2"/>
  <c r="N325" i="2"/>
  <c r="BE325" i="2" s="1"/>
  <c r="BI322" i="2"/>
  <c r="BH322" i="2"/>
  <c r="BG322" i="2"/>
  <c r="BF322" i="2"/>
  <c r="AA322" i="2"/>
  <c r="Y322" i="2"/>
  <c r="W322" i="2"/>
  <c r="BK322" i="2"/>
  <c r="N322" i="2"/>
  <c r="BE322" i="2" s="1"/>
  <c r="BI319" i="2"/>
  <c r="BH319" i="2"/>
  <c r="BG319" i="2"/>
  <c r="BF319" i="2"/>
  <c r="AA319" i="2"/>
  <c r="Y319" i="2"/>
  <c r="W319" i="2"/>
  <c r="BK319" i="2"/>
  <c r="N319" i="2"/>
  <c r="BE319" i="2" s="1"/>
  <c r="BI316" i="2"/>
  <c r="BH316" i="2"/>
  <c r="BG316" i="2"/>
  <c r="BF316" i="2"/>
  <c r="AA316" i="2"/>
  <c r="Y316" i="2"/>
  <c r="W316" i="2"/>
  <c r="BK316" i="2"/>
  <c r="N316" i="2"/>
  <c r="BE316" i="2" s="1"/>
  <c r="BI313" i="2"/>
  <c r="BH313" i="2"/>
  <c r="BG313" i="2"/>
  <c r="BF313" i="2"/>
  <c r="AA313" i="2"/>
  <c r="Y313" i="2"/>
  <c r="W313" i="2"/>
  <c r="BK313" i="2"/>
  <c r="N313" i="2"/>
  <c r="BE313" i="2" s="1"/>
  <c r="BI308" i="2"/>
  <c r="BH308" i="2"/>
  <c r="BG308" i="2"/>
  <c r="BF308" i="2"/>
  <c r="AA308" i="2"/>
  <c r="AA307" i="2" s="1"/>
  <c r="Y308" i="2"/>
  <c r="Y307" i="2" s="1"/>
  <c r="W308" i="2"/>
  <c r="W307" i="2" s="1"/>
  <c r="BK308" i="2"/>
  <c r="BK307" i="2" s="1"/>
  <c r="N307" i="2" s="1"/>
  <c r="N98" i="2" s="1"/>
  <c r="N308" i="2"/>
  <c r="BE308" i="2" s="1"/>
  <c r="BI304" i="2"/>
  <c r="BH304" i="2"/>
  <c r="BG304" i="2"/>
  <c r="BF304" i="2"/>
  <c r="AA304" i="2"/>
  <c r="Y304" i="2"/>
  <c r="W304" i="2"/>
  <c r="BK304" i="2"/>
  <c r="N304" i="2"/>
  <c r="BE304" i="2" s="1"/>
  <c r="BI301" i="2"/>
  <c r="BH301" i="2"/>
  <c r="BG301" i="2"/>
  <c r="BF301" i="2"/>
  <c r="AA301" i="2"/>
  <c r="Y301" i="2"/>
  <c r="W301" i="2"/>
  <c r="BK301" i="2"/>
  <c r="N301" i="2"/>
  <c r="BE301" i="2" s="1"/>
  <c r="BI298" i="2"/>
  <c r="BH298" i="2"/>
  <c r="BG298" i="2"/>
  <c r="BF298" i="2"/>
  <c r="AA298" i="2"/>
  <c r="Y298" i="2"/>
  <c r="W298" i="2"/>
  <c r="BK298" i="2"/>
  <c r="N298" i="2"/>
  <c r="BE298" i="2" s="1"/>
  <c r="BI295" i="2"/>
  <c r="BH295" i="2"/>
  <c r="BG295" i="2"/>
  <c r="BF295" i="2"/>
  <c r="AA295" i="2"/>
  <c r="Y295" i="2"/>
  <c r="W295" i="2"/>
  <c r="BK295" i="2"/>
  <c r="N295" i="2"/>
  <c r="BE295" i="2" s="1"/>
  <c r="BI292" i="2"/>
  <c r="BH292" i="2"/>
  <c r="BG292" i="2"/>
  <c r="BF292" i="2"/>
  <c r="AA292" i="2"/>
  <c r="Y292" i="2"/>
  <c r="W292" i="2"/>
  <c r="BK292" i="2"/>
  <c r="N292" i="2"/>
  <c r="BE292" i="2" s="1"/>
  <c r="BI289" i="2"/>
  <c r="BH289" i="2"/>
  <c r="BG289" i="2"/>
  <c r="BF289" i="2"/>
  <c r="AA289" i="2"/>
  <c r="Y289" i="2"/>
  <c r="W289" i="2"/>
  <c r="BK289" i="2"/>
  <c r="N289" i="2"/>
  <c r="BE289" i="2" s="1"/>
  <c r="BI287" i="2"/>
  <c r="BH287" i="2"/>
  <c r="BG287" i="2"/>
  <c r="BF287" i="2"/>
  <c r="AA287" i="2"/>
  <c r="Y287" i="2"/>
  <c r="W287" i="2"/>
  <c r="BK287" i="2"/>
  <c r="N287" i="2"/>
  <c r="BE287" i="2" s="1"/>
  <c r="BI286" i="2"/>
  <c r="BH286" i="2"/>
  <c r="BG286" i="2"/>
  <c r="BF286" i="2"/>
  <c r="AA286" i="2"/>
  <c r="Y286" i="2"/>
  <c r="W286" i="2"/>
  <c r="BK286" i="2"/>
  <c r="N286" i="2"/>
  <c r="BE286" i="2" s="1"/>
  <c r="BI283" i="2"/>
  <c r="BH283" i="2"/>
  <c r="BG283" i="2"/>
  <c r="BF283" i="2"/>
  <c r="AA283" i="2"/>
  <c r="Y283" i="2"/>
  <c r="W283" i="2"/>
  <c r="BK283" i="2"/>
  <c r="N283" i="2"/>
  <c r="BE283" i="2" s="1"/>
  <c r="BI281" i="2"/>
  <c r="BH281" i="2"/>
  <c r="BG281" i="2"/>
  <c r="BF281" i="2"/>
  <c r="AA281" i="2"/>
  <c r="Y281" i="2"/>
  <c r="W281" i="2"/>
  <c r="BK281" i="2"/>
  <c r="N281" i="2"/>
  <c r="BE281" i="2" s="1"/>
  <c r="BI278" i="2"/>
  <c r="BH278" i="2"/>
  <c r="BG278" i="2"/>
  <c r="BF278" i="2"/>
  <c r="AA278" i="2"/>
  <c r="Y278" i="2"/>
  <c r="W278" i="2"/>
  <c r="BK278" i="2"/>
  <c r="N278" i="2"/>
  <c r="BE278" i="2" s="1"/>
  <c r="BI276" i="2"/>
  <c r="BH276" i="2"/>
  <c r="BG276" i="2"/>
  <c r="BF276" i="2"/>
  <c r="AA276" i="2"/>
  <c r="Y276" i="2"/>
  <c r="W276" i="2"/>
  <c r="BK276" i="2"/>
  <c r="N276" i="2"/>
  <c r="BE276" i="2" s="1"/>
  <c r="BI275" i="2"/>
  <c r="BH275" i="2"/>
  <c r="BG275" i="2"/>
  <c r="BF275" i="2"/>
  <c r="AA275" i="2"/>
  <c r="Y275" i="2"/>
  <c r="W275" i="2"/>
  <c r="BK275" i="2"/>
  <c r="N275" i="2"/>
  <c r="BE275" i="2" s="1"/>
  <c r="BI272" i="2"/>
  <c r="BH272" i="2"/>
  <c r="BG272" i="2"/>
  <c r="BF272" i="2"/>
  <c r="AA272" i="2"/>
  <c r="Y272" i="2"/>
  <c r="W272" i="2"/>
  <c r="BK272" i="2"/>
  <c r="N272" i="2"/>
  <c r="BE272" i="2" s="1"/>
  <c r="BI269" i="2"/>
  <c r="BH269" i="2"/>
  <c r="BG269" i="2"/>
  <c r="BF269" i="2"/>
  <c r="AA269" i="2"/>
  <c r="Y269" i="2"/>
  <c r="W269" i="2"/>
  <c r="BK269" i="2"/>
  <c r="N269" i="2"/>
  <c r="BE269" i="2" s="1"/>
  <c r="BI266" i="2"/>
  <c r="BH266" i="2"/>
  <c r="BG266" i="2"/>
  <c r="BF266" i="2"/>
  <c r="AA266" i="2"/>
  <c r="Y266" i="2"/>
  <c r="W266" i="2"/>
  <c r="BK266" i="2"/>
  <c r="N266" i="2"/>
  <c r="BE266" i="2"/>
  <c r="BI263" i="2"/>
  <c r="BH263" i="2"/>
  <c r="BG263" i="2"/>
  <c r="BF263" i="2"/>
  <c r="AA263" i="2"/>
  <c r="Y263" i="2"/>
  <c r="W263" i="2"/>
  <c r="BK263" i="2"/>
  <c r="N263" i="2"/>
  <c r="BE263" i="2" s="1"/>
  <c r="BI261" i="2"/>
  <c r="BH261" i="2"/>
  <c r="BG261" i="2"/>
  <c r="BF261" i="2"/>
  <c r="AA261" i="2"/>
  <c r="Y261" i="2"/>
  <c r="W261" i="2"/>
  <c r="BK261" i="2"/>
  <c r="N261" i="2"/>
  <c r="BE261" i="2" s="1"/>
  <c r="BI258" i="2"/>
  <c r="BH258" i="2"/>
  <c r="BG258" i="2"/>
  <c r="BF258" i="2"/>
  <c r="AA258" i="2"/>
  <c r="Y258" i="2"/>
  <c r="W258" i="2"/>
  <c r="BK258" i="2"/>
  <c r="N258" i="2"/>
  <c r="BE258" i="2" s="1"/>
  <c r="BI256" i="2"/>
  <c r="BH256" i="2"/>
  <c r="BG256" i="2"/>
  <c r="BF256" i="2"/>
  <c r="AA256" i="2"/>
  <c r="Y256" i="2"/>
  <c r="W256" i="2"/>
  <c r="BK256" i="2"/>
  <c r="N256" i="2"/>
  <c r="BE256" i="2" s="1"/>
  <c r="BI253" i="2"/>
  <c r="BH253" i="2"/>
  <c r="BG253" i="2"/>
  <c r="BF253" i="2"/>
  <c r="AA253" i="2"/>
  <c r="Y253" i="2"/>
  <c r="W253" i="2"/>
  <c r="BK253" i="2"/>
  <c r="N253" i="2"/>
  <c r="BE253" i="2" s="1"/>
  <c r="BI250" i="2"/>
  <c r="BH250" i="2"/>
  <c r="BG250" i="2"/>
  <c r="BF250" i="2"/>
  <c r="AA250" i="2"/>
  <c r="Y250" i="2"/>
  <c r="W250" i="2"/>
  <c r="BK250" i="2"/>
  <c r="N250" i="2"/>
  <c r="BE250" i="2" s="1"/>
  <c r="BI249" i="2"/>
  <c r="BH249" i="2"/>
  <c r="BG249" i="2"/>
  <c r="BF249" i="2"/>
  <c r="AA249" i="2"/>
  <c r="Y249" i="2"/>
  <c r="W249" i="2"/>
  <c r="W248" i="2" s="1"/>
  <c r="BK249" i="2"/>
  <c r="N249" i="2"/>
  <c r="BE249" i="2" s="1"/>
  <c r="BI247" i="2"/>
  <c r="BH247" i="2"/>
  <c r="BG247" i="2"/>
  <c r="BF247" i="2"/>
  <c r="AA247" i="2"/>
  <c r="Y247" i="2"/>
  <c r="W247" i="2"/>
  <c r="BK247" i="2"/>
  <c r="N247" i="2"/>
  <c r="BE247" i="2" s="1"/>
  <c r="BI246" i="2"/>
  <c r="BH246" i="2"/>
  <c r="BG246" i="2"/>
  <c r="BF246" i="2"/>
  <c r="AA246" i="2"/>
  <c r="Y246" i="2"/>
  <c r="W246" i="2"/>
  <c r="BK246" i="2"/>
  <c r="N246" i="2"/>
  <c r="BE246" i="2" s="1"/>
  <c r="BI245" i="2"/>
  <c r="BH245" i="2"/>
  <c r="BG245" i="2"/>
  <c r="BF245" i="2"/>
  <c r="AA245" i="2"/>
  <c r="Y245" i="2"/>
  <c r="W245" i="2"/>
  <c r="BK245" i="2"/>
  <c r="N245" i="2"/>
  <c r="BE245" i="2" s="1"/>
  <c r="BI244" i="2"/>
  <c r="BH244" i="2"/>
  <c r="BG244" i="2"/>
  <c r="BF244" i="2"/>
  <c r="AA244" i="2"/>
  <c r="Y244" i="2"/>
  <c r="W244" i="2"/>
  <c r="BK244" i="2"/>
  <c r="N244" i="2"/>
  <c r="BE244" i="2" s="1"/>
  <c r="BI243" i="2"/>
  <c r="BH243" i="2"/>
  <c r="BG243" i="2"/>
  <c r="BF243" i="2"/>
  <c r="AA243" i="2"/>
  <c r="Y243" i="2"/>
  <c r="W243" i="2"/>
  <c r="BK243" i="2"/>
  <c r="N243" i="2"/>
  <c r="BE243" i="2" s="1"/>
  <c r="BI241" i="2"/>
  <c r="BH241" i="2"/>
  <c r="BG241" i="2"/>
  <c r="BF241" i="2"/>
  <c r="AA241" i="2"/>
  <c r="Y241" i="2"/>
  <c r="W241" i="2"/>
  <c r="BK241" i="2"/>
  <c r="N241" i="2"/>
  <c r="BE241" i="2" s="1"/>
  <c r="BI240" i="2"/>
  <c r="BH240" i="2"/>
  <c r="BG240" i="2"/>
  <c r="BF240" i="2"/>
  <c r="AA240" i="2"/>
  <c r="Y240" i="2"/>
  <c r="W240" i="2"/>
  <c r="BK240" i="2"/>
  <c r="N240" i="2"/>
  <c r="BE240" i="2"/>
  <c r="BI239" i="2"/>
  <c r="BH239" i="2"/>
  <c r="BG239" i="2"/>
  <c r="BF239" i="2"/>
  <c r="AA239" i="2"/>
  <c r="Y239" i="2"/>
  <c r="W239" i="2"/>
  <c r="BK239" i="2"/>
  <c r="N239" i="2"/>
  <c r="BE239" i="2" s="1"/>
  <c r="BI236" i="2"/>
  <c r="BH236" i="2"/>
  <c r="BG236" i="2"/>
  <c r="BF236" i="2"/>
  <c r="AA236" i="2"/>
  <c r="Y236" i="2"/>
  <c r="W236" i="2"/>
  <c r="BK236" i="2"/>
  <c r="N236" i="2"/>
  <c r="BE236" i="2" s="1"/>
  <c r="BI233" i="2"/>
  <c r="BH233" i="2"/>
  <c r="BG233" i="2"/>
  <c r="BF233" i="2"/>
  <c r="AA233" i="2"/>
  <c r="Y233" i="2"/>
  <c r="W233" i="2"/>
  <c r="BK233" i="2"/>
  <c r="N233" i="2"/>
  <c r="BE233" i="2" s="1"/>
  <c r="BI230" i="2"/>
  <c r="BH230" i="2"/>
  <c r="BG230" i="2"/>
  <c r="BF230" i="2"/>
  <c r="AA230" i="2"/>
  <c r="Y230" i="2"/>
  <c r="W230" i="2"/>
  <c r="BK230" i="2"/>
  <c r="N230" i="2"/>
  <c r="BE230" i="2" s="1"/>
  <c r="BI227" i="2"/>
  <c r="BH227" i="2"/>
  <c r="BG227" i="2"/>
  <c r="BF227" i="2"/>
  <c r="AA227" i="2"/>
  <c r="Y227" i="2"/>
  <c r="W227" i="2"/>
  <c r="BK227" i="2"/>
  <c r="N227" i="2"/>
  <c r="BE227" i="2" s="1"/>
  <c r="BI224" i="2"/>
  <c r="BH224" i="2"/>
  <c r="BG224" i="2"/>
  <c r="BF224" i="2"/>
  <c r="AA224" i="2"/>
  <c r="Y224" i="2"/>
  <c r="W224" i="2"/>
  <c r="BK224" i="2"/>
  <c r="N224" i="2"/>
  <c r="BE224" i="2" s="1"/>
  <c r="BI221" i="2"/>
  <c r="BH221" i="2"/>
  <c r="BG221" i="2"/>
  <c r="BF221" i="2"/>
  <c r="AA221" i="2"/>
  <c r="Y221" i="2"/>
  <c r="W221" i="2"/>
  <c r="BK221" i="2"/>
  <c r="N221" i="2"/>
  <c r="BE221" i="2" s="1"/>
  <c r="BI218" i="2"/>
  <c r="BH218" i="2"/>
  <c r="BG218" i="2"/>
  <c r="BF218" i="2"/>
  <c r="AA218" i="2"/>
  <c r="Y218" i="2"/>
  <c r="W218" i="2"/>
  <c r="BK218" i="2"/>
  <c r="N218" i="2"/>
  <c r="BE218" i="2"/>
  <c r="BI215" i="2"/>
  <c r="BH215" i="2"/>
  <c r="BG215" i="2"/>
  <c r="BF215" i="2"/>
  <c r="AA215" i="2"/>
  <c r="Y215" i="2"/>
  <c r="W215" i="2"/>
  <c r="BK215" i="2"/>
  <c r="N215" i="2"/>
  <c r="BE215" i="2" s="1"/>
  <c r="BI212" i="2"/>
  <c r="BH212" i="2"/>
  <c r="BG212" i="2"/>
  <c r="BF212" i="2"/>
  <c r="AA212" i="2"/>
  <c r="Y212" i="2"/>
  <c r="W212" i="2"/>
  <c r="BK212" i="2"/>
  <c r="N212" i="2"/>
  <c r="BE212" i="2"/>
  <c r="BI209" i="2"/>
  <c r="BH209" i="2"/>
  <c r="BG209" i="2"/>
  <c r="BF209" i="2"/>
  <c r="AA209" i="2"/>
  <c r="Y209" i="2"/>
  <c r="W209" i="2"/>
  <c r="BK209" i="2"/>
  <c r="N209" i="2"/>
  <c r="BE209" i="2" s="1"/>
  <c r="BI208" i="2"/>
  <c r="BH208" i="2"/>
  <c r="BG208" i="2"/>
  <c r="BF208" i="2"/>
  <c r="AA208" i="2"/>
  <c r="Y208" i="2"/>
  <c r="W208" i="2"/>
  <c r="BK208" i="2"/>
  <c r="N208" i="2"/>
  <c r="BE208" i="2" s="1"/>
  <c r="BI205" i="2"/>
  <c r="BH205" i="2"/>
  <c r="BG205" i="2"/>
  <c r="BF205" i="2"/>
  <c r="AA205" i="2"/>
  <c r="Y205" i="2"/>
  <c r="W205" i="2"/>
  <c r="BK205" i="2"/>
  <c r="N205" i="2"/>
  <c r="BE205" i="2" s="1"/>
  <c r="BI202" i="2"/>
  <c r="BH202" i="2"/>
  <c r="BG202" i="2"/>
  <c r="BF202" i="2"/>
  <c r="AA202" i="2"/>
  <c r="Y202" i="2"/>
  <c r="W202" i="2"/>
  <c r="BK202" i="2"/>
  <c r="N202" i="2"/>
  <c r="BE202" i="2"/>
  <c r="BI199" i="2"/>
  <c r="BH199" i="2"/>
  <c r="BG199" i="2"/>
  <c r="BF199" i="2"/>
  <c r="AA199" i="2"/>
  <c r="Y199" i="2"/>
  <c r="W199" i="2"/>
  <c r="BK199" i="2"/>
  <c r="N199" i="2"/>
  <c r="BE199" i="2" s="1"/>
  <c r="BI196" i="2"/>
  <c r="BH196" i="2"/>
  <c r="BG196" i="2"/>
  <c r="BF196" i="2"/>
  <c r="AA196" i="2"/>
  <c r="Y196" i="2"/>
  <c r="W196" i="2"/>
  <c r="BK196" i="2"/>
  <c r="N196" i="2"/>
  <c r="BE196" i="2" s="1"/>
  <c r="BI195" i="2"/>
  <c r="BH195" i="2"/>
  <c r="BG195" i="2"/>
  <c r="BF195" i="2"/>
  <c r="AA195" i="2"/>
  <c r="Y195" i="2"/>
  <c r="W195" i="2"/>
  <c r="BK195" i="2"/>
  <c r="N195" i="2"/>
  <c r="BE195" i="2" s="1"/>
  <c r="BI192" i="2"/>
  <c r="BH192" i="2"/>
  <c r="BG192" i="2"/>
  <c r="BF192" i="2"/>
  <c r="AA192" i="2"/>
  <c r="Y192" i="2"/>
  <c r="W192" i="2"/>
  <c r="BK192" i="2"/>
  <c r="N192" i="2"/>
  <c r="BE192" i="2" s="1"/>
  <c r="BI189" i="2"/>
  <c r="BH189" i="2"/>
  <c r="BG189" i="2"/>
  <c r="BF189" i="2"/>
  <c r="AA189" i="2"/>
  <c r="Y189" i="2"/>
  <c r="W189" i="2"/>
  <c r="BK189" i="2"/>
  <c r="N189" i="2"/>
  <c r="BE189" i="2" s="1"/>
  <c r="BI186" i="2"/>
  <c r="BH186" i="2"/>
  <c r="BG186" i="2"/>
  <c r="BF186" i="2"/>
  <c r="AA186" i="2"/>
  <c r="Y186" i="2"/>
  <c r="W186" i="2"/>
  <c r="BK186" i="2"/>
  <c r="N186" i="2"/>
  <c r="BE186" i="2" s="1"/>
  <c r="BI183" i="2"/>
  <c r="BH183" i="2"/>
  <c r="BG183" i="2"/>
  <c r="BF183" i="2"/>
  <c r="AA183" i="2"/>
  <c r="Y183" i="2"/>
  <c r="W183" i="2"/>
  <c r="BK183" i="2"/>
  <c r="N183" i="2"/>
  <c r="BE183" i="2" s="1"/>
  <c r="BI146" i="2"/>
  <c r="BH146" i="2"/>
  <c r="BG146" i="2"/>
  <c r="BF146" i="2"/>
  <c r="AA146" i="2"/>
  <c r="Y146" i="2"/>
  <c r="W146" i="2"/>
  <c r="BK146" i="2"/>
  <c r="N146" i="2"/>
  <c r="BE146" i="2" s="1"/>
  <c r="BI143" i="2"/>
  <c r="BH143" i="2"/>
  <c r="BG143" i="2"/>
  <c r="BF143" i="2"/>
  <c r="AA143" i="2"/>
  <c r="Y143" i="2"/>
  <c r="W143" i="2"/>
  <c r="BK143" i="2"/>
  <c r="N143" i="2"/>
  <c r="BE143" i="2" s="1"/>
  <c r="BI140" i="2"/>
  <c r="BH140" i="2"/>
  <c r="BG140" i="2"/>
  <c r="BF140" i="2"/>
  <c r="AA140" i="2"/>
  <c r="Y140" i="2"/>
  <c r="W140" i="2"/>
  <c r="BK140" i="2"/>
  <c r="N140" i="2"/>
  <c r="BE140" i="2" s="1"/>
  <c r="BI137" i="2"/>
  <c r="BH137" i="2"/>
  <c r="BG137" i="2"/>
  <c r="BF137" i="2"/>
  <c r="AA137" i="2"/>
  <c r="Y137" i="2"/>
  <c r="W137" i="2"/>
  <c r="BK137" i="2"/>
  <c r="N137" i="2"/>
  <c r="BE137" i="2" s="1"/>
  <c r="BI136" i="2"/>
  <c r="BH136" i="2"/>
  <c r="BG136" i="2"/>
  <c r="BF136" i="2"/>
  <c r="AA136" i="2"/>
  <c r="Y136" i="2"/>
  <c r="Y132" i="2" s="1"/>
  <c r="W136" i="2"/>
  <c r="BK136" i="2"/>
  <c r="N136" i="2"/>
  <c r="BE136" i="2" s="1"/>
  <c r="BI133" i="2"/>
  <c r="BH133" i="2"/>
  <c r="BG133" i="2"/>
  <c r="BF133" i="2"/>
  <c r="AA133" i="2"/>
  <c r="Y133" i="2"/>
  <c r="W133" i="2"/>
  <c r="BK133" i="2"/>
  <c r="N133" i="2"/>
  <c r="BE133" i="2" s="1"/>
  <c r="M127" i="2"/>
  <c r="F127" i="2"/>
  <c r="M126" i="2"/>
  <c r="F126" i="2"/>
  <c r="F124" i="2"/>
  <c r="F122" i="2"/>
  <c r="BI112" i="2"/>
  <c r="BH112" i="2"/>
  <c r="BG112" i="2"/>
  <c r="BF112" i="2"/>
  <c r="BI111" i="2"/>
  <c r="BH111" i="2"/>
  <c r="BG111" i="2"/>
  <c r="BF111" i="2"/>
  <c r="BI110" i="2"/>
  <c r="BH110" i="2"/>
  <c r="BG110" i="2"/>
  <c r="BF110" i="2"/>
  <c r="BI109" i="2"/>
  <c r="BH109" i="2"/>
  <c r="BG109" i="2"/>
  <c r="BF109" i="2"/>
  <c r="BI108" i="2"/>
  <c r="BH108" i="2"/>
  <c r="BG108" i="2"/>
  <c r="BF108" i="2"/>
  <c r="BI107" i="2"/>
  <c r="BH107" i="2"/>
  <c r="BG107" i="2"/>
  <c r="BF107" i="2"/>
  <c r="M83" i="2"/>
  <c r="F83" i="2"/>
  <c r="M82" i="2"/>
  <c r="F82" i="2"/>
  <c r="F80" i="2"/>
  <c r="F78" i="2"/>
  <c r="O8" i="2"/>
  <c r="M124" i="2" s="1"/>
  <c r="CK94" i="1"/>
  <c r="CJ94" i="1"/>
  <c r="CI94" i="1"/>
  <c r="CC94" i="1"/>
  <c r="CH94" i="1"/>
  <c r="CB94" i="1"/>
  <c r="CG94" i="1"/>
  <c r="CA94" i="1"/>
  <c r="CF94" i="1"/>
  <c r="BZ94" i="1"/>
  <c r="CE94" i="1"/>
  <c r="CK93" i="1"/>
  <c r="CJ93" i="1"/>
  <c r="CI93" i="1"/>
  <c r="CC93" i="1"/>
  <c r="CH93" i="1"/>
  <c r="CB93" i="1"/>
  <c r="CG93" i="1"/>
  <c r="CA93" i="1"/>
  <c r="CF93" i="1"/>
  <c r="BZ93" i="1"/>
  <c r="CE93" i="1"/>
  <c r="CK92" i="1"/>
  <c r="CJ92" i="1"/>
  <c r="CI92" i="1"/>
  <c r="CC92" i="1"/>
  <c r="CH92" i="1"/>
  <c r="CB92" i="1"/>
  <c r="CG92" i="1"/>
  <c r="CA92" i="1"/>
  <c r="CF92" i="1"/>
  <c r="BZ92" i="1"/>
  <c r="CE92" i="1"/>
  <c r="CK91" i="1"/>
  <c r="CJ91" i="1"/>
  <c r="CI91" i="1"/>
  <c r="CH91" i="1"/>
  <c r="CG91" i="1"/>
  <c r="CF91" i="1"/>
  <c r="BZ91" i="1"/>
  <c r="CE91" i="1"/>
  <c r="AM83" i="1"/>
  <c r="L83" i="1"/>
  <c r="AM82" i="1"/>
  <c r="L82" i="1"/>
  <c r="AM80" i="1"/>
  <c r="L80" i="1"/>
  <c r="L78" i="1"/>
  <c r="L77" i="1"/>
  <c r="Y288" i="2" l="1"/>
  <c r="Y277" i="2"/>
  <c r="W277" i="2"/>
  <c r="AA132" i="2"/>
  <c r="W252" i="2"/>
  <c r="AA277" i="2"/>
  <c r="BK248" i="2"/>
  <c r="N248" i="2" s="1"/>
  <c r="N92" i="2" s="1"/>
  <c r="AA282" i="2"/>
  <c r="BK288" i="2"/>
  <c r="N288" i="2" s="1"/>
  <c r="N97" i="2" s="1"/>
  <c r="W312" i="2"/>
  <c r="W311" i="2" s="1"/>
  <c r="AA149" i="2"/>
  <c r="W132" i="2"/>
  <c r="W149" i="2"/>
  <c r="BK149" i="2"/>
  <c r="BK277" i="2"/>
  <c r="N277" i="2" s="1"/>
  <c r="N95" i="2" s="1"/>
  <c r="W282" i="2"/>
  <c r="H34" i="2"/>
  <c r="BC88" i="1" s="1"/>
  <c r="BC87" i="1" s="1"/>
  <c r="W34" i="1" s="1"/>
  <c r="Y149" i="2"/>
  <c r="AA242" i="2"/>
  <c r="AA288" i="2"/>
  <c r="AA340" i="2"/>
  <c r="M32" i="2"/>
  <c r="AW88" i="1" s="1"/>
  <c r="W242" i="2"/>
  <c r="Y248" i="2"/>
  <c r="W288" i="2"/>
  <c r="Y242" i="2"/>
  <c r="H32" i="2"/>
  <c r="BA88" i="1" s="1"/>
  <c r="BA87" i="1" s="1"/>
  <c r="AW87" i="1" s="1"/>
  <c r="AK32" i="1" s="1"/>
  <c r="BK252" i="2"/>
  <c r="N252" i="2" s="1"/>
  <c r="N94" i="2" s="1"/>
  <c r="AA252" i="2"/>
  <c r="BK242" i="2"/>
  <c r="N242" i="2" s="1"/>
  <c r="N91" i="2" s="1"/>
  <c r="Y252" i="2"/>
  <c r="BK282" i="2"/>
  <c r="N282" i="2" s="1"/>
  <c r="N96" i="2" s="1"/>
  <c r="Y312" i="2"/>
  <c r="Y311" i="2" s="1"/>
  <c r="AA248" i="2"/>
  <c r="Y282" i="2"/>
  <c r="BK312" i="2"/>
  <c r="N312" i="2" s="1"/>
  <c r="N100" i="2" s="1"/>
  <c r="AA312" i="2"/>
  <c r="AA311" i="2" s="1"/>
  <c r="BK340" i="2"/>
  <c r="N340" i="2" s="1"/>
  <c r="N104" i="2" s="1"/>
  <c r="H35" i="2"/>
  <c r="BD88" i="1" s="1"/>
  <c r="BD87" i="1" s="1"/>
  <c r="W35" i="1" s="1"/>
  <c r="BK132" i="2"/>
  <c r="N132" i="2" s="1"/>
  <c r="N89" i="2" s="1"/>
  <c r="H33" i="2"/>
  <c r="BB88" i="1" s="1"/>
  <c r="BB87" i="1" s="1"/>
  <c r="W33" i="1" s="1"/>
  <c r="M80" i="2"/>
  <c r="Y251" i="2" l="1"/>
  <c r="W32" i="1"/>
  <c r="N149" i="2"/>
  <c r="N90" i="2" s="1"/>
  <c r="Y131" i="2"/>
  <c r="AA131" i="2"/>
  <c r="W251" i="2"/>
  <c r="BK251" i="2"/>
  <c r="N251" i="2" s="1"/>
  <c r="N93" i="2" s="1"/>
  <c r="BK311" i="2"/>
  <c r="N311" i="2" s="1"/>
  <c r="N99" i="2" s="1"/>
  <c r="BK131" i="2"/>
  <c r="N131" i="2" s="1"/>
  <c r="N88" i="2" s="1"/>
  <c r="AY87" i="1"/>
  <c r="W131" i="2"/>
  <c r="AA251" i="2"/>
  <c r="AX87" i="1"/>
  <c r="Y130" i="2" l="1"/>
  <c r="W130" i="2"/>
  <c r="AU88" i="1" s="1"/>
  <c r="AU87" i="1" s="1"/>
  <c r="AA130" i="2"/>
  <c r="BK130" i="2"/>
  <c r="N130" i="2" s="1"/>
  <c r="N87" i="2" s="1"/>
  <c r="N110" i="2" s="1"/>
  <c r="BE110" i="2" s="1"/>
  <c r="N107" i="2" l="1"/>
  <c r="N111" i="2"/>
  <c r="BE111" i="2" s="1"/>
  <c r="N108" i="2"/>
  <c r="BE108" i="2" s="1"/>
  <c r="N112" i="2"/>
  <c r="BE112" i="2" s="1"/>
  <c r="N109" i="2"/>
  <c r="BE109" i="2" s="1"/>
  <c r="M26" i="2"/>
  <c r="N106" i="2" l="1"/>
  <c r="M27" i="2" s="1"/>
  <c r="BE107" i="2"/>
  <c r="H31" i="2" s="1"/>
  <c r="AZ88" i="1" s="1"/>
  <c r="AZ87" i="1" s="1"/>
  <c r="L114" i="2" l="1"/>
  <c r="M31" i="2"/>
  <c r="AV88" i="1" s="1"/>
  <c r="AT88" i="1" s="1"/>
  <c r="AS88" i="1"/>
  <c r="AS87" i="1" s="1"/>
  <c r="M29" i="2"/>
  <c r="AV87" i="1"/>
  <c r="L37" i="2" l="1"/>
  <c r="AG88" i="1"/>
  <c r="AT87" i="1"/>
  <c r="AG87" i="1" l="1"/>
  <c r="AN88" i="1"/>
  <c r="AG94" i="1" l="1"/>
  <c r="AG92" i="1"/>
  <c r="AN87" i="1"/>
  <c r="AG93" i="1"/>
  <c r="AG91" i="1"/>
  <c r="AK26" i="1"/>
  <c r="AG90" i="1" l="1"/>
  <c r="CD91" i="1"/>
  <c r="AV91" i="1"/>
  <c r="BY91" i="1" s="1"/>
  <c r="AV92" i="1"/>
  <c r="BY92" i="1" s="1"/>
  <c r="CD92" i="1"/>
  <c r="CD93" i="1"/>
  <c r="AV93" i="1"/>
  <c r="BY93" i="1" s="1"/>
  <c r="AV94" i="1"/>
  <c r="BY94" i="1" s="1"/>
  <c r="CD94" i="1"/>
  <c r="AN94" i="1" l="1"/>
  <c r="AN92" i="1"/>
  <c r="AK27" i="1"/>
  <c r="AK29" i="1" s="1"/>
  <c r="AG96" i="1"/>
  <c r="AN93" i="1"/>
  <c r="W31" i="1"/>
  <c r="AK31" i="1"/>
  <c r="AN91" i="1"/>
  <c r="AN90" i="1" l="1"/>
  <c r="AN96" i="1" s="1"/>
  <c r="AK37" i="1"/>
</calcChain>
</file>

<file path=xl/sharedStrings.xml><?xml version="1.0" encoding="utf-8"?>
<sst xmlns="http://schemas.openxmlformats.org/spreadsheetml/2006/main" count="2388" uniqueCount="421">
  <si>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</si>
  <si>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</si>
  <si>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</si>
  <si>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</si>
  <si>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</si>
  <si>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</si>
  <si>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</si>
  <si>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</si>
  <si>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</si>
  <si>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</si>
  <si>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</si>
  <si>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</si>
  <si>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v ---  níže se nacházejí doplnkové a pomocné údaje k sestavám  --- v</t>
  </si>
  <si>
    <t>Návod na vyplnění</t>
  </si>
  <si>
    <t>0,001</t>
  </si>
  <si>
    <t>Kód:</t>
  </si>
  <si>
    <t>079/04/08/2017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</si>
  <si>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</si>
  <si>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</si>
  <si>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Oprava Radniční věže MÚ Bílina - OCHOZ +29,60 m</t>
  </si>
  <si>
    <t>JKSO:</t>
  </si>
  <si>
    <t>CC-CZ:</t>
  </si>
  <si>
    <t>Místo:</t>
  </si>
  <si>
    <t>Bílina</t>
  </si>
  <si>
    <t>Datum:</t>
  </si>
  <si>
    <t>3. 8. 2017</t>
  </si>
  <si>
    <t>Objednatel:</t>
  </si>
  <si>
    <t>IČ:</t>
  </si>
  <si>
    <t>Město Bílina</t>
  </si>
  <si>
    <t>DIČ:</t>
  </si>
  <si>
    <t>Zhotovitel:</t>
  </si>
  <si>
    <t>Vyplň údaj</t>
  </si>
  <si>
    <t>Projektant:</t>
  </si>
  <si>
    <t>Ing. Daniel Bund</t>
  </si>
  <si>
    <t>True</t>
  </si>
  <si>
    <t>Zpracovatel:</t>
  </si>
  <si>
    <t>Pavel Šouta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</si>
  <si>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</si>
  <si>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</si>
  <si>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</si>
  <si>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</si>
  <si>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</si>
  <si>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</si>
  <si>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</si>
  <si>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</si>
  <si>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</si>
  <si>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</si>
  <si>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</si>
  <si>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</si>
  <si>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</si>
  <si>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</si>
  <si>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</si>
  <si>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</si>
  <si>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</si>
  <si>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</si>
  <si>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</si>
  <si>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</si>
  <si>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</si>
  <si>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</si>
  <si>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</si>
  <si>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</si>
  <si>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</si>
  <si>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</si>
  <si>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</si>
  <si>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</si>
  <si>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</si>
  <si>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</si>
  <si>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</si>
  <si>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</si>
  <si>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</si>
  <si>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</si>
  <si>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</si>
  <si>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</si>
  <si>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</si>
  <si>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</si>
  <si>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</si>
  <si>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</si>
  <si>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</si>
  <si>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IMPORT</t>
  </si>
  <si>
    <t>{dcc9b168-6217-4ff0-b795-07bd2c5be0ec}</t>
  </si>
  <si>
    <t>{00000000-0000-0000-0000-000000000000}</t>
  </si>
  <si>
    <t>/</t>
  </si>
  <si>
    <t>1</t>
  </si>
  <si>
    <t>###NOINSERT###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</si>
  <si>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</si>
  <si>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</si>
  <si>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</si>
  <si>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</si>
  <si>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</si>
  <si>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</si>
  <si>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</si>
  <si>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</si>
  <si>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</si>
  <si>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</si>
  <si>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</si>
  <si>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</si>
  <si>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</si>
  <si>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</si>
  <si>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</si>
  <si>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DSP</t>
  </si>
  <si>
    <t>Náklady z rozpočtu</t>
  </si>
  <si>
    <t>Kód - Popis</t>
  </si>
  <si>
    <t>Cena celkem [CZK]</t>
  </si>
  <si>
    <t>1) Náklady z rozpočtu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</si>
  <si>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</si>
  <si>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</si>
  <si>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</si>
  <si>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</si>
  <si>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</si>
  <si>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</si>
  <si>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</si>
  <si>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</si>
  <si>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</si>
  <si>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</si>
  <si>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783 - Dokončovací práce - nátěry</t>
  </si>
  <si>
    <t xml:space="preserve">    789 - Povrchové úpravy ocelových konstrukcí a technologických zařízení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</si>
  <si>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</si>
  <si>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</si>
  <si>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</si>
  <si>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</si>
  <si>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</si>
  <si>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</si>
  <si>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</si>
  <si>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</si>
  <si>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</si>
  <si>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</si>
  <si>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</si>
  <si>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</si>
  <si>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</si>
  <si>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</si>
  <si>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</si>
  <si>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</si>
  <si>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</si>
  <si>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</si>
  <si>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</si>
  <si>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</si>
  <si>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</si>
  <si>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</si>
  <si>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</si>
  <si>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</si>
  <si>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</si>
  <si>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</si>
  <si>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</si>
  <si>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</si>
  <si>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</si>
  <si>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</si>
  <si>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622325319</t>
  </si>
  <si>
    <t>Oprava vnější vápenocementové štukové omítky složitosti 2 v rozsahu do 100%</t>
  </si>
  <si>
    <t>m2</t>
  </si>
  <si>
    <t>4</t>
  </si>
  <si>
    <t>-1713654516</t>
  </si>
  <si>
    <t>10</t>
  </si>
  <si>
    <t>VV</t>
  </si>
  <si>
    <t>Součet</t>
  </si>
  <si>
    <t>M</t>
  </si>
  <si>
    <t>NC 0000.3</t>
  </si>
  <si>
    <t>oprava poškozených částí štukové výzdoby - rohové okrasné vzpěry, odborná štukaterská práce</t>
  </si>
  <si>
    <t>8</t>
  </si>
  <si>
    <t>-1588511834</t>
  </si>
  <si>
    <t>3</t>
  </si>
  <si>
    <t>631311215</t>
  </si>
  <si>
    <t>Mazanina tl do 80 mm z betonu prostého se zvýšenými nároky na prostředí tř. C 30/37</t>
  </si>
  <si>
    <t>m3</t>
  </si>
  <si>
    <t>479084724</t>
  </si>
  <si>
    <t>2,50</t>
  </si>
  <si>
    <t>631319011</t>
  </si>
  <si>
    <t>Příplatek k mazanině tl do 80 mm za přehlazení povrchu</t>
  </si>
  <si>
    <t>1591942627</t>
  </si>
  <si>
    <t>5</t>
  </si>
  <si>
    <t>631341114</t>
  </si>
  <si>
    <t>Mazanina tl do 80 mm z betonu lehkého konstrukčního liaporového LC 20/22</t>
  </si>
  <si>
    <t>1485242216</t>
  </si>
  <si>
    <t>6</t>
  </si>
  <si>
    <t>632902211</t>
  </si>
  <si>
    <t>Příprava zatvrdlého povrchu betonových mazanin pro cementový potěr cementovým mlékem s přísadou</t>
  </si>
  <si>
    <t>1003302627</t>
  </si>
  <si>
    <t>4,082*1,10*8</t>
  </si>
  <si>
    <t>7</t>
  </si>
  <si>
    <t>944511111</t>
  </si>
  <si>
    <t>Montáž ochranné sítě z textilie z umělých vláken</t>
  </si>
  <si>
    <t>169227725</t>
  </si>
  <si>
    <t>944511211</t>
  </si>
  <si>
    <t>Příplatek k ochranné síti za první a ZKD den použití</t>
  </si>
  <si>
    <t>944511811</t>
  </si>
  <si>
    <t>Demontáž ochranné sítě z textilie z umělých vláken</t>
  </si>
  <si>
    <t>944711112</t>
  </si>
  <si>
    <t>Montáž záchytné stříšky š do 2 m</t>
  </si>
  <si>
    <t>m</t>
  </si>
  <si>
    <t>-689128666</t>
  </si>
  <si>
    <t>12</t>
  </si>
  <si>
    <t>944711212</t>
  </si>
  <si>
    <t>Příplatek k záchytné stříšce š do 2 m za první a ZKD den použití</t>
  </si>
  <si>
    <t>1396881137</t>
  </si>
  <si>
    <t>944711812</t>
  </si>
  <si>
    <t>Demontáž záchytné stříšky š do 2 m</t>
  </si>
  <si>
    <t>889621807</t>
  </si>
  <si>
    <t>953961213</t>
  </si>
  <si>
    <t>Kotvy chemickou patronou M 12 hl 110 mm do betonu, ŽB nebo kamene s vyvrtáním otvoru</t>
  </si>
  <si>
    <t>kus</t>
  </si>
  <si>
    <t>-1725185468</t>
  </si>
  <si>
    <t>96</t>
  </si>
  <si>
    <t>965042141</t>
  </si>
  <si>
    <t>Bourání podkladů pod dlažby nebo mazanin betonových nebo z litého asfaltu tl do 100 mm pl přes 4 m2</t>
  </si>
  <si>
    <t>-305332930</t>
  </si>
  <si>
    <t>16</t>
  </si>
  <si>
    <t>965045133</t>
  </si>
  <si>
    <t>Bourání potěrů průmyslových včetně vsypu tl do 50 mm pl přes 4 m2</t>
  </si>
  <si>
    <t>1681896818</t>
  </si>
  <si>
    <t>965049111</t>
  </si>
  <si>
    <t>Příplatek k bourání betonových mazanin za bourání mazanin se svařovanou sítí tl do 100 mm</t>
  </si>
  <si>
    <t>1213180959</t>
  </si>
  <si>
    <t>NC 0000</t>
  </si>
  <si>
    <t>odřezání spodních částí sloupků zábradlí ( 48 ks ) včetně přesunu a likvidace komplet</t>
  </si>
  <si>
    <t>ks</t>
  </si>
  <si>
    <t>-1089058105</t>
  </si>
  <si>
    <t>985112133</t>
  </si>
  <si>
    <t>Odsekání degradovaného betonu rubu kleneb a podlah tl do 50 mm</t>
  </si>
  <si>
    <t>707205571</t>
  </si>
  <si>
    <t>985112192</t>
  </si>
  <si>
    <t>Příplatek k odsekání degradovaného betonu za práci ve stísněném prostoru</t>
  </si>
  <si>
    <t>133393648</t>
  </si>
  <si>
    <t>985121222</t>
  </si>
  <si>
    <t>Tryskání degradovaného betonu líce kleneb vodou pod tlakem do 1250 barů</t>
  </si>
  <si>
    <t>-1443730382</t>
  </si>
  <si>
    <t>45</t>
  </si>
  <si>
    <t>985121911</t>
  </si>
  <si>
    <t>Příplatek k tryskání degradovaného betonu za práci ve stísněném prostoru</t>
  </si>
  <si>
    <t>-1169531285</t>
  </si>
  <si>
    <t>NC 0000.1</t>
  </si>
  <si>
    <t>montáž a dodávka inhibitoru koroze dle PD</t>
  </si>
  <si>
    <t>-854186885</t>
  </si>
  <si>
    <t>985311315</t>
  </si>
  <si>
    <t>Reprofilace rubu kleneb a podlah cementovými sanačními maltami tl 50 mm</t>
  </si>
  <si>
    <t>-1996883050</t>
  </si>
  <si>
    <t>985311911</t>
  </si>
  <si>
    <t>Příplatek při reprofilaci sanačními maltami za práci ve stísněném prostoru</t>
  </si>
  <si>
    <t>1858120708</t>
  </si>
  <si>
    <t>985321211</t>
  </si>
  <si>
    <t>Ochranný nátěr výztuže na epoxidové bázi stěn, líce kleneb a podhledů 1 vrstva tl 1 mm</t>
  </si>
  <si>
    <t>-312311683</t>
  </si>
  <si>
    <t>985321911</t>
  </si>
  <si>
    <t>Příplatek k cenám ochranného nátěru výztuže za práce ve stísněném prostoru</t>
  </si>
  <si>
    <t>1378747689</t>
  </si>
  <si>
    <t>985321912</t>
  </si>
  <si>
    <t>Příplatek k cenám ochranného nátěru výztuže za plochu do 10 m2 jednotlivě</t>
  </si>
  <si>
    <t>-1741795478</t>
  </si>
  <si>
    <t>985323212</t>
  </si>
  <si>
    <t>Spojovací můstek reprofilovaného betonu na epoxidové bázi tl 2 mm</t>
  </si>
  <si>
    <t>-364805101</t>
  </si>
  <si>
    <t>985323911</t>
  </si>
  <si>
    <t>Příplatek k cenám spojovacího můstku za práci ve stísněném prostoru</t>
  </si>
  <si>
    <t>-1477959936</t>
  </si>
  <si>
    <t>985324221</t>
  </si>
  <si>
    <t>Ochranný akrylátový nátěr betonu dvojnásobný se stěrkou (OS-C)</t>
  </si>
  <si>
    <t>-2042175231</t>
  </si>
  <si>
    <t>35</t>
  </si>
  <si>
    <t>32</t>
  </si>
  <si>
    <t>985324231</t>
  </si>
  <si>
    <t>Ochranný akrylátový nátěr betonu trojnásobný se stěrkou (OS-D)</t>
  </si>
  <si>
    <t>434391777</t>
  </si>
  <si>
    <t>985324911</t>
  </si>
  <si>
    <t>Příplatek k cenám ochranných nátěrů betonu za práci ve stísněném prostoru</t>
  </si>
  <si>
    <t>-420873707</t>
  </si>
  <si>
    <t>NC 0000.2</t>
  </si>
  <si>
    <t>montáž a dodávka kontrolních zkoušek dodavatele - odtrhové zkoušky - pevnost v tahu dle PD</t>
  </si>
  <si>
    <t>363117890</t>
  </si>
  <si>
    <t>NC 0000.5</t>
  </si>
  <si>
    <t>montáž a dodávka dilatace ( PE provazec a tmel ) dle PD komplet</t>
  </si>
  <si>
    <t>1123437087</t>
  </si>
  <si>
    <t>NC 0000.6</t>
  </si>
  <si>
    <t>montáž a dodávka kotveného soklu XPS se stěrkou, sítí a soklovou omítkou, komplet dle PD</t>
  </si>
  <si>
    <t>649499413</t>
  </si>
  <si>
    <t>997013159</t>
  </si>
  <si>
    <t>Vnitrostaveništní doprava suti a vybouraných hmot pro budovy v do 30 m s omezením mechanizace</t>
  </si>
  <si>
    <t>t</t>
  </si>
  <si>
    <t>-859150344</t>
  </si>
  <si>
    <t>997013219</t>
  </si>
  <si>
    <t>Příplatek k vnitrostaveništní dopravě suti a vybouraných hmot za zvětšenou dopravu suti ZKD 10 m</t>
  </si>
  <si>
    <t>-1078018978</t>
  </si>
  <si>
    <t>997013501</t>
  </si>
  <si>
    <t>Odvoz suti a vybouraných hmot na skládku nebo meziskládku do 1 km se složením</t>
  </si>
  <si>
    <t>-1630427011</t>
  </si>
  <si>
    <t>40</t>
  </si>
  <si>
    <t>997013509</t>
  </si>
  <si>
    <t>Příplatek k odvozu suti a vybouraných hmot na skládku ZKD 1 km přes 1 km</t>
  </si>
  <si>
    <t>-2120943474</t>
  </si>
  <si>
    <t>997013831</t>
  </si>
  <si>
    <t>Poplatek za uložení stavebního směsného odpadu na skládce (skládkovné)</t>
  </si>
  <si>
    <t>-1718662451</t>
  </si>
  <si>
    <t>998011004</t>
  </si>
  <si>
    <t>Přesun hmot pro budovy zděné v do 36 m</t>
  </si>
  <si>
    <t>-817088656</t>
  </si>
  <si>
    <t>998011014</t>
  </si>
  <si>
    <t>Příplatek k přesunu hmot pro budovy zděné za zvětšený přesun do 500 m</t>
  </si>
  <si>
    <t>356791233</t>
  </si>
  <si>
    <t>711111001</t>
  </si>
  <si>
    <t>Provedení izolace proti zemní vlhkosti vodorovné za studena nátěrem penetračním</t>
  </si>
  <si>
    <t>439058809</t>
  </si>
  <si>
    <t>111631500</t>
  </si>
  <si>
    <t>lak asfaltový ALP/9 (MJ t) bal 9 kg</t>
  </si>
  <si>
    <t>-1023659264</t>
  </si>
  <si>
    <t>Spotřeba 0,3-0,4kg/m2 dle povrchu, ředidlo technický benzín</t>
  </si>
  <si>
    <t>P</t>
  </si>
  <si>
    <t>711112001</t>
  </si>
  <si>
    <t>Provedení izolace proti zemní vlhkosti svislé za studena nátěrem penetračním</t>
  </si>
  <si>
    <t>547939886</t>
  </si>
  <si>
    <t>40*0,15</t>
  </si>
  <si>
    <t>-517054481</t>
  </si>
  <si>
    <t>711131811</t>
  </si>
  <si>
    <t>Odstranění izolace proti zemní vlhkosti vodorovné</t>
  </si>
  <si>
    <t>-675387561</t>
  </si>
  <si>
    <t>711131821</t>
  </si>
  <si>
    <t>Odstranění izolace proti zemní vlhkosti svislé</t>
  </si>
  <si>
    <t>-969554999</t>
  </si>
  <si>
    <t>4,082*8*0,20</t>
  </si>
  <si>
    <t>711141559</t>
  </si>
  <si>
    <t>Provedení izolace proti zemní vlhkosti pásy přitavením vodorovné NAIP</t>
  </si>
  <si>
    <t>-227501290</t>
  </si>
  <si>
    <t>711142559</t>
  </si>
  <si>
    <t>Provedení izolace proti zemní vlhkosti pásy přitavením svislé NAIP</t>
  </si>
  <si>
    <t>360887378</t>
  </si>
  <si>
    <t>NC 0000.4</t>
  </si>
  <si>
    <t>dodávka hydroizolace - modifikovaný pás s polyesterovou vložkou, dle PD</t>
  </si>
  <si>
    <t>-1886809955</t>
  </si>
  <si>
    <t>998711203</t>
  </si>
  <si>
    <t>Přesun hmot procentní pro izolace proti vodě, vlhkosti a plynům v objektech v do 60 m</t>
  </si>
  <si>
    <t>%</t>
  </si>
  <si>
    <t>638992996</t>
  </si>
  <si>
    <t>764232435</t>
  </si>
  <si>
    <t>Oplechování rovné okapové hrany z Cu plechu rš 400 mm</t>
  </si>
  <si>
    <t>50220827</t>
  </si>
  <si>
    <t>32*2*1,15</t>
  </si>
  <si>
    <t>998764204</t>
  </si>
  <si>
    <t>Přesun hmot procentní pro konstrukce klempířské v objektech v do 36 m</t>
  </si>
  <si>
    <t>-40203246</t>
  </si>
  <si>
    <t>767995116</t>
  </si>
  <si>
    <t>Montáž atypických zámečnických konstrukcí hmotnosti do 250 kg</t>
  </si>
  <si>
    <t>kg</t>
  </si>
  <si>
    <t>1451676875</t>
  </si>
  <si>
    <t>200</t>
  </si>
  <si>
    <t>NC 0000.7</t>
  </si>
  <si>
    <t>dodávka spodních částí sloupků zábradlí včetně patního plechu, dílenská příprava a výroba, doprava na stavbu</t>
  </si>
  <si>
    <t>914282650</t>
  </si>
  <si>
    <t>998767204</t>
  </si>
  <si>
    <t>Přesun hmot procentní pro zámečnické konstrukce v objektech v do 36 m</t>
  </si>
  <si>
    <t>1823980297</t>
  </si>
  <si>
    <t>783301313</t>
  </si>
  <si>
    <t>Odmaštění zámečnických konstrukcí ředidlovým odmašťovačem</t>
  </si>
  <si>
    <t>-1358477724</t>
  </si>
  <si>
    <t>88</t>
  </si>
  <si>
    <t>783301401</t>
  </si>
  <si>
    <t>Ometení zámečnických konstrukcí</t>
  </si>
  <si>
    <t>-356762329</t>
  </si>
  <si>
    <t>783314101</t>
  </si>
  <si>
    <t>Základní jednonásobný syntetický nátěr zámečnických konstrukcí</t>
  </si>
  <si>
    <t>1721595013</t>
  </si>
  <si>
    <t>783315101</t>
  </si>
  <si>
    <t>Mezinátěr jednonásobný syntetický standardní zámečnických konstrukcí</t>
  </si>
  <si>
    <t>-1157150061</t>
  </si>
  <si>
    <t>783317101</t>
  </si>
  <si>
    <t>Krycí jednonásobný syntetický standardní nátěr zámečnických konstrukcí</t>
  </si>
  <si>
    <t>722339557</t>
  </si>
  <si>
    <t>88*2</t>
  </si>
  <si>
    <t>783826635</t>
  </si>
  <si>
    <t>Hydrofobizační transparentní silikonový nátěr omítek stupně členitosti 4</t>
  </si>
  <si>
    <t>1970895210</t>
  </si>
  <si>
    <t>90</t>
  </si>
  <si>
    <t>789222512</t>
  </si>
  <si>
    <t>Otryskání abrazivem ze strusky ocelových kcí třídy II stupeň zarezavění A stupeň přípravy Sa 2 1/2</t>
  </si>
  <si>
    <t>-439734179</t>
  </si>
  <si>
    <t>032002000</t>
  </si>
  <si>
    <t>Vybavení staveniště</t>
  </si>
  <si>
    <t>Kč</t>
  </si>
  <si>
    <t>1024</t>
  </si>
  <si>
    <t>-1091398944</t>
  </si>
  <si>
    <t>032903000</t>
  </si>
  <si>
    <t>Náklady na provoz a údržbu vybavení staveniště</t>
  </si>
  <si>
    <t>1643497101</t>
  </si>
  <si>
    <t>034303000</t>
  </si>
  <si>
    <t>Dopravní značení na staveništi</t>
  </si>
  <si>
    <t>997990315</t>
  </si>
  <si>
    <t>034503000</t>
  </si>
  <si>
    <t>Informační tabule na staveništi</t>
  </si>
  <si>
    <t>-736207110</t>
  </si>
  <si>
    <t>039002000</t>
  </si>
  <si>
    <t>Zrušení zařízení staveniště</t>
  </si>
  <si>
    <t>545070762</t>
  </si>
  <si>
    <t>042503000</t>
  </si>
  <si>
    <t>Plán BOZP na staveništi</t>
  </si>
  <si>
    <t>-198875523</t>
  </si>
  <si>
    <t>-1468662240</t>
  </si>
  <si>
    <t>063303000</t>
  </si>
  <si>
    <t>Práce ve výškách, v hloubkách</t>
  </si>
  <si>
    <t>-2141083474</t>
  </si>
  <si>
    <t>073002000</t>
  </si>
  <si>
    <t>Ztížený pohyb vozidel v centrech měst</t>
  </si>
  <si>
    <t>954408164</t>
  </si>
  <si>
    <t>075603000</t>
  </si>
  <si>
    <t>Jiná ochranná pásma, veškeré inž. sítě a zařízení</t>
  </si>
  <si>
    <t>-1363198045</t>
  </si>
  <si>
    <t>VP - Vícepráce</t>
  </si>
  <si>
    <t>PN</t>
  </si>
  <si>
    <t>4,1*8*1,20</t>
  </si>
  <si>
    <t>39,36*30</t>
  </si>
  <si>
    <t>14*31*1,20</t>
  </si>
  <si>
    <t>20*14*1,2</t>
  </si>
  <si>
    <t>14*31*1,2*30</t>
  </si>
  <si>
    <t>15 624,00</t>
  </si>
  <si>
    <t>20*14*1,2*30</t>
  </si>
  <si>
    <t>10 080,00</t>
  </si>
  <si>
    <t>25 704,00</t>
  </si>
  <si>
    <t>941311813</t>
  </si>
  <si>
    <t>Demontáž lešení řadového modulového lehkého zatížení do 200 kg/m2 š do 0,9 m v do 40 m</t>
  </si>
  <si>
    <t>941311213</t>
  </si>
  <si>
    <t>Příplatek k lešení řadovému modulovému lehkému š 0,9 m v do 40 m za první a ZKD den použití</t>
  </si>
  <si>
    <t>941311113</t>
  </si>
  <si>
    <t>Montáž lešení řadového modulového lehkého zatížení do 200 kg/m2 š do 0,9 m v do 40 m</t>
  </si>
  <si>
    <t>KRYCÍ LIST VÝKAZU VÝMĚR</t>
  </si>
  <si>
    <t>REKAPITULACE VÝKAZU VÝMĚR</t>
  </si>
  <si>
    <t>VÝKAZ VÝMĚR</t>
  </si>
  <si>
    <t>SOUHRNNÝ LIST STAVBY - REVIZE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</si>
</sst>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u/>
      <sz val="11"/>
      <color theme="10"/>
      <name val="Calibri"/>
      <scheme val="minor"/>
    </font>
    <font>
      <sz val="8"/>
      <color rgb="FF505050"/>
      <name val="Trebuchet MS"/>
      <family val="2"/>
      <charset val="238"/>
    </font>
    <font>
      <sz val="8"/>
      <color rgb="FFFF0000"/>
      <name val="Trebuchet MS"/>
      <family val="2"/>
      <charset val="238"/>
    </font>
    <font>
      <b/>
      <sz val="16"/>
      <name val="Trebuchet MS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/>
    <xf numFmtId="0" fontId="19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0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3" fillId="5" borderId="8" xfId="0" applyFont="1" applyFill="1" applyBorder="1" applyAlignment="1">
      <alignment horizontal="left" vertical="center"/>
    </xf>
    <xf numFmtId="0" fontId="0" fillId="5" borderId="9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6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4" fontId="29" fillId="0" borderId="17" xfId="0" applyNumberFormat="1" applyFont="1" applyBorder="1" applyAlignment="1">
      <alignment vertical="center"/>
    </xf>
    <xf numFmtId="166" fontId="29" fillId="0" borderId="17" xfId="0" applyNumberFormat="1" applyFont="1" applyBorder="1" applyAlignment="1">
      <alignment vertical="center"/>
    </xf>
    <xf numFmtId="4" fontId="29" fillId="0" borderId="18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>
      <alignment vertical="center"/>
    </xf>
    <xf numFmtId="0" fontId="25" fillId="6" borderId="0" xfId="0" applyFont="1" applyFill="1" applyBorder="1" applyAlignment="1">
      <alignment horizontal="left" vertical="center"/>
    </xf>
    <xf numFmtId="0" fontId="0" fillId="6" borderId="0" xfId="0" applyFont="1" applyFill="1" applyBorder="1" applyAlignment="1">
      <alignment vertical="center"/>
    </xf>
    <xf numFmtId="0" fontId="0" fillId="2" borderId="0" xfId="0" applyFill="1" applyProtection="1"/>
    <xf numFmtId="0" fontId="1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right" vertical="center"/>
    </xf>
    <xf numFmtId="0" fontId="3" fillId="6" borderId="9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2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2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49" fontId="34" fillId="0" borderId="25" xfId="0" applyNumberFormat="1" applyFont="1" applyBorder="1" applyAlignment="1" applyProtection="1">
      <alignment horizontal="left" vertical="center" wrapText="1"/>
      <protection locked="0"/>
    </xf>
    <xf numFmtId="0" fontId="34" fillId="0" borderId="25" xfId="0" applyFont="1" applyBorder="1" applyAlignment="1" applyProtection="1">
      <alignment horizontal="center" vertical="center" wrapText="1"/>
      <protection locked="0"/>
    </xf>
    <xf numFmtId="167" fontId="34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0" fontId="0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49" fontId="0" fillId="0" borderId="25" xfId="0" applyNumberForma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167" fontId="0" fillId="0" borderId="25" xfId="0" applyNumberFormat="1" applyBorder="1" applyAlignment="1">
      <alignment vertical="center"/>
    </xf>
    <xf numFmtId="167" fontId="37" fillId="0" borderId="0" xfId="0" applyNumberFormat="1" applyFont="1" applyAlignment="1">
      <alignment vertical="center"/>
    </xf>
    <xf numFmtId="167" fontId="38" fillId="0" borderId="0" xfId="0" applyNumberFormat="1" applyFont="1" applyAlignment="1">
      <alignment vertical="center"/>
    </xf>
    <xf numFmtId="0" fontId="0" fillId="0" borderId="25" xfId="0" applyBorder="1" applyAlignment="1">
      <alignment horizontal="center" vertical="center" wrapText="1"/>
    </xf>
    <xf numFmtId="4" fontId="0" fillId="0" borderId="25" xfId="0" applyNumberFormat="1" applyBorder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4" fontId="11" fillId="0" borderId="0" xfId="0" applyNumberFormat="1" applyFont="1" applyBorder="1" applyAlignment="1">
      <alignment vertical="center"/>
    </xf>
    <xf numFmtId="4" fontId="20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" fontId="25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4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7" fillId="0" borderId="0" xfId="0" applyFont="1" applyBorder="1" applyAlignment="1">
      <alignment horizontal="left" vertical="center" wrapText="1"/>
    </xf>
    <xf numFmtId="4" fontId="2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25" fillId="6" borderId="0" xfId="0" applyNumberFormat="1" applyFont="1" applyFill="1" applyBorder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0" fillId="0" borderId="0" xfId="0"/>
    <xf numFmtId="0" fontId="1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6" borderId="9" xfId="0" applyNumberFormat="1" applyFont="1" applyFill="1" applyBorder="1" applyAlignment="1">
      <alignment vertical="center"/>
    </xf>
    <xf numFmtId="4" fontId="3" fillId="6" borderId="10" xfId="0" applyNumberFormat="1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1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0" fontId="2" fillId="6" borderId="2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34" fillId="0" borderId="25" xfId="0" applyFont="1" applyBorder="1" applyAlignment="1" applyProtection="1">
      <alignment horizontal="left" vertical="center" wrapText="1"/>
      <protection locked="0"/>
    </xf>
    <xf numFmtId="4" fontId="34" fillId="4" borderId="25" xfId="0" applyNumberFormat="1" applyFont="1" applyFill="1" applyBorder="1" applyAlignment="1" applyProtection="1">
      <alignment vertical="center"/>
      <protection locked="0"/>
    </xf>
    <xf numFmtId="4" fontId="34" fillId="0" borderId="25" xfId="0" applyNumberFormat="1" applyFont="1" applyBorder="1" applyAlignment="1" applyProtection="1">
      <alignment vertical="center"/>
      <protection locked="0"/>
    </xf>
    <xf numFmtId="0" fontId="37" fillId="0" borderId="12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horizontal="left" vertical="center" wrapText="1"/>
      <protection locked="0"/>
    </xf>
    <xf numFmtId="0" fontId="0" fillId="0" borderId="24" xfId="0" applyFont="1" applyBorder="1" applyAlignment="1" applyProtection="1">
      <alignment horizontal="left" vertical="center" wrapText="1"/>
      <protection locked="0"/>
    </xf>
    <xf numFmtId="4" fontId="0" fillId="4" borderId="22" xfId="0" applyNumberFormat="1" applyFont="1" applyFill="1" applyBorder="1" applyAlignment="1" applyProtection="1">
      <alignment vertical="center"/>
      <protection locked="0"/>
    </xf>
    <xf numFmtId="4" fontId="0" fillId="4" borderId="24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vertical="center"/>
    </xf>
    <xf numFmtId="0" fontId="0" fillId="0" borderId="25" xfId="0" applyBorder="1" applyAlignment="1">
      <alignment horizontal="left" vertical="center" wrapText="1"/>
    </xf>
    <xf numFmtId="0" fontId="37" fillId="0" borderId="12" xfId="0" applyFont="1" applyBorder="1" applyAlignment="1">
      <alignment vertical="center"/>
    </xf>
    <xf numFmtId="0" fontId="35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0" fontId="13" fillId="2" borderId="0" xfId="1" applyFont="1" applyFill="1" applyAlignment="1" applyProtection="1">
      <alignment horizontal="center" vertical="center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  <xdr:twoCellAnchor>
    <xdr:from>
      <xdr:col>2</xdr:col>
      <xdr:colOff>53340</xdr:colOff>
      <xdr:row>37</xdr:row>
      <xdr:rowOff>38100</xdr:rowOff>
    </xdr:from>
    <xdr:to>
      <xdr:col>41</xdr:col>
      <xdr:colOff>167640</xdr:colOff>
      <xdr:row>47</xdr:row>
      <xdr:rowOff>114300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10540" y="6591300"/>
          <a:ext cx="5715000" cy="16306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900" b="1" u="sng">
              <a:solidFill>
                <a:schemeClr val="dk1"/>
              </a:solidFill>
              <a:latin typeface="+mn-lt"/>
              <a:ea typeface="+mn-ea"/>
              <a:cs typeface="+mn-cs"/>
            </a:rPr>
            <a:t>Poznámka :</a:t>
          </a:r>
          <a:endParaRPr lang="cs-CZ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cs-CZ" sz="900">
              <a:solidFill>
                <a:schemeClr val="dk1"/>
              </a:solidFill>
              <a:latin typeface="+mn-lt"/>
              <a:ea typeface="+mn-ea"/>
              <a:cs typeface="+mn-cs"/>
            </a:rPr>
            <a:t>Každá položka výkazu výměr musí být v rámci nabídkového rozpočtu nabídnuta kompletní, včetně všech pomocných konstrukcí a prací potřebných k řádnému a provozuschopnému dokončení díla. Zadavatel nebude v průběhu realizace díla akceptovat požadavky na zvýšení ceny díla o cenu konstrukcí a prací, které uchazeč objektivně mohl případně měl předpokládat při vynaložení odborné péče při zpracování nabídkové ceny v součinnosti s příslušnou projektovou dokumentací stavby. Uchazeč o zakázku je odpovědný za cenu díla.</a:t>
          </a:r>
        </a:p>
        <a:p>
          <a:r>
            <a:rPr lang="cs-CZ" sz="900">
              <a:solidFill>
                <a:schemeClr val="dk1"/>
              </a:solidFill>
              <a:latin typeface="+mn-lt"/>
              <a:ea typeface="+mn-ea"/>
              <a:cs typeface="+mn-cs"/>
            </a:rPr>
            <a:t>Uchazeč do nabídkové ceny zahrne také náklady spojené s umístěním stavby. Jedná se zejména o náklady na zřízení, údržbu a odstranění objektů zařízení staveniště včetně vnitrostaveništních komunikací a skladovacích ploch, provozní vlivy, mimostaveništní doprava, náklady na kompletační činnost a zpracování dokumentace skutečného provedení stavby.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97"/>
  <sheetViews>
    <sheetView showGridLines="0" tabSelected="1" workbookViewId="0">
      <pane ySplit="1" topLeftCell="A23" activePane="bottomLeft" state="frozen"/>
      <selection pane="bottomLeft" activeCell="C5" sqref="C5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1640625" customWidth="1"/>
    <col min="34" max="34" width="2.83203125" customWidth="1"/>
    <col min="35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.5" customWidth="1"/>
    <col min="44" max="44" width="11.6640625" customWidth="1"/>
    <col min="45" max="46" width="22.1640625" hidden="1" customWidth="1"/>
    <col min="47" max="47" width="21.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89" width="9.1640625" hidden="1"/>
  </cols>
  <sheetData>
    <row r="1" spans="1:73" ht="21.4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spans="1:73" ht="36.950000000000003" customHeight="1">
      <c r="C2" s="199" t="s">
        <v>7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R2" s="234" t="s">
        <v>8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201" t="s">
        <v>420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  <c r="Z4" s="202"/>
      <c r="AA4" s="202"/>
      <c r="AB4" s="202"/>
      <c r="AC4" s="202"/>
      <c r="AD4" s="202"/>
      <c r="AE4" s="202"/>
      <c r="AF4" s="202"/>
      <c r="AG4" s="202"/>
      <c r="AH4" s="202"/>
      <c r="AI4" s="202"/>
      <c r="AJ4" s="202"/>
      <c r="AK4" s="202"/>
      <c r="AL4" s="202"/>
      <c r="AM4" s="202"/>
      <c r="AN4" s="202"/>
      <c r="AO4" s="202"/>
      <c r="AP4" s="202"/>
      <c r="AQ4" s="25"/>
      <c r="AS4" s="19" t="s">
        <v>12</v>
      </c>
      <c r="BE4" s="26" t="s">
        <v>13</v>
      </c>
      <c r="BS4" s="20" t="s">
        <v>14</v>
      </c>
    </row>
    <row r="5" spans="1:73" ht="14.45" customHeight="1">
      <c r="B5" s="24"/>
      <c r="C5" s="27"/>
      <c r="D5" s="28" t="s">
        <v>15</v>
      </c>
      <c r="E5" s="27"/>
      <c r="F5" s="27"/>
      <c r="G5" s="27"/>
      <c r="H5" s="27"/>
      <c r="I5" s="27"/>
      <c r="J5" s="27"/>
      <c r="K5" s="205" t="s">
        <v>16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7"/>
      <c r="AQ5" s="25"/>
      <c r="BE5" s="203" t="s">
        <v>17</v>
      </c>
      <c r="BS5" s="20" t="s">
        <v>9</v>
      </c>
    </row>
    <row r="6" spans="1:73" ht="36.950000000000003" customHeight="1">
      <c r="B6" s="24"/>
      <c r="C6" s="27"/>
      <c r="D6" s="30" t="s">
        <v>18</v>
      </c>
      <c r="E6" s="27"/>
      <c r="F6" s="27"/>
      <c r="G6" s="27"/>
      <c r="H6" s="27"/>
      <c r="I6" s="27"/>
      <c r="J6" s="27"/>
      <c r="K6" s="207" t="s">
        <v>19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7"/>
      <c r="AQ6" s="25"/>
      <c r="BE6" s="204"/>
      <c r="BS6" s="20" t="s">
        <v>9</v>
      </c>
    </row>
    <row r="7" spans="1:73" ht="14.45" customHeight="1">
      <c r="B7" s="24"/>
      <c r="C7" s="27"/>
      <c r="D7" s="31" t="s">
        <v>20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21</v>
      </c>
      <c r="AL7" s="27"/>
      <c r="AM7" s="27"/>
      <c r="AN7" s="29" t="s">
        <v>5</v>
      </c>
      <c r="AO7" s="27"/>
      <c r="AP7" s="27"/>
      <c r="AQ7" s="25"/>
      <c r="BE7" s="204"/>
      <c r="BS7" s="20" t="s">
        <v>9</v>
      </c>
    </row>
    <row r="8" spans="1:73" ht="14.45" customHeight="1">
      <c r="B8" s="24"/>
      <c r="C8" s="27"/>
      <c r="D8" s="31" t="s">
        <v>22</v>
      </c>
      <c r="E8" s="27"/>
      <c r="F8" s="27"/>
      <c r="G8" s="27"/>
      <c r="H8" s="27"/>
      <c r="I8" s="27"/>
      <c r="J8" s="27"/>
      <c r="K8" s="29" t="s">
        <v>23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24</v>
      </c>
      <c r="AL8" s="27"/>
      <c r="AM8" s="27"/>
      <c r="AN8" s="32" t="s">
        <v>25</v>
      </c>
      <c r="AO8" s="27"/>
      <c r="AP8" s="27"/>
      <c r="AQ8" s="25"/>
      <c r="BE8" s="204"/>
      <c r="BS8" s="20" t="s">
        <v>9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E9" s="204"/>
      <c r="BS9" s="20" t="s">
        <v>9</v>
      </c>
    </row>
    <row r="10" spans="1:73" ht="14.45" customHeight="1">
      <c r="B10" s="24"/>
      <c r="C10" s="27"/>
      <c r="D10" s="31" t="s">
        <v>26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27</v>
      </c>
      <c r="AL10" s="27"/>
      <c r="AM10" s="27"/>
      <c r="AN10" s="29" t="s">
        <v>5</v>
      </c>
      <c r="AO10" s="27"/>
      <c r="AP10" s="27"/>
      <c r="AQ10" s="25"/>
      <c r="BE10" s="204"/>
      <c r="BS10" s="20" t="s">
        <v>9</v>
      </c>
    </row>
    <row r="11" spans="1:73" ht="18.399999999999999" customHeight="1">
      <c r="B11" s="24"/>
      <c r="C11" s="27"/>
      <c r="D11" s="27"/>
      <c r="E11" s="29" t="s">
        <v>28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29</v>
      </c>
      <c r="AL11" s="27"/>
      <c r="AM11" s="27"/>
      <c r="AN11" s="29" t="s">
        <v>5</v>
      </c>
      <c r="AO11" s="27"/>
      <c r="AP11" s="27"/>
      <c r="AQ11" s="25"/>
      <c r="BE11" s="204"/>
      <c r="BS11" s="20" t="s">
        <v>9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E12" s="204"/>
      <c r="BS12" s="20" t="s">
        <v>9</v>
      </c>
    </row>
    <row r="13" spans="1:73" ht="14.45" customHeight="1">
      <c r="B13" s="24"/>
      <c r="C13" s="27"/>
      <c r="D13" s="31" t="s">
        <v>30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27</v>
      </c>
      <c r="AL13" s="27"/>
      <c r="AM13" s="27"/>
      <c r="AN13" s="33" t="s">
        <v>31</v>
      </c>
      <c r="AO13" s="27"/>
      <c r="AP13" s="27"/>
      <c r="AQ13" s="25"/>
      <c r="BE13" s="204"/>
      <c r="BS13" s="20" t="s">
        <v>9</v>
      </c>
    </row>
    <row r="14" spans="1:73" ht="15">
      <c r="B14" s="24"/>
      <c r="C14" s="27"/>
      <c r="D14" s="27"/>
      <c r="E14" s="208" t="s">
        <v>31</v>
      </c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09"/>
      <c r="AK14" s="31" t="s">
        <v>29</v>
      </c>
      <c r="AL14" s="27"/>
      <c r="AM14" s="27"/>
      <c r="AN14" s="33" t="s">
        <v>31</v>
      </c>
      <c r="AO14" s="27"/>
      <c r="AP14" s="27"/>
      <c r="AQ14" s="25"/>
      <c r="BE14" s="204"/>
      <c r="BS14" s="20" t="s">
        <v>9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E15" s="204"/>
      <c r="BS15" s="20" t="s">
        <v>6</v>
      </c>
    </row>
    <row r="16" spans="1:73" ht="14.45" customHeight="1">
      <c r="B16" s="24"/>
      <c r="C16" s="27"/>
      <c r="D16" s="31" t="s">
        <v>32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27</v>
      </c>
      <c r="AL16" s="27"/>
      <c r="AM16" s="27"/>
      <c r="AN16" s="29" t="s">
        <v>5</v>
      </c>
      <c r="AO16" s="27"/>
      <c r="AP16" s="27"/>
      <c r="AQ16" s="25"/>
      <c r="BE16" s="204"/>
      <c r="BS16" s="20" t="s">
        <v>6</v>
      </c>
    </row>
    <row r="17" spans="2:71" ht="18.399999999999999" customHeight="1">
      <c r="B17" s="24"/>
      <c r="C17" s="27"/>
      <c r="D17" s="27"/>
      <c r="E17" s="29" t="s">
        <v>33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29</v>
      </c>
      <c r="AL17" s="27"/>
      <c r="AM17" s="27"/>
      <c r="AN17" s="29" t="s">
        <v>5</v>
      </c>
      <c r="AO17" s="27"/>
      <c r="AP17" s="27"/>
      <c r="AQ17" s="25"/>
      <c r="BE17" s="204"/>
      <c r="BS17" s="20" t="s">
        <v>34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E18" s="204"/>
      <c r="BS18" s="20" t="s">
        <v>9</v>
      </c>
    </row>
    <row r="19" spans="2:71" ht="14.45" customHeight="1">
      <c r="B19" s="24"/>
      <c r="C19" s="27"/>
      <c r="D19" s="31" t="s">
        <v>35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27</v>
      </c>
      <c r="AL19" s="27"/>
      <c r="AM19" s="27"/>
      <c r="AN19" s="29" t="s">
        <v>5</v>
      </c>
      <c r="AO19" s="27"/>
      <c r="AP19" s="27"/>
      <c r="AQ19" s="25"/>
      <c r="BE19" s="204"/>
      <c r="BS19" s="20" t="s">
        <v>9</v>
      </c>
    </row>
    <row r="20" spans="2:71" ht="18.399999999999999" customHeight="1">
      <c r="B20" s="24"/>
      <c r="C20" s="27"/>
      <c r="D20" s="27"/>
      <c r="E20" s="29" t="s">
        <v>36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29</v>
      </c>
      <c r="AL20" s="27"/>
      <c r="AM20" s="27"/>
      <c r="AN20" s="29" t="s">
        <v>5</v>
      </c>
      <c r="AO20" s="27"/>
      <c r="AP20" s="27"/>
      <c r="AQ20" s="25"/>
      <c r="BE20" s="204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  <c r="BE21" s="204"/>
    </row>
    <row r="22" spans="2:71" ht="15">
      <c r="B22" s="24"/>
      <c r="C22" s="27"/>
      <c r="D22" s="31" t="s">
        <v>37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  <c r="BE22" s="204"/>
    </row>
    <row r="23" spans="2:71" ht="14.45" customHeight="1">
      <c r="B23" s="24"/>
      <c r="C23" s="27"/>
      <c r="D23" s="27"/>
      <c r="E23" s="210" t="s">
        <v>5</v>
      </c>
      <c r="F23" s="210"/>
      <c r="G23" s="210"/>
      <c r="H23" s="210"/>
      <c r="I23" s="210"/>
      <c r="J23" s="210"/>
      <c r="K23" s="210"/>
      <c r="L23" s="210"/>
      <c r="M23" s="210"/>
      <c r="N23" s="210"/>
      <c r="O23" s="210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7"/>
      <c r="AP23" s="27"/>
      <c r="AQ23" s="25"/>
      <c r="BE23" s="204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  <c r="BE24" s="204"/>
    </row>
    <row r="25" spans="2:71" ht="6.95" customHeight="1">
      <c r="B25" s="24"/>
      <c r="C25" s="27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7"/>
      <c r="AQ25" s="25"/>
      <c r="BE25" s="204"/>
    </row>
    <row r="26" spans="2:71" ht="14.45" customHeight="1">
      <c r="B26" s="24"/>
      <c r="C26" s="27"/>
      <c r="D26" s="35" t="s">
        <v>38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11">
        <f>ROUND(AG87,2)</f>
        <v>0</v>
      </c>
      <c r="AL26" s="206"/>
      <c r="AM26" s="206"/>
      <c r="AN26" s="206"/>
      <c r="AO26" s="206"/>
      <c r="AP26" s="27"/>
      <c r="AQ26" s="25"/>
      <c r="BE26" s="204"/>
    </row>
    <row r="27" spans="2:71" ht="14.45" customHeight="1">
      <c r="B27" s="24"/>
      <c r="C27" s="27"/>
      <c r="D27" s="35" t="s">
        <v>39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11">
        <f>ROUND(AG90,2)</f>
        <v>0</v>
      </c>
      <c r="AL27" s="211"/>
      <c r="AM27" s="211"/>
      <c r="AN27" s="211"/>
      <c r="AO27" s="211"/>
      <c r="AP27" s="27"/>
      <c r="AQ27" s="25"/>
      <c r="BE27" s="204"/>
    </row>
    <row r="28" spans="2:71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8"/>
      <c r="BE28" s="204"/>
    </row>
    <row r="29" spans="2:71" s="1" customFormat="1" ht="25.9" customHeight="1">
      <c r="B29" s="36"/>
      <c r="C29" s="37"/>
      <c r="D29" s="39" t="s">
        <v>40</v>
      </c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212">
        <f>ROUND(AK26+AK27,2)</f>
        <v>0</v>
      </c>
      <c r="AL29" s="213"/>
      <c r="AM29" s="213"/>
      <c r="AN29" s="213"/>
      <c r="AO29" s="213"/>
      <c r="AP29" s="37"/>
      <c r="AQ29" s="38"/>
      <c r="BE29" s="204"/>
    </row>
    <row r="30" spans="2:71" s="1" customFormat="1" ht="6.95" customHeight="1">
      <c r="B30" s="36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8"/>
      <c r="BE30" s="204"/>
    </row>
    <row r="31" spans="2:71" s="2" customFormat="1" ht="14.45" customHeight="1">
      <c r="B31" s="41"/>
      <c r="C31" s="42"/>
      <c r="D31" s="43" t="s">
        <v>41</v>
      </c>
      <c r="E31" s="42"/>
      <c r="F31" s="43" t="s">
        <v>42</v>
      </c>
      <c r="G31" s="42"/>
      <c r="H31" s="42"/>
      <c r="I31" s="42"/>
      <c r="J31" s="42"/>
      <c r="K31" s="42"/>
      <c r="L31" s="214">
        <v>0.21</v>
      </c>
      <c r="M31" s="215"/>
      <c r="N31" s="215"/>
      <c r="O31" s="215"/>
      <c r="P31" s="42"/>
      <c r="Q31" s="42"/>
      <c r="R31" s="42"/>
      <c r="S31" s="42"/>
      <c r="T31" s="45" t="s">
        <v>43</v>
      </c>
      <c r="U31" s="42"/>
      <c r="V31" s="42"/>
      <c r="W31" s="216">
        <f>ROUND(AZ87+SUM(CD91:CD95),2)</f>
        <v>0</v>
      </c>
      <c r="X31" s="215"/>
      <c r="Y31" s="215"/>
      <c r="Z31" s="215"/>
      <c r="AA31" s="215"/>
      <c r="AB31" s="215"/>
      <c r="AC31" s="215"/>
      <c r="AD31" s="215"/>
      <c r="AE31" s="215"/>
      <c r="AF31" s="42"/>
      <c r="AG31" s="42"/>
      <c r="AH31" s="42"/>
      <c r="AI31" s="42"/>
      <c r="AJ31" s="42"/>
      <c r="AK31" s="216">
        <f>ROUND(AV87+SUM(BY91:BY95),2)</f>
        <v>0</v>
      </c>
      <c r="AL31" s="215"/>
      <c r="AM31" s="215"/>
      <c r="AN31" s="215"/>
      <c r="AO31" s="215"/>
      <c r="AP31" s="42"/>
      <c r="AQ31" s="46"/>
      <c r="BE31" s="204"/>
    </row>
    <row r="32" spans="2:71" s="2" customFormat="1" ht="14.45" customHeight="1">
      <c r="B32" s="41"/>
      <c r="C32" s="42"/>
      <c r="D32" s="42"/>
      <c r="E32" s="42"/>
      <c r="F32" s="43" t="s">
        <v>44</v>
      </c>
      <c r="G32" s="42"/>
      <c r="H32" s="42"/>
      <c r="I32" s="42"/>
      <c r="J32" s="42"/>
      <c r="K32" s="42"/>
      <c r="L32" s="214">
        <v>0.15</v>
      </c>
      <c r="M32" s="215"/>
      <c r="N32" s="215"/>
      <c r="O32" s="215"/>
      <c r="P32" s="42"/>
      <c r="Q32" s="42"/>
      <c r="R32" s="42"/>
      <c r="S32" s="42"/>
      <c r="T32" s="45" t="s">
        <v>43</v>
      </c>
      <c r="U32" s="42"/>
      <c r="V32" s="42"/>
      <c r="W32" s="216">
        <f>ROUND(BA87+SUM(CE91:CE95),2)</f>
        <v>0</v>
      </c>
      <c r="X32" s="215"/>
      <c r="Y32" s="215"/>
      <c r="Z32" s="215"/>
      <c r="AA32" s="215"/>
      <c r="AB32" s="215"/>
      <c r="AC32" s="215"/>
      <c r="AD32" s="215"/>
      <c r="AE32" s="215"/>
      <c r="AF32" s="42"/>
      <c r="AG32" s="42"/>
      <c r="AH32" s="42"/>
      <c r="AI32" s="42"/>
      <c r="AJ32" s="42"/>
      <c r="AK32" s="216">
        <f>ROUND(AW87+SUM(BZ91:BZ95),2)</f>
        <v>0</v>
      </c>
      <c r="AL32" s="215"/>
      <c r="AM32" s="215"/>
      <c r="AN32" s="215"/>
      <c r="AO32" s="215"/>
      <c r="AP32" s="42"/>
      <c r="AQ32" s="46"/>
      <c r="BE32" s="204"/>
    </row>
    <row r="33" spans="2:57" s="2" customFormat="1" ht="14.45" hidden="1" customHeight="1">
      <c r="B33" s="41"/>
      <c r="C33" s="42"/>
      <c r="D33" s="42"/>
      <c r="E33" s="42"/>
      <c r="F33" s="43" t="s">
        <v>45</v>
      </c>
      <c r="G33" s="42"/>
      <c r="H33" s="42"/>
      <c r="I33" s="42"/>
      <c r="J33" s="42"/>
      <c r="K33" s="42"/>
      <c r="L33" s="214">
        <v>0.21</v>
      </c>
      <c r="M33" s="215"/>
      <c r="N33" s="215"/>
      <c r="O33" s="215"/>
      <c r="P33" s="42"/>
      <c r="Q33" s="42"/>
      <c r="R33" s="42"/>
      <c r="S33" s="42"/>
      <c r="T33" s="45" t="s">
        <v>43</v>
      </c>
      <c r="U33" s="42"/>
      <c r="V33" s="42"/>
      <c r="W33" s="216">
        <f>ROUND(BB87+SUM(CF91:CF95),2)</f>
        <v>0</v>
      </c>
      <c r="X33" s="215"/>
      <c r="Y33" s="215"/>
      <c r="Z33" s="215"/>
      <c r="AA33" s="215"/>
      <c r="AB33" s="215"/>
      <c r="AC33" s="215"/>
      <c r="AD33" s="215"/>
      <c r="AE33" s="215"/>
      <c r="AF33" s="42"/>
      <c r="AG33" s="42"/>
      <c r="AH33" s="42"/>
      <c r="AI33" s="42"/>
      <c r="AJ33" s="42"/>
      <c r="AK33" s="216">
        <v>0</v>
      </c>
      <c r="AL33" s="215"/>
      <c r="AM33" s="215"/>
      <c r="AN33" s="215"/>
      <c r="AO33" s="215"/>
      <c r="AP33" s="42"/>
      <c r="AQ33" s="46"/>
      <c r="BE33" s="204"/>
    </row>
    <row r="34" spans="2:57" s="2" customFormat="1" ht="14.45" hidden="1" customHeight="1">
      <c r="B34" s="41"/>
      <c r="C34" s="42"/>
      <c r="D34" s="42"/>
      <c r="E34" s="42"/>
      <c r="F34" s="43" t="s">
        <v>46</v>
      </c>
      <c r="G34" s="42"/>
      <c r="H34" s="42"/>
      <c r="I34" s="42"/>
      <c r="J34" s="42"/>
      <c r="K34" s="42"/>
      <c r="L34" s="214">
        <v>0.15</v>
      </c>
      <c r="M34" s="215"/>
      <c r="N34" s="215"/>
      <c r="O34" s="215"/>
      <c r="P34" s="42"/>
      <c r="Q34" s="42"/>
      <c r="R34" s="42"/>
      <c r="S34" s="42"/>
      <c r="T34" s="45" t="s">
        <v>43</v>
      </c>
      <c r="U34" s="42"/>
      <c r="V34" s="42"/>
      <c r="W34" s="216">
        <f>ROUND(BC87+SUM(CG91:CG95),2)</f>
        <v>0</v>
      </c>
      <c r="X34" s="215"/>
      <c r="Y34" s="215"/>
      <c r="Z34" s="215"/>
      <c r="AA34" s="215"/>
      <c r="AB34" s="215"/>
      <c r="AC34" s="215"/>
      <c r="AD34" s="215"/>
      <c r="AE34" s="215"/>
      <c r="AF34" s="42"/>
      <c r="AG34" s="42"/>
      <c r="AH34" s="42"/>
      <c r="AI34" s="42"/>
      <c r="AJ34" s="42"/>
      <c r="AK34" s="216">
        <v>0</v>
      </c>
      <c r="AL34" s="215"/>
      <c r="AM34" s="215"/>
      <c r="AN34" s="215"/>
      <c r="AO34" s="215"/>
      <c r="AP34" s="42"/>
      <c r="AQ34" s="46"/>
      <c r="BE34" s="204"/>
    </row>
    <row r="35" spans="2:57" s="2" customFormat="1" ht="14.45" hidden="1" customHeight="1">
      <c r="B35" s="41"/>
      <c r="C35" s="42"/>
      <c r="D35" s="42"/>
      <c r="E35" s="42"/>
      <c r="F35" s="43" t="s">
        <v>47</v>
      </c>
      <c r="G35" s="42"/>
      <c r="H35" s="42"/>
      <c r="I35" s="42"/>
      <c r="J35" s="42"/>
      <c r="K35" s="42"/>
      <c r="L35" s="214">
        <v>0</v>
      </c>
      <c r="M35" s="215"/>
      <c r="N35" s="215"/>
      <c r="O35" s="215"/>
      <c r="P35" s="42"/>
      <c r="Q35" s="42"/>
      <c r="R35" s="42"/>
      <c r="S35" s="42"/>
      <c r="T35" s="45" t="s">
        <v>43</v>
      </c>
      <c r="U35" s="42"/>
      <c r="V35" s="42"/>
      <c r="W35" s="216">
        <f>ROUND(BD87+SUM(CH91:CH95),2)</f>
        <v>0</v>
      </c>
      <c r="X35" s="215"/>
      <c r="Y35" s="215"/>
      <c r="Z35" s="215"/>
      <c r="AA35" s="215"/>
      <c r="AB35" s="215"/>
      <c r="AC35" s="215"/>
      <c r="AD35" s="215"/>
      <c r="AE35" s="215"/>
      <c r="AF35" s="42"/>
      <c r="AG35" s="42"/>
      <c r="AH35" s="42"/>
      <c r="AI35" s="42"/>
      <c r="AJ35" s="42"/>
      <c r="AK35" s="216">
        <v>0</v>
      </c>
      <c r="AL35" s="215"/>
      <c r="AM35" s="215"/>
      <c r="AN35" s="215"/>
      <c r="AO35" s="215"/>
      <c r="AP35" s="42"/>
      <c r="AQ35" s="46"/>
    </row>
    <row r="36" spans="2:57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8"/>
    </row>
    <row r="37" spans="2:57" s="1" customFormat="1" ht="25.9" customHeight="1">
      <c r="B37" s="36"/>
      <c r="C37" s="47"/>
      <c r="D37" s="48" t="s">
        <v>48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50" t="s">
        <v>49</v>
      </c>
      <c r="U37" s="49"/>
      <c r="V37" s="49"/>
      <c r="W37" s="49"/>
      <c r="X37" s="244" t="s">
        <v>50</v>
      </c>
      <c r="Y37" s="219"/>
      <c r="Z37" s="219"/>
      <c r="AA37" s="219"/>
      <c r="AB37" s="219"/>
      <c r="AC37" s="49"/>
      <c r="AD37" s="49"/>
      <c r="AE37" s="49"/>
      <c r="AF37" s="49"/>
      <c r="AG37" s="49"/>
      <c r="AH37" s="49"/>
      <c r="AI37" s="49"/>
      <c r="AJ37" s="49"/>
      <c r="AK37" s="218">
        <f>SUM(AK29:AK35)</f>
        <v>0</v>
      </c>
      <c r="AL37" s="219"/>
      <c r="AM37" s="219"/>
      <c r="AN37" s="219"/>
      <c r="AO37" s="220"/>
      <c r="AP37" s="47"/>
      <c r="AQ37" s="38"/>
    </row>
    <row r="38" spans="2:57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8"/>
    </row>
    <row r="39" spans="2:57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57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57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57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57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57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57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57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57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57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 ht="15">
      <c r="B49" s="36"/>
      <c r="C49" s="37"/>
      <c r="D49" s="51" t="s">
        <v>51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3"/>
      <c r="AA49" s="37"/>
      <c r="AB49" s="37"/>
      <c r="AC49" s="51" t="s">
        <v>52</v>
      </c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3"/>
      <c r="AP49" s="37"/>
      <c r="AQ49" s="38"/>
    </row>
    <row r="50" spans="2:43">
      <c r="B50" s="24"/>
      <c r="C50" s="27"/>
      <c r="D50" s="54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5"/>
      <c r="AA50" s="27"/>
      <c r="AB50" s="27"/>
      <c r="AC50" s="54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7"/>
      <c r="AQ50" s="25"/>
    </row>
    <row r="51" spans="2:43">
      <c r="B51" s="24"/>
      <c r="C51" s="27"/>
      <c r="D51" s="54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5"/>
      <c r="AA51" s="27"/>
      <c r="AB51" s="27"/>
      <c r="AC51" s="54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7"/>
      <c r="AQ51" s="25"/>
    </row>
    <row r="52" spans="2:43">
      <c r="B52" s="24"/>
      <c r="C52" s="27"/>
      <c r="D52" s="54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5"/>
      <c r="AA52" s="27"/>
      <c r="AB52" s="27"/>
      <c r="AC52" s="54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7"/>
      <c r="AQ52" s="25"/>
    </row>
    <row r="53" spans="2:43">
      <c r="B53" s="24"/>
      <c r="C53" s="27"/>
      <c r="D53" s="54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5"/>
      <c r="AA53" s="27"/>
      <c r="AB53" s="27"/>
      <c r="AC53" s="54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5"/>
      <c r="AP53" s="27"/>
      <c r="AQ53" s="25"/>
    </row>
    <row r="54" spans="2:43">
      <c r="B54" s="24"/>
      <c r="C54" s="27"/>
      <c r="D54" s="54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5"/>
      <c r="AA54" s="27"/>
      <c r="AB54" s="27"/>
      <c r="AC54" s="54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5"/>
      <c r="AP54" s="27"/>
      <c r="AQ54" s="25"/>
    </row>
    <row r="55" spans="2:43">
      <c r="B55" s="24"/>
      <c r="C55" s="27"/>
      <c r="D55" s="54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5"/>
      <c r="AA55" s="27"/>
      <c r="AB55" s="27"/>
      <c r="AC55" s="54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5"/>
      <c r="AP55" s="27"/>
      <c r="AQ55" s="25"/>
    </row>
    <row r="56" spans="2:43">
      <c r="B56" s="24"/>
      <c r="C56" s="27"/>
      <c r="D56" s="54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5"/>
      <c r="AA56" s="27"/>
      <c r="AB56" s="27"/>
      <c r="AC56" s="54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5"/>
      <c r="AP56" s="27"/>
      <c r="AQ56" s="25"/>
    </row>
    <row r="57" spans="2:43">
      <c r="B57" s="24"/>
      <c r="C57" s="27"/>
      <c r="D57" s="54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5"/>
      <c r="AA57" s="27"/>
      <c r="AB57" s="27"/>
      <c r="AC57" s="54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5"/>
      <c r="AP57" s="27"/>
      <c r="AQ57" s="25"/>
    </row>
    <row r="58" spans="2:43" s="1" customFormat="1" ht="15">
      <c r="B58" s="36"/>
      <c r="C58" s="37"/>
      <c r="D58" s="56" t="s">
        <v>53</v>
      </c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 t="s">
        <v>54</v>
      </c>
      <c r="S58" s="57"/>
      <c r="T58" s="57"/>
      <c r="U58" s="57"/>
      <c r="V58" s="57"/>
      <c r="W58" s="57"/>
      <c r="X58" s="57"/>
      <c r="Y58" s="57"/>
      <c r="Z58" s="59"/>
      <c r="AA58" s="37"/>
      <c r="AB58" s="37"/>
      <c r="AC58" s="56" t="s">
        <v>53</v>
      </c>
      <c r="AD58" s="57"/>
      <c r="AE58" s="57"/>
      <c r="AF58" s="57"/>
      <c r="AG58" s="57"/>
      <c r="AH58" s="57"/>
      <c r="AI58" s="57"/>
      <c r="AJ58" s="57"/>
      <c r="AK58" s="57"/>
      <c r="AL58" s="57"/>
      <c r="AM58" s="58" t="s">
        <v>54</v>
      </c>
      <c r="AN58" s="57"/>
      <c r="AO58" s="59"/>
      <c r="AP58" s="37"/>
      <c r="AQ58" s="38"/>
    </row>
    <row r="59" spans="2:43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 ht="15">
      <c r="B60" s="36"/>
      <c r="C60" s="37"/>
      <c r="D60" s="51" t="s">
        <v>55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3"/>
      <c r="AA60" s="37"/>
      <c r="AB60" s="37"/>
      <c r="AC60" s="51" t="s">
        <v>56</v>
      </c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3"/>
      <c r="AP60" s="37"/>
      <c r="AQ60" s="38"/>
    </row>
    <row r="61" spans="2:43">
      <c r="B61" s="24"/>
      <c r="C61" s="27"/>
      <c r="D61" s="54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5"/>
      <c r="AA61" s="27"/>
      <c r="AB61" s="27"/>
      <c r="AC61" s="54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7"/>
      <c r="AQ61" s="25"/>
    </row>
    <row r="62" spans="2:43">
      <c r="B62" s="24"/>
      <c r="C62" s="27"/>
      <c r="D62" s="54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5"/>
      <c r="AA62" s="27"/>
      <c r="AB62" s="27"/>
      <c r="AC62" s="54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5"/>
      <c r="AP62" s="27"/>
      <c r="AQ62" s="25"/>
    </row>
    <row r="63" spans="2:43">
      <c r="B63" s="24"/>
      <c r="C63" s="27"/>
      <c r="D63" s="54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5"/>
      <c r="AA63" s="27"/>
      <c r="AB63" s="27"/>
      <c r="AC63" s="54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5"/>
      <c r="AP63" s="27"/>
      <c r="AQ63" s="25"/>
    </row>
    <row r="64" spans="2:43">
      <c r="B64" s="24"/>
      <c r="C64" s="27"/>
      <c r="D64" s="54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5"/>
      <c r="AA64" s="27"/>
      <c r="AB64" s="27"/>
      <c r="AC64" s="54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5"/>
      <c r="AP64" s="27"/>
      <c r="AQ64" s="25"/>
    </row>
    <row r="65" spans="2:43">
      <c r="B65" s="24"/>
      <c r="C65" s="27"/>
      <c r="D65" s="54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5"/>
      <c r="AA65" s="27"/>
      <c r="AB65" s="27"/>
      <c r="AC65" s="54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5"/>
      <c r="AP65" s="27"/>
      <c r="AQ65" s="25"/>
    </row>
    <row r="66" spans="2:43">
      <c r="B66" s="24"/>
      <c r="C66" s="27"/>
      <c r="D66" s="54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5"/>
      <c r="AA66" s="27"/>
      <c r="AB66" s="27"/>
      <c r="AC66" s="54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5"/>
      <c r="AP66" s="27"/>
      <c r="AQ66" s="25"/>
    </row>
    <row r="67" spans="2:43">
      <c r="B67" s="24"/>
      <c r="C67" s="27"/>
      <c r="D67" s="54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5"/>
      <c r="AA67" s="27"/>
      <c r="AB67" s="27"/>
      <c r="AC67" s="54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7"/>
      <c r="AQ67" s="25"/>
    </row>
    <row r="68" spans="2:43">
      <c r="B68" s="24"/>
      <c r="C68" s="27"/>
      <c r="D68" s="54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5"/>
      <c r="AA68" s="27"/>
      <c r="AB68" s="27"/>
      <c r="AC68" s="54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7"/>
      <c r="AQ68" s="25"/>
    </row>
    <row r="69" spans="2:43" s="1" customFormat="1" ht="15">
      <c r="B69" s="36"/>
      <c r="C69" s="37"/>
      <c r="D69" s="56" t="s">
        <v>53</v>
      </c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8" t="s">
        <v>54</v>
      </c>
      <c r="S69" s="57"/>
      <c r="T69" s="57"/>
      <c r="U69" s="57"/>
      <c r="V69" s="57"/>
      <c r="W69" s="57"/>
      <c r="X69" s="57"/>
      <c r="Y69" s="57"/>
      <c r="Z69" s="59"/>
      <c r="AA69" s="37"/>
      <c r="AB69" s="37"/>
      <c r="AC69" s="56" t="s">
        <v>53</v>
      </c>
      <c r="AD69" s="57"/>
      <c r="AE69" s="57"/>
      <c r="AF69" s="57"/>
      <c r="AG69" s="57"/>
      <c r="AH69" s="57"/>
      <c r="AI69" s="57"/>
      <c r="AJ69" s="57"/>
      <c r="AK69" s="57"/>
      <c r="AL69" s="57"/>
      <c r="AM69" s="58" t="s">
        <v>54</v>
      </c>
      <c r="AN69" s="57"/>
      <c r="AO69" s="59"/>
      <c r="AP69" s="37"/>
      <c r="AQ69" s="38"/>
    </row>
    <row r="70" spans="2:43" s="1" customFormat="1" ht="6.95" customHeight="1">
      <c r="B70" s="36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8"/>
    </row>
    <row r="71" spans="2:43" s="1" customFormat="1" ht="6.9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2"/>
    </row>
    <row r="75" spans="2:43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5"/>
    </row>
    <row r="76" spans="2:43" s="1" customFormat="1" ht="36.950000000000003" customHeight="1">
      <c r="B76" s="36"/>
      <c r="C76" s="236" t="s">
        <v>57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38"/>
    </row>
    <row r="77" spans="2:43" s="3" customFormat="1" ht="14.45" customHeight="1">
      <c r="B77" s="66"/>
      <c r="C77" s="31" t="s">
        <v>15</v>
      </c>
      <c r="D77" s="67"/>
      <c r="E77" s="67"/>
      <c r="F77" s="67"/>
      <c r="G77" s="67"/>
      <c r="H77" s="67"/>
      <c r="I77" s="67"/>
      <c r="J77" s="67"/>
      <c r="K77" s="67"/>
      <c r="L77" s="67" t="str">
        <f>K5</f>
        <v>079/04/08/2017</v>
      </c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8"/>
    </row>
    <row r="78" spans="2:43" s="4" customFormat="1" ht="36.950000000000003" customHeight="1">
      <c r="B78" s="69"/>
      <c r="C78" s="70" t="s">
        <v>18</v>
      </c>
      <c r="D78" s="71"/>
      <c r="E78" s="71"/>
      <c r="F78" s="71"/>
      <c r="G78" s="71"/>
      <c r="H78" s="71"/>
      <c r="I78" s="71"/>
      <c r="J78" s="71"/>
      <c r="K78" s="71"/>
      <c r="L78" s="237" t="str">
        <f>K6</f>
        <v>Oprava Radniční věže MÚ Bílina - OCHOZ +29,60 m</v>
      </c>
      <c r="M78" s="238"/>
      <c r="N78" s="238"/>
      <c r="O78" s="238"/>
      <c r="P78" s="238"/>
      <c r="Q78" s="238"/>
      <c r="R78" s="238"/>
      <c r="S78" s="238"/>
      <c r="T78" s="238"/>
      <c r="U78" s="238"/>
      <c r="V78" s="238"/>
      <c r="W78" s="238"/>
      <c r="X78" s="238"/>
      <c r="Y78" s="238"/>
      <c r="Z78" s="238"/>
      <c r="AA78" s="238"/>
      <c r="AB78" s="238"/>
      <c r="AC78" s="238"/>
      <c r="AD78" s="238"/>
      <c r="AE78" s="238"/>
      <c r="AF78" s="238"/>
      <c r="AG78" s="238"/>
      <c r="AH78" s="238"/>
      <c r="AI78" s="238"/>
      <c r="AJ78" s="238"/>
      <c r="AK78" s="238"/>
      <c r="AL78" s="238"/>
      <c r="AM78" s="238"/>
      <c r="AN78" s="238"/>
      <c r="AO78" s="238"/>
      <c r="AP78" s="71"/>
      <c r="AQ78" s="72"/>
    </row>
    <row r="79" spans="2:43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8"/>
    </row>
    <row r="80" spans="2:43" s="1" customFormat="1" ht="15">
      <c r="B80" s="36"/>
      <c r="C80" s="31" t="s">
        <v>22</v>
      </c>
      <c r="D80" s="37"/>
      <c r="E80" s="37"/>
      <c r="F80" s="37"/>
      <c r="G80" s="37"/>
      <c r="H80" s="37"/>
      <c r="I80" s="37"/>
      <c r="J80" s="37"/>
      <c r="K80" s="37"/>
      <c r="L80" s="73" t="str">
        <f>IF(K8="","",K8)</f>
        <v>Bílina</v>
      </c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1" t="s">
        <v>24</v>
      </c>
      <c r="AJ80" s="37"/>
      <c r="AK80" s="37"/>
      <c r="AL80" s="37"/>
      <c r="AM80" s="74" t="str">
        <f>IF(AN8= "","",AN8)</f>
        <v>3. 8. 2017</v>
      </c>
      <c r="AN80" s="37"/>
      <c r="AO80" s="37"/>
      <c r="AP80" s="37"/>
      <c r="AQ80" s="38"/>
    </row>
    <row r="81" spans="1:89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8"/>
    </row>
    <row r="82" spans="1:89" s="1" customFormat="1" ht="15">
      <c r="B82" s="36"/>
      <c r="C82" s="31" t="s">
        <v>26</v>
      </c>
      <c r="D82" s="37"/>
      <c r="E82" s="37"/>
      <c r="F82" s="37"/>
      <c r="G82" s="37"/>
      <c r="H82" s="37"/>
      <c r="I82" s="37"/>
      <c r="J82" s="37"/>
      <c r="K82" s="37"/>
      <c r="L82" s="67" t="str">
        <f>IF(E11= "","",E11)</f>
        <v>Město Bílina</v>
      </c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1" t="s">
        <v>32</v>
      </c>
      <c r="AJ82" s="37"/>
      <c r="AK82" s="37"/>
      <c r="AL82" s="37"/>
      <c r="AM82" s="239" t="str">
        <f>IF(E17="","",E17)</f>
        <v>Ing. Daniel Bund</v>
      </c>
      <c r="AN82" s="239"/>
      <c r="AO82" s="239"/>
      <c r="AP82" s="239"/>
      <c r="AQ82" s="38"/>
      <c r="AS82" s="240" t="s">
        <v>58</v>
      </c>
      <c r="AT82" s="241"/>
      <c r="AU82" s="52"/>
      <c r="AV82" s="52"/>
      <c r="AW82" s="52"/>
      <c r="AX82" s="52"/>
      <c r="AY82" s="52"/>
      <c r="AZ82" s="52"/>
      <c r="BA82" s="52"/>
      <c r="BB82" s="52"/>
      <c r="BC82" s="52"/>
      <c r="BD82" s="53"/>
    </row>
    <row r="83" spans="1:89" s="1" customFormat="1" ht="15">
      <c r="B83" s="36"/>
      <c r="C83" s="31" t="s">
        <v>30</v>
      </c>
      <c r="D83" s="37"/>
      <c r="E83" s="37"/>
      <c r="F83" s="37"/>
      <c r="G83" s="37"/>
      <c r="H83" s="37"/>
      <c r="I83" s="37"/>
      <c r="J83" s="37"/>
      <c r="K83" s="37"/>
      <c r="L83" s="67" t="str">
        <f>IF(E14= "Vyplň údaj","",E14)</f>
        <v/>
      </c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1" t="s">
        <v>35</v>
      </c>
      <c r="AJ83" s="37"/>
      <c r="AK83" s="37"/>
      <c r="AL83" s="37"/>
      <c r="AM83" s="239" t="str">
        <f>IF(E20="","",E20)</f>
        <v>Pavel Šouta</v>
      </c>
      <c r="AN83" s="239"/>
      <c r="AO83" s="239"/>
      <c r="AP83" s="239"/>
      <c r="AQ83" s="38"/>
      <c r="AS83" s="242"/>
      <c r="AT83" s="243"/>
      <c r="AU83" s="37"/>
      <c r="AV83" s="37"/>
      <c r="AW83" s="37"/>
      <c r="AX83" s="37"/>
      <c r="AY83" s="37"/>
      <c r="AZ83" s="37"/>
      <c r="BA83" s="37"/>
      <c r="BB83" s="37"/>
      <c r="BC83" s="37"/>
      <c r="BD83" s="75"/>
    </row>
    <row r="84" spans="1:89" s="1" customFormat="1" ht="10.9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8"/>
      <c r="AS84" s="242"/>
      <c r="AT84" s="243"/>
      <c r="AU84" s="37"/>
      <c r="AV84" s="37"/>
      <c r="AW84" s="37"/>
      <c r="AX84" s="37"/>
      <c r="AY84" s="37"/>
      <c r="AZ84" s="37"/>
      <c r="BA84" s="37"/>
      <c r="BB84" s="37"/>
      <c r="BC84" s="37"/>
      <c r="BD84" s="75"/>
    </row>
    <row r="85" spans="1:89" s="1" customFormat="1" ht="29.25" customHeight="1">
      <c r="B85" s="36"/>
      <c r="C85" s="221" t="s">
        <v>59</v>
      </c>
      <c r="D85" s="222"/>
      <c r="E85" s="222"/>
      <c r="F85" s="222"/>
      <c r="G85" s="222"/>
      <c r="H85" s="76"/>
      <c r="I85" s="223" t="s">
        <v>60</v>
      </c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3" t="s">
        <v>61</v>
      </c>
      <c r="AH85" s="222"/>
      <c r="AI85" s="222"/>
      <c r="AJ85" s="222"/>
      <c r="AK85" s="222"/>
      <c r="AL85" s="222"/>
      <c r="AM85" s="222"/>
      <c r="AN85" s="223" t="s">
        <v>62</v>
      </c>
      <c r="AO85" s="222"/>
      <c r="AP85" s="224"/>
      <c r="AQ85" s="38"/>
      <c r="AS85" s="77" t="s">
        <v>63</v>
      </c>
      <c r="AT85" s="78" t="s">
        <v>64</v>
      </c>
      <c r="AU85" s="78" t="s">
        <v>65</v>
      </c>
      <c r="AV85" s="78" t="s">
        <v>66</v>
      </c>
      <c r="AW85" s="78" t="s">
        <v>67</v>
      </c>
      <c r="AX85" s="78" t="s">
        <v>68</v>
      </c>
      <c r="AY85" s="78" t="s">
        <v>69</v>
      </c>
      <c r="AZ85" s="78" t="s">
        <v>70</v>
      </c>
      <c r="BA85" s="78" t="s">
        <v>71</v>
      </c>
      <c r="BB85" s="78" t="s">
        <v>72</v>
      </c>
      <c r="BC85" s="78" t="s">
        <v>73</v>
      </c>
      <c r="BD85" s="79" t="s">
        <v>74</v>
      </c>
    </row>
    <row r="86" spans="1:89" s="1" customFormat="1" ht="10.9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8"/>
      <c r="AS86" s="80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3"/>
    </row>
    <row r="87" spans="1:89" s="4" customFormat="1" ht="32.450000000000003" customHeight="1">
      <c r="B87" s="69"/>
      <c r="C87" s="81" t="s">
        <v>75</v>
      </c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228">
        <f>ROUND(AG88,2)</f>
        <v>0</v>
      </c>
      <c r="AH87" s="228"/>
      <c r="AI87" s="228"/>
      <c r="AJ87" s="228"/>
      <c r="AK87" s="228"/>
      <c r="AL87" s="228"/>
      <c r="AM87" s="228"/>
      <c r="AN87" s="217">
        <f>SUM(AG87,AT87)</f>
        <v>0</v>
      </c>
      <c r="AO87" s="217"/>
      <c r="AP87" s="217"/>
      <c r="AQ87" s="72"/>
      <c r="AS87" s="83">
        <f>ROUND(AS88,2)</f>
        <v>0</v>
      </c>
      <c r="AT87" s="84">
        <f>ROUND(SUM(AV87:AW87),2)</f>
        <v>0</v>
      </c>
      <c r="AU87" s="85">
        <f>ROUND(AU88,5)</f>
        <v>0</v>
      </c>
      <c r="AV87" s="84">
        <f>ROUND(AZ87*L31,2)</f>
        <v>0</v>
      </c>
      <c r="AW87" s="84">
        <f>ROUND(BA87*L32,2)</f>
        <v>0</v>
      </c>
      <c r="AX87" s="84">
        <f>ROUND(BB87*L31,2)</f>
        <v>0</v>
      </c>
      <c r="AY87" s="84">
        <f>ROUND(BC87*L32,2)</f>
        <v>0</v>
      </c>
      <c r="AZ87" s="84">
        <f>ROUND(AZ88,2)</f>
        <v>0</v>
      </c>
      <c r="BA87" s="84">
        <f>ROUND(BA88,2)</f>
        <v>0</v>
      </c>
      <c r="BB87" s="84">
        <f>ROUND(BB88,2)</f>
        <v>0</v>
      </c>
      <c r="BC87" s="84">
        <f>ROUND(BC88,2)</f>
        <v>0</v>
      </c>
      <c r="BD87" s="86">
        <f>ROUND(BD88,2)</f>
        <v>0</v>
      </c>
      <c r="BS87" s="87" t="s">
        <v>76</v>
      </c>
      <c r="BT87" s="87" t="s">
        <v>77</v>
      </c>
      <c r="BV87" s="87" t="s">
        <v>78</v>
      </c>
      <c r="BW87" s="87" t="s">
        <v>79</v>
      </c>
      <c r="BX87" s="87" t="s">
        <v>80</v>
      </c>
    </row>
    <row r="88" spans="1:89" s="5" customFormat="1" ht="43.15" customHeight="1">
      <c r="A88" s="88" t="s">
        <v>81</v>
      </c>
      <c r="B88" s="89"/>
      <c r="C88" s="90"/>
      <c r="D88" s="227" t="s">
        <v>16</v>
      </c>
      <c r="E88" s="227"/>
      <c r="F88" s="227"/>
      <c r="G88" s="227"/>
      <c r="H88" s="227"/>
      <c r="I88" s="91"/>
      <c r="J88" s="227" t="s">
        <v>19</v>
      </c>
      <c r="K88" s="227"/>
      <c r="L88" s="227"/>
      <c r="M88" s="227"/>
      <c r="N88" s="227"/>
      <c r="O88" s="227"/>
      <c r="P88" s="227"/>
      <c r="Q88" s="227"/>
      <c r="R88" s="227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F88" s="227"/>
      <c r="AG88" s="225">
        <f>'079-04-08-2017 - Oprava R...'!M29</f>
        <v>0</v>
      </c>
      <c r="AH88" s="226"/>
      <c r="AI88" s="226"/>
      <c r="AJ88" s="226"/>
      <c r="AK88" s="226"/>
      <c r="AL88" s="226"/>
      <c r="AM88" s="226"/>
      <c r="AN88" s="225">
        <f>SUM(AG88,AT88)</f>
        <v>0</v>
      </c>
      <c r="AO88" s="226"/>
      <c r="AP88" s="226"/>
      <c r="AQ88" s="92"/>
      <c r="AS88" s="93">
        <f>'079-04-08-2017 - Oprava R...'!M27</f>
        <v>0</v>
      </c>
      <c r="AT88" s="94">
        <f>ROUND(SUM(AV88:AW88),2)</f>
        <v>0</v>
      </c>
      <c r="AU88" s="95">
        <f>'079-04-08-2017 - Oprava R...'!W130</f>
        <v>0</v>
      </c>
      <c r="AV88" s="94">
        <f>'079-04-08-2017 - Oprava R...'!M31</f>
        <v>0</v>
      </c>
      <c r="AW88" s="94">
        <f>'079-04-08-2017 - Oprava R...'!M32</f>
        <v>0</v>
      </c>
      <c r="AX88" s="94">
        <f>'079-04-08-2017 - Oprava R...'!M33</f>
        <v>0</v>
      </c>
      <c r="AY88" s="94">
        <f>'079-04-08-2017 - Oprava R...'!M34</f>
        <v>0</v>
      </c>
      <c r="AZ88" s="94">
        <f>'079-04-08-2017 - Oprava R...'!H31</f>
        <v>0</v>
      </c>
      <c r="BA88" s="94">
        <f>'079-04-08-2017 - Oprava R...'!H32</f>
        <v>0</v>
      </c>
      <c r="BB88" s="94">
        <f>'079-04-08-2017 - Oprava R...'!H33</f>
        <v>0</v>
      </c>
      <c r="BC88" s="94">
        <f>'079-04-08-2017 - Oprava R...'!H34</f>
        <v>0</v>
      </c>
      <c r="BD88" s="96">
        <f>'079-04-08-2017 - Oprava R...'!H35</f>
        <v>0</v>
      </c>
      <c r="BT88" s="97" t="s">
        <v>82</v>
      </c>
      <c r="BU88" s="97" t="s">
        <v>83</v>
      </c>
      <c r="BV88" s="97" t="s">
        <v>78</v>
      </c>
      <c r="BW88" s="97" t="s">
        <v>79</v>
      </c>
      <c r="BX88" s="97" t="s">
        <v>80</v>
      </c>
    </row>
    <row r="89" spans="1:89">
      <c r="B89" s="24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5"/>
    </row>
    <row r="90" spans="1:89" s="1" customFormat="1" ht="30" customHeight="1">
      <c r="B90" s="36"/>
      <c r="C90" s="81" t="s">
        <v>84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217">
        <f>ROUND(SUM(AG91:AG94),2)</f>
        <v>0</v>
      </c>
      <c r="AH90" s="217"/>
      <c r="AI90" s="217"/>
      <c r="AJ90" s="217"/>
      <c r="AK90" s="217"/>
      <c r="AL90" s="217"/>
      <c r="AM90" s="217"/>
      <c r="AN90" s="217">
        <f>ROUND(SUM(AN91:AN94),2)</f>
        <v>0</v>
      </c>
      <c r="AO90" s="217"/>
      <c r="AP90" s="217"/>
      <c r="AQ90" s="38"/>
      <c r="AS90" s="77" t="s">
        <v>85</v>
      </c>
      <c r="AT90" s="78" t="s">
        <v>86</v>
      </c>
      <c r="AU90" s="78" t="s">
        <v>41</v>
      </c>
      <c r="AV90" s="79" t="s">
        <v>64</v>
      </c>
    </row>
    <row r="91" spans="1:89" s="1" customFormat="1" ht="19.899999999999999" customHeight="1">
      <c r="B91" s="36"/>
      <c r="C91" s="37"/>
      <c r="D91" s="98" t="s">
        <v>87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232">
        <f>ROUND(AG87*AS91,2)</f>
        <v>0</v>
      </c>
      <c r="AH91" s="229"/>
      <c r="AI91" s="229"/>
      <c r="AJ91" s="229"/>
      <c r="AK91" s="229"/>
      <c r="AL91" s="229"/>
      <c r="AM91" s="229"/>
      <c r="AN91" s="229">
        <f>ROUND(AG91+AV91,2)</f>
        <v>0</v>
      </c>
      <c r="AO91" s="229"/>
      <c r="AP91" s="229"/>
      <c r="AQ91" s="38"/>
      <c r="AS91" s="99">
        <v>0</v>
      </c>
      <c r="AT91" s="100" t="s">
        <v>88</v>
      </c>
      <c r="AU91" s="100" t="s">
        <v>42</v>
      </c>
      <c r="AV91" s="101">
        <f>ROUND(IF(AU91="základní",AG91*L31,IF(AU91="snížená",AG91*L32,0)),2)</f>
        <v>0</v>
      </c>
      <c r="BV91" s="20" t="s">
        <v>89</v>
      </c>
      <c r="BY91" s="102">
        <f>IF(AU91="základní",AV91,0)</f>
        <v>0</v>
      </c>
      <c r="BZ91" s="102">
        <f>IF(AU91="snížená",AV91,0)</f>
        <v>0</v>
      </c>
      <c r="CA91" s="102">
        <v>0</v>
      </c>
      <c r="CB91" s="102">
        <v>0</v>
      </c>
      <c r="CC91" s="102">
        <v>0</v>
      </c>
      <c r="CD91" s="102">
        <f>IF(AU91="základní",AG91,0)</f>
        <v>0</v>
      </c>
      <c r="CE91" s="102">
        <f>IF(AU91="snížená",AG91,0)</f>
        <v>0</v>
      </c>
      <c r="CF91" s="102">
        <f>IF(AU91="zákl. přenesená",AG91,0)</f>
        <v>0</v>
      </c>
      <c r="CG91" s="102">
        <f>IF(AU91="sníž. přenesená",AG91,0)</f>
        <v>0</v>
      </c>
      <c r="CH91" s="102">
        <f>IF(AU91="nulová",AG91,0)</f>
        <v>0</v>
      </c>
      <c r="CI91" s="20">
        <f>IF(AU91="základní",1,IF(AU91="snížená",2,IF(AU91="zákl. přenesená",4,IF(AU91="sníž. přenesená",5,3))))</f>
        <v>1</v>
      </c>
      <c r="CJ91" s="20">
        <f>IF(AT91="stavební čast",1,IF(8891="investiční čast",2,3))</f>
        <v>1</v>
      </c>
      <c r="CK91" s="20" t="str">
        <f>IF(D91="Vyplň vlastní","","x")</f>
        <v>x</v>
      </c>
    </row>
    <row r="92" spans="1:89" s="1" customFormat="1" ht="19.899999999999999" customHeight="1">
      <c r="B92" s="36"/>
      <c r="C92" s="37"/>
      <c r="D92" s="230" t="s">
        <v>90</v>
      </c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  <c r="AA92" s="231"/>
      <c r="AB92" s="231"/>
      <c r="AC92" s="37"/>
      <c r="AD92" s="37"/>
      <c r="AE92" s="37"/>
      <c r="AF92" s="37"/>
      <c r="AG92" s="232">
        <f>AG87*AS92</f>
        <v>0</v>
      </c>
      <c r="AH92" s="229"/>
      <c r="AI92" s="229"/>
      <c r="AJ92" s="229"/>
      <c r="AK92" s="229"/>
      <c r="AL92" s="229"/>
      <c r="AM92" s="229"/>
      <c r="AN92" s="229">
        <f>AG92+AV92</f>
        <v>0</v>
      </c>
      <c r="AO92" s="229"/>
      <c r="AP92" s="229"/>
      <c r="AQ92" s="38"/>
      <c r="AS92" s="103">
        <v>0</v>
      </c>
      <c r="AT92" s="104" t="s">
        <v>88</v>
      </c>
      <c r="AU92" s="104" t="s">
        <v>42</v>
      </c>
      <c r="AV92" s="105">
        <f>ROUND(IF(AU92="nulová",0,IF(OR(AU92="základní",AU92="zákl. přenesená"),AG92*L31,AG92*L32)),2)</f>
        <v>0</v>
      </c>
      <c r="BV92" s="20" t="s">
        <v>91</v>
      </c>
      <c r="BY92" s="102">
        <f>IF(AU92="základní",AV92,0)</f>
        <v>0</v>
      </c>
      <c r="BZ92" s="102">
        <f>IF(AU92="snížená",AV92,0)</f>
        <v>0</v>
      </c>
      <c r="CA92" s="102">
        <f>IF(AU92="zákl. přenesená",AV92,0)</f>
        <v>0</v>
      </c>
      <c r="CB92" s="102">
        <f>IF(AU92="sníž. přenesená",AV92,0)</f>
        <v>0</v>
      </c>
      <c r="CC92" s="102">
        <f>IF(AU92="nulová",AV92,0)</f>
        <v>0</v>
      </c>
      <c r="CD92" s="102">
        <f>IF(AU92="základní",AG92,0)</f>
        <v>0</v>
      </c>
      <c r="CE92" s="102">
        <f>IF(AU92="snížená",AG92,0)</f>
        <v>0</v>
      </c>
      <c r="CF92" s="102">
        <f>IF(AU92="zákl. přenesená",AG92,0)</f>
        <v>0</v>
      </c>
      <c r="CG92" s="102">
        <f>IF(AU92="sníž. přenesená",AG92,0)</f>
        <v>0</v>
      </c>
      <c r="CH92" s="102">
        <f>IF(AU92="nulová",AG92,0)</f>
        <v>0</v>
      </c>
      <c r="CI92" s="20">
        <f>IF(AU92="základní",1,IF(AU92="snížená",2,IF(AU92="zákl. přenesená",4,IF(AU92="sníž. přenesená",5,3))))</f>
        <v>1</v>
      </c>
      <c r="CJ92" s="20">
        <f>IF(AT92="stavební čast",1,IF(8892="investiční čast",2,3))</f>
        <v>1</v>
      </c>
      <c r="CK92" s="20" t="str">
        <f>IF(D92="Vyplň vlastní","","x")</f>
        <v/>
      </c>
    </row>
    <row r="93" spans="1:89" s="1" customFormat="1" ht="19.899999999999999" customHeight="1">
      <c r="B93" s="36"/>
      <c r="C93" s="37"/>
      <c r="D93" s="230" t="s">
        <v>90</v>
      </c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  <c r="AA93" s="231"/>
      <c r="AB93" s="231"/>
      <c r="AC93" s="37"/>
      <c r="AD93" s="37"/>
      <c r="AE93" s="37"/>
      <c r="AF93" s="37"/>
      <c r="AG93" s="232">
        <f>AG87*AS93</f>
        <v>0</v>
      </c>
      <c r="AH93" s="229"/>
      <c r="AI93" s="229"/>
      <c r="AJ93" s="229"/>
      <c r="AK93" s="229"/>
      <c r="AL93" s="229"/>
      <c r="AM93" s="229"/>
      <c r="AN93" s="229">
        <f>AG93+AV93</f>
        <v>0</v>
      </c>
      <c r="AO93" s="229"/>
      <c r="AP93" s="229"/>
      <c r="AQ93" s="38"/>
      <c r="AS93" s="103">
        <v>0</v>
      </c>
      <c r="AT93" s="104" t="s">
        <v>88</v>
      </c>
      <c r="AU93" s="104" t="s">
        <v>42</v>
      </c>
      <c r="AV93" s="105">
        <f>ROUND(IF(AU93="nulová",0,IF(OR(AU93="základní",AU93="zákl. přenesená"),AG93*L31,AG93*L32)),2)</f>
        <v>0</v>
      </c>
      <c r="BV93" s="20" t="s">
        <v>91</v>
      </c>
      <c r="BY93" s="102">
        <f>IF(AU93="základní",AV93,0)</f>
        <v>0</v>
      </c>
      <c r="BZ93" s="102">
        <f>IF(AU93="snížená",AV93,0)</f>
        <v>0</v>
      </c>
      <c r="CA93" s="102">
        <f>IF(AU93="zákl. přenesená",AV93,0)</f>
        <v>0</v>
      </c>
      <c r="CB93" s="102">
        <f>IF(AU93="sníž. přenesená",AV93,0)</f>
        <v>0</v>
      </c>
      <c r="CC93" s="102">
        <f>IF(AU93="nulová",AV93,0)</f>
        <v>0</v>
      </c>
      <c r="CD93" s="102">
        <f>IF(AU93="základní",AG93,0)</f>
        <v>0</v>
      </c>
      <c r="CE93" s="102">
        <f>IF(AU93="snížená",AG93,0)</f>
        <v>0</v>
      </c>
      <c r="CF93" s="102">
        <f>IF(AU93="zákl. přenesená",AG93,0)</f>
        <v>0</v>
      </c>
      <c r="CG93" s="102">
        <f>IF(AU93="sníž. přenesená",AG93,0)</f>
        <v>0</v>
      </c>
      <c r="CH93" s="102">
        <f>IF(AU93="nulová",AG93,0)</f>
        <v>0</v>
      </c>
      <c r="CI93" s="20">
        <f>IF(AU93="základní",1,IF(AU93="snížená",2,IF(AU93="zákl. přenesená",4,IF(AU93="sníž. přenesená",5,3))))</f>
        <v>1</v>
      </c>
      <c r="CJ93" s="20">
        <f>IF(AT93="stavební čast",1,IF(8893="investiční čast",2,3))</f>
        <v>1</v>
      </c>
      <c r="CK93" s="20" t="str">
        <f>IF(D93="Vyplň vlastní","","x")</f>
        <v/>
      </c>
    </row>
    <row r="94" spans="1:89" s="1" customFormat="1" ht="19.899999999999999" customHeight="1">
      <c r="B94" s="36"/>
      <c r="C94" s="37"/>
      <c r="D94" s="230" t="s">
        <v>90</v>
      </c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  <c r="AA94" s="231"/>
      <c r="AB94" s="231"/>
      <c r="AC94" s="37"/>
      <c r="AD94" s="37"/>
      <c r="AE94" s="37"/>
      <c r="AF94" s="37"/>
      <c r="AG94" s="232">
        <f>AG87*AS94</f>
        <v>0</v>
      </c>
      <c r="AH94" s="229"/>
      <c r="AI94" s="229"/>
      <c r="AJ94" s="229"/>
      <c r="AK94" s="229"/>
      <c r="AL94" s="229"/>
      <c r="AM94" s="229"/>
      <c r="AN94" s="229">
        <f>AG94+AV94</f>
        <v>0</v>
      </c>
      <c r="AO94" s="229"/>
      <c r="AP94" s="229"/>
      <c r="AQ94" s="38"/>
      <c r="AS94" s="106">
        <v>0</v>
      </c>
      <c r="AT94" s="107" t="s">
        <v>88</v>
      </c>
      <c r="AU94" s="107" t="s">
        <v>42</v>
      </c>
      <c r="AV94" s="108">
        <f>ROUND(IF(AU94="nulová",0,IF(OR(AU94="základní",AU94="zákl. přenesená"),AG94*L31,AG94*L32)),2)</f>
        <v>0</v>
      </c>
      <c r="BV94" s="20" t="s">
        <v>91</v>
      </c>
      <c r="BY94" s="102">
        <f>IF(AU94="základní",AV94,0)</f>
        <v>0</v>
      </c>
      <c r="BZ94" s="102">
        <f>IF(AU94="snížená",AV94,0)</f>
        <v>0</v>
      </c>
      <c r="CA94" s="102">
        <f>IF(AU94="zákl. přenesená",AV94,0)</f>
        <v>0</v>
      </c>
      <c r="CB94" s="102">
        <f>IF(AU94="sníž. přenesená",AV94,0)</f>
        <v>0</v>
      </c>
      <c r="CC94" s="102">
        <f>IF(AU94="nulová",AV94,0)</f>
        <v>0</v>
      </c>
      <c r="CD94" s="102">
        <f>IF(AU94="základní",AG94,0)</f>
        <v>0</v>
      </c>
      <c r="CE94" s="102">
        <f>IF(AU94="snížená",AG94,0)</f>
        <v>0</v>
      </c>
      <c r="CF94" s="102">
        <f>IF(AU94="zákl. přenesená",AG94,0)</f>
        <v>0</v>
      </c>
      <c r="CG94" s="102">
        <f>IF(AU94="sníž. přenesená",AG94,0)</f>
        <v>0</v>
      </c>
      <c r="CH94" s="102">
        <f>IF(AU94="nulová",AG94,0)</f>
        <v>0</v>
      </c>
      <c r="CI94" s="20">
        <f>IF(AU94="základní",1,IF(AU94="snížená",2,IF(AU94="zákl. přenesená",4,IF(AU94="sníž. přenesená",5,3))))</f>
        <v>1</v>
      </c>
      <c r="CJ94" s="20">
        <f>IF(AT94="stavební čast",1,IF(8894="investiční čast",2,3))</f>
        <v>1</v>
      </c>
      <c r="CK94" s="20" t="str">
        <f>IF(D94="Vyplň vlastní","","x")</f>
        <v/>
      </c>
    </row>
    <row r="95" spans="1:89" s="1" customFormat="1" ht="10.9" customHeight="1"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8"/>
    </row>
    <row r="96" spans="1:89" s="1" customFormat="1" ht="30" customHeight="1">
      <c r="B96" s="36"/>
      <c r="C96" s="109" t="s">
        <v>92</v>
      </c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233">
        <f>ROUND(AG87+AG90,2)</f>
        <v>0</v>
      </c>
      <c r="AH96" s="233"/>
      <c r="AI96" s="233"/>
      <c r="AJ96" s="233"/>
      <c r="AK96" s="233"/>
      <c r="AL96" s="233"/>
      <c r="AM96" s="233"/>
      <c r="AN96" s="233">
        <f>AN87+AN90</f>
        <v>0</v>
      </c>
      <c r="AO96" s="233"/>
      <c r="AP96" s="233"/>
      <c r="AQ96" s="38"/>
    </row>
    <row r="97" spans="2:43" s="1" customFormat="1" ht="6.95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2"/>
    </row>
  </sheetData>
  <mergeCells count="58">
    <mergeCell ref="AG96:AM96"/>
    <mergeCell ref="AN96:AP96"/>
    <mergeCell ref="AR2:BE2"/>
    <mergeCell ref="AG91:AM91"/>
    <mergeCell ref="AN91:AP91"/>
    <mergeCell ref="C76:AP76"/>
    <mergeCell ref="L78:AO78"/>
    <mergeCell ref="AM82:AP82"/>
    <mergeCell ref="AS82:AT84"/>
    <mergeCell ref="AM83:AP83"/>
    <mergeCell ref="L35:O35"/>
    <mergeCell ref="W35:AE35"/>
    <mergeCell ref="AK35:AO35"/>
    <mergeCell ref="X37:AB37"/>
    <mergeCell ref="D93:AB93"/>
    <mergeCell ref="AG93:AM93"/>
    <mergeCell ref="AN93:AP93"/>
    <mergeCell ref="D94:AB94"/>
    <mergeCell ref="AG94:AM94"/>
    <mergeCell ref="AN94:AP94"/>
    <mergeCell ref="D92:AB92"/>
    <mergeCell ref="AG92:AM92"/>
    <mergeCell ref="AN92:AP92"/>
    <mergeCell ref="C85:G85"/>
    <mergeCell ref="I85:AF85"/>
    <mergeCell ref="AG85:AM85"/>
    <mergeCell ref="AN85:AP85"/>
    <mergeCell ref="AN88:AP88"/>
    <mergeCell ref="AG88:AM88"/>
    <mergeCell ref="D88:H88"/>
    <mergeCell ref="J88:AF88"/>
    <mergeCell ref="AG87:AM87"/>
    <mergeCell ref="AN87:AP87"/>
    <mergeCell ref="AG90:AM90"/>
    <mergeCell ref="AN90:AP90"/>
    <mergeCell ref="AK37:AO37"/>
    <mergeCell ref="L33:O33"/>
    <mergeCell ref="W33:AE33"/>
    <mergeCell ref="AK33:AO33"/>
    <mergeCell ref="L34:O34"/>
    <mergeCell ref="W34:AE34"/>
    <mergeCell ref="AK34:AO34"/>
    <mergeCell ref="C2:AP2"/>
    <mergeCell ref="C4:AP4"/>
    <mergeCell ref="BE5:BE34"/>
    <mergeCell ref="K5:AO5"/>
    <mergeCell ref="K6:AO6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079-04-08-2017 - Oprava R...'!C2" display="/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48"/>
  <sheetViews>
    <sheetView showGridLines="0" workbookViewId="0">
      <pane ySplit="1" topLeftCell="A57" activePane="bottomLeft" state="frozen"/>
      <selection pane="bottomLeft" activeCell="E333" sqref="E333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7" width="9.5" customWidth="1"/>
    <col min="8" max="8" width="10.6640625" customWidth="1"/>
    <col min="9" max="9" width="6" customWidth="1"/>
    <col min="10" max="10" width="4.5" customWidth="1"/>
    <col min="11" max="11" width="9.83203125" customWidth="1"/>
    <col min="12" max="12" width="10.33203125" customWidth="1"/>
    <col min="13" max="14" width="5.1640625" customWidth="1"/>
    <col min="15" max="15" width="1.6640625" customWidth="1"/>
    <col min="16" max="16" width="10.6640625" customWidth="1"/>
    <col min="17" max="17" width="3.5" customWidth="1"/>
    <col min="18" max="18" width="1.5" customWidth="1"/>
    <col min="19" max="19" width="7" hidden="1" customWidth="1"/>
    <col min="20" max="20" width="25.5" hidden="1" customWidth="1"/>
    <col min="21" max="21" width="14" hidden="1" customWidth="1"/>
    <col min="22" max="22" width="10.5" hidden="1" customWidth="1"/>
    <col min="23" max="23" width="14" hidden="1" customWidth="1"/>
    <col min="24" max="24" width="10.5" hidden="1" customWidth="1"/>
    <col min="25" max="25" width="12.83203125" hidden="1" customWidth="1"/>
    <col min="26" max="26" width="9.5" hidden="1" customWidth="1"/>
    <col min="27" max="27" width="12.83203125" hidden="1" customWidth="1"/>
    <col min="28" max="28" width="14" hidden="1" customWidth="1"/>
    <col min="29" max="29" width="9.5" hidden="1" customWidth="1"/>
    <col min="30" max="30" width="12.83203125" hidden="1" customWidth="1"/>
    <col min="31" max="31" width="14" hidden="1" customWidth="1"/>
    <col min="32" max="43" width="0" hidden="1" customWidth="1"/>
    <col min="44" max="65" width="9.1640625" hidden="1" customWidth="1"/>
    <col min="66" max="66" width="0" hidden="1" customWidth="1"/>
  </cols>
  <sheetData>
    <row r="1" spans="1:66" ht="21.75" customHeight="1">
      <c r="A1" s="111"/>
      <c r="B1" s="13"/>
      <c r="C1" s="13"/>
      <c r="D1" s="14" t="s">
        <v>1</v>
      </c>
      <c r="E1" s="13"/>
      <c r="F1" s="15" t="s">
        <v>93</v>
      </c>
      <c r="G1" s="15"/>
      <c r="H1" s="296" t="s">
        <v>94</v>
      </c>
      <c r="I1" s="296"/>
      <c r="J1" s="296"/>
      <c r="K1" s="296"/>
      <c r="L1" s="15" t="s">
        <v>95</v>
      </c>
      <c r="M1" s="13"/>
      <c r="N1" s="13"/>
      <c r="O1" s="14" t="s">
        <v>96</v>
      </c>
      <c r="P1" s="13"/>
      <c r="Q1" s="13"/>
      <c r="R1" s="13"/>
      <c r="S1" s="15" t="s">
        <v>97</v>
      </c>
      <c r="T1" s="15"/>
      <c r="U1" s="111"/>
      <c r="V1" s="111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36.950000000000003" customHeight="1">
      <c r="C2" s="199" t="s">
        <v>7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S2" s="234" t="s">
        <v>8</v>
      </c>
      <c r="T2" s="235"/>
      <c r="U2" s="235"/>
      <c r="V2" s="235"/>
      <c r="W2" s="235"/>
      <c r="X2" s="235"/>
      <c r="Y2" s="235"/>
      <c r="Z2" s="235"/>
      <c r="AA2" s="235"/>
      <c r="AB2" s="235"/>
      <c r="AC2" s="235"/>
      <c r="AT2" s="20" t="s">
        <v>79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98</v>
      </c>
    </row>
    <row r="4" spans="1:66" ht="36.950000000000003" customHeight="1">
      <c r="B4" s="24"/>
      <c r="C4" s="201" t="s">
        <v>417</v>
      </c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5"/>
      <c r="T4" s="19" t="s">
        <v>12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s="1" customFormat="1" ht="32.85" customHeight="1">
      <c r="B6" s="36"/>
      <c r="C6" s="37"/>
      <c r="D6" s="30" t="s">
        <v>18</v>
      </c>
      <c r="E6" s="37"/>
      <c r="F6" s="207" t="s">
        <v>19</v>
      </c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37"/>
      <c r="R6" s="38"/>
    </row>
    <row r="7" spans="1:66" s="1" customFormat="1" ht="14.45" customHeight="1">
      <c r="B7" s="36"/>
      <c r="C7" s="37"/>
      <c r="D7" s="31" t="s">
        <v>20</v>
      </c>
      <c r="E7" s="37"/>
      <c r="F7" s="29" t="s">
        <v>5</v>
      </c>
      <c r="G7" s="37"/>
      <c r="H7" s="37"/>
      <c r="I7" s="37"/>
      <c r="J7" s="37"/>
      <c r="K7" s="37"/>
      <c r="L7" s="37"/>
      <c r="M7" s="31" t="s">
        <v>21</v>
      </c>
      <c r="N7" s="37"/>
      <c r="O7" s="29" t="s">
        <v>5</v>
      </c>
      <c r="P7" s="37"/>
      <c r="Q7" s="37"/>
      <c r="R7" s="38"/>
    </row>
    <row r="8" spans="1:66" s="1" customFormat="1" ht="14.45" customHeight="1">
      <c r="B8" s="36"/>
      <c r="C8" s="37"/>
      <c r="D8" s="31" t="s">
        <v>22</v>
      </c>
      <c r="E8" s="37"/>
      <c r="F8" s="29" t="s">
        <v>23</v>
      </c>
      <c r="G8" s="37"/>
      <c r="H8" s="37"/>
      <c r="I8" s="37"/>
      <c r="J8" s="37"/>
      <c r="K8" s="37"/>
      <c r="L8" s="37"/>
      <c r="M8" s="31" t="s">
        <v>24</v>
      </c>
      <c r="N8" s="37"/>
      <c r="O8" s="246" t="str">
        <f>'Rekapitulace stavby'!AN8</f>
        <v>3. 8. 2017</v>
      </c>
      <c r="P8" s="247"/>
      <c r="Q8" s="37"/>
      <c r="R8" s="38"/>
    </row>
    <row r="9" spans="1:66" s="1" customFormat="1" ht="10.9" customHeight="1">
      <c r="B9" s="36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8"/>
    </row>
    <row r="10" spans="1:66" s="1" customFormat="1" ht="14.45" customHeight="1">
      <c r="B10" s="36"/>
      <c r="C10" s="37"/>
      <c r="D10" s="31" t="s">
        <v>26</v>
      </c>
      <c r="E10" s="37"/>
      <c r="F10" s="37"/>
      <c r="G10" s="37"/>
      <c r="H10" s="37"/>
      <c r="I10" s="37"/>
      <c r="J10" s="37"/>
      <c r="K10" s="37"/>
      <c r="L10" s="37"/>
      <c r="M10" s="31" t="s">
        <v>27</v>
      </c>
      <c r="N10" s="37"/>
      <c r="O10" s="205" t="s">
        <v>5</v>
      </c>
      <c r="P10" s="205"/>
      <c r="Q10" s="37"/>
      <c r="R10" s="38"/>
    </row>
    <row r="11" spans="1:66" s="1" customFormat="1" ht="18" customHeight="1">
      <c r="B11" s="36"/>
      <c r="C11" s="37"/>
      <c r="D11" s="37"/>
      <c r="E11" s="29" t="s">
        <v>28</v>
      </c>
      <c r="F11" s="37"/>
      <c r="G11" s="37"/>
      <c r="H11" s="37"/>
      <c r="I11" s="37"/>
      <c r="J11" s="37"/>
      <c r="K11" s="37"/>
      <c r="L11" s="37"/>
      <c r="M11" s="31" t="s">
        <v>29</v>
      </c>
      <c r="N11" s="37"/>
      <c r="O11" s="205" t="s">
        <v>5</v>
      </c>
      <c r="P11" s="205"/>
      <c r="Q11" s="37"/>
      <c r="R11" s="38"/>
    </row>
    <row r="12" spans="1:66" s="1" customFormat="1" ht="6.95" customHeight="1">
      <c r="B12" s="36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</row>
    <row r="13" spans="1:66" s="1" customFormat="1" ht="14.45" customHeight="1">
      <c r="B13" s="36"/>
      <c r="C13" s="37"/>
      <c r="D13" s="31" t="s">
        <v>30</v>
      </c>
      <c r="E13" s="37"/>
      <c r="F13" s="37"/>
      <c r="G13" s="37"/>
      <c r="H13" s="37"/>
      <c r="I13" s="37"/>
      <c r="J13" s="37"/>
      <c r="K13" s="37"/>
      <c r="L13" s="37"/>
      <c r="M13" s="31" t="s">
        <v>27</v>
      </c>
      <c r="N13" s="37"/>
      <c r="O13" s="248" t="s">
        <v>5</v>
      </c>
      <c r="P13" s="205"/>
      <c r="Q13" s="37"/>
      <c r="R13" s="38"/>
    </row>
    <row r="14" spans="1:66" s="1" customFormat="1" ht="18" customHeight="1">
      <c r="B14" s="36"/>
      <c r="C14" s="37"/>
      <c r="D14" s="37"/>
      <c r="E14" s="248" t="s">
        <v>99</v>
      </c>
      <c r="F14" s="249"/>
      <c r="G14" s="249"/>
      <c r="H14" s="249"/>
      <c r="I14" s="249"/>
      <c r="J14" s="249"/>
      <c r="K14" s="249"/>
      <c r="L14" s="249"/>
      <c r="M14" s="31" t="s">
        <v>29</v>
      </c>
      <c r="N14" s="37"/>
      <c r="O14" s="248" t="s">
        <v>5</v>
      </c>
      <c r="P14" s="205"/>
      <c r="Q14" s="37"/>
      <c r="R14" s="38"/>
    </row>
    <row r="15" spans="1:66" s="1" customFormat="1" ht="6.95" customHeight="1">
      <c r="B15" s="36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</row>
    <row r="16" spans="1:66" s="1" customFormat="1" ht="14.45" customHeight="1">
      <c r="B16" s="36"/>
      <c r="C16" s="37"/>
      <c r="D16" s="31" t="s">
        <v>32</v>
      </c>
      <c r="E16" s="37"/>
      <c r="F16" s="37"/>
      <c r="G16" s="37"/>
      <c r="H16" s="37"/>
      <c r="I16" s="37"/>
      <c r="J16" s="37"/>
      <c r="K16" s="37"/>
      <c r="L16" s="37"/>
      <c r="M16" s="31" t="s">
        <v>27</v>
      </c>
      <c r="N16" s="37"/>
      <c r="O16" s="205" t="s">
        <v>5</v>
      </c>
      <c r="P16" s="205"/>
      <c r="Q16" s="37"/>
      <c r="R16" s="38"/>
    </row>
    <row r="17" spans="2:18" s="1" customFormat="1" ht="18" customHeight="1">
      <c r="B17" s="36"/>
      <c r="C17" s="37"/>
      <c r="D17" s="37"/>
      <c r="E17" s="29" t="s">
        <v>33</v>
      </c>
      <c r="F17" s="37"/>
      <c r="G17" s="37"/>
      <c r="H17" s="37"/>
      <c r="I17" s="37"/>
      <c r="J17" s="37"/>
      <c r="K17" s="37"/>
      <c r="L17" s="37"/>
      <c r="M17" s="31" t="s">
        <v>29</v>
      </c>
      <c r="N17" s="37"/>
      <c r="O17" s="205" t="s">
        <v>5</v>
      </c>
      <c r="P17" s="205"/>
      <c r="Q17" s="37"/>
      <c r="R17" s="38"/>
    </row>
    <row r="18" spans="2:18" s="1" customFormat="1" ht="6.95" customHeight="1">
      <c r="B18" s="36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</row>
    <row r="19" spans="2:18" s="1" customFormat="1" ht="14.45" customHeight="1">
      <c r="B19" s="36"/>
      <c r="C19" s="37"/>
      <c r="D19" s="31" t="s">
        <v>35</v>
      </c>
      <c r="E19" s="37"/>
      <c r="F19" s="37"/>
      <c r="G19" s="37"/>
      <c r="H19" s="37"/>
      <c r="I19" s="37"/>
      <c r="J19" s="37"/>
      <c r="K19" s="37"/>
      <c r="L19" s="37"/>
      <c r="M19" s="31" t="s">
        <v>27</v>
      </c>
      <c r="N19" s="37"/>
      <c r="O19" s="205" t="s">
        <v>5</v>
      </c>
      <c r="P19" s="205"/>
      <c r="Q19" s="37"/>
      <c r="R19" s="38"/>
    </row>
    <row r="20" spans="2:18" s="1" customFormat="1" ht="18" customHeight="1">
      <c r="B20" s="36"/>
      <c r="C20" s="37"/>
      <c r="D20" s="37"/>
      <c r="E20" s="29" t="s">
        <v>36</v>
      </c>
      <c r="F20" s="37"/>
      <c r="G20" s="37"/>
      <c r="H20" s="37"/>
      <c r="I20" s="37"/>
      <c r="J20" s="37"/>
      <c r="K20" s="37"/>
      <c r="L20" s="37"/>
      <c r="M20" s="31" t="s">
        <v>29</v>
      </c>
      <c r="N20" s="37"/>
      <c r="O20" s="205" t="s">
        <v>5</v>
      </c>
      <c r="P20" s="205"/>
      <c r="Q20" s="37"/>
      <c r="R20" s="38"/>
    </row>
    <row r="21" spans="2:18" s="1" customFormat="1" ht="6.95" customHeight="1">
      <c r="B21" s="36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2:18" s="1" customFormat="1" ht="14.45" customHeight="1">
      <c r="B22" s="36"/>
      <c r="C22" s="37"/>
      <c r="D22" s="31" t="s">
        <v>37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</row>
    <row r="23" spans="2:18" s="1" customFormat="1" ht="14.45" customHeight="1">
      <c r="B23" s="36"/>
      <c r="C23" s="37"/>
      <c r="D23" s="37"/>
      <c r="E23" s="210" t="s">
        <v>5</v>
      </c>
      <c r="F23" s="210"/>
      <c r="G23" s="210"/>
      <c r="H23" s="210"/>
      <c r="I23" s="210"/>
      <c r="J23" s="210"/>
      <c r="K23" s="210"/>
      <c r="L23" s="210"/>
      <c r="M23" s="37"/>
      <c r="N23" s="37"/>
      <c r="O23" s="37"/>
      <c r="P23" s="37"/>
      <c r="Q23" s="37"/>
      <c r="R23" s="38"/>
    </row>
    <row r="24" spans="2:18" s="1" customFormat="1" ht="6.95" customHeight="1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</row>
    <row r="25" spans="2:18" s="1" customFormat="1" ht="6.95" customHeight="1">
      <c r="B25" s="36"/>
      <c r="C25" s="37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37"/>
      <c r="R25" s="38"/>
    </row>
    <row r="26" spans="2:18" s="1" customFormat="1" ht="14.45" customHeight="1">
      <c r="B26" s="36"/>
      <c r="C26" s="37"/>
      <c r="D26" s="112" t="s">
        <v>100</v>
      </c>
      <c r="E26" s="37"/>
      <c r="F26" s="37"/>
      <c r="G26" s="37"/>
      <c r="H26" s="37"/>
      <c r="I26" s="37"/>
      <c r="J26" s="37"/>
      <c r="K26" s="37"/>
      <c r="L26" s="37"/>
      <c r="M26" s="211">
        <f>N87</f>
        <v>0</v>
      </c>
      <c r="N26" s="211"/>
      <c r="O26" s="211"/>
      <c r="P26" s="211"/>
      <c r="Q26" s="37"/>
      <c r="R26" s="38"/>
    </row>
    <row r="27" spans="2:18" s="1" customFormat="1" ht="14.45" customHeight="1">
      <c r="B27" s="36"/>
      <c r="C27" s="37"/>
      <c r="D27" s="35" t="s">
        <v>87</v>
      </c>
      <c r="E27" s="37"/>
      <c r="F27" s="37"/>
      <c r="G27" s="37"/>
      <c r="H27" s="37"/>
      <c r="I27" s="37"/>
      <c r="J27" s="37"/>
      <c r="K27" s="37"/>
      <c r="L27" s="37"/>
      <c r="M27" s="211">
        <f>N106</f>
        <v>0</v>
      </c>
      <c r="N27" s="211"/>
      <c r="O27" s="211"/>
      <c r="P27" s="211"/>
      <c r="Q27" s="37"/>
      <c r="R27" s="38"/>
    </row>
    <row r="28" spans="2:18" s="1" customFormat="1" ht="6.9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</row>
    <row r="29" spans="2:18" s="1" customFormat="1" ht="25.35" customHeight="1">
      <c r="B29" s="36"/>
      <c r="C29" s="37"/>
      <c r="D29" s="113" t="s">
        <v>40</v>
      </c>
      <c r="E29" s="37"/>
      <c r="F29" s="37"/>
      <c r="G29" s="37"/>
      <c r="H29" s="37"/>
      <c r="I29" s="37"/>
      <c r="J29" s="37"/>
      <c r="K29" s="37"/>
      <c r="L29" s="37"/>
      <c r="M29" s="250">
        <f>ROUND(M26+M27,2)</f>
        <v>0</v>
      </c>
      <c r="N29" s="245"/>
      <c r="O29" s="245"/>
      <c r="P29" s="245"/>
      <c r="Q29" s="37"/>
      <c r="R29" s="38"/>
    </row>
    <row r="30" spans="2:18" s="1" customFormat="1" ht="6.95" customHeight="1">
      <c r="B30" s="36"/>
      <c r="C30" s="37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37"/>
      <c r="R30" s="38"/>
    </row>
    <row r="31" spans="2:18" s="1" customFormat="1" ht="14.45" customHeight="1">
      <c r="B31" s="36"/>
      <c r="C31" s="37"/>
      <c r="D31" s="43" t="s">
        <v>41</v>
      </c>
      <c r="E31" s="43" t="s">
        <v>42</v>
      </c>
      <c r="F31" s="44">
        <v>0.21</v>
      </c>
      <c r="G31" s="114" t="s">
        <v>43</v>
      </c>
      <c r="H31" s="251">
        <f>(SUM(BE106:BE113)+SUM(BE130:BE346))</f>
        <v>0</v>
      </c>
      <c r="I31" s="245"/>
      <c r="J31" s="245"/>
      <c r="K31" s="37"/>
      <c r="L31" s="37"/>
      <c r="M31" s="251">
        <f>ROUND((SUM(BE106:BE113)+SUM(BE130:BE346)), 2)*F31</f>
        <v>0</v>
      </c>
      <c r="N31" s="245"/>
      <c r="O31" s="245"/>
      <c r="P31" s="245"/>
      <c r="Q31" s="37"/>
      <c r="R31" s="38"/>
    </row>
    <row r="32" spans="2:18" s="1" customFormat="1" ht="14.45" customHeight="1">
      <c r="B32" s="36"/>
      <c r="C32" s="37"/>
      <c r="D32" s="37"/>
      <c r="E32" s="43" t="s">
        <v>44</v>
      </c>
      <c r="F32" s="44">
        <v>0.15</v>
      </c>
      <c r="G32" s="114" t="s">
        <v>43</v>
      </c>
      <c r="H32" s="251">
        <f>(SUM(BF106:BF113)+SUM(BF130:BF346))</f>
        <v>0</v>
      </c>
      <c r="I32" s="245"/>
      <c r="J32" s="245"/>
      <c r="K32" s="37"/>
      <c r="L32" s="37"/>
      <c r="M32" s="251">
        <f>ROUND((SUM(BF106:BF113)+SUM(BF130:BF346)), 2)*F32</f>
        <v>0</v>
      </c>
      <c r="N32" s="245"/>
      <c r="O32" s="245"/>
      <c r="P32" s="245"/>
      <c r="Q32" s="37"/>
      <c r="R32" s="38"/>
    </row>
    <row r="33" spans="2:18" s="1" customFormat="1" ht="14.45" hidden="1" customHeight="1">
      <c r="B33" s="36"/>
      <c r="C33" s="37"/>
      <c r="D33" s="37"/>
      <c r="E33" s="43" t="s">
        <v>45</v>
      </c>
      <c r="F33" s="44">
        <v>0.21</v>
      </c>
      <c r="G33" s="114" t="s">
        <v>43</v>
      </c>
      <c r="H33" s="251">
        <f>(SUM(BG106:BG113)+SUM(BG130:BG346))</f>
        <v>0</v>
      </c>
      <c r="I33" s="245"/>
      <c r="J33" s="245"/>
      <c r="K33" s="37"/>
      <c r="L33" s="37"/>
      <c r="M33" s="251">
        <v>0</v>
      </c>
      <c r="N33" s="245"/>
      <c r="O33" s="245"/>
      <c r="P33" s="245"/>
      <c r="Q33" s="37"/>
      <c r="R33" s="38"/>
    </row>
    <row r="34" spans="2:18" s="1" customFormat="1" ht="14.45" hidden="1" customHeight="1">
      <c r="B34" s="36"/>
      <c r="C34" s="37"/>
      <c r="D34" s="37"/>
      <c r="E34" s="43" t="s">
        <v>46</v>
      </c>
      <c r="F34" s="44">
        <v>0.15</v>
      </c>
      <c r="G34" s="114" t="s">
        <v>43</v>
      </c>
      <c r="H34" s="251">
        <f>(SUM(BH106:BH113)+SUM(BH130:BH346))</f>
        <v>0</v>
      </c>
      <c r="I34" s="245"/>
      <c r="J34" s="245"/>
      <c r="K34" s="37"/>
      <c r="L34" s="37"/>
      <c r="M34" s="251">
        <v>0</v>
      </c>
      <c r="N34" s="245"/>
      <c r="O34" s="245"/>
      <c r="P34" s="245"/>
      <c r="Q34" s="37"/>
      <c r="R34" s="38"/>
    </row>
    <row r="35" spans="2:18" s="1" customFormat="1" ht="14.45" hidden="1" customHeight="1">
      <c r="B35" s="36"/>
      <c r="C35" s="37"/>
      <c r="D35" s="37"/>
      <c r="E35" s="43" t="s">
        <v>47</v>
      </c>
      <c r="F35" s="44">
        <v>0</v>
      </c>
      <c r="G35" s="114" t="s">
        <v>43</v>
      </c>
      <c r="H35" s="251">
        <f>(SUM(BI106:BI113)+SUM(BI130:BI346))</f>
        <v>0</v>
      </c>
      <c r="I35" s="245"/>
      <c r="J35" s="245"/>
      <c r="K35" s="37"/>
      <c r="L35" s="37"/>
      <c r="M35" s="251">
        <v>0</v>
      </c>
      <c r="N35" s="245"/>
      <c r="O35" s="245"/>
      <c r="P35" s="245"/>
      <c r="Q35" s="37"/>
      <c r="R35" s="38"/>
    </row>
    <row r="36" spans="2:18" s="1" customFormat="1" ht="6.95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</row>
    <row r="37" spans="2:18" s="1" customFormat="1" ht="25.35" customHeight="1">
      <c r="B37" s="36"/>
      <c r="C37" s="110"/>
      <c r="D37" s="115" t="s">
        <v>48</v>
      </c>
      <c r="E37" s="76"/>
      <c r="F37" s="76"/>
      <c r="G37" s="116" t="s">
        <v>49</v>
      </c>
      <c r="H37" s="117" t="s">
        <v>50</v>
      </c>
      <c r="I37" s="76"/>
      <c r="J37" s="76"/>
      <c r="K37" s="76"/>
      <c r="L37" s="252">
        <f>SUM(M29:M35)</f>
        <v>0</v>
      </c>
      <c r="M37" s="252"/>
      <c r="N37" s="252"/>
      <c r="O37" s="252"/>
      <c r="P37" s="253"/>
      <c r="Q37" s="110"/>
      <c r="R37" s="38"/>
    </row>
    <row r="38" spans="2:18" s="1" customFormat="1" ht="14.45" customHeight="1"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8"/>
    </row>
    <row r="39" spans="2:18" s="1" customFormat="1" ht="14.45" customHeight="1"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</row>
    <row r="40" spans="2:18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5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6"/>
      <c r="C50" s="37"/>
      <c r="D50" s="51" t="s">
        <v>51</v>
      </c>
      <c r="E50" s="52"/>
      <c r="F50" s="52"/>
      <c r="G50" s="52"/>
      <c r="H50" s="53"/>
      <c r="I50" s="37"/>
      <c r="J50" s="51" t="s">
        <v>52</v>
      </c>
      <c r="K50" s="52"/>
      <c r="L50" s="52"/>
      <c r="M50" s="52"/>
      <c r="N50" s="52"/>
      <c r="O50" s="52"/>
      <c r="P50" s="53"/>
      <c r="Q50" s="37"/>
      <c r="R50" s="38"/>
    </row>
    <row r="51" spans="2:18">
      <c r="B51" s="24"/>
      <c r="C51" s="27"/>
      <c r="D51" s="54"/>
      <c r="E51" s="27"/>
      <c r="F51" s="27"/>
      <c r="G51" s="27"/>
      <c r="H51" s="55"/>
      <c r="I51" s="27"/>
      <c r="J51" s="54"/>
      <c r="K51" s="27"/>
      <c r="L51" s="27"/>
      <c r="M51" s="27"/>
      <c r="N51" s="27"/>
      <c r="O51" s="27"/>
      <c r="P51" s="55"/>
      <c r="Q51" s="27"/>
      <c r="R51" s="25"/>
    </row>
    <row r="52" spans="2:18">
      <c r="B52" s="24"/>
      <c r="C52" s="27"/>
      <c r="D52" s="54"/>
      <c r="E52" s="27"/>
      <c r="F52" s="27"/>
      <c r="G52" s="27"/>
      <c r="H52" s="55"/>
      <c r="I52" s="27"/>
      <c r="J52" s="54"/>
      <c r="K52" s="27"/>
      <c r="L52" s="27"/>
      <c r="M52" s="27"/>
      <c r="N52" s="27"/>
      <c r="O52" s="27"/>
      <c r="P52" s="55"/>
      <c r="Q52" s="27"/>
      <c r="R52" s="25"/>
    </row>
    <row r="53" spans="2:18">
      <c r="B53" s="24"/>
      <c r="C53" s="27"/>
      <c r="D53" s="54"/>
      <c r="E53" s="27"/>
      <c r="F53" s="27"/>
      <c r="G53" s="27"/>
      <c r="H53" s="55"/>
      <c r="I53" s="27"/>
      <c r="J53" s="54"/>
      <c r="K53" s="27"/>
      <c r="L53" s="27"/>
      <c r="M53" s="27"/>
      <c r="N53" s="27"/>
      <c r="O53" s="27"/>
      <c r="P53" s="55"/>
      <c r="Q53" s="27"/>
      <c r="R53" s="25"/>
    </row>
    <row r="54" spans="2:18">
      <c r="B54" s="24"/>
      <c r="C54" s="27"/>
      <c r="D54" s="54"/>
      <c r="E54" s="27"/>
      <c r="F54" s="27"/>
      <c r="G54" s="27"/>
      <c r="H54" s="55"/>
      <c r="I54" s="27"/>
      <c r="J54" s="54"/>
      <c r="K54" s="27"/>
      <c r="L54" s="27"/>
      <c r="M54" s="27"/>
      <c r="N54" s="27"/>
      <c r="O54" s="27"/>
      <c r="P54" s="55"/>
      <c r="Q54" s="27"/>
      <c r="R54" s="25"/>
    </row>
    <row r="55" spans="2:18">
      <c r="B55" s="24"/>
      <c r="C55" s="27"/>
      <c r="D55" s="54"/>
      <c r="E55" s="27"/>
      <c r="F55" s="27"/>
      <c r="G55" s="27"/>
      <c r="H55" s="55"/>
      <c r="I55" s="27"/>
      <c r="J55" s="54"/>
      <c r="K55" s="27"/>
      <c r="L55" s="27"/>
      <c r="M55" s="27"/>
      <c r="N55" s="27"/>
      <c r="O55" s="27"/>
      <c r="P55" s="55"/>
      <c r="Q55" s="27"/>
      <c r="R55" s="25"/>
    </row>
    <row r="56" spans="2:18">
      <c r="B56" s="24"/>
      <c r="C56" s="27"/>
      <c r="D56" s="54"/>
      <c r="E56" s="27"/>
      <c r="F56" s="27"/>
      <c r="G56" s="27"/>
      <c r="H56" s="55"/>
      <c r="I56" s="27"/>
      <c r="J56" s="54"/>
      <c r="K56" s="27"/>
      <c r="L56" s="27"/>
      <c r="M56" s="27"/>
      <c r="N56" s="27"/>
      <c r="O56" s="27"/>
      <c r="P56" s="55"/>
      <c r="Q56" s="27"/>
      <c r="R56" s="25"/>
    </row>
    <row r="57" spans="2:18">
      <c r="B57" s="24"/>
      <c r="C57" s="27"/>
      <c r="D57" s="54"/>
      <c r="E57" s="27"/>
      <c r="F57" s="27"/>
      <c r="G57" s="27"/>
      <c r="H57" s="55"/>
      <c r="I57" s="27"/>
      <c r="J57" s="54"/>
      <c r="K57" s="27"/>
      <c r="L57" s="27"/>
      <c r="M57" s="27"/>
      <c r="N57" s="27"/>
      <c r="O57" s="27"/>
      <c r="P57" s="55"/>
      <c r="Q57" s="27"/>
      <c r="R57" s="25"/>
    </row>
    <row r="58" spans="2:18">
      <c r="B58" s="24"/>
      <c r="C58" s="27"/>
      <c r="D58" s="54"/>
      <c r="E58" s="27"/>
      <c r="F58" s="27"/>
      <c r="G58" s="27"/>
      <c r="H58" s="55"/>
      <c r="I58" s="27"/>
      <c r="J58" s="54"/>
      <c r="K58" s="27"/>
      <c r="L58" s="27"/>
      <c r="M58" s="27"/>
      <c r="N58" s="27"/>
      <c r="O58" s="27"/>
      <c r="P58" s="55"/>
      <c r="Q58" s="27"/>
      <c r="R58" s="25"/>
    </row>
    <row r="59" spans="2:18" s="1" customFormat="1" ht="15">
      <c r="B59" s="36"/>
      <c r="C59" s="37"/>
      <c r="D59" s="56" t="s">
        <v>53</v>
      </c>
      <c r="E59" s="57"/>
      <c r="F59" s="57"/>
      <c r="G59" s="58" t="s">
        <v>54</v>
      </c>
      <c r="H59" s="59"/>
      <c r="I59" s="37"/>
      <c r="J59" s="56" t="s">
        <v>53</v>
      </c>
      <c r="K59" s="57"/>
      <c r="L59" s="57"/>
      <c r="M59" s="57"/>
      <c r="N59" s="58" t="s">
        <v>54</v>
      </c>
      <c r="O59" s="57"/>
      <c r="P59" s="59"/>
      <c r="Q59" s="37"/>
      <c r="R59" s="38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6"/>
      <c r="C61" s="37"/>
      <c r="D61" s="51" t="s">
        <v>55</v>
      </c>
      <c r="E61" s="52"/>
      <c r="F61" s="52"/>
      <c r="G61" s="52"/>
      <c r="H61" s="53"/>
      <c r="I61" s="37"/>
      <c r="J61" s="51" t="s">
        <v>56</v>
      </c>
      <c r="K61" s="52"/>
      <c r="L61" s="52"/>
      <c r="M61" s="52"/>
      <c r="N61" s="52"/>
      <c r="O61" s="52"/>
      <c r="P61" s="53"/>
      <c r="Q61" s="37"/>
      <c r="R61" s="38"/>
    </row>
    <row r="62" spans="2:18">
      <c r="B62" s="24"/>
      <c r="C62" s="27"/>
      <c r="D62" s="54"/>
      <c r="E62" s="27"/>
      <c r="F62" s="27"/>
      <c r="G62" s="27"/>
      <c r="H62" s="55"/>
      <c r="I62" s="27"/>
      <c r="J62" s="54"/>
      <c r="K62" s="27"/>
      <c r="L62" s="27"/>
      <c r="M62" s="27"/>
      <c r="N62" s="27"/>
      <c r="O62" s="27"/>
      <c r="P62" s="55"/>
      <c r="Q62" s="27"/>
      <c r="R62" s="25"/>
    </row>
    <row r="63" spans="2:18">
      <c r="B63" s="24"/>
      <c r="C63" s="27"/>
      <c r="D63" s="54"/>
      <c r="E63" s="27"/>
      <c r="F63" s="27"/>
      <c r="G63" s="27"/>
      <c r="H63" s="55"/>
      <c r="I63" s="27"/>
      <c r="J63" s="54"/>
      <c r="K63" s="27"/>
      <c r="L63" s="27"/>
      <c r="M63" s="27"/>
      <c r="N63" s="27"/>
      <c r="O63" s="27"/>
      <c r="P63" s="55"/>
      <c r="Q63" s="27"/>
      <c r="R63" s="25"/>
    </row>
    <row r="64" spans="2:18">
      <c r="B64" s="24"/>
      <c r="C64" s="27"/>
      <c r="D64" s="54"/>
      <c r="E64" s="27"/>
      <c r="F64" s="27"/>
      <c r="G64" s="27"/>
      <c r="H64" s="55"/>
      <c r="I64" s="27"/>
      <c r="J64" s="54"/>
      <c r="K64" s="27"/>
      <c r="L64" s="27"/>
      <c r="M64" s="27"/>
      <c r="N64" s="27"/>
      <c r="O64" s="27"/>
      <c r="P64" s="55"/>
      <c r="Q64" s="27"/>
      <c r="R64" s="25"/>
    </row>
    <row r="65" spans="2:18">
      <c r="B65" s="24"/>
      <c r="C65" s="27"/>
      <c r="D65" s="54"/>
      <c r="E65" s="27"/>
      <c r="F65" s="27"/>
      <c r="G65" s="27"/>
      <c r="H65" s="55"/>
      <c r="I65" s="27"/>
      <c r="J65" s="54"/>
      <c r="K65" s="27"/>
      <c r="L65" s="27"/>
      <c r="M65" s="27"/>
      <c r="N65" s="27"/>
      <c r="O65" s="27"/>
      <c r="P65" s="55"/>
      <c r="Q65" s="27"/>
      <c r="R65" s="25"/>
    </row>
    <row r="66" spans="2:18">
      <c r="B66" s="24"/>
      <c r="C66" s="27"/>
      <c r="D66" s="54"/>
      <c r="E66" s="27"/>
      <c r="F66" s="27"/>
      <c r="G66" s="27"/>
      <c r="H66" s="55"/>
      <c r="I66" s="27"/>
      <c r="J66" s="54"/>
      <c r="K66" s="27"/>
      <c r="L66" s="27"/>
      <c r="M66" s="27"/>
      <c r="N66" s="27"/>
      <c r="O66" s="27"/>
      <c r="P66" s="55"/>
      <c r="Q66" s="27"/>
      <c r="R66" s="25"/>
    </row>
    <row r="67" spans="2:18">
      <c r="B67" s="24"/>
      <c r="C67" s="27"/>
      <c r="D67" s="54"/>
      <c r="E67" s="27"/>
      <c r="F67" s="27"/>
      <c r="G67" s="27"/>
      <c r="H67" s="55"/>
      <c r="I67" s="27"/>
      <c r="J67" s="54"/>
      <c r="K67" s="27"/>
      <c r="L67" s="27"/>
      <c r="M67" s="27"/>
      <c r="N67" s="27"/>
      <c r="O67" s="27"/>
      <c r="P67" s="55"/>
      <c r="Q67" s="27"/>
      <c r="R67" s="25"/>
    </row>
    <row r="68" spans="2:18">
      <c r="B68" s="24"/>
      <c r="C68" s="27"/>
      <c r="D68" s="54"/>
      <c r="E68" s="27"/>
      <c r="F68" s="27"/>
      <c r="G68" s="27"/>
      <c r="H68" s="55"/>
      <c r="I68" s="27"/>
      <c r="J68" s="54"/>
      <c r="K68" s="27"/>
      <c r="L68" s="27"/>
      <c r="M68" s="27"/>
      <c r="N68" s="27"/>
      <c r="O68" s="27"/>
      <c r="P68" s="55"/>
      <c r="Q68" s="27"/>
      <c r="R68" s="25"/>
    </row>
    <row r="69" spans="2:18">
      <c r="B69" s="24"/>
      <c r="C69" s="27"/>
      <c r="D69" s="54"/>
      <c r="E69" s="27"/>
      <c r="F69" s="27"/>
      <c r="G69" s="27"/>
      <c r="H69" s="55"/>
      <c r="I69" s="27"/>
      <c r="J69" s="54"/>
      <c r="K69" s="27"/>
      <c r="L69" s="27"/>
      <c r="M69" s="27"/>
      <c r="N69" s="27"/>
      <c r="O69" s="27"/>
      <c r="P69" s="55"/>
      <c r="Q69" s="27"/>
      <c r="R69" s="25"/>
    </row>
    <row r="70" spans="2:18" s="1" customFormat="1" ht="15">
      <c r="B70" s="36"/>
      <c r="C70" s="37"/>
      <c r="D70" s="56" t="s">
        <v>53</v>
      </c>
      <c r="E70" s="57"/>
      <c r="F70" s="57"/>
      <c r="G70" s="58" t="s">
        <v>54</v>
      </c>
      <c r="H70" s="59"/>
      <c r="I70" s="37"/>
      <c r="J70" s="56" t="s">
        <v>53</v>
      </c>
      <c r="K70" s="57"/>
      <c r="L70" s="57"/>
      <c r="M70" s="57"/>
      <c r="N70" s="58" t="s">
        <v>54</v>
      </c>
      <c r="O70" s="57"/>
      <c r="P70" s="59"/>
      <c r="Q70" s="37"/>
      <c r="R70" s="38"/>
    </row>
    <row r="71" spans="2:18" s="1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1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1" customFormat="1" ht="36.950000000000003" customHeight="1">
      <c r="B76" s="36"/>
      <c r="C76" s="201" t="s">
        <v>418</v>
      </c>
      <c r="D76" s="202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38"/>
    </row>
    <row r="77" spans="2:18" s="1" customFormat="1" ht="6.95" customHeight="1">
      <c r="B77" s="36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8"/>
    </row>
    <row r="78" spans="2:18" s="1" customFormat="1" ht="36.950000000000003" customHeight="1">
      <c r="B78" s="36"/>
      <c r="C78" s="70" t="s">
        <v>18</v>
      </c>
      <c r="D78" s="37"/>
      <c r="E78" s="37"/>
      <c r="F78" s="237" t="str">
        <f>F6</f>
        <v>Oprava Radniční věže MÚ Bílina - OCHOZ +29,60 m</v>
      </c>
      <c r="G78" s="245"/>
      <c r="H78" s="245"/>
      <c r="I78" s="245"/>
      <c r="J78" s="245"/>
      <c r="K78" s="245"/>
      <c r="L78" s="245"/>
      <c r="M78" s="245"/>
      <c r="N78" s="245"/>
      <c r="O78" s="245"/>
      <c r="P78" s="245"/>
      <c r="Q78" s="37"/>
      <c r="R78" s="38"/>
    </row>
    <row r="79" spans="2:18" s="1" customFormat="1" ht="6.95" customHeight="1">
      <c r="B79" s="36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8"/>
    </row>
    <row r="80" spans="2:18" s="1" customFormat="1" ht="18" customHeight="1">
      <c r="B80" s="36"/>
      <c r="C80" s="31" t="s">
        <v>22</v>
      </c>
      <c r="D80" s="37"/>
      <c r="E80" s="37"/>
      <c r="F80" s="29" t="str">
        <f>F8</f>
        <v>Bílina</v>
      </c>
      <c r="G80" s="37"/>
      <c r="H80" s="37"/>
      <c r="I80" s="37"/>
      <c r="J80" s="37"/>
      <c r="K80" s="31" t="s">
        <v>24</v>
      </c>
      <c r="L80" s="37"/>
      <c r="M80" s="247" t="str">
        <f>IF(O8="","",O8)</f>
        <v>3. 8. 2017</v>
      </c>
      <c r="N80" s="247"/>
      <c r="O80" s="247"/>
      <c r="P80" s="247"/>
      <c r="Q80" s="37"/>
      <c r="R80" s="38"/>
    </row>
    <row r="81" spans="2:47" s="1" customFormat="1" ht="6.95" customHeight="1">
      <c r="B81" s="3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</row>
    <row r="82" spans="2:47" s="1" customFormat="1" ht="15">
      <c r="B82" s="36"/>
      <c r="C82" s="31" t="s">
        <v>26</v>
      </c>
      <c r="D82" s="37"/>
      <c r="E82" s="37"/>
      <c r="F82" s="29" t="str">
        <f>E11</f>
        <v>Město Bílina</v>
      </c>
      <c r="G82" s="37"/>
      <c r="H82" s="37"/>
      <c r="I82" s="37"/>
      <c r="J82" s="37"/>
      <c r="K82" s="31" t="s">
        <v>32</v>
      </c>
      <c r="L82" s="37"/>
      <c r="M82" s="205" t="str">
        <f>E17</f>
        <v>Ing. Daniel Bund</v>
      </c>
      <c r="N82" s="205"/>
      <c r="O82" s="205"/>
      <c r="P82" s="205"/>
      <c r="Q82" s="205"/>
      <c r="R82" s="38"/>
    </row>
    <row r="83" spans="2:47" s="1" customFormat="1" ht="14.45" customHeight="1">
      <c r="B83" s="36"/>
      <c r="C83" s="31" t="s">
        <v>30</v>
      </c>
      <c r="D83" s="37"/>
      <c r="E83" s="37"/>
      <c r="F83" s="29" t="str">
        <f>IF(E14="","",E14)</f>
        <v>DSP</v>
      </c>
      <c r="G83" s="37"/>
      <c r="H83" s="37"/>
      <c r="I83" s="37"/>
      <c r="J83" s="37"/>
      <c r="K83" s="31" t="s">
        <v>35</v>
      </c>
      <c r="L83" s="37"/>
      <c r="M83" s="205" t="str">
        <f>E20</f>
        <v>Pavel Šouta</v>
      </c>
      <c r="N83" s="205"/>
      <c r="O83" s="205"/>
      <c r="P83" s="205"/>
      <c r="Q83" s="205"/>
      <c r="R83" s="38"/>
    </row>
    <row r="84" spans="2:47" s="1" customFormat="1" ht="10.35" customHeight="1">
      <c r="B84" s="36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</row>
    <row r="85" spans="2:47" s="1" customFormat="1" ht="29.25" customHeight="1">
      <c r="B85" s="36"/>
      <c r="C85" s="254" t="s">
        <v>101</v>
      </c>
      <c r="D85" s="255"/>
      <c r="E85" s="255"/>
      <c r="F85" s="255"/>
      <c r="G85" s="255"/>
      <c r="H85" s="110"/>
      <c r="I85" s="110"/>
      <c r="J85" s="110"/>
      <c r="K85" s="110"/>
      <c r="L85" s="110"/>
      <c r="M85" s="110"/>
      <c r="N85" s="254" t="s">
        <v>102</v>
      </c>
      <c r="O85" s="255"/>
      <c r="P85" s="255"/>
      <c r="Q85" s="255"/>
      <c r="R85" s="38"/>
    </row>
    <row r="86" spans="2:47" s="1" customFormat="1" ht="10.35" customHeight="1"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</row>
    <row r="87" spans="2:47" s="1" customFormat="1" ht="29.25" customHeight="1">
      <c r="B87" s="36"/>
      <c r="C87" s="118" t="s">
        <v>103</v>
      </c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217">
        <f>N130</f>
        <v>0</v>
      </c>
      <c r="O87" s="256"/>
      <c r="P87" s="256"/>
      <c r="Q87" s="256"/>
      <c r="R87" s="38"/>
      <c r="AU87" s="20" t="s">
        <v>104</v>
      </c>
    </row>
    <row r="88" spans="2:47" s="6" customFormat="1" ht="24.95" customHeight="1">
      <c r="B88" s="119"/>
      <c r="C88" s="120"/>
      <c r="D88" s="121" t="s">
        <v>105</v>
      </c>
      <c r="E88" s="120"/>
      <c r="F88" s="120"/>
      <c r="G88" s="120"/>
      <c r="H88" s="120"/>
      <c r="I88" s="120"/>
      <c r="J88" s="120"/>
      <c r="K88" s="120"/>
      <c r="L88" s="120"/>
      <c r="M88" s="120"/>
      <c r="N88" s="257">
        <f>N131</f>
        <v>0</v>
      </c>
      <c r="O88" s="258"/>
      <c r="P88" s="258"/>
      <c r="Q88" s="258"/>
      <c r="R88" s="122"/>
    </row>
    <row r="89" spans="2:47" s="7" customFormat="1" ht="19.899999999999999" customHeight="1">
      <c r="B89" s="123"/>
      <c r="C89" s="124"/>
      <c r="D89" s="98" t="s">
        <v>106</v>
      </c>
      <c r="E89" s="124"/>
      <c r="F89" s="124"/>
      <c r="G89" s="124"/>
      <c r="H89" s="124"/>
      <c r="I89" s="124"/>
      <c r="J89" s="124"/>
      <c r="K89" s="124"/>
      <c r="L89" s="124"/>
      <c r="M89" s="124"/>
      <c r="N89" s="229">
        <f>N132</f>
        <v>0</v>
      </c>
      <c r="O89" s="259"/>
      <c r="P89" s="259"/>
      <c r="Q89" s="259"/>
      <c r="R89" s="125"/>
    </row>
    <row r="90" spans="2:47" s="7" customFormat="1" ht="19.899999999999999" customHeight="1">
      <c r="B90" s="123"/>
      <c r="C90" s="124"/>
      <c r="D90" s="98" t="s">
        <v>107</v>
      </c>
      <c r="E90" s="124"/>
      <c r="F90" s="124"/>
      <c r="G90" s="124"/>
      <c r="H90" s="124"/>
      <c r="I90" s="124"/>
      <c r="J90" s="124"/>
      <c r="K90" s="124"/>
      <c r="L90" s="124"/>
      <c r="M90" s="124"/>
      <c r="N90" s="229">
        <f>N149</f>
        <v>0</v>
      </c>
      <c r="O90" s="259"/>
      <c r="P90" s="259"/>
      <c r="Q90" s="259"/>
      <c r="R90" s="125"/>
    </row>
    <row r="91" spans="2:47" s="7" customFormat="1" ht="19.899999999999999" customHeight="1">
      <c r="B91" s="123"/>
      <c r="C91" s="124"/>
      <c r="D91" s="98" t="s">
        <v>108</v>
      </c>
      <c r="E91" s="124"/>
      <c r="F91" s="124"/>
      <c r="G91" s="124"/>
      <c r="H91" s="124"/>
      <c r="I91" s="124"/>
      <c r="J91" s="124"/>
      <c r="K91" s="124"/>
      <c r="L91" s="124"/>
      <c r="M91" s="124"/>
      <c r="N91" s="229">
        <f>N242</f>
        <v>0</v>
      </c>
      <c r="O91" s="259"/>
      <c r="P91" s="259"/>
      <c r="Q91" s="259"/>
      <c r="R91" s="125"/>
    </row>
    <row r="92" spans="2:47" s="7" customFormat="1" ht="19.899999999999999" customHeight="1">
      <c r="B92" s="123"/>
      <c r="C92" s="124"/>
      <c r="D92" s="98" t="s">
        <v>109</v>
      </c>
      <c r="E92" s="124"/>
      <c r="F92" s="124"/>
      <c r="G92" s="124"/>
      <c r="H92" s="124"/>
      <c r="I92" s="124"/>
      <c r="J92" s="124"/>
      <c r="K92" s="124"/>
      <c r="L92" s="124"/>
      <c r="M92" s="124"/>
      <c r="N92" s="229">
        <f>N248</f>
        <v>0</v>
      </c>
      <c r="O92" s="259"/>
      <c r="P92" s="259"/>
      <c r="Q92" s="259"/>
      <c r="R92" s="125"/>
    </row>
    <row r="93" spans="2:47" s="6" customFormat="1" ht="24.95" customHeight="1">
      <c r="B93" s="119"/>
      <c r="C93" s="120"/>
      <c r="D93" s="121" t="s">
        <v>110</v>
      </c>
      <c r="E93" s="120"/>
      <c r="F93" s="120"/>
      <c r="G93" s="120"/>
      <c r="H93" s="120"/>
      <c r="I93" s="120"/>
      <c r="J93" s="120"/>
      <c r="K93" s="120"/>
      <c r="L93" s="120"/>
      <c r="M93" s="120"/>
      <c r="N93" s="257">
        <f>N251</f>
        <v>0</v>
      </c>
      <c r="O93" s="258"/>
      <c r="P93" s="258"/>
      <c r="Q93" s="258"/>
      <c r="R93" s="122"/>
    </row>
    <row r="94" spans="2:47" s="7" customFormat="1" ht="19.899999999999999" customHeight="1">
      <c r="B94" s="123"/>
      <c r="C94" s="124"/>
      <c r="D94" s="98" t="s">
        <v>111</v>
      </c>
      <c r="E94" s="124"/>
      <c r="F94" s="124"/>
      <c r="G94" s="124"/>
      <c r="H94" s="124"/>
      <c r="I94" s="124"/>
      <c r="J94" s="124"/>
      <c r="K94" s="124"/>
      <c r="L94" s="124"/>
      <c r="M94" s="124"/>
      <c r="N94" s="229">
        <f>N252</f>
        <v>0</v>
      </c>
      <c r="O94" s="259"/>
      <c r="P94" s="259"/>
      <c r="Q94" s="259"/>
      <c r="R94" s="125"/>
    </row>
    <row r="95" spans="2:47" s="7" customFormat="1" ht="19.899999999999999" customHeight="1">
      <c r="B95" s="123"/>
      <c r="C95" s="124"/>
      <c r="D95" s="98" t="s">
        <v>112</v>
      </c>
      <c r="E95" s="124"/>
      <c r="F95" s="124"/>
      <c r="G95" s="124"/>
      <c r="H95" s="124"/>
      <c r="I95" s="124"/>
      <c r="J95" s="124"/>
      <c r="K95" s="124"/>
      <c r="L95" s="124"/>
      <c r="M95" s="124"/>
      <c r="N95" s="229">
        <f>N277</f>
        <v>0</v>
      </c>
      <c r="O95" s="259"/>
      <c r="P95" s="259"/>
      <c r="Q95" s="259"/>
      <c r="R95" s="125"/>
    </row>
    <row r="96" spans="2:47" s="7" customFormat="1" ht="19.899999999999999" customHeight="1">
      <c r="B96" s="123"/>
      <c r="C96" s="124"/>
      <c r="D96" s="98" t="s">
        <v>113</v>
      </c>
      <c r="E96" s="124"/>
      <c r="F96" s="124"/>
      <c r="G96" s="124"/>
      <c r="H96" s="124"/>
      <c r="I96" s="124"/>
      <c r="J96" s="124"/>
      <c r="K96" s="124"/>
      <c r="L96" s="124"/>
      <c r="M96" s="124"/>
      <c r="N96" s="229">
        <f>N282</f>
        <v>0</v>
      </c>
      <c r="O96" s="259"/>
      <c r="P96" s="259"/>
      <c r="Q96" s="259"/>
      <c r="R96" s="125"/>
    </row>
    <row r="97" spans="2:65" s="7" customFormat="1" ht="19.899999999999999" customHeight="1">
      <c r="B97" s="123"/>
      <c r="C97" s="124"/>
      <c r="D97" s="98" t="s">
        <v>114</v>
      </c>
      <c r="E97" s="124"/>
      <c r="F97" s="124"/>
      <c r="G97" s="124"/>
      <c r="H97" s="124"/>
      <c r="I97" s="124"/>
      <c r="J97" s="124"/>
      <c r="K97" s="124"/>
      <c r="L97" s="124"/>
      <c r="M97" s="124"/>
      <c r="N97" s="229">
        <f>N288</f>
        <v>0</v>
      </c>
      <c r="O97" s="259"/>
      <c r="P97" s="259"/>
      <c r="Q97" s="259"/>
      <c r="R97" s="125"/>
    </row>
    <row r="98" spans="2:65" s="7" customFormat="1" ht="19.899999999999999" customHeight="1">
      <c r="B98" s="123"/>
      <c r="C98" s="124"/>
      <c r="D98" s="98" t="s">
        <v>115</v>
      </c>
      <c r="E98" s="124"/>
      <c r="F98" s="124"/>
      <c r="G98" s="124"/>
      <c r="H98" s="124"/>
      <c r="I98" s="124"/>
      <c r="J98" s="124"/>
      <c r="K98" s="124"/>
      <c r="L98" s="124"/>
      <c r="M98" s="124"/>
      <c r="N98" s="229">
        <f>N307</f>
        <v>0</v>
      </c>
      <c r="O98" s="259"/>
      <c r="P98" s="259"/>
      <c r="Q98" s="259"/>
      <c r="R98" s="125"/>
    </row>
    <row r="99" spans="2:65" s="6" customFormat="1" ht="24.95" customHeight="1">
      <c r="B99" s="119"/>
      <c r="C99" s="120"/>
      <c r="D99" s="121" t="s">
        <v>116</v>
      </c>
      <c r="E99" s="120"/>
      <c r="F99" s="120"/>
      <c r="G99" s="120"/>
      <c r="H99" s="120"/>
      <c r="I99" s="120"/>
      <c r="J99" s="120"/>
      <c r="K99" s="120"/>
      <c r="L99" s="120"/>
      <c r="M99" s="120"/>
      <c r="N99" s="257">
        <f>N311</f>
        <v>0</v>
      </c>
      <c r="O99" s="258"/>
      <c r="P99" s="258"/>
      <c r="Q99" s="258"/>
      <c r="R99" s="122"/>
    </row>
    <row r="100" spans="2:65" s="7" customFormat="1" ht="19.899999999999999" customHeight="1">
      <c r="B100" s="123"/>
      <c r="C100" s="124"/>
      <c r="D100" s="98" t="s">
        <v>117</v>
      </c>
      <c r="E100" s="124"/>
      <c r="F100" s="124"/>
      <c r="G100" s="124"/>
      <c r="H100" s="124"/>
      <c r="I100" s="124"/>
      <c r="J100" s="124"/>
      <c r="K100" s="124"/>
      <c r="L100" s="124"/>
      <c r="M100" s="124"/>
      <c r="N100" s="229">
        <f>N312</f>
        <v>0</v>
      </c>
      <c r="O100" s="259"/>
      <c r="P100" s="259"/>
      <c r="Q100" s="259"/>
      <c r="R100" s="125"/>
    </row>
    <row r="101" spans="2:65" s="7" customFormat="1" ht="19.899999999999999" customHeight="1">
      <c r="B101" s="123"/>
      <c r="C101" s="124"/>
      <c r="D101" s="98" t="s">
        <v>118</v>
      </c>
      <c r="E101" s="124"/>
      <c r="F101" s="124"/>
      <c r="G101" s="124"/>
      <c r="H101" s="124"/>
      <c r="I101" s="124"/>
      <c r="J101" s="124"/>
      <c r="K101" s="124"/>
      <c r="L101" s="124"/>
      <c r="M101" s="124"/>
      <c r="N101" s="229">
        <f>N328</f>
        <v>0</v>
      </c>
      <c r="O101" s="259"/>
      <c r="P101" s="259"/>
      <c r="Q101" s="259"/>
      <c r="R101" s="125"/>
    </row>
    <row r="102" spans="2:65" s="7" customFormat="1" ht="19.899999999999999" customHeight="1">
      <c r="B102" s="123"/>
      <c r="C102" s="124"/>
      <c r="D102" s="98" t="s">
        <v>119</v>
      </c>
      <c r="E102" s="124"/>
      <c r="F102" s="124"/>
      <c r="G102" s="124"/>
      <c r="H102" s="124"/>
      <c r="I102" s="124"/>
      <c r="J102" s="124"/>
      <c r="K102" s="124"/>
      <c r="L102" s="124"/>
      <c r="M102" s="124"/>
      <c r="N102" s="229">
        <f>N332</f>
        <v>0</v>
      </c>
      <c r="O102" s="259"/>
      <c r="P102" s="259"/>
      <c r="Q102" s="259"/>
      <c r="R102" s="125"/>
    </row>
    <row r="103" spans="2:65" s="7" customFormat="1" ht="19.899999999999999" customHeight="1">
      <c r="B103" s="123"/>
      <c r="C103" s="124"/>
      <c r="D103" s="98" t="s">
        <v>120</v>
      </c>
      <c r="E103" s="124"/>
      <c r="F103" s="124"/>
      <c r="G103" s="124"/>
      <c r="H103" s="124"/>
      <c r="I103" s="124"/>
      <c r="J103" s="124"/>
      <c r="K103" s="124"/>
      <c r="L103" s="124"/>
      <c r="M103" s="124"/>
      <c r="N103" s="229">
        <f>N336</f>
        <v>0</v>
      </c>
      <c r="O103" s="259"/>
      <c r="P103" s="259"/>
      <c r="Q103" s="259"/>
      <c r="R103" s="125"/>
    </row>
    <row r="104" spans="2:65" s="7" customFormat="1" ht="19.899999999999999" customHeight="1">
      <c r="B104" s="123"/>
      <c r="C104" s="124"/>
      <c r="D104" s="98" t="s">
        <v>121</v>
      </c>
      <c r="E104" s="124"/>
      <c r="F104" s="124"/>
      <c r="G104" s="124"/>
      <c r="H104" s="124"/>
      <c r="I104" s="124"/>
      <c r="J104" s="124"/>
      <c r="K104" s="124"/>
      <c r="L104" s="124"/>
      <c r="M104" s="124"/>
      <c r="N104" s="229">
        <f>N340</f>
        <v>0</v>
      </c>
      <c r="O104" s="259"/>
      <c r="P104" s="259"/>
      <c r="Q104" s="259"/>
      <c r="R104" s="125"/>
    </row>
    <row r="105" spans="2:65" s="1" customFormat="1" ht="21.75" customHeight="1"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</row>
    <row r="106" spans="2:65" s="1" customFormat="1" ht="29.25" customHeight="1">
      <c r="B106" s="36"/>
      <c r="C106" s="118" t="s">
        <v>122</v>
      </c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256">
        <f>ROUND(N107+N108+N109+N110+N111+N112,2)</f>
        <v>0</v>
      </c>
      <c r="O106" s="260"/>
      <c r="P106" s="260"/>
      <c r="Q106" s="260"/>
      <c r="R106" s="38"/>
      <c r="T106" s="126"/>
      <c r="U106" s="127" t="s">
        <v>41</v>
      </c>
    </row>
    <row r="107" spans="2:65" s="1" customFormat="1" ht="18" customHeight="1">
      <c r="B107" s="128"/>
      <c r="C107" s="129"/>
      <c r="D107" s="230" t="s">
        <v>123</v>
      </c>
      <c r="E107" s="261"/>
      <c r="F107" s="261"/>
      <c r="G107" s="261"/>
      <c r="H107" s="261"/>
      <c r="I107" s="129"/>
      <c r="J107" s="129"/>
      <c r="K107" s="129"/>
      <c r="L107" s="129"/>
      <c r="M107" s="129"/>
      <c r="N107" s="232">
        <f>ROUND(N87*T107,2)</f>
        <v>0</v>
      </c>
      <c r="O107" s="262"/>
      <c r="P107" s="262"/>
      <c r="Q107" s="262"/>
      <c r="R107" s="131"/>
      <c r="S107" s="132"/>
      <c r="T107" s="133"/>
      <c r="U107" s="134" t="s">
        <v>42</v>
      </c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  <c r="AU107" s="132"/>
      <c r="AV107" s="132"/>
      <c r="AW107" s="132"/>
      <c r="AX107" s="132"/>
      <c r="AY107" s="135" t="s">
        <v>124</v>
      </c>
      <c r="AZ107" s="132"/>
      <c r="BA107" s="132"/>
      <c r="BB107" s="132"/>
      <c r="BC107" s="132"/>
      <c r="BD107" s="132"/>
      <c r="BE107" s="136">
        <f t="shared" ref="BE107:BE112" si="0">IF(U107="základní",N107,0)</f>
        <v>0</v>
      </c>
      <c r="BF107" s="136">
        <f t="shared" ref="BF107:BF112" si="1">IF(U107="snížená",N107,0)</f>
        <v>0</v>
      </c>
      <c r="BG107" s="136">
        <f t="shared" ref="BG107:BG112" si="2">IF(U107="zákl. přenesená",N107,0)</f>
        <v>0</v>
      </c>
      <c r="BH107" s="136">
        <f t="shared" ref="BH107:BH112" si="3">IF(U107="sníž. přenesená",N107,0)</f>
        <v>0</v>
      </c>
      <c r="BI107" s="136">
        <f t="shared" ref="BI107:BI112" si="4">IF(U107="nulová",N107,0)</f>
        <v>0</v>
      </c>
      <c r="BJ107" s="135" t="s">
        <v>82</v>
      </c>
      <c r="BK107" s="132"/>
      <c r="BL107" s="132"/>
      <c r="BM107" s="132"/>
    </row>
    <row r="108" spans="2:65" s="1" customFormat="1" ht="18" customHeight="1">
      <c r="B108" s="128"/>
      <c r="C108" s="129"/>
      <c r="D108" s="230" t="s">
        <v>125</v>
      </c>
      <c r="E108" s="261"/>
      <c r="F108" s="261"/>
      <c r="G108" s="261"/>
      <c r="H108" s="261"/>
      <c r="I108" s="129"/>
      <c r="J108" s="129"/>
      <c r="K108" s="129"/>
      <c r="L108" s="129"/>
      <c r="M108" s="129"/>
      <c r="N108" s="232">
        <f>ROUND(N87*T108,2)</f>
        <v>0</v>
      </c>
      <c r="O108" s="262"/>
      <c r="P108" s="262"/>
      <c r="Q108" s="262"/>
      <c r="R108" s="131"/>
      <c r="S108" s="132"/>
      <c r="T108" s="133"/>
      <c r="U108" s="134" t="s">
        <v>42</v>
      </c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  <c r="AU108" s="132"/>
      <c r="AV108" s="132"/>
      <c r="AW108" s="132"/>
      <c r="AX108" s="132"/>
      <c r="AY108" s="135" t="s">
        <v>124</v>
      </c>
      <c r="AZ108" s="132"/>
      <c r="BA108" s="132"/>
      <c r="BB108" s="132"/>
      <c r="BC108" s="132"/>
      <c r="BD108" s="132"/>
      <c r="BE108" s="136">
        <f t="shared" si="0"/>
        <v>0</v>
      </c>
      <c r="BF108" s="136">
        <f t="shared" si="1"/>
        <v>0</v>
      </c>
      <c r="BG108" s="136">
        <f t="shared" si="2"/>
        <v>0</v>
      </c>
      <c r="BH108" s="136">
        <f t="shared" si="3"/>
        <v>0</v>
      </c>
      <c r="BI108" s="136">
        <f t="shared" si="4"/>
        <v>0</v>
      </c>
      <c r="BJ108" s="135" t="s">
        <v>82</v>
      </c>
      <c r="BK108" s="132"/>
      <c r="BL108" s="132"/>
      <c r="BM108" s="132"/>
    </row>
    <row r="109" spans="2:65" s="1" customFormat="1" ht="18" customHeight="1">
      <c r="B109" s="128"/>
      <c r="C109" s="129"/>
      <c r="D109" s="230" t="s">
        <v>126</v>
      </c>
      <c r="E109" s="261"/>
      <c r="F109" s="261"/>
      <c r="G109" s="261"/>
      <c r="H109" s="261"/>
      <c r="I109" s="129"/>
      <c r="J109" s="129"/>
      <c r="K109" s="129"/>
      <c r="L109" s="129"/>
      <c r="M109" s="129"/>
      <c r="N109" s="232">
        <f>ROUND(N87*T109,2)</f>
        <v>0</v>
      </c>
      <c r="O109" s="262"/>
      <c r="P109" s="262"/>
      <c r="Q109" s="262"/>
      <c r="R109" s="131"/>
      <c r="S109" s="132"/>
      <c r="T109" s="133"/>
      <c r="U109" s="134" t="s">
        <v>42</v>
      </c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  <c r="AU109" s="132"/>
      <c r="AV109" s="132"/>
      <c r="AW109" s="132"/>
      <c r="AX109" s="132"/>
      <c r="AY109" s="135" t="s">
        <v>124</v>
      </c>
      <c r="AZ109" s="132"/>
      <c r="BA109" s="132"/>
      <c r="BB109" s="132"/>
      <c r="BC109" s="132"/>
      <c r="BD109" s="132"/>
      <c r="BE109" s="136">
        <f t="shared" si="0"/>
        <v>0</v>
      </c>
      <c r="BF109" s="136">
        <f t="shared" si="1"/>
        <v>0</v>
      </c>
      <c r="BG109" s="136">
        <f t="shared" si="2"/>
        <v>0</v>
      </c>
      <c r="BH109" s="136">
        <f t="shared" si="3"/>
        <v>0</v>
      </c>
      <c r="BI109" s="136">
        <f t="shared" si="4"/>
        <v>0</v>
      </c>
      <c r="BJ109" s="135" t="s">
        <v>82</v>
      </c>
      <c r="BK109" s="132"/>
      <c r="BL109" s="132"/>
      <c r="BM109" s="132"/>
    </row>
    <row r="110" spans="2:65" s="1" customFormat="1" ht="18" customHeight="1">
      <c r="B110" s="128"/>
      <c r="C110" s="129"/>
      <c r="D110" s="230" t="s">
        <v>127</v>
      </c>
      <c r="E110" s="261"/>
      <c r="F110" s="261"/>
      <c r="G110" s="261"/>
      <c r="H110" s="261"/>
      <c r="I110" s="129"/>
      <c r="J110" s="129"/>
      <c r="K110" s="129"/>
      <c r="L110" s="129"/>
      <c r="M110" s="129"/>
      <c r="N110" s="232">
        <f>ROUND(N87*T110,2)</f>
        <v>0</v>
      </c>
      <c r="O110" s="262"/>
      <c r="P110" s="262"/>
      <c r="Q110" s="262"/>
      <c r="R110" s="131"/>
      <c r="S110" s="132"/>
      <c r="T110" s="133"/>
      <c r="U110" s="134" t="s">
        <v>42</v>
      </c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  <c r="AU110" s="132"/>
      <c r="AV110" s="132"/>
      <c r="AW110" s="132"/>
      <c r="AX110" s="132"/>
      <c r="AY110" s="135" t="s">
        <v>124</v>
      </c>
      <c r="AZ110" s="132"/>
      <c r="BA110" s="132"/>
      <c r="BB110" s="132"/>
      <c r="BC110" s="132"/>
      <c r="BD110" s="132"/>
      <c r="BE110" s="136">
        <f t="shared" si="0"/>
        <v>0</v>
      </c>
      <c r="BF110" s="136">
        <f t="shared" si="1"/>
        <v>0</v>
      </c>
      <c r="BG110" s="136">
        <f t="shared" si="2"/>
        <v>0</v>
      </c>
      <c r="BH110" s="136">
        <f t="shared" si="3"/>
        <v>0</v>
      </c>
      <c r="BI110" s="136">
        <f t="shared" si="4"/>
        <v>0</v>
      </c>
      <c r="BJ110" s="135" t="s">
        <v>82</v>
      </c>
      <c r="BK110" s="132"/>
      <c r="BL110" s="132"/>
      <c r="BM110" s="132"/>
    </row>
    <row r="111" spans="2:65" s="1" customFormat="1" ht="18" customHeight="1">
      <c r="B111" s="128"/>
      <c r="C111" s="129"/>
      <c r="D111" s="230" t="s">
        <v>128</v>
      </c>
      <c r="E111" s="261"/>
      <c r="F111" s="261"/>
      <c r="G111" s="261"/>
      <c r="H111" s="261"/>
      <c r="I111" s="129"/>
      <c r="J111" s="129"/>
      <c r="K111" s="129"/>
      <c r="L111" s="129"/>
      <c r="M111" s="129"/>
      <c r="N111" s="232">
        <f>ROUND(N87*T111,2)</f>
        <v>0</v>
      </c>
      <c r="O111" s="262"/>
      <c r="P111" s="262"/>
      <c r="Q111" s="262"/>
      <c r="R111" s="131"/>
      <c r="S111" s="132"/>
      <c r="T111" s="133"/>
      <c r="U111" s="134" t="s">
        <v>42</v>
      </c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  <c r="AU111" s="132"/>
      <c r="AV111" s="132"/>
      <c r="AW111" s="132"/>
      <c r="AX111" s="132"/>
      <c r="AY111" s="135" t="s">
        <v>124</v>
      </c>
      <c r="AZ111" s="132"/>
      <c r="BA111" s="132"/>
      <c r="BB111" s="132"/>
      <c r="BC111" s="132"/>
      <c r="BD111" s="132"/>
      <c r="BE111" s="136">
        <f t="shared" si="0"/>
        <v>0</v>
      </c>
      <c r="BF111" s="136">
        <f t="shared" si="1"/>
        <v>0</v>
      </c>
      <c r="BG111" s="136">
        <f t="shared" si="2"/>
        <v>0</v>
      </c>
      <c r="BH111" s="136">
        <f t="shared" si="3"/>
        <v>0</v>
      </c>
      <c r="BI111" s="136">
        <f t="shared" si="4"/>
        <v>0</v>
      </c>
      <c r="BJ111" s="135" t="s">
        <v>82</v>
      </c>
      <c r="BK111" s="132"/>
      <c r="BL111" s="132"/>
      <c r="BM111" s="132"/>
    </row>
    <row r="112" spans="2:65" s="1" customFormat="1" ht="18" customHeight="1">
      <c r="B112" s="128"/>
      <c r="C112" s="129"/>
      <c r="D112" s="130" t="s">
        <v>129</v>
      </c>
      <c r="E112" s="129"/>
      <c r="F112" s="129"/>
      <c r="G112" s="129"/>
      <c r="H112" s="129"/>
      <c r="I112" s="129"/>
      <c r="J112" s="129"/>
      <c r="K112" s="129"/>
      <c r="L112" s="129"/>
      <c r="M112" s="129"/>
      <c r="N112" s="232">
        <f>ROUND(N87*T112,2)</f>
        <v>0</v>
      </c>
      <c r="O112" s="262"/>
      <c r="P112" s="262"/>
      <c r="Q112" s="262"/>
      <c r="R112" s="131"/>
      <c r="S112" s="132"/>
      <c r="T112" s="137"/>
      <c r="U112" s="138" t="s">
        <v>42</v>
      </c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  <c r="AU112" s="132"/>
      <c r="AV112" s="132"/>
      <c r="AW112" s="132"/>
      <c r="AX112" s="132"/>
      <c r="AY112" s="135" t="s">
        <v>130</v>
      </c>
      <c r="AZ112" s="132"/>
      <c r="BA112" s="132"/>
      <c r="BB112" s="132"/>
      <c r="BC112" s="132"/>
      <c r="BD112" s="132"/>
      <c r="BE112" s="136">
        <f t="shared" si="0"/>
        <v>0</v>
      </c>
      <c r="BF112" s="136">
        <f t="shared" si="1"/>
        <v>0</v>
      </c>
      <c r="BG112" s="136">
        <f t="shared" si="2"/>
        <v>0</v>
      </c>
      <c r="BH112" s="136">
        <f t="shared" si="3"/>
        <v>0</v>
      </c>
      <c r="BI112" s="136">
        <f t="shared" si="4"/>
        <v>0</v>
      </c>
      <c r="BJ112" s="135" t="s">
        <v>82</v>
      </c>
      <c r="BK112" s="132"/>
      <c r="BL112" s="132"/>
      <c r="BM112" s="132"/>
    </row>
    <row r="113" spans="2:18" s="1" customFormat="1"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</row>
    <row r="114" spans="2:18" s="1" customFormat="1" ht="29.25" customHeight="1">
      <c r="B114" s="36"/>
      <c r="C114" s="109" t="s">
        <v>92</v>
      </c>
      <c r="D114" s="110"/>
      <c r="E114" s="110"/>
      <c r="F114" s="110"/>
      <c r="G114" s="110"/>
      <c r="H114" s="110"/>
      <c r="I114" s="110"/>
      <c r="J114" s="110"/>
      <c r="K114" s="110"/>
      <c r="L114" s="233">
        <f>ROUND(SUM(N87+N106),2)</f>
        <v>0</v>
      </c>
      <c r="M114" s="233"/>
      <c r="N114" s="233"/>
      <c r="O114" s="233"/>
      <c r="P114" s="233"/>
      <c r="Q114" s="233"/>
      <c r="R114" s="38"/>
    </row>
    <row r="115" spans="2:18" s="1" customFormat="1" ht="6.95" customHeight="1">
      <c r="B115" s="60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2"/>
    </row>
    <row r="119" spans="2:18" s="1" customFormat="1" ht="6.95" customHeight="1">
      <c r="B119" s="63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5"/>
    </row>
    <row r="120" spans="2:18" s="1" customFormat="1" ht="36.950000000000003" customHeight="1">
      <c r="B120" s="36"/>
      <c r="C120" s="201" t="s">
        <v>419</v>
      </c>
      <c r="D120" s="245"/>
      <c r="E120" s="245"/>
      <c r="F120" s="245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38"/>
    </row>
    <row r="121" spans="2:18" s="1" customFormat="1" ht="6.95" customHeight="1"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</row>
    <row r="122" spans="2:18" s="1" customFormat="1" ht="36.950000000000003" customHeight="1">
      <c r="B122" s="36"/>
      <c r="C122" s="70" t="s">
        <v>18</v>
      </c>
      <c r="D122" s="37"/>
      <c r="E122" s="37"/>
      <c r="F122" s="237" t="str">
        <f>F6</f>
        <v>Oprava Radniční věže MÚ Bílina - OCHOZ +29,60 m</v>
      </c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37"/>
      <c r="R122" s="38"/>
    </row>
    <row r="123" spans="2:18" s="1" customFormat="1" ht="6.95" customHeight="1"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</row>
    <row r="124" spans="2:18" s="1" customFormat="1" ht="18" customHeight="1">
      <c r="B124" s="36"/>
      <c r="C124" s="31" t="s">
        <v>22</v>
      </c>
      <c r="D124" s="37"/>
      <c r="E124" s="37"/>
      <c r="F124" s="29" t="str">
        <f>F8</f>
        <v>Bílina</v>
      </c>
      <c r="G124" s="37"/>
      <c r="H124" s="37"/>
      <c r="I124" s="37"/>
      <c r="J124" s="37"/>
      <c r="K124" s="31" t="s">
        <v>24</v>
      </c>
      <c r="L124" s="37"/>
      <c r="M124" s="247" t="str">
        <f>IF(O8="","",O8)</f>
        <v>3. 8. 2017</v>
      </c>
      <c r="N124" s="247"/>
      <c r="O124" s="247"/>
      <c r="P124" s="247"/>
      <c r="Q124" s="37"/>
      <c r="R124" s="38"/>
    </row>
    <row r="125" spans="2:18" s="1" customFormat="1" ht="6.95" customHeight="1">
      <c r="B125" s="36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8"/>
    </row>
    <row r="126" spans="2:18" s="1" customFormat="1" ht="15">
      <c r="B126" s="36"/>
      <c r="C126" s="31" t="s">
        <v>26</v>
      </c>
      <c r="D126" s="37"/>
      <c r="E126" s="37"/>
      <c r="F126" s="29" t="str">
        <f>E11</f>
        <v>Město Bílina</v>
      </c>
      <c r="G126" s="37"/>
      <c r="H126" s="37"/>
      <c r="I126" s="37"/>
      <c r="J126" s="37"/>
      <c r="K126" s="31" t="s">
        <v>32</v>
      </c>
      <c r="L126" s="37"/>
      <c r="M126" s="205" t="str">
        <f>E17</f>
        <v>Ing. Daniel Bund</v>
      </c>
      <c r="N126" s="205"/>
      <c r="O126" s="205"/>
      <c r="P126" s="205"/>
      <c r="Q126" s="205"/>
      <c r="R126" s="38"/>
    </row>
    <row r="127" spans="2:18" s="1" customFormat="1" ht="14.45" customHeight="1">
      <c r="B127" s="36"/>
      <c r="C127" s="31" t="s">
        <v>30</v>
      </c>
      <c r="D127" s="37"/>
      <c r="E127" s="37"/>
      <c r="F127" s="29" t="str">
        <f>IF(E14="","",E14)</f>
        <v>DSP</v>
      </c>
      <c r="G127" s="37"/>
      <c r="H127" s="37"/>
      <c r="I127" s="37"/>
      <c r="J127" s="37"/>
      <c r="K127" s="31" t="s">
        <v>35</v>
      </c>
      <c r="L127" s="37"/>
      <c r="M127" s="205" t="str">
        <f>E20</f>
        <v>Pavel Šouta</v>
      </c>
      <c r="N127" s="205"/>
      <c r="O127" s="205"/>
      <c r="P127" s="205"/>
      <c r="Q127" s="205"/>
      <c r="R127" s="38"/>
    </row>
    <row r="128" spans="2:18" s="1" customFormat="1" ht="10.35" customHeight="1">
      <c r="B128" s="36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8"/>
    </row>
    <row r="129" spans="2:65" s="8" customFormat="1" ht="29.25" customHeight="1">
      <c r="B129" s="139"/>
      <c r="C129" s="140" t="s">
        <v>131</v>
      </c>
      <c r="D129" s="141" t="s">
        <v>132</v>
      </c>
      <c r="E129" s="141" t="s">
        <v>59</v>
      </c>
      <c r="F129" s="263" t="s">
        <v>133</v>
      </c>
      <c r="G129" s="263"/>
      <c r="H129" s="263"/>
      <c r="I129" s="263"/>
      <c r="J129" s="141" t="s">
        <v>134</v>
      </c>
      <c r="K129" s="141" t="s">
        <v>135</v>
      </c>
      <c r="L129" s="263" t="s">
        <v>136</v>
      </c>
      <c r="M129" s="263"/>
      <c r="N129" s="263" t="s">
        <v>102</v>
      </c>
      <c r="O129" s="263"/>
      <c r="P129" s="263"/>
      <c r="Q129" s="264"/>
      <c r="R129" s="142"/>
      <c r="T129" s="77" t="s">
        <v>137</v>
      </c>
      <c r="U129" s="78" t="s">
        <v>41</v>
      </c>
      <c r="V129" s="78" t="s">
        <v>138</v>
      </c>
      <c r="W129" s="78" t="s">
        <v>139</v>
      </c>
      <c r="X129" s="78" t="s">
        <v>140</v>
      </c>
      <c r="Y129" s="78" t="s">
        <v>141</v>
      </c>
      <c r="Z129" s="78" t="s">
        <v>142</v>
      </c>
      <c r="AA129" s="79" t="s">
        <v>143</v>
      </c>
    </row>
    <row r="130" spans="2:65" s="1" customFormat="1" ht="29.25" customHeight="1">
      <c r="B130" s="36"/>
      <c r="C130" s="81" t="s">
        <v>100</v>
      </c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297">
        <f>BK130</f>
        <v>0</v>
      </c>
      <c r="O130" s="298"/>
      <c r="P130" s="298"/>
      <c r="Q130" s="298"/>
      <c r="R130" s="38"/>
      <c r="T130" s="80"/>
      <c r="U130" s="52"/>
      <c r="V130" s="52"/>
      <c r="W130" s="143">
        <f>W131+W251+W311+W347</f>
        <v>0</v>
      </c>
      <c r="X130" s="52"/>
      <c r="Y130" s="143">
        <f>Y131+Y251+Y311+Y347</f>
        <v>16.090201199999999</v>
      </c>
      <c r="Z130" s="52"/>
      <c r="AA130" s="144">
        <f>AA131+AA251+AA311+AA347</f>
        <v>14.8352775</v>
      </c>
      <c r="AT130" s="20" t="s">
        <v>76</v>
      </c>
      <c r="AU130" s="20" t="s">
        <v>104</v>
      </c>
      <c r="BK130" s="145">
        <f>BK131+BK251+BK311+BK347</f>
        <v>0</v>
      </c>
    </row>
    <row r="131" spans="2:65" s="9" customFormat="1" ht="37.35" customHeight="1">
      <c r="B131" s="146"/>
      <c r="C131" s="147"/>
      <c r="D131" s="148" t="s">
        <v>105</v>
      </c>
      <c r="E131" s="148"/>
      <c r="F131" s="148"/>
      <c r="G131" s="148"/>
      <c r="H131" s="148"/>
      <c r="I131" s="148"/>
      <c r="J131" s="148"/>
      <c r="K131" s="148"/>
      <c r="L131" s="148"/>
      <c r="M131" s="148"/>
      <c r="N131" s="295">
        <f>BK131</f>
        <v>0</v>
      </c>
      <c r="O131" s="257"/>
      <c r="P131" s="257"/>
      <c r="Q131" s="257"/>
      <c r="R131" s="149"/>
      <c r="T131" s="150"/>
      <c r="U131" s="147"/>
      <c r="V131" s="147"/>
      <c r="W131" s="151">
        <f>W132+W149+W242+W248</f>
        <v>0</v>
      </c>
      <c r="X131" s="147"/>
      <c r="Y131" s="151">
        <f>Y132+Y149+Y242+Y248</f>
        <v>13.6941652</v>
      </c>
      <c r="Z131" s="147"/>
      <c r="AA131" s="152">
        <f>AA132+AA149+AA242+AA248</f>
        <v>12.5502</v>
      </c>
      <c r="AR131" s="153" t="s">
        <v>82</v>
      </c>
      <c r="AT131" s="154" t="s">
        <v>76</v>
      </c>
      <c r="AU131" s="154" t="s">
        <v>77</v>
      </c>
      <c r="AY131" s="153" t="s">
        <v>144</v>
      </c>
      <c r="BK131" s="155">
        <f>BK132+BK149+BK242+BK248</f>
        <v>0</v>
      </c>
    </row>
    <row r="132" spans="2:65" s="9" customFormat="1" ht="19.899999999999999" customHeight="1">
      <c r="B132" s="146"/>
      <c r="C132" s="147"/>
      <c r="D132" s="156" t="s">
        <v>106</v>
      </c>
      <c r="E132" s="156"/>
      <c r="F132" s="156"/>
      <c r="G132" s="156"/>
      <c r="H132" s="156"/>
      <c r="I132" s="156"/>
      <c r="J132" s="156"/>
      <c r="K132" s="156"/>
      <c r="L132" s="156"/>
      <c r="M132" s="156"/>
      <c r="N132" s="293">
        <f>BK132</f>
        <v>0</v>
      </c>
      <c r="O132" s="294"/>
      <c r="P132" s="294"/>
      <c r="Q132" s="294"/>
      <c r="R132" s="149"/>
      <c r="T132" s="150"/>
      <c r="U132" s="147"/>
      <c r="V132" s="147"/>
      <c r="W132" s="151">
        <f>SUM(W133:W148)</f>
        <v>0</v>
      </c>
      <c r="X132" s="147"/>
      <c r="Y132" s="151">
        <f>SUM(Y133:Y148)</f>
        <v>12.2196052</v>
      </c>
      <c r="Z132" s="147"/>
      <c r="AA132" s="152">
        <f>SUM(AA133:AA148)</f>
        <v>0</v>
      </c>
      <c r="AR132" s="153" t="s">
        <v>82</v>
      </c>
      <c r="AT132" s="154" t="s">
        <v>76</v>
      </c>
      <c r="AU132" s="154" t="s">
        <v>82</v>
      </c>
      <c r="AY132" s="153" t="s">
        <v>144</v>
      </c>
      <c r="BK132" s="155">
        <f>SUM(BK133:BK148)</f>
        <v>0</v>
      </c>
    </row>
    <row r="133" spans="2:65" s="1" customFormat="1" ht="34.15" customHeight="1">
      <c r="B133" s="128"/>
      <c r="C133" s="157" t="s">
        <v>82</v>
      </c>
      <c r="D133" s="157" t="s">
        <v>145</v>
      </c>
      <c r="E133" s="158" t="s">
        <v>146</v>
      </c>
      <c r="F133" s="265" t="s">
        <v>147</v>
      </c>
      <c r="G133" s="265"/>
      <c r="H133" s="265"/>
      <c r="I133" s="265"/>
      <c r="J133" s="159" t="s">
        <v>148</v>
      </c>
      <c r="K133" s="160">
        <v>10</v>
      </c>
      <c r="L133" s="266"/>
      <c r="M133" s="266"/>
      <c r="N133" s="267">
        <f>ROUND(L133*K133,2)</f>
        <v>0</v>
      </c>
      <c r="O133" s="267"/>
      <c r="P133" s="267"/>
      <c r="Q133" s="267"/>
      <c r="R133" s="131"/>
      <c r="T133" s="161" t="s">
        <v>5</v>
      </c>
      <c r="U133" s="45" t="s">
        <v>42</v>
      </c>
      <c r="V133" s="37"/>
      <c r="W133" s="162">
        <f>V133*K133</f>
        <v>0</v>
      </c>
      <c r="X133" s="162">
        <v>4.8509999999999998E-2</v>
      </c>
      <c r="Y133" s="162">
        <f>X133*K133</f>
        <v>0.48509999999999998</v>
      </c>
      <c r="Z133" s="162">
        <v>0</v>
      </c>
      <c r="AA133" s="163">
        <f>Z133*K133</f>
        <v>0</v>
      </c>
      <c r="AR133" s="20" t="s">
        <v>149</v>
      </c>
      <c r="AT133" s="20" t="s">
        <v>145</v>
      </c>
      <c r="AU133" s="20" t="s">
        <v>98</v>
      </c>
      <c r="AY133" s="20" t="s">
        <v>144</v>
      </c>
      <c r="BE133" s="102">
        <f>IF(U133="základní",N133,0)</f>
        <v>0</v>
      </c>
      <c r="BF133" s="102">
        <f>IF(U133="snížená",N133,0)</f>
        <v>0</v>
      </c>
      <c r="BG133" s="102">
        <f>IF(U133="zákl. přenesená",N133,0)</f>
        <v>0</v>
      </c>
      <c r="BH133" s="102">
        <f>IF(U133="sníž. přenesená",N133,0)</f>
        <v>0</v>
      </c>
      <c r="BI133" s="102">
        <f>IF(U133="nulová",N133,0)</f>
        <v>0</v>
      </c>
      <c r="BJ133" s="20" t="s">
        <v>82</v>
      </c>
      <c r="BK133" s="102">
        <f>ROUND(L133*K133,2)</f>
        <v>0</v>
      </c>
      <c r="BL133" s="20" t="s">
        <v>149</v>
      </c>
      <c r="BM133" s="20" t="s">
        <v>150</v>
      </c>
    </row>
    <row r="134" spans="2:65" s="10" customFormat="1" ht="14.45" customHeight="1">
      <c r="B134" s="164"/>
      <c r="C134" s="165"/>
      <c r="D134" s="165"/>
      <c r="E134" s="166" t="s">
        <v>5</v>
      </c>
      <c r="F134" s="268" t="s">
        <v>151</v>
      </c>
      <c r="G134" s="269"/>
      <c r="H134" s="269"/>
      <c r="I134" s="269"/>
      <c r="J134" s="165"/>
      <c r="K134" s="167">
        <v>10</v>
      </c>
      <c r="L134" s="165"/>
      <c r="M134" s="165"/>
      <c r="N134" s="165"/>
      <c r="O134" s="165"/>
      <c r="P134" s="165"/>
      <c r="Q134" s="165"/>
      <c r="R134" s="168"/>
      <c r="T134" s="169"/>
      <c r="U134" s="165"/>
      <c r="V134" s="165"/>
      <c r="W134" s="165"/>
      <c r="X134" s="165"/>
      <c r="Y134" s="165"/>
      <c r="Z134" s="165"/>
      <c r="AA134" s="170"/>
      <c r="AT134" s="171" t="s">
        <v>152</v>
      </c>
      <c r="AU134" s="171" t="s">
        <v>98</v>
      </c>
      <c r="AV134" s="10" t="s">
        <v>98</v>
      </c>
      <c r="AW134" s="10" t="s">
        <v>34</v>
      </c>
      <c r="AX134" s="10" t="s">
        <v>77</v>
      </c>
      <c r="AY134" s="171" t="s">
        <v>144</v>
      </c>
    </row>
    <row r="135" spans="2:65" s="11" customFormat="1" ht="14.45" customHeight="1">
      <c r="B135" s="172"/>
      <c r="C135" s="173"/>
      <c r="D135" s="173"/>
      <c r="E135" s="174" t="s">
        <v>5</v>
      </c>
      <c r="F135" s="270" t="s">
        <v>153</v>
      </c>
      <c r="G135" s="271"/>
      <c r="H135" s="271"/>
      <c r="I135" s="271"/>
      <c r="J135" s="173"/>
      <c r="K135" s="175">
        <v>10</v>
      </c>
      <c r="L135" s="173"/>
      <c r="M135" s="173"/>
      <c r="N135" s="173"/>
      <c r="O135" s="173"/>
      <c r="P135" s="173"/>
      <c r="Q135" s="173"/>
      <c r="R135" s="176"/>
      <c r="T135" s="177"/>
      <c r="U135" s="173"/>
      <c r="V135" s="173"/>
      <c r="W135" s="173"/>
      <c r="X135" s="173"/>
      <c r="Y135" s="173"/>
      <c r="Z135" s="173"/>
      <c r="AA135" s="178"/>
      <c r="AT135" s="179" t="s">
        <v>152</v>
      </c>
      <c r="AU135" s="179" t="s">
        <v>98</v>
      </c>
      <c r="AV135" s="11" t="s">
        <v>149</v>
      </c>
      <c r="AW135" s="11" t="s">
        <v>34</v>
      </c>
      <c r="AX135" s="11" t="s">
        <v>82</v>
      </c>
      <c r="AY135" s="179" t="s">
        <v>144</v>
      </c>
    </row>
    <row r="136" spans="2:65" s="1" customFormat="1" ht="34.15" customHeight="1">
      <c r="B136" s="128"/>
      <c r="C136" s="180" t="s">
        <v>98</v>
      </c>
      <c r="D136" s="180" t="s">
        <v>154</v>
      </c>
      <c r="E136" s="181" t="s">
        <v>155</v>
      </c>
      <c r="F136" s="272" t="s">
        <v>156</v>
      </c>
      <c r="G136" s="272"/>
      <c r="H136" s="272"/>
      <c r="I136" s="272"/>
      <c r="J136" s="182" t="s">
        <v>148</v>
      </c>
      <c r="K136" s="183">
        <v>4</v>
      </c>
      <c r="L136" s="273"/>
      <c r="M136" s="273"/>
      <c r="N136" s="274">
        <f>ROUND(L136*K136,2)</f>
        <v>0</v>
      </c>
      <c r="O136" s="267"/>
      <c r="P136" s="267"/>
      <c r="Q136" s="267"/>
      <c r="R136" s="131"/>
      <c r="T136" s="161" t="s">
        <v>5</v>
      </c>
      <c r="U136" s="45" t="s">
        <v>42</v>
      </c>
      <c r="V136" s="37"/>
      <c r="W136" s="162">
        <f>V136*K136</f>
        <v>0</v>
      </c>
      <c r="X136" s="162">
        <v>0</v>
      </c>
      <c r="Y136" s="162">
        <f>X136*K136</f>
        <v>0</v>
      </c>
      <c r="Z136" s="162">
        <v>0</v>
      </c>
      <c r="AA136" s="163">
        <f>Z136*K136</f>
        <v>0</v>
      </c>
      <c r="AR136" s="20" t="s">
        <v>157</v>
      </c>
      <c r="AT136" s="20" t="s">
        <v>154</v>
      </c>
      <c r="AU136" s="20" t="s">
        <v>98</v>
      </c>
      <c r="AY136" s="20" t="s">
        <v>144</v>
      </c>
      <c r="BE136" s="102">
        <f>IF(U136="základní",N136,0)</f>
        <v>0</v>
      </c>
      <c r="BF136" s="102">
        <f>IF(U136="snížená",N136,0)</f>
        <v>0</v>
      </c>
      <c r="BG136" s="102">
        <f>IF(U136="zákl. přenesená",N136,0)</f>
        <v>0</v>
      </c>
      <c r="BH136" s="102">
        <f>IF(U136="sníž. přenesená",N136,0)</f>
        <v>0</v>
      </c>
      <c r="BI136" s="102">
        <f>IF(U136="nulová",N136,0)</f>
        <v>0</v>
      </c>
      <c r="BJ136" s="20" t="s">
        <v>82</v>
      </c>
      <c r="BK136" s="102">
        <f>ROUND(L136*K136,2)</f>
        <v>0</v>
      </c>
      <c r="BL136" s="20" t="s">
        <v>149</v>
      </c>
      <c r="BM136" s="20" t="s">
        <v>158</v>
      </c>
    </row>
    <row r="137" spans="2:65" s="1" customFormat="1" ht="34.15" customHeight="1">
      <c r="B137" s="128"/>
      <c r="C137" s="157" t="s">
        <v>159</v>
      </c>
      <c r="D137" s="157" t="s">
        <v>145</v>
      </c>
      <c r="E137" s="158" t="s">
        <v>160</v>
      </c>
      <c r="F137" s="265" t="s">
        <v>161</v>
      </c>
      <c r="G137" s="265"/>
      <c r="H137" s="265"/>
      <c r="I137" s="265"/>
      <c r="J137" s="159" t="s">
        <v>162</v>
      </c>
      <c r="K137" s="160">
        <v>2.5</v>
      </c>
      <c r="L137" s="266"/>
      <c r="M137" s="266"/>
      <c r="N137" s="267">
        <f>ROUND(L137*K137,2)</f>
        <v>0</v>
      </c>
      <c r="O137" s="267"/>
      <c r="P137" s="267"/>
      <c r="Q137" s="267"/>
      <c r="R137" s="131"/>
      <c r="T137" s="161" t="s">
        <v>5</v>
      </c>
      <c r="U137" s="45" t="s">
        <v>42</v>
      </c>
      <c r="V137" s="37"/>
      <c r="W137" s="162">
        <f>V137*K137</f>
        <v>0</v>
      </c>
      <c r="X137" s="162">
        <v>2.45329</v>
      </c>
      <c r="Y137" s="162">
        <f>X137*K137</f>
        <v>6.1332249999999995</v>
      </c>
      <c r="Z137" s="162">
        <v>0</v>
      </c>
      <c r="AA137" s="163">
        <f>Z137*K137</f>
        <v>0</v>
      </c>
      <c r="AR137" s="20" t="s">
        <v>149</v>
      </c>
      <c r="AT137" s="20" t="s">
        <v>145</v>
      </c>
      <c r="AU137" s="20" t="s">
        <v>98</v>
      </c>
      <c r="AY137" s="20" t="s">
        <v>144</v>
      </c>
      <c r="BE137" s="102">
        <f>IF(U137="základní",N137,0)</f>
        <v>0</v>
      </c>
      <c r="BF137" s="102">
        <f>IF(U137="snížená",N137,0)</f>
        <v>0</v>
      </c>
      <c r="BG137" s="102">
        <f>IF(U137="zákl. přenesená",N137,0)</f>
        <v>0</v>
      </c>
      <c r="BH137" s="102">
        <f>IF(U137="sníž. přenesená",N137,0)</f>
        <v>0</v>
      </c>
      <c r="BI137" s="102">
        <f>IF(U137="nulová",N137,0)</f>
        <v>0</v>
      </c>
      <c r="BJ137" s="20" t="s">
        <v>82</v>
      </c>
      <c r="BK137" s="102">
        <f>ROUND(L137*K137,2)</f>
        <v>0</v>
      </c>
      <c r="BL137" s="20" t="s">
        <v>149</v>
      </c>
      <c r="BM137" s="20" t="s">
        <v>163</v>
      </c>
    </row>
    <row r="138" spans="2:65" s="10" customFormat="1" ht="14.45" customHeight="1">
      <c r="B138" s="164"/>
      <c r="C138" s="165"/>
      <c r="D138" s="165"/>
      <c r="E138" s="166" t="s">
        <v>5</v>
      </c>
      <c r="F138" s="268" t="s">
        <v>164</v>
      </c>
      <c r="G138" s="269"/>
      <c r="H138" s="269"/>
      <c r="I138" s="269"/>
      <c r="J138" s="165"/>
      <c r="K138" s="167">
        <v>2.5</v>
      </c>
      <c r="L138" s="165"/>
      <c r="M138" s="165"/>
      <c r="N138" s="165"/>
      <c r="O138" s="165"/>
      <c r="P138" s="165"/>
      <c r="Q138" s="165"/>
      <c r="R138" s="168"/>
      <c r="T138" s="169"/>
      <c r="U138" s="165"/>
      <c r="V138" s="165"/>
      <c r="W138" s="165"/>
      <c r="X138" s="165"/>
      <c r="Y138" s="165"/>
      <c r="Z138" s="165"/>
      <c r="AA138" s="170"/>
      <c r="AT138" s="171" t="s">
        <v>152</v>
      </c>
      <c r="AU138" s="171" t="s">
        <v>98</v>
      </c>
      <c r="AV138" s="10" t="s">
        <v>98</v>
      </c>
      <c r="AW138" s="10" t="s">
        <v>34</v>
      </c>
      <c r="AX138" s="10" t="s">
        <v>77</v>
      </c>
      <c r="AY138" s="171" t="s">
        <v>144</v>
      </c>
    </row>
    <row r="139" spans="2:65" s="11" customFormat="1" ht="14.45" customHeight="1">
      <c r="B139" s="172"/>
      <c r="C139" s="173"/>
      <c r="D139" s="173"/>
      <c r="E139" s="174" t="s">
        <v>5</v>
      </c>
      <c r="F139" s="270" t="s">
        <v>153</v>
      </c>
      <c r="G139" s="271"/>
      <c r="H139" s="271"/>
      <c r="I139" s="271"/>
      <c r="J139" s="173"/>
      <c r="K139" s="175">
        <v>2.5</v>
      </c>
      <c r="L139" s="173"/>
      <c r="M139" s="173"/>
      <c r="N139" s="173"/>
      <c r="O139" s="173"/>
      <c r="P139" s="173"/>
      <c r="Q139" s="173"/>
      <c r="R139" s="176"/>
      <c r="T139" s="177"/>
      <c r="U139" s="173"/>
      <c r="V139" s="173"/>
      <c r="W139" s="173"/>
      <c r="X139" s="173"/>
      <c r="Y139" s="173"/>
      <c r="Z139" s="173"/>
      <c r="AA139" s="178"/>
      <c r="AT139" s="179" t="s">
        <v>152</v>
      </c>
      <c r="AU139" s="179" t="s">
        <v>98</v>
      </c>
      <c r="AV139" s="11" t="s">
        <v>149</v>
      </c>
      <c r="AW139" s="11" t="s">
        <v>34</v>
      </c>
      <c r="AX139" s="11" t="s">
        <v>82</v>
      </c>
      <c r="AY139" s="179" t="s">
        <v>144</v>
      </c>
    </row>
    <row r="140" spans="2:65" s="1" customFormat="1" ht="22.9" customHeight="1">
      <c r="B140" s="128"/>
      <c r="C140" s="157" t="s">
        <v>149</v>
      </c>
      <c r="D140" s="157" t="s">
        <v>145</v>
      </c>
      <c r="E140" s="158" t="s">
        <v>165</v>
      </c>
      <c r="F140" s="265" t="s">
        <v>166</v>
      </c>
      <c r="G140" s="265"/>
      <c r="H140" s="265"/>
      <c r="I140" s="265"/>
      <c r="J140" s="159" t="s">
        <v>162</v>
      </c>
      <c r="K140" s="160">
        <v>2.5</v>
      </c>
      <c r="L140" s="266"/>
      <c r="M140" s="266"/>
      <c r="N140" s="267">
        <f>ROUND(L140*K140,2)</f>
        <v>0</v>
      </c>
      <c r="O140" s="267"/>
      <c r="P140" s="267"/>
      <c r="Q140" s="267"/>
      <c r="R140" s="131"/>
      <c r="T140" s="161" t="s">
        <v>5</v>
      </c>
      <c r="U140" s="45" t="s">
        <v>42</v>
      </c>
      <c r="V140" s="37"/>
      <c r="W140" s="162">
        <f>V140*K140</f>
        <v>0</v>
      </c>
      <c r="X140" s="162">
        <v>0</v>
      </c>
      <c r="Y140" s="162">
        <f>X140*K140</f>
        <v>0</v>
      </c>
      <c r="Z140" s="162">
        <v>0</v>
      </c>
      <c r="AA140" s="163">
        <f>Z140*K140</f>
        <v>0</v>
      </c>
      <c r="AR140" s="20" t="s">
        <v>149</v>
      </c>
      <c r="AT140" s="20" t="s">
        <v>145</v>
      </c>
      <c r="AU140" s="20" t="s">
        <v>98</v>
      </c>
      <c r="AY140" s="20" t="s">
        <v>144</v>
      </c>
      <c r="BE140" s="102">
        <f>IF(U140="základní",N140,0)</f>
        <v>0</v>
      </c>
      <c r="BF140" s="102">
        <f>IF(U140="snížená",N140,0)</f>
        <v>0</v>
      </c>
      <c r="BG140" s="102">
        <f>IF(U140="zákl. přenesená",N140,0)</f>
        <v>0</v>
      </c>
      <c r="BH140" s="102">
        <f>IF(U140="sníž. přenesená",N140,0)</f>
        <v>0</v>
      </c>
      <c r="BI140" s="102">
        <f>IF(U140="nulová",N140,0)</f>
        <v>0</v>
      </c>
      <c r="BJ140" s="20" t="s">
        <v>82</v>
      </c>
      <c r="BK140" s="102">
        <f>ROUND(L140*K140,2)</f>
        <v>0</v>
      </c>
      <c r="BL140" s="20" t="s">
        <v>149</v>
      </c>
      <c r="BM140" s="20" t="s">
        <v>167</v>
      </c>
    </row>
    <row r="141" spans="2:65" s="10" customFormat="1" ht="14.45" customHeight="1">
      <c r="B141" s="164"/>
      <c r="C141" s="165"/>
      <c r="D141" s="165"/>
      <c r="E141" s="166" t="s">
        <v>5</v>
      </c>
      <c r="F141" s="268" t="s">
        <v>164</v>
      </c>
      <c r="G141" s="269"/>
      <c r="H141" s="269"/>
      <c r="I141" s="269"/>
      <c r="J141" s="165"/>
      <c r="K141" s="167">
        <v>2.5</v>
      </c>
      <c r="L141" s="165"/>
      <c r="M141" s="165"/>
      <c r="N141" s="165"/>
      <c r="O141" s="165"/>
      <c r="P141" s="165"/>
      <c r="Q141" s="165"/>
      <c r="R141" s="168"/>
      <c r="T141" s="169"/>
      <c r="U141" s="165"/>
      <c r="V141" s="165"/>
      <c r="W141" s="165"/>
      <c r="X141" s="165"/>
      <c r="Y141" s="165"/>
      <c r="Z141" s="165"/>
      <c r="AA141" s="170"/>
      <c r="AT141" s="171" t="s">
        <v>152</v>
      </c>
      <c r="AU141" s="171" t="s">
        <v>98</v>
      </c>
      <c r="AV141" s="10" t="s">
        <v>98</v>
      </c>
      <c r="AW141" s="10" t="s">
        <v>34</v>
      </c>
      <c r="AX141" s="10" t="s">
        <v>77</v>
      </c>
      <c r="AY141" s="171" t="s">
        <v>144</v>
      </c>
    </row>
    <row r="142" spans="2:65" s="11" customFormat="1" ht="14.45" customHeight="1">
      <c r="B142" s="172"/>
      <c r="C142" s="173"/>
      <c r="D142" s="173"/>
      <c r="E142" s="174" t="s">
        <v>5</v>
      </c>
      <c r="F142" s="270" t="s">
        <v>153</v>
      </c>
      <c r="G142" s="271"/>
      <c r="H142" s="271"/>
      <c r="I142" s="271"/>
      <c r="J142" s="173"/>
      <c r="K142" s="175">
        <v>2.5</v>
      </c>
      <c r="L142" s="173"/>
      <c r="M142" s="173"/>
      <c r="N142" s="173"/>
      <c r="O142" s="173"/>
      <c r="P142" s="173"/>
      <c r="Q142" s="173"/>
      <c r="R142" s="176"/>
      <c r="T142" s="177"/>
      <c r="U142" s="173"/>
      <c r="V142" s="173"/>
      <c r="W142" s="173"/>
      <c r="X142" s="173"/>
      <c r="Y142" s="173"/>
      <c r="Z142" s="173"/>
      <c r="AA142" s="178"/>
      <c r="AT142" s="179" t="s">
        <v>152</v>
      </c>
      <c r="AU142" s="179" t="s">
        <v>98</v>
      </c>
      <c r="AV142" s="11" t="s">
        <v>149</v>
      </c>
      <c r="AW142" s="11" t="s">
        <v>34</v>
      </c>
      <c r="AX142" s="11" t="s">
        <v>82</v>
      </c>
      <c r="AY142" s="179" t="s">
        <v>144</v>
      </c>
    </row>
    <row r="143" spans="2:65" s="1" customFormat="1" ht="34.15" customHeight="1">
      <c r="B143" s="128"/>
      <c r="C143" s="157" t="s">
        <v>168</v>
      </c>
      <c r="D143" s="157" t="s">
        <v>145</v>
      </c>
      <c r="E143" s="158" t="s">
        <v>169</v>
      </c>
      <c r="F143" s="265" t="s">
        <v>170</v>
      </c>
      <c r="G143" s="265"/>
      <c r="H143" s="265"/>
      <c r="I143" s="265"/>
      <c r="J143" s="159" t="s">
        <v>162</v>
      </c>
      <c r="K143" s="160">
        <v>3</v>
      </c>
      <c r="L143" s="266"/>
      <c r="M143" s="266"/>
      <c r="N143" s="267">
        <f>ROUND(L143*K143,2)</f>
        <v>0</v>
      </c>
      <c r="O143" s="267"/>
      <c r="P143" s="267"/>
      <c r="Q143" s="267"/>
      <c r="R143" s="131"/>
      <c r="T143" s="161" t="s">
        <v>5</v>
      </c>
      <c r="U143" s="45" t="s">
        <v>42</v>
      </c>
      <c r="V143" s="37"/>
      <c r="W143" s="162">
        <f>V143*K143</f>
        <v>0</v>
      </c>
      <c r="X143" s="162">
        <v>1.8180000000000001</v>
      </c>
      <c r="Y143" s="162">
        <f>X143*K143</f>
        <v>5.4540000000000006</v>
      </c>
      <c r="Z143" s="162">
        <v>0</v>
      </c>
      <c r="AA143" s="163">
        <f>Z143*K143</f>
        <v>0</v>
      </c>
      <c r="AR143" s="20" t="s">
        <v>149</v>
      </c>
      <c r="AT143" s="20" t="s">
        <v>145</v>
      </c>
      <c r="AU143" s="20" t="s">
        <v>98</v>
      </c>
      <c r="AY143" s="20" t="s">
        <v>144</v>
      </c>
      <c r="BE143" s="102">
        <f>IF(U143="základní",N143,0)</f>
        <v>0</v>
      </c>
      <c r="BF143" s="102">
        <f>IF(U143="snížená",N143,0)</f>
        <v>0</v>
      </c>
      <c r="BG143" s="102">
        <f>IF(U143="zákl. přenesená",N143,0)</f>
        <v>0</v>
      </c>
      <c r="BH143" s="102">
        <f>IF(U143="sníž. přenesená",N143,0)</f>
        <v>0</v>
      </c>
      <c r="BI143" s="102">
        <f>IF(U143="nulová",N143,0)</f>
        <v>0</v>
      </c>
      <c r="BJ143" s="20" t="s">
        <v>82</v>
      </c>
      <c r="BK143" s="102">
        <f>ROUND(L143*K143,2)</f>
        <v>0</v>
      </c>
      <c r="BL143" s="20" t="s">
        <v>149</v>
      </c>
      <c r="BM143" s="20" t="s">
        <v>171</v>
      </c>
    </row>
    <row r="144" spans="2:65" s="10" customFormat="1" ht="14.45" customHeight="1">
      <c r="B144" s="164"/>
      <c r="C144" s="165"/>
      <c r="D144" s="165"/>
      <c r="E144" s="166" t="s">
        <v>5</v>
      </c>
      <c r="F144" s="268" t="s">
        <v>159</v>
      </c>
      <c r="G144" s="269"/>
      <c r="H144" s="269"/>
      <c r="I144" s="269"/>
      <c r="J144" s="165"/>
      <c r="K144" s="167">
        <v>3</v>
      </c>
      <c r="L144" s="165"/>
      <c r="M144" s="165"/>
      <c r="N144" s="165"/>
      <c r="O144" s="165"/>
      <c r="P144" s="165"/>
      <c r="Q144" s="165"/>
      <c r="R144" s="168"/>
      <c r="T144" s="169"/>
      <c r="U144" s="165"/>
      <c r="V144" s="165"/>
      <c r="W144" s="165"/>
      <c r="X144" s="165"/>
      <c r="Y144" s="165"/>
      <c r="Z144" s="165"/>
      <c r="AA144" s="170"/>
      <c r="AT144" s="171" t="s">
        <v>152</v>
      </c>
      <c r="AU144" s="171" t="s">
        <v>98</v>
      </c>
      <c r="AV144" s="10" t="s">
        <v>98</v>
      </c>
      <c r="AW144" s="10" t="s">
        <v>34</v>
      </c>
      <c r="AX144" s="10" t="s">
        <v>77</v>
      </c>
      <c r="AY144" s="171" t="s">
        <v>144</v>
      </c>
    </row>
    <row r="145" spans="2:65" s="11" customFormat="1" ht="14.45" customHeight="1">
      <c r="B145" s="172"/>
      <c r="C145" s="173"/>
      <c r="D145" s="173"/>
      <c r="E145" s="174" t="s">
        <v>5</v>
      </c>
      <c r="F145" s="270" t="s">
        <v>153</v>
      </c>
      <c r="G145" s="271"/>
      <c r="H145" s="271"/>
      <c r="I145" s="271"/>
      <c r="J145" s="173"/>
      <c r="K145" s="175">
        <v>3</v>
      </c>
      <c r="L145" s="173"/>
      <c r="M145" s="173"/>
      <c r="N145" s="173"/>
      <c r="O145" s="173"/>
      <c r="P145" s="173"/>
      <c r="Q145" s="173"/>
      <c r="R145" s="176"/>
      <c r="T145" s="177"/>
      <c r="U145" s="173"/>
      <c r="V145" s="173"/>
      <c r="W145" s="173"/>
      <c r="X145" s="173"/>
      <c r="Y145" s="173"/>
      <c r="Z145" s="173"/>
      <c r="AA145" s="178"/>
      <c r="AT145" s="179" t="s">
        <v>152</v>
      </c>
      <c r="AU145" s="179" t="s">
        <v>98</v>
      </c>
      <c r="AV145" s="11" t="s">
        <v>149</v>
      </c>
      <c r="AW145" s="11" t="s">
        <v>34</v>
      </c>
      <c r="AX145" s="11" t="s">
        <v>82</v>
      </c>
      <c r="AY145" s="179" t="s">
        <v>144</v>
      </c>
    </row>
    <row r="146" spans="2:65" s="1" customFormat="1" ht="45.6" customHeight="1">
      <c r="B146" s="128"/>
      <c r="C146" s="157" t="s">
        <v>172</v>
      </c>
      <c r="D146" s="157" t="s">
        <v>145</v>
      </c>
      <c r="E146" s="158" t="s">
        <v>173</v>
      </c>
      <c r="F146" s="265" t="s">
        <v>174</v>
      </c>
      <c r="G146" s="265"/>
      <c r="H146" s="265"/>
      <c r="I146" s="265"/>
      <c r="J146" s="159" t="s">
        <v>148</v>
      </c>
      <c r="K146" s="160">
        <v>35.921999999999997</v>
      </c>
      <c r="L146" s="266"/>
      <c r="M146" s="266"/>
      <c r="N146" s="267">
        <f>ROUND(L146*K146,2)</f>
        <v>0</v>
      </c>
      <c r="O146" s="267"/>
      <c r="P146" s="267"/>
      <c r="Q146" s="267"/>
      <c r="R146" s="131"/>
      <c r="T146" s="161" t="s">
        <v>5</v>
      </c>
      <c r="U146" s="45" t="s">
        <v>42</v>
      </c>
      <c r="V146" s="37"/>
      <c r="W146" s="162">
        <f>V146*K146</f>
        <v>0</v>
      </c>
      <c r="X146" s="162">
        <v>4.1000000000000003E-3</v>
      </c>
      <c r="Y146" s="162">
        <f>X146*K146</f>
        <v>0.1472802</v>
      </c>
      <c r="Z146" s="162">
        <v>0</v>
      </c>
      <c r="AA146" s="163">
        <f>Z146*K146</f>
        <v>0</v>
      </c>
      <c r="AR146" s="20" t="s">
        <v>149</v>
      </c>
      <c r="AT146" s="20" t="s">
        <v>145</v>
      </c>
      <c r="AU146" s="20" t="s">
        <v>98</v>
      </c>
      <c r="AY146" s="20" t="s">
        <v>144</v>
      </c>
      <c r="BE146" s="102">
        <f>IF(U146="základní",N146,0)</f>
        <v>0</v>
      </c>
      <c r="BF146" s="102">
        <f>IF(U146="snížená",N146,0)</f>
        <v>0</v>
      </c>
      <c r="BG146" s="102">
        <f>IF(U146="zákl. přenesená",N146,0)</f>
        <v>0</v>
      </c>
      <c r="BH146" s="102">
        <f>IF(U146="sníž. přenesená",N146,0)</f>
        <v>0</v>
      </c>
      <c r="BI146" s="102">
        <f>IF(U146="nulová",N146,0)</f>
        <v>0</v>
      </c>
      <c r="BJ146" s="20" t="s">
        <v>82</v>
      </c>
      <c r="BK146" s="102">
        <f>ROUND(L146*K146,2)</f>
        <v>0</v>
      </c>
      <c r="BL146" s="20" t="s">
        <v>149</v>
      </c>
      <c r="BM146" s="20" t="s">
        <v>175</v>
      </c>
    </row>
    <row r="147" spans="2:65" s="10" customFormat="1" ht="14.45" customHeight="1">
      <c r="B147" s="164"/>
      <c r="C147" s="165"/>
      <c r="D147" s="165"/>
      <c r="E147" s="166" t="s">
        <v>5</v>
      </c>
      <c r="F147" s="268" t="s">
        <v>176</v>
      </c>
      <c r="G147" s="269"/>
      <c r="H147" s="269"/>
      <c r="I147" s="269"/>
      <c r="J147" s="165"/>
      <c r="K147" s="167">
        <v>35.921999999999997</v>
      </c>
      <c r="L147" s="165"/>
      <c r="M147" s="165"/>
      <c r="N147" s="165"/>
      <c r="O147" s="165"/>
      <c r="P147" s="165"/>
      <c r="Q147" s="165"/>
      <c r="R147" s="168"/>
      <c r="T147" s="169"/>
      <c r="U147" s="165"/>
      <c r="V147" s="165"/>
      <c r="W147" s="165"/>
      <c r="X147" s="165"/>
      <c r="Y147" s="165"/>
      <c r="Z147" s="165"/>
      <c r="AA147" s="170"/>
      <c r="AT147" s="171" t="s">
        <v>152</v>
      </c>
      <c r="AU147" s="171" t="s">
        <v>98</v>
      </c>
      <c r="AV147" s="10" t="s">
        <v>98</v>
      </c>
      <c r="AW147" s="10" t="s">
        <v>34</v>
      </c>
      <c r="AX147" s="10" t="s">
        <v>77</v>
      </c>
      <c r="AY147" s="171" t="s">
        <v>144</v>
      </c>
    </row>
    <row r="148" spans="2:65" s="11" customFormat="1" ht="14.45" customHeight="1">
      <c r="B148" s="172"/>
      <c r="C148" s="173"/>
      <c r="D148" s="173"/>
      <c r="E148" s="174" t="s">
        <v>5</v>
      </c>
      <c r="F148" s="270" t="s">
        <v>153</v>
      </c>
      <c r="G148" s="271"/>
      <c r="H148" s="271"/>
      <c r="I148" s="271"/>
      <c r="J148" s="173"/>
      <c r="K148" s="175">
        <v>35.921999999999997</v>
      </c>
      <c r="L148" s="173"/>
      <c r="M148" s="173"/>
      <c r="N148" s="173"/>
      <c r="O148" s="173"/>
      <c r="P148" s="173"/>
      <c r="Q148" s="173"/>
      <c r="R148" s="176"/>
      <c r="T148" s="177"/>
      <c r="U148" s="173"/>
      <c r="V148" s="173"/>
      <c r="W148" s="173"/>
      <c r="X148" s="173"/>
      <c r="Y148" s="173"/>
      <c r="Z148" s="173"/>
      <c r="AA148" s="178"/>
      <c r="AT148" s="179" t="s">
        <v>152</v>
      </c>
      <c r="AU148" s="179" t="s">
        <v>98</v>
      </c>
      <c r="AV148" s="11" t="s">
        <v>149</v>
      </c>
      <c r="AW148" s="11" t="s">
        <v>34</v>
      </c>
      <c r="AX148" s="11" t="s">
        <v>82</v>
      </c>
      <c r="AY148" s="179" t="s">
        <v>144</v>
      </c>
    </row>
    <row r="149" spans="2:65" s="9" customFormat="1" ht="29.85" customHeight="1">
      <c r="B149" s="146"/>
      <c r="C149" s="147"/>
      <c r="D149" s="156" t="s">
        <v>107</v>
      </c>
      <c r="E149" s="156"/>
      <c r="F149" s="156"/>
      <c r="G149" s="156"/>
      <c r="H149" s="156"/>
      <c r="I149" s="156"/>
      <c r="J149" s="156"/>
      <c r="K149" s="156"/>
      <c r="L149" s="156"/>
      <c r="M149" s="156"/>
      <c r="N149" s="293">
        <f>BK149</f>
        <v>0</v>
      </c>
      <c r="O149" s="294"/>
      <c r="P149" s="294"/>
      <c r="Q149" s="294"/>
      <c r="R149" s="149"/>
      <c r="T149" s="150"/>
      <c r="U149" s="147"/>
      <c r="V149" s="147"/>
      <c r="W149" s="151">
        <f>SUM(W150:W241)</f>
        <v>0</v>
      </c>
      <c r="X149" s="147"/>
      <c r="Y149" s="151">
        <f>SUM(Y150:Y241)</f>
        <v>1.4745600000000001</v>
      </c>
      <c r="Z149" s="147"/>
      <c r="AA149" s="152">
        <f>SUM(AA150:AA241)</f>
        <v>12.5502</v>
      </c>
      <c r="AR149" s="153" t="s">
        <v>82</v>
      </c>
      <c r="AT149" s="154" t="s">
        <v>76</v>
      </c>
      <c r="AU149" s="154" t="s">
        <v>82</v>
      </c>
      <c r="AY149" s="153" t="s">
        <v>144</v>
      </c>
      <c r="BK149" s="155">
        <f>SUM(BK150:BK241)</f>
        <v>0</v>
      </c>
    </row>
    <row r="150" spans="2:65" s="1" customFormat="1" ht="22.9" customHeight="1">
      <c r="B150" s="128"/>
      <c r="C150" s="157" t="s">
        <v>177</v>
      </c>
      <c r="D150" s="157" t="s">
        <v>145</v>
      </c>
      <c r="E150" s="189" t="s">
        <v>415</v>
      </c>
      <c r="F150" s="289" t="s">
        <v>416</v>
      </c>
      <c r="G150" s="289"/>
      <c r="H150" s="289"/>
      <c r="I150" s="289"/>
      <c r="J150" s="194" t="s">
        <v>148</v>
      </c>
      <c r="K150" s="191">
        <v>856.8</v>
      </c>
      <c r="L150" s="280"/>
      <c r="M150" s="281"/>
      <c r="N150" s="282">
        <f>ROUND(L150*K150,2)</f>
        <v>0</v>
      </c>
      <c r="O150" s="283"/>
      <c r="P150" s="283"/>
      <c r="Q150" s="284"/>
      <c r="R150" s="131"/>
      <c r="T150" s="161" t="s">
        <v>5</v>
      </c>
      <c r="U150" s="45" t="s">
        <v>42</v>
      </c>
      <c r="V150" s="37"/>
      <c r="W150" s="162">
        <f>V150*K150</f>
        <v>0</v>
      </c>
      <c r="X150" s="162">
        <v>0</v>
      </c>
      <c r="Y150" s="162">
        <f>X150*K150</f>
        <v>0</v>
      </c>
      <c r="Z150" s="162">
        <v>0</v>
      </c>
      <c r="AA150" s="163">
        <f>Z150*K150</f>
        <v>0</v>
      </c>
      <c r="AR150" s="20" t="s">
        <v>149</v>
      </c>
      <c r="AT150" s="20" t="s">
        <v>145</v>
      </c>
      <c r="AU150" s="20" t="s">
        <v>98</v>
      </c>
      <c r="AY150" s="20" t="s">
        <v>144</v>
      </c>
      <c r="BE150" s="102">
        <f>IF(U150="základní",N150,0)</f>
        <v>0</v>
      </c>
      <c r="BF150" s="102">
        <f>IF(U150="snížená",N150,0)</f>
        <v>0</v>
      </c>
      <c r="BG150" s="102">
        <f>IF(U150="zákl. přenesená",N150,0)</f>
        <v>0</v>
      </c>
      <c r="BH150" s="102">
        <f>IF(U150="sníž. přenesená",N150,0)</f>
        <v>0</v>
      </c>
      <c r="BI150" s="102">
        <f>IF(U150="nulová",N150,0)</f>
        <v>0</v>
      </c>
      <c r="BJ150" s="20" t="s">
        <v>82</v>
      </c>
      <c r="BK150" s="102">
        <f>ROUND(L150*K150,2)</f>
        <v>0</v>
      </c>
      <c r="BL150" s="20" t="s">
        <v>149</v>
      </c>
      <c r="BM150" s="20" t="s">
        <v>180</v>
      </c>
    </row>
    <row r="151" spans="2:65" s="10" customFormat="1" ht="14.45" customHeight="1">
      <c r="B151" s="164"/>
      <c r="C151" s="165"/>
      <c r="D151" s="165"/>
      <c r="E151" s="190" t="s">
        <v>5</v>
      </c>
      <c r="F151" s="275" t="s">
        <v>404</v>
      </c>
      <c r="G151" s="290"/>
      <c r="H151" s="290"/>
      <c r="I151" s="290"/>
      <c r="J151" s="196"/>
      <c r="K151" s="192">
        <v>520.79999999999995</v>
      </c>
      <c r="L151" s="165"/>
      <c r="M151" s="165"/>
      <c r="N151" s="165"/>
      <c r="O151" s="165"/>
      <c r="P151" s="165"/>
      <c r="Q151" s="165"/>
      <c r="R151" s="168"/>
      <c r="T151" s="169"/>
      <c r="U151" s="165"/>
      <c r="V151" s="165"/>
      <c r="W151" s="165"/>
      <c r="X151" s="165"/>
      <c r="Y151" s="165"/>
      <c r="Z151" s="165"/>
      <c r="AA151" s="170"/>
      <c r="AT151" s="171" t="s">
        <v>152</v>
      </c>
      <c r="AU151" s="171" t="s">
        <v>98</v>
      </c>
      <c r="AV151" s="10" t="s">
        <v>98</v>
      </c>
      <c r="AW151" s="10" t="s">
        <v>34</v>
      </c>
      <c r="AX151" s="10" t="s">
        <v>77</v>
      </c>
      <c r="AY151" s="171" t="s">
        <v>144</v>
      </c>
    </row>
    <row r="152" spans="2:65" s="10" customFormat="1" ht="14.45" customHeight="1">
      <c r="B152" s="164"/>
      <c r="C152" s="165"/>
      <c r="D152" s="165"/>
      <c r="E152" s="190" t="s">
        <v>5</v>
      </c>
      <c r="F152" s="285" t="s">
        <v>405</v>
      </c>
      <c r="G152" s="286"/>
      <c r="H152" s="286"/>
      <c r="I152" s="286"/>
      <c r="J152" s="196"/>
      <c r="K152" s="192">
        <v>336</v>
      </c>
      <c r="L152" s="165"/>
      <c r="M152" s="165"/>
      <c r="N152" s="165"/>
      <c r="O152" s="165"/>
      <c r="P152" s="165"/>
      <c r="Q152" s="165"/>
      <c r="R152" s="168"/>
      <c r="T152" s="169"/>
      <c r="U152" s="165"/>
      <c r="V152" s="165"/>
      <c r="W152" s="165"/>
      <c r="X152" s="165"/>
      <c r="Y152" s="165"/>
      <c r="Z152" s="165"/>
      <c r="AA152" s="170"/>
      <c r="AT152" s="171" t="s">
        <v>152</v>
      </c>
      <c r="AU152" s="171" t="s">
        <v>98</v>
      </c>
      <c r="AV152" s="10" t="s">
        <v>98</v>
      </c>
      <c r="AW152" s="10" t="s">
        <v>34</v>
      </c>
      <c r="AX152" s="10" t="s">
        <v>77</v>
      </c>
      <c r="AY152" s="171" t="s">
        <v>144</v>
      </c>
    </row>
    <row r="153" spans="2:65" s="11" customFormat="1" ht="14.45" customHeight="1">
      <c r="B153" s="172"/>
      <c r="C153" s="173"/>
      <c r="D153" s="173"/>
      <c r="E153" s="197" t="s">
        <v>5</v>
      </c>
      <c r="F153" s="287" t="s">
        <v>153</v>
      </c>
      <c r="G153" s="288"/>
      <c r="H153" s="288"/>
      <c r="I153" s="288"/>
      <c r="J153" s="198"/>
      <c r="K153" s="193">
        <v>856.8</v>
      </c>
      <c r="L153" s="173"/>
      <c r="M153" s="173"/>
      <c r="N153" s="173"/>
      <c r="O153" s="173"/>
      <c r="P153" s="173"/>
      <c r="Q153" s="173"/>
      <c r="R153" s="176"/>
      <c r="T153" s="177"/>
      <c r="U153" s="173"/>
      <c r="V153" s="173"/>
      <c r="W153" s="173"/>
      <c r="X153" s="173"/>
      <c r="Y153" s="173"/>
      <c r="Z153" s="173"/>
      <c r="AA153" s="178"/>
      <c r="AT153" s="179" t="s">
        <v>152</v>
      </c>
      <c r="AU153" s="179" t="s">
        <v>98</v>
      </c>
      <c r="AV153" s="11" t="s">
        <v>149</v>
      </c>
      <c r="AW153" s="11" t="s">
        <v>34</v>
      </c>
      <c r="AX153" s="11" t="s">
        <v>82</v>
      </c>
      <c r="AY153" s="179" t="s">
        <v>144</v>
      </c>
    </row>
    <row r="154" spans="2:65" s="1" customFormat="1" ht="22.9" customHeight="1">
      <c r="B154" s="128"/>
      <c r="C154" s="157">
        <v>8</v>
      </c>
      <c r="D154" s="157" t="s">
        <v>145</v>
      </c>
      <c r="E154" s="189" t="s">
        <v>413</v>
      </c>
      <c r="F154" s="289" t="s">
        <v>414</v>
      </c>
      <c r="G154" s="289"/>
      <c r="H154" s="289"/>
      <c r="I154" s="289"/>
      <c r="J154" s="194" t="s">
        <v>148</v>
      </c>
      <c r="K154" s="195">
        <v>25704</v>
      </c>
      <c r="L154" s="280"/>
      <c r="M154" s="281"/>
      <c r="N154" s="282">
        <f>ROUND(L154*K154,2)</f>
        <v>0</v>
      </c>
      <c r="O154" s="283"/>
      <c r="P154" s="283"/>
      <c r="Q154" s="284"/>
      <c r="R154" s="131"/>
      <c r="T154" s="161" t="s">
        <v>5</v>
      </c>
      <c r="U154" s="45" t="s">
        <v>42</v>
      </c>
      <c r="V154" s="188"/>
      <c r="W154" s="162">
        <f>V154*K154</f>
        <v>0</v>
      </c>
      <c r="X154" s="162">
        <v>0</v>
      </c>
      <c r="Y154" s="162">
        <f>X154*K154</f>
        <v>0</v>
      </c>
      <c r="Z154" s="162">
        <v>0</v>
      </c>
      <c r="AA154" s="163">
        <f>Z154*K154</f>
        <v>0</v>
      </c>
      <c r="AR154" s="20" t="s">
        <v>149</v>
      </c>
      <c r="AT154" s="20" t="s">
        <v>145</v>
      </c>
      <c r="AU154" s="20" t="s">
        <v>98</v>
      </c>
      <c r="AY154" s="20" t="s">
        <v>144</v>
      </c>
      <c r="BE154" s="102">
        <f>IF(U154="základní",N154,0)</f>
        <v>0</v>
      </c>
      <c r="BF154" s="102">
        <f>IF(U154="snížená",N154,0)</f>
        <v>0</v>
      </c>
      <c r="BG154" s="102">
        <f>IF(U154="zákl. přenesená",N154,0)</f>
        <v>0</v>
      </c>
      <c r="BH154" s="102">
        <f>IF(U154="sníž. přenesená",N154,0)</f>
        <v>0</v>
      </c>
      <c r="BI154" s="102">
        <f>IF(U154="nulová",N154,0)</f>
        <v>0</v>
      </c>
      <c r="BJ154" s="20" t="s">
        <v>82</v>
      </c>
      <c r="BK154" s="102">
        <f>ROUND(L154*K154,2)</f>
        <v>0</v>
      </c>
      <c r="BL154" s="20" t="s">
        <v>149</v>
      </c>
      <c r="BM154" s="20" t="s">
        <v>180</v>
      </c>
    </row>
    <row r="155" spans="2:65" s="10" customFormat="1" ht="14.45" customHeight="1">
      <c r="B155" s="164"/>
      <c r="C155" s="165"/>
      <c r="D155" s="165"/>
      <c r="E155" s="190" t="s">
        <v>5</v>
      </c>
      <c r="F155" s="275" t="s">
        <v>406</v>
      </c>
      <c r="G155" s="290"/>
      <c r="H155" s="290"/>
      <c r="I155" s="290"/>
      <c r="J155" s="196"/>
      <c r="K155" s="192" t="s">
        <v>407</v>
      </c>
      <c r="L155" s="165"/>
      <c r="M155" s="165"/>
      <c r="N155" s="165"/>
      <c r="O155" s="165"/>
      <c r="P155" s="165"/>
      <c r="Q155" s="165"/>
      <c r="R155" s="168"/>
      <c r="T155" s="169"/>
      <c r="U155" s="165"/>
      <c r="V155" s="165"/>
      <c r="W155" s="165"/>
      <c r="X155" s="165"/>
      <c r="Y155" s="165"/>
      <c r="Z155" s="165"/>
      <c r="AA155" s="170"/>
      <c r="AT155" s="171" t="s">
        <v>152</v>
      </c>
      <c r="AU155" s="171" t="s">
        <v>98</v>
      </c>
      <c r="AV155" s="10" t="s">
        <v>98</v>
      </c>
      <c r="AW155" s="10" t="s">
        <v>34</v>
      </c>
      <c r="AX155" s="10" t="s">
        <v>77</v>
      </c>
      <c r="AY155" s="171" t="s">
        <v>144</v>
      </c>
    </row>
    <row r="156" spans="2:65" s="10" customFormat="1" ht="14.45" customHeight="1">
      <c r="B156" s="164"/>
      <c r="C156" s="165"/>
      <c r="D156" s="165"/>
      <c r="E156" s="190" t="s">
        <v>5</v>
      </c>
      <c r="F156" s="285" t="s">
        <v>408</v>
      </c>
      <c r="G156" s="286"/>
      <c r="H156" s="286"/>
      <c r="I156" s="286"/>
      <c r="J156" s="196"/>
      <c r="K156" s="192" t="s">
        <v>409</v>
      </c>
      <c r="L156" s="165"/>
      <c r="M156" s="165"/>
      <c r="N156" s="165"/>
      <c r="O156" s="165"/>
      <c r="P156" s="165"/>
      <c r="Q156" s="165"/>
      <c r="R156" s="168"/>
      <c r="T156" s="169"/>
      <c r="U156" s="165"/>
      <c r="V156" s="165"/>
      <c r="W156" s="165"/>
      <c r="X156" s="165"/>
      <c r="Y156" s="165"/>
      <c r="Z156" s="165"/>
      <c r="AA156" s="170"/>
      <c r="AT156" s="171" t="s">
        <v>152</v>
      </c>
      <c r="AU156" s="171" t="s">
        <v>98</v>
      </c>
      <c r="AV156" s="10" t="s">
        <v>98</v>
      </c>
      <c r="AW156" s="10" t="s">
        <v>34</v>
      </c>
      <c r="AX156" s="10" t="s">
        <v>77</v>
      </c>
      <c r="AY156" s="171" t="s">
        <v>144</v>
      </c>
    </row>
    <row r="157" spans="2:65" s="11" customFormat="1" ht="14.45" customHeight="1">
      <c r="B157" s="172"/>
      <c r="C157" s="187"/>
      <c r="D157" s="187"/>
      <c r="E157" s="197" t="s">
        <v>5</v>
      </c>
      <c r="F157" s="287" t="s">
        <v>153</v>
      </c>
      <c r="G157" s="288"/>
      <c r="H157" s="288"/>
      <c r="I157" s="288"/>
      <c r="J157" s="198"/>
      <c r="K157" s="193" t="s">
        <v>410</v>
      </c>
      <c r="L157" s="187"/>
      <c r="M157" s="187"/>
      <c r="N157" s="187"/>
      <c r="O157" s="187"/>
      <c r="P157" s="187"/>
      <c r="Q157" s="187"/>
      <c r="R157" s="176"/>
      <c r="T157" s="177"/>
      <c r="U157" s="187"/>
      <c r="V157" s="187"/>
      <c r="W157" s="187"/>
      <c r="X157" s="187"/>
      <c r="Y157" s="187"/>
      <c r="Z157" s="187"/>
      <c r="AA157" s="178"/>
      <c r="AT157" s="179" t="s">
        <v>152</v>
      </c>
      <c r="AU157" s="179" t="s">
        <v>98</v>
      </c>
      <c r="AV157" s="11" t="s">
        <v>149</v>
      </c>
      <c r="AW157" s="11" t="s">
        <v>34</v>
      </c>
      <c r="AX157" s="11" t="s">
        <v>82</v>
      </c>
      <c r="AY157" s="179" t="s">
        <v>144</v>
      </c>
    </row>
    <row r="158" spans="2:65" s="1" customFormat="1" ht="22.9" customHeight="1">
      <c r="B158" s="128"/>
      <c r="C158" s="157">
        <v>9</v>
      </c>
      <c r="D158" s="157" t="s">
        <v>145</v>
      </c>
      <c r="E158" s="189" t="s">
        <v>411</v>
      </c>
      <c r="F158" s="289" t="s">
        <v>412</v>
      </c>
      <c r="G158" s="289"/>
      <c r="H158" s="289"/>
      <c r="I158" s="289"/>
      <c r="J158" s="194" t="s">
        <v>148</v>
      </c>
      <c r="K158" s="191">
        <v>856.8</v>
      </c>
      <c r="L158" s="280"/>
      <c r="M158" s="281"/>
      <c r="N158" s="282">
        <f>ROUND(L158*K158,2)</f>
        <v>0</v>
      </c>
      <c r="O158" s="283"/>
      <c r="P158" s="283"/>
      <c r="Q158" s="284"/>
      <c r="R158" s="131"/>
      <c r="T158" s="161" t="s">
        <v>5</v>
      </c>
      <c r="U158" s="45" t="s">
        <v>42</v>
      </c>
      <c r="V158" s="188"/>
      <c r="W158" s="162">
        <f>V158*K158</f>
        <v>0</v>
      </c>
      <c r="X158" s="162">
        <v>0</v>
      </c>
      <c r="Y158" s="162">
        <f>X158*K158</f>
        <v>0</v>
      </c>
      <c r="Z158" s="162">
        <v>0</v>
      </c>
      <c r="AA158" s="163">
        <f>Z158*K158</f>
        <v>0</v>
      </c>
      <c r="AR158" s="20" t="s">
        <v>149</v>
      </c>
      <c r="AT158" s="20" t="s">
        <v>145</v>
      </c>
      <c r="AU158" s="20" t="s">
        <v>98</v>
      </c>
      <c r="AY158" s="20" t="s">
        <v>144</v>
      </c>
      <c r="BE158" s="102">
        <f>IF(U158="základní",N158,0)</f>
        <v>0</v>
      </c>
      <c r="BF158" s="102">
        <f>IF(U158="snížená",N158,0)</f>
        <v>0</v>
      </c>
      <c r="BG158" s="102">
        <f>IF(U158="zákl. přenesená",N158,0)</f>
        <v>0</v>
      </c>
      <c r="BH158" s="102">
        <f>IF(U158="sníž. přenesená",N158,0)</f>
        <v>0</v>
      </c>
      <c r="BI158" s="102">
        <f>IF(U158="nulová",N158,0)</f>
        <v>0</v>
      </c>
      <c r="BJ158" s="20" t="s">
        <v>82</v>
      </c>
      <c r="BK158" s="102">
        <f>ROUND(L158*K158,2)</f>
        <v>0</v>
      </c>
      <c r="BL158" s="20" t="s">
        <v>149</v>
      </c>
      <c r="BM158" s="20" t="s">
        <v>180</v>
      </c>
    </row>
    <row r="159" spans="2:65" s="10" customFormat="1" ht="14.45" customHeight="1">
      <c r="B159" s="164"/>
      <c r="C159" s="165"/>
      <c r="D159" s="165"/>
      <c r="E159" s="190" t="s">
        <v>5</v>
      </c>
      <c r="F159" s="275" t="s">
        <v>404</v>
      </c>
      <c r="G159" s="290"/>
      <c r="H159" s="290"/>
      <c r="I159" s="290"/>
      <c r="J159" s="196"/>
      <c r="K159" s="192">
        <v>520.79999999999995</v>
      </c>
      <c r="L159" s="165"/>
      <c r="M159" s="165"/>
      <c r="N159" s="165"/>
      <c r="O159" s="165"/>
      <c r="P159" s="165"/>
      <c r="Q159" s="165"/>
      <c r="R159" s="168"/>
      <c r="T159" s="169"/>
      <c r="U159" s="165"/>
      <c r="V159" s="165"/>
      <c r="W159" s="165"/>
      <c r="X159" s="165"/>
      <c r="Y159" s="165"/>
      <c r="Z159" s="165"/>
      <c r="AA159" s="170"/>
      <c r="AT159" s="171" t="s">
        <v>152</v>
      </c>
      <c r="AU159" s="171" t="s">
        <v>98</v>
      </c>
      <c r="AV159" s="10" t="s">
        <v>98</v>
      </c>
      <c r="AW159" s="10" t="s">
        <v>34</v>
      </c>
      <c r="AX159" s="10" t="s">
        <v>77</v>
      </c>
      <c r="AY159" s="171" t="s">
        <v>144</v>
      </c>
    </row>
    <row r="160" spans="2:65" s="10" customFormat="1" ht="14.45" customHeight="1">
      <c r="B160" s="164"/>
      <c r="C160" s="165"/>
      <c r="D160" s="165"/>
      <c r="E160" s="190" t="s">
        <v>5</v>
      </c>
      <c r="F160" s="285" t="s">
        <v>405</v>
      </c>
      <c r="G160" s="286"/>
      <c r="H160" s="286"/>
      <c r="I160" s="286"/>
      <c r="J160" s="196"/>
      <c r="K160" s="192">
        <v>336</v>
      </c>
      <c r="L160" s="165"/>
      <c r="M160" s="165"/>
      <c r="N160" s="165"/>
      <c r="O160" s="165"/>
      <c r="P160" s="165"/>
      <c r="Q160" s="165"/>
      <c r="R160" s="168"/>
      <c r="T160" s="169"/>
      <c r="U160" s="165"/>
      <c r="V160" s="165"/>
      <c r="W160" s="165"/>
      <c r="X160" s="165"/>
      <c r="Y160" s="165"/>
      <c r="Z160" s="165"/>
      <c r="AA160" s="170"/>
      <c r="AT160" s="171" t="s">
        <v>152</v>
      </c>
      <c r="AU160" s="171" t="s">
        <v>98</v>
      </c>
      <c r="AV160" s="10" t="s">
        <v>98</v>
      </c>
      <c r="AW160" s="10" t="s">
        <v>34</v>
      </c>
      <c r="AX160" s="10" t="s">
        <v>77</v>
      </c>
      <c r="AY160" s="171" t="s">
        <v>144</v>
      </c>
    </row>
    <row r="161" spans="2:65" s="11" customFormat="1" ht="14.45" customHeight="1">
      <c r="B161" s="172"/>
      <c r="C161" s="187"/>
      <c r="D161" s="187"/>
      <c r="E161" s="197" t="s">
        <v>5</v>
      </c>
      <c r="F161" s="287" t="s">
        <v>153</v>
      </c>
      <c r="G161" s="288"/>
      <c r="H161" s="288"/>
      <c r="I161" s="288"/>
      <c r="J161" s="198"/>
      <c r="K161" s="193">
        <v>856.8</v>
      </c>
      <c r="L161" s="187"/>
      <c r="M161" s="187"/>
      <c r="N161" s="187"/>
      <c r="O161" s="187"/>
      <c r="P161" s="187"/>
      <c r="Q161" s="187"/>
      <c r="R161" s="176"/>
      <c r="T161" s="177"/>
      <c r="U161" s="187"/>
      <c r="V161" s="187"/>
      <c r="W161" s="187"/>
      <c r="X161" s="187"/>
      <c r="Y161" s="187"/>
      <c r="Z161" s="187"/>
      <c r="AA161" s="178"/>
      <c r="AT161" s="179" t="s">
        <v>152</v>
      </c>
      <c r="AU161" s="179" t="s">
        <v>98</v>
      </c>
      <c r="AV161" s="11" t="s">
        <v>149</v>
      </c>
      <c r="AW161" s="11" t="s">
        <v>34</v>
      </c>
      <c r="AX161" s="11" t="s">
        <v>82</v>
      </c>
      <c r="AY161" s="179" t="s">
        <v>144</v>
      </c>
    </row>
    <row r="162" spans="2:65" s="1" customFormat="1" ht="22.9" customHeight="1">
      <c r="B162" s="128"/>
      <c r="C162" s="157">
        <v>10</v>
      </c>
      <c r="D162" s="157" t="s">
        <v>145</v>
      </c>
      <c r="E162" s="189" t="s">
        <v>178</v>
      </c>
      <c r="F162" s="289" t="s">
        <v>179</v>
      </c>
      <c r="G162" s="289"/>
      <c r="H162" s="289"/>
      <c r="I162" s="289"/>
      <c r="J162" s="194" t="s">
        <v>148</v>
      </c>
      <c r="K162" s="191">
        <v>856.8</v>
      </c>
      <c r="L162" s="280"/>
      <c r="M162" s="281"/>
      <c r="N162" s="282">
        <f>ROUND(L162*K162,2)</f>
        <v>0</v>
      </c>
      <c r="O162" s="283"/>
      <c r="P162" s="283"/>
      <c r="Q162" s="284"/>
      <c r="R162" s="131"/>
      <c r="T162" s="161" t="s">
        <v>5</v>
      </c>
      <c r="U162" s="45" t="s">
        <v>42</v>
      </c>
      <c r="V162" s="188"/>
      <c r="W162" s="162">
        <f>V162*K162</f>
        <v>0</v>
      </c>
      <c r="X162" s="162">
        <v>0</v>
      </c>
      <c r="Y162" s="162">
        <f>X162*K162</f>
        <v>0</v>
      </c>
      <c r="Z162" s="162">
        <v>0</v>
      </c>
      <c r="AA162" s="163">
        <f>Z162*K162</f>
        <v>0</v>
      </c>
      <c r="AR162" s="20" t="s">
        <v>149</v>
      </c>
      <c r="AT162" s="20" t="s">
        <v>145</v>
      </c>
      <c r="AU162" s="20" t="s">
        <v>98</v>
      </c>
      <c r="AY162" s="20" t="s">
        <v>144</v>
      </c>
      <c r="BE162" s="102">
        <f>IF(U162="základní",N162,0)</f>
        <v>0</v>
      </c>
      <c r="BF162" s="102">
        <f>IF(U162="snížená",N162,0)</f>
        <v>0</v>
      </c>
      <c r="BG162" s="102">
        <f>IF(U162="zákl. přenesená",N162,0)</f>
        <v>0</v>
      </c>
      <c r="BH162" s="102">
        <f>IF(U162="sníž. přenesená",N162,0)</f>
        <v>0</v>
      </c>
      <c r="BI162" s="102">
        <f>IF(U162="nulová",N162,0)</f>
        <v>0</v>
      </c>
      <c r="BJ162" s="20" t="s">
        <v>82</v>
      </c>
      <c r="BK162" s="102">
        <f>ROUND(L162*K162,2)</f>
        <v>0</v>
      </c>
      <c r="BL162" s="20" t="s">
        <v>149</v>
      </c>
      <c r="BM162" s="20" t="s">
        <v>180</v>
      </c>
    </row>
    <row r="163" spans="2:65" s="10" customFormat="1" ht="14.45" customHeight="1">
      <c r="B163" s="164"/>
      <c r="C163" s="165"/>
      <c r="D163" s="165"/>
      <c r="E163" s="190" t="s">
        <v>5</v>
      </c>
      <c r="F163" s="275" t="s">
        <v>404</v>
      </c>
      <c r="G163" s="290"/>
      <c r="H163" s="290"/>
      <c r="I163" s="290"/>
      <c r="J163" s="196"/>
      <c r="K163" s="192">
        <v>520.79999999999995</v>
      </c>
      <c r="L163" s="165"/>
      <c r="M163" s="165"/>
      <c r="N163" s="165"/>
      <c r="O163" s="165"/>
      <c r="P163" s="165"/>
      <c r="Q163" s="165"/>
      <c r="R163" s="168"/>
      <c r="T163" s="169"/>
      <c r="U163" s="165"/>
      <c r="V163" s="165"/>
      <c r="W163" s="165"/>
      <c r="X163" s="165"/>
      <c r="Y163" s="165"/>
      <c r="Z163" s="165"/>
      <c r="AA163" s="170"/>
      <c r="AT163" s="171" t="s">
        <v>152</v>
      </c>
      <c r="AU163" s="171" t="s">
        <v>98</v>
      </c>
      <c r="AV163" s="10" t="s">
        <v>98</v>
      </c>
      <c r="AW163" s="10" t="s">
        <v>34</v>
      </c>
      <c r="AX163" s="10" t="s">
        <v>77</v>
      </c>
      <c r="AY163" s="171" t="s">
        <v>144</v>
      </c>
    </row>
    <row r="164" spans="2:65" s="10" customFormat="1" ht="14.45" customHeight="1">
      <c r="B164" s="164"/>
      <c r="C164" s="165"/>
      <c r="D164" s="165"/>
      <c r="E164" s="190" t="s">
        <v>5</v>
      </c>
      <c r="F164" s="285" t="s">
        <v>405</v>
      </c>
      <c r="G164" s="286"/>
      <c r="H164" s="286"/>
      <c r="I164" s="286"/>
      <c r="J164" s="196"/>
      <c r="K164" s="192">
        <v>336</v>
      </c>
      <c r="L164" s="165"/>
      <c r="M164" s="165"/>
      <c r="N164" s="165"/>
      <c r="O164" s="165"/>
      <c r="P164" s="165"/>
      <c r="Q164" s="165"/>
      <c r="R164" s="168"/>
      <c r="T164" s="169"/>
      <c r="U164" s="165"/>
      <c r="V164" s="165"/>
      <c r="W164" s="165"/>
      <c r="X164" s="165"/>
      <c r="Y164" s="165"/>
      <c r="Z164" s="165"/>
      <c r="AA164" s="170"/>
      <c r="AT164" s="171" t="s">
        <v>152</v>
      </c>
      <c r="AU164" s="171" t="s">
        <v>98</v>
      </c>
      <c r="AV164" s="10" t="s">
        <v>98</v>
      </c>
      <c r="AW164" s="10" t="s">
        <v>34</v>
      </c>
      <c r="AX164" s="10" t="s">
        <v>77</v>
      </c>
      <c r="AY164" s="171" t="s">
        <v>144</v>
      </c>
    </row>
    <row r="165" spans="2:65" s="11" customFormat="1" ht="14.45" customHeight="1">
      <c r="B165" s="172"/>
      <c r="C165" s="187"/>
      <c r="D165" s="187"/>
      <c r="E165" s="197" t="s">
        <v>5</v>
      </c>
      <c r="F165" s="287" t="s">
        <v>153</v>
      </c>
      <c r="G165" s="288"/>
      <c r="H165" s="288"/>
      <c r="I165" s="288"/>
      <c r="J165" s="198"/>
      <c r="K165" s="193">
        <v>856.8</v>
      </c>
      <c r="L165" s="187"/>
      <c r="M165" s="187"/>
      <c r="N165" s="187"/>
      <c r="O165" s="187"/>
      <c r="P165" s="187"/>
      <c r="Q165" s="187"/>
      <c r="R165" s="176"/>
      <c r="T165" s="177"/>
      <c r="U165" s="187"/>
      <c r="V165" s="187"/>
      <c r="W165" s="187"/>
      <c r="X165" s="187"/>
      <c r="Y165" s="187"/>
      <c r="Z165" s="187"/>
      <c r="AA165" s="178"/>
      <c r="AT165" s="179" t="s">
        <v>152</v>
      </c>
      <c r="AU165" s="179" t="s">
        <v>98</v>
      </c>
      <c r="AV165" s="11" t="s">
        <v>149</v>
      </c>
      <c r="AW165" s="11" t="s">
        <v>34</v>
      </c>
      <c r="AX165" s="11" t="s">
        <v>82</v>
      </c>
      <c r="AY165" s="179" t="s">
        <v>144</v>
      </c>
    </row>
    <row r="166" spans="2:65" s="1" customFormat="1" ht="22.9" customHeight="1">
      <c r="B166" s="128"/>
      <c r="C166" s="157">
        <v>11</v>
      </c>
      <c r="D166" s="157" t="s">
        <v>145</v>
      </c>
      <c r="E166" s="189" t="s">
        <v>181</v>
      </c>
      <c r="F166" s="289" t="s">
        <v>182</v>
      </c>
      <c r="G166" s="289"/>
      <c r="H166" s="289"/>
      <c r="I166" s="289"/>
      <c r="J166" s="194" t="s">
        <v>148</v>
      </c>
      <c r="K166" s="195">
        <v>25704</v>
      </c>
      <c r="L166" s="280"/>
      <c r="M166" s="281"/>
      <c r="N166" s="282">
        <f>ROUND(L166*K166,2)</f>
        <v>0</v>
      </c>
      <c r="O166" s="283"/>
      <c r="P166" s="283"/>
      <c r="Q166" s="284"/>
      <c r="R166" s="131"/>
      <c r="T166" s="161" t="s">
        <v>5</v>
      </c>
      <c r="U166" s="45" t="s">
        <v>42</v>
      </c>
      <c r="V166" s="188"/>
      <c r="W166" s="162">
        <f>V166*K166</f>
        <v>0</v>
      </c>
      <c r="X166" s="162">
        <v>0</v>
      </c>
      <c r="Y166" s="162">
        <f>X166*K166</f>
        <v>0</v>
      </c>
      <c r="Z166" s="162">
        <v>0</v>
      </c>
      <c r="AA166" s="163">
        <f>Z166*K166</f>
        <v>0</v>
      </c>
      <c r="AR166" s="20" t="s">
        <v>149</v>
      </c>
      <c r="AT166" s="20" t="s">
        <v>145</v>
      </c>
      <c r="AU166" s="20" t="s">
        <v>98</v>
      </c>
      <c r="AY166" s="20" t="s">
        <v>144</v>
      </c>
      <c r="BE166" s="102">
        <f>IF(U166="základní",N166,0)</f>
        <v>0</v>
      </c>
      <c r="BF166" s="102">
        <f>IF(U166="snížená",N166,0)</f>
        <v>0</v>
      </c>
      <c r="BG166" s="102">
        <f>IF(U166="zákl. přenesená",N166,0)</f>
        <v>0</v>
      </c>
      <c r="BH166" s="102">
        <f>IF(U166="sníž. přenesená",N166,0)</f>
        <v>0</v>
      </c>
      <c r="BI166" s="102">
        <f>IF(U166="nulová",N166,0)</f>
        <v>0</v>
      </c>
      <c r="BJ166" s="20" t="s">
        <v>82</v>
      </c>
      <c r="BK166" s="102">
        <f>ROUND(L166*K166,2)</f>
        <v>0</v>
      </c>
      <c r="BL166" s="20" t="s">
        <v>149</v>
      </c>
      <c r="BM166" s="20" t="s">
        <v>180</v>
      </c>
    </row>
    <row r="167" spans="2:65" s="10" customFormat="1" ht="14.45" customHeight="1">
      <c r="B167" s="164"/>
      <c r="C167" s="165"/>
      <c r="D167" s="165"/>
      <c r="E167" s="190" t="s">
        <v>5</v>
      </c>
      <c r="F167" s="275" t="s">
        <v>406</v>
      </c>
      <c r="G167" s="290"/>
      <c r="H167" s="290"/>
      <c r="I167" s="290"/>
      <c r="J167" s="196"/>
      <c r="K167" s="192" t="s">
        <v>407</v>
      </c>
      <c r="L167" s="165"/>
      <c r="M167" s="165"/>
      <c r="N167" s="165"/>
      <c r="O167" s="165"/>
      <c r="P167" s="165"/>
      <c r="Q167" s="165"/>
      <c r="R167" s="168"/>
      <c r="T167" s="169"/>
      <c r="U167" s="165"/>
      <c r="V167" s="165"/>
      <c r="W167" s="165"/>
      <c r="X167" s="165"/>
      <c r="Y167" s="165"/>
      <c r="Z167" s="165"/>
      <c r="AA167" s="170"/>
      <c r="AT167" s="171" t="s">
        <v>152</v>
      </c>
      <c r="AU167" s="171" t="s">
        <v>98</v>
      </c>
      <c r="AV167" s="10" t="s">
        <v>98</v>
      </c>
      <c r="AW167" s="10" t="s">
        <v>34</v>
      </c>
      <c r="AX167" s="10" t="s">
        <v>77</v>
      </c>
      <c r="AY167" s="171" t="s">
        <v>144</v>
      </c>
    </row>
    <row r="168" spans="2:65" s="10" customFormat="1" ht="14.45" customHeight="1">
      <c r="B168" s="164"/>
      <c r="C168" s="165"/>
      <c r="D168" s="165"/>
      <c r="E168" s="190" t="s">
        <v>5</v>
      </c>
      <c r="F168" s="285" t="s">
        <v>408</v>
      </c>
      <c r="G168" s="286"/>
      <c r="H168" s="286"/>
      <c r="I168" s="286"/>
      <c r="J168" s="196"/>
      <c r="K168" s="192" t="s">
        <v>409</v>
      </c>
      <c r="L168" s="165"/>
      <c r="M168" s="165"/>
      <c r="N168" s="165"/>
      <c r="O168" s="165"/>
      <c r="P168" s="165"/>
      <c r="Q168" s="165"/>
      <c r="R168" s="168"/>
      <c r="T168" s="169"/>
      <c r="U168" s="165"/>
      <c r="V168" s="165"/>
      <c r="W168" s="165"/>
      <c r="X168" s="165"/>
      <c r="Y168" s="165"/>
      <c r="Z168" s="165"/>
      <c r="AA168" s="170"/>
      <c r="AT168" s="171" t="s">
        <v>152</v>
      </c>
      <c r="AU168" s="171" t="s">
        <v>98</v>
      </c>
      <c r="AV168" s="10" t="s">
        <v>98</v>
      </c>
      <c r="AW168" s="10" t="s">
        <v>34</v>
      </c>
      <c r="AX168" s="10" t="s">
        <v>77</v>
      </c>
      <c r="AY168" s="171" t="s">
        <v>144</v>
      </c>
    </row>
    <row r="169" spans="2:65" s="11" customFormat="1" ht="14.45" customHeight="1">
      <c r="B169" s="172"/>
      <c r="C169" s="187"/>
      <c r="D169" s="187"/>
      <c r="E169" s="197" t="s">
        <v>5</v>
      </c>
      <c r="F169" s="287" t="s">
        <v>153</v>
      </c>
      <c r="G169" s="288"/>
      <c r="H169" s="288"/>
      <c r="I169" s="288"/>
      <c r="J169" s="198"/>
      <c r="K169" s="193" t="s">
        <v>410</v>
      </c>
      <c r="L169" s="187"/>
      <c r="M169" s="187"/>
      <c r="N169" s="187"/>
      <c r="O169" s="187"/>
      <c r="P169" s="187"/>
      <c r="Q169" s="187"/>
      <c r="R169" s="176"/>
      <c r="T169" s="177"/>
      <c r="U169" s="187"/>
      <c r="V169" s="187"/>
      <c r="W169" s="187"/>
      <c r="X169" s="187"/>
      <c r="Y169" s="187"/>
      <c r="Z169" s="187"/>
      <c r="AA169" s="178"/>
      <c r="AT169" s="179" t="s">
        <v>152</v>
      </c>
      <c r="AU169" s="179" t="s">
        <v>98</v>
      </c>
      <c r="AV169" s="11" t="s">
        <v>149</v>
      </c>
      <c r="AW169" s="11" t="s">
        <v>34</v>
      </c>
      <c r="AX169" s="11" t="s">
        <v>82</v>
      </c>
      <c r="AY169" s="179" t="s">
        <v>144</v>
      </c>
    </row>
    <row r="170" spans="2:65" s="1" customFormat="1" ht="22.9" customHeight="1">
      <c r="B170" s="128"/>
      <c r="C170" s="157">
        <v>12</v>
      </c>
      <c r="D170" s="157" t="s">
        <v>145</v>
      </c>
      <c r="E170" s="189" t="s">
        <v>183</v>
      </c>
      <c r="F170" s="289" t="s">
        <v>184</v>
      </c>
      <c r="G170" s="289"/>
      <c r="H170" s="289"/>
      <c r="I170" s="289"/>
      <c r="J170" s="159" t="s">
        <v>148</v>
      </c>
      <c r="K170" s="191">
        <v>856.8</v>
      </c>
      <c r="L170" s="280"/>
      <c r="M170" s="281"/>
      <c r="N170" s="282">
        <f>ROUND(L170*K170,2)</f>
        <v>0</v>
      </c>
      <c r="O170" s="283"/>
      <c r="P170" s="283"/>
      <c r="Q170" s="284"/>
      <c r="R170" s="131"/>
      <c r="T170" s="161" t="s">
        <v>5</v>
      </c>
      <c r="U170" s="45" t="s">
        <v>42</v>
      </c>
      <c r="V170" s="188"/>
      <c r="W170" s="162">
        <f>V170*K170</f>
        <v>0</v>
      </c>
      <c r="X170" s="162">
        <v>0</v>
      </c>
      <c r="Y170" s="162">
        <f>X170*K170</f>
        <v>0</v>
      </c>
      <c r="Z170" s="162">
        <v>0</v>
      </c>
      <c r="AA170" s="163">
        <f>Z170*K170</f>
        <v>0</v>
      </c>
      <c r="AR170" s="20" t="s">
        <v>149</v>
      </c>
      <c r="AT170" s="20" t="s">
        <v>145</v>
      </c>
      <c r="AU170" s="20" t="s">
        <v>98</v>
      </c>
      <c r="AY170" s="20" t="s">
        <v>144</v>
      </c>
      <c r="BE170" s="102">
        <f>IF(U170="základní",N170,0)</f>
        <v>0</v>
      </c>
      <c r="BF170" s="102">
        <f>IF(U170="snížená",N170,0)</f>
        <v>0</v>
      </c>
      <c r="BG170" s="102">
        <f>IF(U170="zákl. přenesená",N170,0)</f>
        <v>0</v>
      </c>
      <c r="BH170" s="102">
        <f>IF(U170="sníž. přenesená",N170,0)</f>
        <v>0</v>
      </c>
      <c r="BI170" s="102">
        <f>IF(U170="nulová",N170,0)</f>
        <v>0</v>
      </c>
      <c r="BJ170" s="20" t="s">
        <v>82</v>
      </c>
      <c r="BK170" s="102">
        <f>ROUND(L170*K170,2)</f>
        <v>0</v>
      </c>
      <c r="BL170" s="20" t="s">
        <v>149</v>
      </c>
      <c r="BM170" s="20" t="s">
        <v>180</v>
      </c>
    </row>
    <row r="171" spans="2:65" s="10" customFormat="1" ht="14.45" customHeight="1">
      <c r="B171" s="164"/>
      <c r="C171" s="165"/>
      <c r="D171" s="165"/>
      <c r="E171" s="190" t="s">
        <v>5</v>
      </c>
      <c r="F171" s="275" t="s">
        <v>404</v>
      </c>
      <c r="G171" s="290"/>
      <c r="H171" s="290"/>
      <c r="I171" s="290"/>
      <c r="J171" s="165"/>
      <c r="K171" s="192">
        <v>520.79999999999995</v>
      </c>
      <c r="L171" s="165"/>
      <c r="M171" s="165"/>
      <c r="N171" s="165"/>
      <c r="O171" s="165"/>
      <c r="P171" s="165"/>
      <c r="Q171" s="165"/>
      <c r="R171" s="168"/>
      <c r="T171" s="169"/>
      <c r="U171" s="165"/>
      <c r="V171" s="165"/>
      <c r="W171" s="165"/>
      <c r="X171" s="165"/>
      <c r="Y171" s="165"/>
      <c r="Z171" s="165"/>
      <c r="AA171" s="170"/>
      <c r="AT171" s="171" t="s">
        <v>152</v>
      </c>
      <c r="AU171" s="171" t="s">
        <v>98</v>
      </c>
      <c r="AV171" s="10" t="s">
        <v>98</v>
      </c>
      <c r="AW171" s="10" t="s">
        <v>34</v>
      </c>
      <c r="AX171" s="10" t="s">
        <v>77</v>
      </c>
      <c r="AY171" s="171" t="s">
        <v>144</v>
      </c>
    </row>
    <row r="172" spans="2:65" s="10" customFormat="1" ht="14.45" customHeight="1">
      <c r="B172" s="164"/>
      <c r="C172" s="165"/>
      <c r="D172" s="165"/>
      <c r="E172" s="190" t="s">
        <v>5</v>
      </c>
      <c r="F172" s="285" t="s">
        <v>405</v>
      </c>
      <c r="G172" s="286"/>
      <c r="H172" s="286"/>
      <c r="I172" s="286"/>
      <c r="J172" s="165"/>
      <c r="K172" s="192">
        <v>336</v>
      </c>
      <c r="L172" s="165"/>
      <c r="M172" s="165"/>
      <c r="N172" s="165"/>
      <c r="O172" s="165"/>
      <c r="P172" s="165"/>
      <c r="Q172" s="165"/>
      <c r="R172" s="168"/>
      <c r="T172" s="169"/>
      <c r="U172" s="165"/>
      <c r="V172" s="165"/>
      <c r="W172" s="165"/>
      <c r="X172" s="165"/>
      <c r="Y172" s="165"/>
      <c r="Z172" s="165"/>
      <c r="AA172" s="170"/>
      <c r="AT172" s="171" t="s">
        <v>152</v>
      </c>
      <c r="AU172" s="171" t="s">
        <v>98</v>
      </c>
      <c r="AV172" s="10" t="s">
        <v>98</v>
      </c>
      <c r="AW172" s="10" t="s">
        <v>34</v>
      </c>
      <c r="AX172" s="10" t="s">
        <v>77</v>
      </c>
      <c r="AY172" s="171" t="s">
        <v>144</v>
      </c>
    </row>
    <row r="173" spans="2:65" s="11" customFormat="1" ht="14.45" customHeight="1">
      <c r="B173" s="172"/>
      <c r="C173" s="187"/>
      <c r="D173" s="187"/>
      <c r="E173" s="174" t="s">
        <v>5</v>
      </c>
      <c r="F173" s="276" t="s">
        <v>153</v>
      </c>
      <c r="G173" s="276"/>
      <c r="H173" s="276"/>
      <c r="I173" s="276"/>
      <c r="J173" s="187"/>
      <c r="K173" s="193">
        <v>856.8</v>
      </c>
      <c r="L173" s="187"/>
      <c r="M173" s="187"/>
      <c r="N173" s="187"/>
      <c r="O173" s="187"/>
      <c r="P173" s="187"/>
      <c r="Q173" s="187"/>
      <c r="R173" s="176"/>
      <c r="T173" s="177"/>
      <c r="U173" s="187"/>
      <c r="V173" s="187"/>
      <c r="W173" s="187"/>
      <c r="X173" s="187"/>
      <c r="Y173" s="187"/>
      <c r="Z173" s="187"/>
      <c r="AA173" s="178"/>
      <c r="AT173" s="179" t="s">
        <v>152</v>
      </c>
      <c r="AU173" s="179" t="s">
        <v>98</v>
      </c>
      <c r="AV173" s="11" t="s">
        <v>149</v>
      </c>
      <c r="AW173" s="11" t="s">
        <v>34</v>
      </c>
      <c r="AX173" s="11" t="s">
        <v>82</v>
      </c>
      <c r="AY173" s="179" t="s">
        <v>144</v>
      </c>
    </row>
    <row r="174" spans="2:65" s="1" customFormat="1" ht="14.45" customHeight="1">
      <c r="B174" s="128"/>
      <c r="C174" s="157">
        <v>13</v>
      </c>
      <c r="D174" s="157" t="s">
        <v>145</v>
      </c>
      <c r="E174" s="158" t="s">
        <v>185</v>
      </c>
      <c r="F174" s="277" t="s">
        <v>186</v>
      </c>
      <c r="G174" s="278"/>
      <c r="H174" s="278"/>
      <c r="I174" s="279"/>
      <c r="J174" s="159" t="s">
        <v>187</v>
      </c>
      <c r="K174" s="160">
        <v>39.36</v>
      </c>
      <c r="L174" s="280"/>
      <c r="M174" s="281"/>
      <c r="N174" s="282">
        <f>ROUND(L174*K174,2)</f>
        <v>0</v>
      </c>
      <c r="O174" s="283"/>
      <c r="P174" s="283"/>
      <c r="Q174" s="284"/>
      <c r="R174" s="131"/>
      <c r="T174" s="161" t="s">
        <v>5</v>
      </c>
      <c r="U174" s="45" t="s">
        <v>42</v>
      </c>
      <c r="V174" s="37"/>
      <c r="W174" s="162">
        <f>V174*K174</f>
        <v>0</v>
      </c>
      <c r="X174" s="162">
        <v>0</v>
      </c>
      <c r="Y174" s="162">
        <f>X174*K174</f>
        <v>0</v>
      </c>
      <c r="Z174" s="162">
        <v>0</v>
      </c>
      <c r="AA174" s="163">
        <f>Z174*K174</f>
        <v>0</v>
      </c>
      <c r="AR174" s="20" t="s">
        <v>149</v>
      </c>
      <c r="AT174" s="20" t="s">
        <v>145</v>
      </c>
      <c r="AU174" s="20" t="s">
        <v>98</v>
      </c>
      <c r="AY174" s="20" t="s">
        <v>144</v>
      </c>
      <c r="BE174" s="102">
        <f>IF(U174="základní",N174,0)</f>
        <v>0</v>
      </c>
      <c r="BF174" s="102">
        <f>IF(U174="snížená",N174,0)</f>
        <v>0</v>
      </c>
      <c r="BG174" s="102">
        <f>IF(U174="zákl. přenesená",N174,0)</f>
        <v>0</v>
      </c>
      <c r="BH174" s="102">
        <f>IF(U174="sníž. přenesená",N174,0)</f>
        <v>0</v>
      </c>
      <c r="BI174" s="102">
        <f>IF(U174="nulová",N174,0)</f>
        <v>0</v>
      </c>
      <c r="BJ174" s="20" t="s">
        <v>82</v>
      </c>
      <c r="BK174" s="102">
        <f>ROUND(L174*K174,2)</f>
        <v>0</v>
      </c>
      <c r="BL174" s="20" t="s">
        <v>149</v>
      </c>
      <c r="BM174" s="20" t="s">
        <v>188</v>
      </c>
    </row>
    <row r="175" spans="2:65" s="10" customFormat="1" ht="14.45" customHeight="1">
      <c r="B175" s="164"/>
      <c r="C175" s="165"/>
      <c r="D175" s="165"/>
      <c r="E175" s="166" t="s">
        <v>5</v>
      </c>
      <c r="F175" s="275" t="s">
        <v>402</v>
      </c>
      <c r="G175" s="268"/>
      <c r="H175" s="268"/>
      <c r="I175" s="268"/>
      <c r="J175" s="165"/>
      <c r="K175" s="167">
        <v>39.36</v>
      </c>
      <c r="L175" s="165"/>
      <c r="M175" s="165"/>
      <c r="N175" s="165"/>
      <c r="O175" s="165"/>
      <c r="P175" s="165"/>
      <c r="Q175" s="165"/>
      <c r="R175" s="168"/>
      <c r="T175" s="169"/>
      <c r="U175" s="165"/>
      <c r="V175" s="165"/>
      <c r="W175" s="165"/>
      <c r="X175" s="165"/>
      <c r="Y175" s="165"/>
      <c r="Z175" s="165"/>
      <c r="AA175" s="170"/>
      <c r="AT175" s="171" t="s">
        <v>152</v>
      </c>
      <c r="AU175" s="171" t="s">
        <v>98</v>
      </c>
      <c r="AV175" s="10" t="s">
        <v>98</v>
      </c>
      <c r="AW175" s="10" t="s">
        <v>34</v>
      </c>
      <c r="AX175" s="10" t="s">
        <v>77</v>
      </c>
      <c r="AY175" s="171" t="s">
        <v>144</v>
      </c>
    </row>
    <row r="176" spans="2:65" s="11" customFormat="1" ht="14.45" customHeight="1">
      <c r="B176" s="172"/>
      <c r="C176" s="173"/>
      <c r="D176" s="173"/>
      <c r="E176" s="174" t="s">
        <v>5</v>
      </c>
      <c r="F176" s="276" t="s">
        <v>153</v>
      </c>
      <c r="G176" s="276"/>
      <c r="H176" s="276"/>
      <c r="I176" s="276"/>
      <c r="J176" s="173"/>
      <c r="K176" s="175">
        <v>39.36</v>
      </c>
      <c r="L176" s="173"/>
      <c r="M176" s="173"/>
      <c r="N176" s="173"/>
      <c r="O176" s="173"/>
      <c r="P176" s="173"/>
      <c r="Q176" s="173"/>
      <c r="R176" s="176"/>
      <c r="T176" s="177"/>
      <c r="U176" s="173"/>
      <c r="V176" s="173"/>
      <c r="W176" s="173"/>
      <c r="X176" s="173"/>
      <c r="Y176" s="173"/>
      <c r="Z176" s="173"/>
      <c r="AA176" s="178"/>
      <c r="AT176" s="179" t="s">
        <v>152</v>
      </c>
      <c r="AU176" s="179" t="s">
        <v>98</v>
      </c>
      <c r="AV176" s="11" t="s">
        <v>149</v>
      </c>
      <c r="AW176" s="11" t="s">
        <v>34</v>
      </c>
      <c r="AX176" s="11" t="s">
        <v>82</v>
      </c>
      <c r="AY176" s="179" t="s">
        <v>144</v>
      </c>
    </row>
    <row r="177" spans="2:65" s="1" customFormat="1" ht="22.9" customHeight="1">
      <c r="B177" s="128"/>
      <c r="C177" s="157">
        <v>14</v>
      </c>
      <c r="D177" s="157" t="s">
        <v>145</v>
      </c>
      <c r="E177" s="158" t="s">
        <v>190</v>
      </c>
      <c r="F177" s="277" t="s">
        <v>191</v>
      </c>
      <c r="G177" s="278"/>
      <c r="H177" s="278"/>
      <c r="I177" s="279"/>
      <c r="J177" s="159" t="s">
        <v>187</v>
      </c>
      <c r="K177" s="160">
        <v>1180.8</v>
      </c>
      <c r="L177" s="280"/>
      <c r="M177" s="281"/>
      <c r="N177" s="282">
        <f>ROUND(L177*K177,2)</f>
        <v>0</v>
      </c>
      <c r="O177" s="283"/>
      <c r="P177" s="283"/>
      <c r="Q177" s="284"/>
      <c r="R177" s="131"/>
      <c r="T177" s="161" t="s">
        <v>5</v>
      </c>
      <c r="U177" s="45" t="s">
        <v>42</v>
      </c>
      <c r="V177" s="37"/>
      <c r="W177" s="162">
        <f>V177*K177</f>
        <v>0</v>
      </c>
      <c r="X177" s="162">
        <v>0</v>
      </c>
      <c r="Y177" s="162">
        <f>X177*K177</f>
        <v>0</v>
      </c>
      <c r="Z177" s="162">
        <v>0</v>
      </c>
      <c r="AA177" s="163">
        <f>Z177*K177</f>
        <v>0</v>
      </c>
      <c r="AR177" s="20" t="s">
        <v>149</v>
      </c>
      <c r="AT177" s="20" t="s">
        <v>145</v>
      </c>
      <c r="AU177" s="20" t="s">
        <v>98</v>
      </c>
      <c r="AY177" s="20" t="s">
        <v>144</v>
      </c>
      <c r="BE177" s="102">
        <f>IF(U177="základní",N177,0)</f>
        <v>0</v>
      </c>
      <c r="BF177" s="102">
        <f>IF(U177="snížená",N177,0)</f>
        <v>0</v>
      </c>
      <c r="BG177" s="102">
        <f>IF(U177="zákl. přenesená",N177,0)</f>
        <v>0</v>
      </c>
      <c r="BH177" s="102">
        <f>IF(U177="sníž. přenesená",N177,0)</f>
        <v>0</v>
      </c>
      <c r="BI177" s="102">
        <f>IF(U177="nulová",N177,0)</f>
        <v>0</v>
      </c>
      <c r="BJ177" s="20" t="s">
        <v>82</v>
      </c>
      <c r="BK177" s="102">
        <f>ROUND(L177*K177,2)</f>
        <v>0</v>
      </c>
      <c r="BL177" s="20" t="s">
        <v>149</v>
      </c>
      <c r="BM177" s="20" t="s">
        <v>192</v>
      </c>
    </row>
    <row r="178" spans="2:65" s="10" customFormat="1" ht="14.45" customHeight="1">
      <c r="B178" s="164"/>
      <c r="C178" s="165"/>
      <c r="D178" s="165"/>
      <c r="E178" s="166" t="s">
        <v>5</v>
      </c>
      <c r="F178" s="275" t="s">
        <v>403</v>
      </c>
      <c r="G178" s="268"/>
      <c r="H178" s="268"/>
      <c r="I178" s="268"/>
      <c r="J178" s="165"/>
      <c r="K178" s="167">
        <v>1180.8</v>
      </c>
      <c r="L178" s="165"/>
      <c r="M178" s="165"/>
      <c r="N178" s="165"/>
      <c r="O178" s="165"/>
      <c r="P178" s="165"/>
      <c r="Q178" s="165"/>
      <c r="R178" s="168"/>
      <c r="T178" s="169"/>
      <c r="U178" s="165"/>
      <c r="V178" s="165"/>
      <c r="W178" s="165"/>
      <c r="X178" s="165"/>
      <c r="Y178" s="165"/>
      <c r="Z178" s="165"/>
      <c r="AA178" s="170"/>
      <c r="AT178" s="171" t="s">
        <v>152</v>
      </c>
      <c r="AU178" s="171" t="s">
        <v>98</v>
      </c>
      <c r="AV178" s="10" t="s">
        <v>98</v>
      </c>
      <c r="AW178" s="10" t="s">
        <v>34</v>
      </c>
      <c r="AX178" s="10" t="s">
        <v>77</v>
      </c>
      <c r="AY178" s="171" t="s">
        <v>144</v>
      </c>
    </row>
    <row r="179" spans="2:65" s="11" customFormat="1" ht="14.45" customHeight="1">
      <c r="B179" s="172"/>
      <c r="C179" s="173"/>
      <c r="D179" s="173"/>
      <c r="E179" s="174" t="s">
        <v>5</v>
      </c>
      <c r="F179" s="276" t="s">
        <v>153</v>
      </c>
      <c r="G179" s="276"/>
      <c r="H179" s="276"/>
      <c r="I179" s="276"/>
      <c r="J179" s="173"/>
      <c r="K179" s="175">
        <v>1180.8</v>
      </c>
      <c r="L179" s="173"/>
      <c r="M179" s="173"/>
      <c r="N179" s="173"/>
      <c r="O179" s="173"/>
      <c r="P179" s="173"/>
      <c r="Q179" s="173"/>
      <c r="R179" s="176"/>
      <c r="T179" s="177"/>
      <c r="U179" s="173"/>
      <c r="V179" s="173"/>
      <c r="W179" s="173"/>
      <c r="X179" s="173"/>
      <c r="Y179" s="173"/>
      <c r="Z179" s="173"/>
      <c r="AA179" s="178"/>
      <c r="AT179" s="179" t="s">
        <v>152</v>
      </c>
      <c r="AU179" s="179" t="s">
        <v>98</v>
      </c>
      <c r="AV179" s="11" t="s">
        <v>149</v>
      </c>
      <c r="AW179" s="11" t="s">
        <v>34</v>
      </c>
      <c r="AX179" s="11" t="s">
        <v>82</v>
      </c>
      <c r="AY179" s="179" t="s">
        <v>144</v>
      </c>
    </row>
    <row r="180" spans="2:65" s="1" customFormat="1" ht="22.9" customHeight="1">
      <c r="B180" s="128"/>
      <c r="C180" s="157">
        <v>15</v>
      </c>
      <c r="D180" s="157" t="s">
        <v>145</v>
      </c>
      <c r="E180" s="158" t="s">
        <v>193</v>
      </c>
      <c r="F180" s="277" t="s">
        <v>194</v>
      </c>
      <c r="G180" s="278"/>
      <c r="H180" s="278"/>
      <c r="I180" s="279"/>
      <c r="J180" s="159" t="s">
        <v>187</v>
      </c>
      <c r="K180" s="160">
        <v>39.36</v>
      </c>
      <c r="L180" s="280"/>
      <c r="M180" s="281"/>
      <c r="N180" s="282">
        <f>ROUND(L180*K180,2)</f>
        <v>0</v>
      </c>
      <c r="O180" s="283"/>
      <c r="P180" s="283"/>
      <c r="Q180" s="284"/>
      <c r="R180" s="131"/>
      <c r="T180" s="161" t="s">
        <v>5</v>
      </c>
      <c r="U180" s="45" t="s">
        <v>42</v>
      </c>
      <c r="V180" s="37"/>
      <c r="W180" s="162">
        <f>V180*K180</f>
        <v>0</v>
      </c>
      <c r="X180" s="162">
        <v>0</v>
      </c>
      <c r="Y180" s="162">
        <f>X180*K180</f>
        <v>0</v>
      </c>
      <c r="Z180" s="162">
        <v>0</v>
      </c>
      <c r="AA180" s="163">
        <f>Z180*K180</f>
        <v>0</v>
      </c>
      <c r="AR180" s="20" t="s">
        <v>149</v>
      </c>
      <c r="AT180" s="20" t="s">
        <v>145</v>
      </c>
      <c r="AU180" s="20" t="s">
        <v>98</v>
      </c>
      <c r="AY180" s="20" t="s">
        <v>144</v>
      </c>
      <c r="BE180" s="102">
        <f>IF(U180="základní",N180,0)</f>
        <v>0</v>
      </c>
      <c r="BF180" s="102">
        <f>IF(U180="snížená",N180,0)</f>
        <v>0</v>
      </c>
      <c r="BG180" s="102">
        <f>IF(U180="zákl. přenesená",N180,0)</f>
        <v>0</v>
      </c>
      <c r="BH180" s="102">
        <f>IF(U180="sníž. přenesená",N180,0)</f>
        <v>0</v>
      </c>
      <c r="BI180" s="102">
        <f>IF(U180="nulová",N180,0)</f>
        <v>0</v>
      </c>
      <c r="BJ180" s="20" t="s">
        <v>82</v>
      </c>
      <c r="BK180" s="102">
        <f>ROUND(L180*K180,2)</f>
        <v>0</v>
      </c>
      <c r="BL180" s="20" t="s">
        <v>149</v>
      </c>
      <c r="BM180" s="20" t="s">
        <v>195</v>
      </c>
    </row>
    <row r="181" spans="2:65" s="10" customFormat="1" ht="14.45" customHeight="1">
      <c r="B181" s="164"/>
      <c r="C181" s="165"/>
      <c r="D181" s="165"/>
      <c r="E181" s="166" t="s">
        <v>5</v>
      </c>
      <c r="F181" s="275" t="s">
        <v>402</v>
      </c>
      <c r="G181" s="268"/>
      <c r="H181" s="268"/>
      <c r="I181" s="268"/>
      <c r="J181" s="165"/>
      <c r="K181" s="167">
        <v>39.36</v>
      </c>
      <c r="L181" s="165"/>
      <c r="M181" s="165"/>
      <c r="N181" s="165"/>
      <c r="O181" s="165"/>
      <c r="P181" s="165"/>
      <c r="Q181" s="165"/>
      <c r="R181" s="168"/>
      <c r="T181" s="169"/>
      <c r="U181" s="165"/>
      <c r="V181" s="165"/>
      <c r="W181" s="165"/>
      <c r="X181" s="165"/>
      <c r="Y181" s="165"/>
      <c r="Z181" s="165"/>
      <c r="AA181" s="170"/>
      <c r="AT181" s="171" t="s">
        <v>152</v>
      </c>
      <c r="AU181" s="171" t="s">
        <v>98</v>
      </c>
      <c r="AV181" s="10" t="s">
        <v>98</v>
      </c>
      <c r="AW181" s="10" t="s">
        <v>34</v>
      </c>
      <c r="AX181" s="10" t="s">
        <v>77</v>
      </c>
      <c r="AY181" s="171" t="s">
        <v>144</v>
      </c>
    </row>
    <row r="182" spans="2:65" s="11" customFormat="1" ht="14.45" customHeight="1">
      <c r="B182" s="172"/>
      <c r="C182" s="173"/>
      <c r="D182" s="173"/>
      <c r="E182" s="174" t="s">
        <v>5</v>
      </c>
      <c r="F182" s="276" t="s">
        <v>153</v>
      </c>
      <c r="G182" s="276"/>
      <c r="H182" s="276"/>
      <c r="I182" s="276"/>
      <c r="J182" s="173"/>
      <c r="K182" s="175">
        <v>39.36</v>
      </c>
      <c r="L182" s="173"/>
      <c r="M182" s="173"/>
      <c r="N182" s="173"/>
      <c r="O182" s="173"/>
      <c r="P182" s="173"/>
      <c r="Q182" s="173"/>
      <c r="R182" s="176"/>
      <c r="T182" s="177"/>
      <c r="U182" s="173"/>
      <c r="V182" s="173"/>
      <c r="W182" s="173"/>
      <c r="X182" s="173"/>
      <c r="Y182" s="173"/>
      <c r="Z182" s="173"/>
      <c r="AA182" s="178"/>
      <c r="AT182" s="179" t="s">
        <v>152</v>
      </c>
      <c r="AU182" s="179" t="s">
        <v>98</v>
      </c>
      <c r="AV182" s="11" t="s">
        <v>149</v>
      </c>
      <c r="AW182" s="11" t="s">
        <v>34</v>
      </c>
      <c r="AX182" s="11" t="s">
        <v>82</v>
      </c>
      <c r="AY182" s="179" t="s">
        <v>144</v>
      </c>
    </row>
    <row r="183" spans="2:65" s="1" customFormat="1" ht="34.15" customHeight="1">
      <c r="B183" s="128"/>
      <c r="C183" s="157">
        <v>16</v>
      </c>
      <c r="D183" s="157" t="s">
        <v>145</v>
      </c>
      <c r="E183" s="158" t="s">
        <v>196</v>
      </c>
      <c r="F183" s="265" t="s">
        <v>197</v>
      </c>
      <c r="G183" s="265"/>
      <c r="H183" s="265"/>
      <c r="I183" s="265"/>
      <c r="J183" s="159" t="s">
        <v>198</v>
      </c>
      <c r="K183" s="160">
        <v>96</v>
      </c>
      <c r="L183" s="266"/>
      <c r="M183" s="266"/>
      <c r="N183" s="267">
        <f>ROUND(L183*K183,2)</f>
        <v>0</v>
      </c>
      <c r="O183" s="267"/>
      <c r="P183" s="267"/>
      <c r="Q183" s="267"/>
      <c r="R183" s="131"/>
      <c r="T183" s="161" t="s">
        <v>5</v>
      </c>
      <c r="U183" s="45" t="s">
        <v>42</v>
      </c>
      <c r="V183" s="37"/>
      <c r="W183" s="162">
        <f>V183*K183</f>
        <v>0</v>
      </c>
      <c r="X183" s="162">
        <v>4.0000000000000003E-5</v>
      </c>
      <c r="Y183" s="162">
        <f>X183*K183</f>
        <v>3.8400000000000005E-3</v>
      </c>
      <c r="Z183" s="162">
        <v>0</v>
      </c>
      <c r="AA183" s="163">
        <f>Z183*K183</f>
        <v>0</v>
      </c>
      <c r="AR183" s="20" t="s">
        <v>149</v>
      </c>
      <c r="AT183" s="20" t="s">
        <v>145</v>
      </c>
      <c r="AU183" s="20" t="s">
        <v>98</v>
      </c>
      <c r="AY183" s="20" t="s">
        <v>144</v>
      </c>
      <c r="BE183" s="102">
        <f>IF(U183="základní",N183,0)</f>
        <v>0</v>
      </c>
      <c r="BF183" s="102">
        <f>IF(U183="snížená",N183,0)</f>
        <v>0</v>
      </c>
      <c r="BG183" s="102">
        <f>IF(U183="zákl. přenesená",N183,0)</f>
        <v>0</v>
      </c>
      <c r="BH183" s="102">
        <f>IF(U183="sníž. přenesená",N183,0)</f>
        <v>0</v>
      </c>
      <c r="BI183" s="102">
        <f>IF(U183="nulová",N183,0)</f>
        <v>0</v>
      </c>
      <c r="BJ183" s="20" t="s">
        <v>82</v>
      </c>
      <c r="BK183" s="102">
        <f>ROUND(L183*K183,2)</f>
        <v>0</v>
      </c>
      <c r="BL183" s="20" t="s">
        <v>149</v>
      </c>
      <c r="BM183" s="20" t="s">
        <v>199</v>
      </c>
    </row>
    <row r="184" spans="2:65" s="10" customFormat="1" ht="14.45" customHeight="1">
      <c r="B184" s="164"/>
      <c r="C184" s="165"/>
      <c r="D184" s="165"/>
      <c r="E184" s="166" t="s">
        <v>5</v>
      </c>
      <c r="F184" s="268" t="s">
        <v>200</v>
      </c>
      <c r="G184" s="269"/>
      <c r="H184" s="269"/>
      <c r="I184" s="269"/>
      <c r="J184" s="165"/>
      <c r="K184" s="167">
        <v>96</v>
      </c>
      <c r="L184" s="165"/>
      <c r="M184" s="165"/>
      <c r="N184" s="165"/>
      <c r="O184" s="165"/>
      <c r="P184" s="165"/>
      <c r="Q184" s="165"/>
      <c r="R184" s="168"/>
      <c r="T184" s="169"/>
      <c r="U184" s="165"/>
      <c r="V184" s="165"/>
      <c r="W184" s="165"/>
      <c r="X184" s="165"/>
      <c r="Y184" s="165"/>
      <c r="Z184" s="165"/>
      <c r="AA184" s="170"/>
      <c r="AT184" s="171" t="s">
        <v>152</v>
      </c>
      <c r="AU184" s="171" t="s">
        <v>98</v>
      </c>
      <c r="AV184" s="10" t="s">
        <v>98</v>
      </c>
      <c r="AW184" s="10" t="s">
        <v>34</v>
      </c>
      <c r="AX184" s="10" t="s">
        <v>77</v>
      </c>
      <c r="AY184" s="171" t="s">
        <v>144</v>
      </c>
    </row>
    <row r="185" spans="2:65" s="11" customFormat="1" ht="14.45" customHeight="1">
      <c r="B185" s="172"/>
      <c r="C185" s="173"/>
      <c r="D185" s="173"/>
      <c r="E185" s="174" t="s">
        <v>5</v>
      </c>
      <c r="F185" s="270" t="s">
        <v>153</v>
      </c>
      <c r="G185" s="271"/>
      <c r="H185" s="271"/>
      <c r="I185" s="271"/>
      <c r="J185" s="173"/>
      <c r="K185" s="175">
        <v>96</v>
      </c>
      <c r="L185" s="173"/>
      <c r="M185" s="173"/>
      <c r="N185" s="173"/>
      <c r="O185" s="173"/>
      <c r="P185" s="173"/>
      <c r="Q185" s="173"/>
      <c r="R185" s="176"/>
      <c r="T185" s="177"/>
      <c r="U185" s="173"/>
      <c r="V185" s="173"/>
      <c r="W185" s="173"/>
      <c r="X185" s="173"/>
      <c r="Y185" s="173"/>
      <c r="Z185" s="173"/>
      <c r="AA185" s="178"/>
      <c r="AT185" s="179" t="s">
        <v>152</v>
      </c>
      <c r="AU185" s="179" t="s">
        <v>98</v>
      </c>
      <c r="AV185" s="11" t="s">
        <v>149</v>
      </c>
      <c r="AW185" s="11" t="s">
        <v>34</v>
      </c>
      <c r="AX185" s="11" t="s">
        <v>82</v>
      </c>
      <c r="AY185" s="179" t="s">
        <v>144</v>
      </c>
    </row>
    <row r="186" spans="2:65" s="1" customFormat="1" ht="45.6" customHeight="1">
      <c r="B186" s="128"/>
      <c r="C186" s="157">
        <v>17</v>
      </c>
      <c r="D186" s="157" t="s">
        <v>145</v>
      </c>
      <c r="E186" s="158" t="s">
        <v>201</v>
      </c>
      <c r="F186" s="265" t="s">
        <v>202</v>
      </c>
      <c r="G186" s="265"/>
      <c r="H186" s="265"/>
      <c r="I186" s="265"/>
      <c r="J186" s="159" t="s">
        <v>162</v>
      </c>
      <c r="K186" s="160">
        <v>2</v>
      </c>
      <c r="L186" s="266"/>
      <c r="M186" s="266"/>
      <c r="N186" s="267">
        <f>ROUND(L186*K186,2)</f>
        <v>0</v>
      </c>
      <c r="O186" s="267"/>
      <c r="P186" s="267"/>
      <c r="Q186" s="267"/>
      <c r="R186" s="131"/>
      <c r="T186" s="161" t="s">
        <v>5</v>
      </c>
      <c r="U186" s="45" t="s">
        <v>42</v>
      </c>
      <c r="V186" s="37"/>
      <c r="W186" s="162">
        <f>V186*K186</f>
        <v>0</v>
      </c>
      <c r="X186" s="162">
        <v>0</v>
      </c>
      <c r="Y186" s="162">
        <f>X186*K186</f>
        <v>0</v>
      </c>
      <c r="Z186" s="162">
        <v>2.2000000000000002</v>
      </c>
      <c r="AA186" s="163">
        <f>Z186*K186</f>
        <v>4.4000000000000004</v>
      </c>
      <c r="AR186" s="20" t="s">
        <v>149</v>
      </c>
      <c r="AT186" s="20" t="s">
        <v>145</v>
      </c>
      <c r="AU186" s="20" t="s">
        <v>98</v>
      </c>
      <c r="AY186" s="20" t="s">
        <v>144</v>
      </c>
      <c r="BE186" s="102">
        <f>IF(U186="základní",N186,0)</f>
        <v>0</v>
      </c>
      <c r="BF186" s="102">
        <f>IF(U186="snížená",N186,0)</f>
        <v>0</v>
      </c>
      <c r="BG186" s="102">
        <f>IF(U186="zákl. přenesená",N186,0)</f>
        <v>0</v>
      </c>
      <c r="BH186" s="102">
        <f>IF(U186="sníž. přenesená",N186,0)</f>
        <v>0</v>
      </c>
      <c r="BI186" s="102">
        <f>IF(U186="nulová",N186,0)</f>
        <v>0</v>
      </c>
      <c r="BJ186" s="20" t="s">
        <v>82</v>
      </c>
      <c r="BK186" s="102">
        <f>ROUND(L186*K186,2)</f>
        <v>0</v>
      </c>
      <c r="BL186" s="20" t="s">
        <v>149</v>
      </c>
      <c r="BM186" s="20" t="s">
        <v>203</v>
      </c>
    </row>
    <row r="187" spans="2:65" s="10" customFormat="1" ht="14.45" customHeight="1">
      <c r="B187" s="164"/>
      <c r="C187" s="165"/>
      <c r="D187" s="165"/>
      <c r="E187" s="166" t="s">
        <v>5</v>
      </c>
      <c r="F187" s="268" t="s">
        <v>98</v>
      </c>
      <c r="G187" s="269"/>
      <c r="H187" s="269"/>
      <c r="I187" s="269"/>
      <c r="J187" s="165"/>
      <c r="K187" s="167">
        <v>2</v>
      </c>
      <c r="L187" s="165"/>
      <c r="M187" s="165"/>
      <c r="N187" s="165"/>
      <c r="O187" s="165"/>
      <c r="P187" s="165"/>
      <c r="Q187" s="165"/>
      <c r="R187" s="168"/>
      <c r="T187" s="169"/>
      <c r="U187" s="165"/>
      <c r="V187" s="165"/>
      <c r="W187" s="165"/>
      <c r="X187" s="165"/>
      <c r="Y187" s="165"/>
      <c r="Z187" s="165"/>
      <c r="AA187" s="170"/>
      <c r="AT187" s="171" t="s">
        <v>152</v>
      </c>
      <c r="AU187" s="171" t="s">
        <v>98</v>
      </c>
      <c r="AV187" s="10" t="s">
        <v>98</v>
      </c>
      <c r="AW187" s="10" t="s">
        <v>34</v>
      </c>
      <c r="AX187" s="10" t="s">
        <v>77</v>
      </c>
      <c r="AY187" s="171" t="s">
        <v>144</v>
      </c>
    </row>
    <row r="188" spans="2:65" s="11" customFormat="1" ht="14.45" customHeight="1">
      <c r="B188" s="172"/>
      <c r="C188" s="173"/>
      <c r="D188" s="173"/>
      <c r="E188" s="174" t="s">
        <v>5</v>
      </c>
      <c r="F188" s="270" t="s">
        <v>153</v>
      </c>
      <c r="G188" s="271"/>
      <c r="H188" s="271"/>
      <c r="I188" s="271"/>
      <c r="J188" s="173"/>
      <c r="K188" s="175">
        <v>2</v>
      </c>
      <c r="L188" s="173"/>
      <c r="M188" s="173"/>
      <c r="N188" s="173"/>
      <c r="O188" s="173"/>
      <c r="P188" s="173"/>
      <c r="Q188" s="173"/>
      <c r="R188" s="176"/>
      <c r="T188" s="177"/>
      <c r="U188" s="173"/>
      <c r="V188" s="173"/>
      <c r="W188" s="173"/>
      <c r="X188" s="173"/>
      <c r="Y188" s="173"/>
      <c r="Z188" s="173"/>
      <c r="AA188" s="178"/>
      <c r="AT188" s="179" t="s">
        <v>152</v>
      </c>
      <c r="AU188" s="179" t="s">
        <v>98</v>
      </c>
      <c r="AV188" s="11" t="s">
        <v>149</v>
      </c>
      <c r="AW188" s="11" t="s">
        <v>34</v>
      </c>
      <c r="AX188" s="11" t="s">
        <v>82</v>
      </c>
      <c r="AY188" s="179" t="s">
        <v>144</v>
      </c>
    </row>
    <row r="189" spans="2:65" s="1" customFormat="1" ht="34.15" customHeight="1">
      <c r="B189" s="128"/>
      <c r="C189" s="157">
        <v>18</v>
      </c>
      <c r="D189" s="157" t="s">
        <v>145</v>
      </c>
      <c r="E189" s="158" t="s">
        <v>205</v>
      </c>
      <c r="F189" s="265" t="s">
        <v>206</v>
      </c>
      <c r="G189" s="265"/>
      <c r="H189" s="265"/>
      <c r="I189" s="265"/>
      <c r="J189" s="159" t="s">
        <v>148</v>
      </c>
      <c r="K189" s="160">
        <v>35.921999999999997</v>
      </c>
      <c r="L189" s="266"/>
      <c r="M189" s="266"/>
      <c r="N189" s="267">
        <f>ROUND(L189*K189,2)</f>
        <v>0</v>
      </c>
      <c r="O189" s="267"/>
      <c r="P189" s="267"/>
      <c r="Q189" s="267"/>
      <c r="R189" s="131"/>
      <c r="T189" s="161" t="s">
        <v>5</v>
      </c>
      <c r="U189" s="45" t="s">
        <v>42</v>
      </c>
      <c r="V189" s="37"/>
      <c r="W189" s="162">
        <f>V189*K189</f>
        <v>0</v>
      </c>
      <c r="X189" s="162">
        <v>0</v>
      </c>
      <c r="Y189" s="162">
        <f>X189*K189</f>
        <v>0</v>
      </c>
      <c r="Z189" s="162">
        <v>0.1</v>
      </c>
      <c r="AA189" s="163">
        <f>Z189*K189</f>
        <v>3.5922000000000001</v>
      </c>
      <c r="AR189" s="20" t="s">
        <v>149</v>
      </c>
      <c r="AT189" s="20" t="s">
        <v>145</v>
      </c>
      <c r="AU189" s="20" t="s">
        <v>98</v>
      </c>
      <c r="AY189" s="20" t="s">
        <v>144</v>
      </c>
      <c r="BE189" s="102">
        <f>IF(U189="základní",N189,0)</f>
        <v>0</v>
      </c>
      <c r="BF189" s="102">
        <f>IF(U189="snížená",N189,0)</f>
        <v>0</v>
      </c>
      <c r="BG189" s="102">
        <f>IF(U189="zákl. přenesená",N189,0)</f>
        <v>0</v>
      </c>
      <c r="BH189" s="102">
        <f>IF(U189="sníž. přenesená",N189,0)</f>
        <v>0</v>
      </c>
      <c r="BI189" s="102">
        <f>IF(U189="nulová",N189,0)</f>
        <v>0</v>
      </c>
      <c r="BJ189" s="20" t="s">
        <v>82</v>
      </c>
      <c r="BK189" s="102">
        <f>ROUND(L189*K189,2)</f>
        <v>0</v>
      </c>
      <c r="BL189" s="20" t="s">
        <v>149</v>
      </c>
      <c r="BM189" s="20" t="s">
        <v>207</v>
      </c>
    </row>
    <row r="190" spans="2:65" s="10" customFormat="1" ht="14.45" customHeight="1">
      <c r="B190" s="164"/>
      <c r="C190" s="165"/>
      <c r="D190" s="165"/>
      <c r="E190" s="166" t="s">
        <v>5</v>
      </c>
      <c r="F190" s="268" t="s">
        <v>176</v>
      </c>
      <c r="G190" s="269"/>
      <c r="H190" s="269"/>
      <c r="I190" s="269"/>
      <c r="J190" s="165"/>
      <c r="K190" s="167">
        <v>35.921999999999997</v>
      </c>
      <c r="L190" s="165"/>
      <c r="M190" s="165"/>
      <c r="N190" s="165"/>
      <c r="O190" s="165"/>
      <c r="P190" s="165"/>
      <c r="Q190" s="165"/>
      <c r="R190" s="168"/>
      <c r="T190" s="169"/>
      <c r="U190" s="165"/>
      <c r="V190" s="165"/>
      <c r="W190" s="165"/>
      <c r="X190" s="165"/>
      <c r="Y190" s="165"/>
      <c r="Z190" s="165"/>
      <c r="AA190" s="170"/>
      <c r="AT190" s="171" t="s">
        <v>152</v>
      </c>
      <c r="AU190" s="171" t="s">
        <v>98</v>
      </c>
      <c r="AV190" s="10" t="s">
        <v>98</v>
      </c>
      <c r="AW190" s="10" t="s">
        <v>34</v>
      </c>
      <c r="AX190" s="10" t="s">
        <v>77</v>
      </c>
      <c r="AY190" s="171" t="s">
        <v>144</v>
      </c>
    </row>
    <row r="191" spans="2:65" s="11" customFormat="1" ht="14.45" customHeight="1">
      <c r="B191" s="172"/>
      <c r="C191" s="173"/>
      <c r="D191" s="173"/>
      <c r="E191" s="174" t="s">
        <v>5</v>
      </c>
      <c r="F191" s="270" t="s">
        <v>153</v>
      </c>
      <c r="G191" s="271"/>
      <c r="H191" s="271"/>
      <c r="I191" s="271"/>
      <c r="J191" s="173"/>
      <c r="K191" s="175">
        <v>35.921999999999997</v>
      </c>
      <c r="L191" s="173"/>
      <c r="M191" s="173"/>
      <c r="N191" s="173"/>
      <c r="O191" s="173"/>
      <c r="P191" s="173"/>
      <c r="Q191" s="173"/>
      <c r="R191" s="176"/>
      <c r="T191" s="177"/>
      <c r="U191" s="173"/>
      <c r="V191" s="173"/>
      <c r="W191" s="173"/>
      <c r="X191" s="173"/>
      <c r="Y191" s="173"/>
      <c r="Z191" s="173"/>
      <c r="AA191" s="178"/>
      <c r="AT191" s="179" t="s">
        <v>152</v>
      </c>
      <c r="AU191" s="179" t="s">
        <v>98</v>
      </c>
      <c r="AV191" s="11" t="s">
        <v>149</v>
      </c>
      <c r="AW191" s="11" t="s">
        <v>34</v>
      </c>
      <c r="AX191" s="11" t="s">
        <v>82</v>
      </c>
      <c r="AY191" s="179" t="s">
        <v>144</v>
      </c>
    </row>
    <row r="192" spans="2:65" s="1" customFormat="1" ht="34.15" customHeight="1">
      <c r="B192" s="128"/>
      <c r="C192" s="157">
        <v>19</v>
      </c>
      <c r="D192" s="157" t="s">
        <v>145</v>
      </c>
      <c r="E192" s="158" t="s">
        <v>208</v>
      </c>
      <c r="F192" s="265" t="s">
        <v>209</v>
      </c>
      <c r="G192" s="265"/>
      <c r="H192" s="265"/>
      <c r="I192" s="265"/>
      <c r="J192" s="159" t="s">
        <v>162</v>
      </c>
      <c r="K192" s="160">
        <v>2</v>
      </c>
      <c r="L192" s="266"/>
      <c r="M192" s="266"/>
      <c r="N192" s="267">
        <f>ROUND(L192*K192,2)</f>
        <v>0</v>
      </c>
      <c r="O192" s="267"/>
      <c r="P192" s="267"/>
      <c r="Q192" s="267"/>
      <c r="R192" s="131"/>
      <c r="T192" s="161" t="s">
        <v>5</v>
      </c>
      <c r="U192" s="45" t="s">
        <v>42</v>
      </c>
      <c r="V192" s="37"/>
      <c r="W192" s="162">
        <f>V192*K192</f>
        <v>0</v>
      </c>
      <c r="X192" s="162">
        <v>0</v>
      </c>
      <c r="Y192" s="162">
        <f>X192*K192</f>
        <v>0</v>
      </c>
      <c r="Z192" s="162">
        <v>4.3999999999999997E-2</v>
      </c>
      <c r="AA192" s="163">
        <f>Z192*K192</f>
        <v>8.7999999999999995E-2</v>
      </c>
      <c r="AR192" s="20" t="s">
        <v>149</v>
      </c>
      <c r="AT192" s="20" t="s">
        <v>145</v>
      </c>
      <c r="AU192" s="20" t="s">
        <v>98</v>
      </c>
      <c r="AY192" s="20" t="s">
        <v>144</v>
      </c>
      <c r="BE192" s="102">
        <f>IF(U192="základní",N192,0)</f>
        <v>0</v>
      </c>
      <c r="BF192" s="102">
        <f>IF(U192="snížená",N192,0)</f>
        <v>0</v>
      </c>
      <c r="BG192" s="102">
        <f>IF(U192="zákl. přenesená",N192,0)</f>
        <v>0</v>
      </c>
      <c r="BH192" s="102">
        <f>IF(U192="sníž. přenesená",N192,0)</f>
        <v>0</v>
      </c>
      <c r="BI192" s="102">
        <f>IF(U192="nulová",N192,0)</f>
        <v>0</v>
      </c>
      <c r="BJ192" s="20" t="s">
        <v>82</v>
      </c>
      <c r="BK192" s="102">
        <f>ROUND(L192*K192,2)</f>
        <v>0</v>
      </c>
      <c r="BL192" s="20" t="s">
        <v>149</v>
      </c>
      <c r="BM192" s="20" t="s">
        <v>210</v>
      </c>
    </row>
    <row r="193" spans="2:65" s="10" customFormat="1" ht="14.45" customHeight="1">
      <c r="B193" s="164"/>
      <c r="C193" s="165"/>
      <c r="D193" s="165"/>
      <c r="E193" s="166" t="s">
        <v>5</v>
      </c>
      <c r="F193" s="268" t="s">
        <v>98</v>
      </c>
      <c r="G193" s="269"/>
      <c r="H193" s="269"/>
      <c r="I193" s="269"/>
      <c r="J193" s="165"/>
      <c r="K193" s="167">
        <v>2</v>
      </c>
      <c r="L193" s="165"/>
      <c r="M193" s="165"/>
      <c r="N193" s="165"/>
      <c r="O193" s="165"/>
      <c r="P193" s="165"/>
      <c r="Q193" s="165"/>
      <c r="R193" s="168"/>
      <c r="T193" s="169"/>
      <c r="U193" s="165"/>
      <c r="V193" s="165"/>
      <c r="W193" s="165"/>
      <c r="X193" s="165"/>
      <c r="Y193" s="165"/>
      <c r="Z193" s="165"/>
      <c r="AA193" s="170"/>
      <c r="AT193" s="171" t="s">
        <v>152</v>
      </c>
      <c r="AU193" s="171" t="s">
        <v>98</v>
      </c>
      <c r="AV193" s="10" t="s">
        <v>98</v>
      </c>
      <c r="AW193" s="10" t="s">
        <v>34</v>
      </c>
      <c r="AX193" s="10" t="s">
        <v>77</v>
      </c>
      <c r="AY193" s="171" t="s">
        <v>144</v>
      </c>
    </row>
    <row r="194" spans="2:65" s="11" customFormat="1" ht="14.45" customHeight="1">
      <c r="B194" s="172"/>
      <c r="C194" s="173"/>
      <c r="D194" s="173"/>
      <c r="E194" s="174" t="s">
        <v>5</v>
      </c>
      <c r="F194" s="270" t="s">
        <v>153</v>
      </c>
      <c r="G194" s="271"/>
      <c r="H194" s="271"/>
      <c r="I194" s="271"/>
      <c r="J194" s="173"/>
      <c r="K194" s="175">
        <v>2</v>
      </c>
      <c r="L194" s="173"/>
      <c r="M194" s="173"/>
      <c r="N194" s="173"/>
      <c r="O194" s="173"/>
      <c r="P194" s="173"/>
      <c r="Q194" s="173"/>
      <c r="R194" s="176"/>
      <c r="T194" s="177"/>
      <c r="U194" s="173"/>
      <c r="V194" s="173"/>
      <c r="W194" s="173"/>
      <c r="X194" s="173"/>
      <c r="Y194" s="173"/>
      <c r="Z194" s="173"/>
      <c r="AA194" s="178"/>
      <c r="AT194" s="179" t="s">
        <v>152</v>
      </c>
      <c r="AU194" s="179" t="s">
        <v>98</v>
      </c>
      <c r="AV194" s="11" t="s">
        <v>149</v>
      </c>
      <c r="AW194" s="11" t="s">
        <v>34</v>
      </c>
      <c r="AX194" s="11" t="s">
        <v>82</v>
      </c>
      <c r="AY194" s="179" t="s">
        <v>144</v>
      </c>
    </row>
    <row r="195" spans="2:65" s="1" customFormat="1" ht="34.15" customHeight="1">
      <c r="B195" s="128"/>
      <c r="C195" s="180">
        <v>20</v>
      </c>
      <c r="D195" s="180" t="s">
        <v>154</v>
      </c>
      <c r="E195" s="181" t="s">
        <v>211</v>
      </c>
      <c r="F195" s="272" t="s">
        <v>212</v>
      </c>
      <c r="G195" s="272"/>
      <c r="H195" s="272"/>
      <c r="I195" s="272"/>
      <c r="J195" s="182" t="s">
        <v>213</v>
      </c>
      <c r="K195" s="183">
        <v>48</v>
      </c>
      <c r="L195" s="273"/>
      <c r="M195" s="273"/>
      <c r="N195" s="274">
        <f>ROUND(L195*K195,2)</f>
        <v>0</v>
      </c>
      <c r="O195" s="267"/>
      <c r="P195" s="267"/>
      <c r="Q195" s="267"/>
      <c r="R195" s="131"/>
      <c r="T195" s="161" t="s">
        <v>5</v>
      </c>
      <c r="U195" s="45" t="s">
        <v>42</v>
      </c>
      <c r="V195" s="37"/>
      <c r="W195" s="162">
        <f>V195*K195</f>
        <v>0</v>
      </c>
      <c r="X195" s="162">
        <v>0</v>
      </c>
      <c r="Y195" s="162">
        <f>X195*K195</f>
        <v>0</v>
      </c>
      <c r="Z195" s="162">
        <v>0</v>
      </c>
      <c r="AA195" s="163">
        <f>Z195*K195</f>
        <v>0</v>
      </c>
      <c r="AR195" s="20" t="s">
        <v>157</v>
      </c>
      <c r="AT195" s="20" t="s">
        <v>154</v>
      </c>
      <c r="AU195" s="20" t="s">
        <v>98</v>
      </c>
      <c r="AY195" s="20" t="s">
        <v>144</v>
      </c>
      <c r="BE195" s="102">
        <f>IF(U195="základní",N195,0)</f>
        <v>0</v>
      </c>
      <c r="BF195" s="102">
        <f>IF(U195="snížená",N195,0)</f>
        <v>0</v>
      </c>
      <c r="BG195" s="102">
        <f>IF(U195="zákl. přenesená",N195,0)</f>
        <v>0</v>
      </c>
      <c r="BH195" s="102">
        <f>IF(U195="sníž. přenesená",N195,0)</f>
        <v>0</v>
      </c>
      <c r="BI195" s="102">
        <f>IF(U195="nulová",N195,0)</f>
        <v>0</v>
      </c>
      <c r="BJ195" s="20" t="s">
        <v>82</v>
      </c>
      <c r="BK195" s="102">
        <f>ROUND(L195*K195,2)</f>
        <v>0</v>
      </c>
      <c r="BL195" s="20" t="s">
        <v>149</v>
      </c>
      <c r="BM195" s="20" t="s">
        <v>214</v>
      </c>
    </row>
    <row r="196" spans="2:65" s="1" customFormat="1" ht="22.9" customHeight="1">
      <c r="B196" s="128"/>
      <c r="C196" s="157">
        <v>21</v>
      </c>
      <c r="D196" s="157" t="s">
        <v>145</v>
      </c>
      <c r="E196" s="158" t="s">
        <v>215</v>
      </c>
      <c r="F196" s="265" t="s">
        <v>216</v>
      </c>
      <c r="G196" s="265"/>
      <c r="H196" s="265"/>
      <c r="I196" s="265"/>
      <c r="J196" s="159" t="s">
        <v>148</v>
      </c>
      <c r="K196" s="160">
        <v>12</v>
      </c>
      <c r="L196" s="266"/>
      <c r="M196" s="266"/>
      <c r="N196" s="267">
        <f>ROUND(L196*K196,2)</f>
        <v>0</v>
      </c>
      <c r="O196" s="267"/>
      <c r="P196" s="267"/>
      <c r="Q196" s="267"/>
      <c r="R196" s="131"/>
      <c r="T196" s="161" t="s">
        <v>5</v>
      </c>
      <c r="U196" s="45" t="s">
        <v>42</v>
      </c>
      <c r="V196" s="37"/>
      <c r="W196" s="162">
        <f>V196*K196</f>
        <v>0</v>
      </c>
      <c r="X196" s="162">
        <v>0</v>
      </c>
      <c r="Y196" s="162">
        <f>X196*K196</f>
        <v>0</v>
      </c>
      <c r="Z196" s="162">
        <v>0.11</v>
      </c>
      <c r="AA196" s="163">
        <f>Z196*K196</f>
        <v>1.32</v>
      </c>
      <c r="AR196" s="20" t="s">
        <v>149</v>
      </c>
      <c r="AT196" s="20" t="s">
        <v>145</v>
      </c>
      <c r="AU196" s="20" t="s">
        <v>98</v>
      </c>
      <c r="AY196" s="20" t="s">
        <v>144</v>
      </c>
      <c r="BE196" s="102">
        <f>IF(U196="základní",N196,0)</f>
        <v>0</v>
      </c>
      <c r="BF196" s="102">
        <f>IF(U196="snížená",N196,0)</f>
        <v>0</v>
      </c>
      <c r="BG196" s="102">
        <f>IF(U196="zákl. přenesená",N196,0)</f>
        <v>0</v>
      </c>
      <c r="BH196" s="102">
        <f>IF(U196="sníž. přenesená",N196,0)</f>
        <v>0</v>
      </c>
      <c r="BI196" s="102">
        <f>IF(U196="nulová",N196,0)</f>
        <v>0</v>
      </c>
      <c r="BJ196" s="20" t="s">
        <v>82</v>
      </c>
      <c r="BK196" s="102">
        <f>ROUND(L196*K196,2)</f>
        <v>0</v>
      </c>
      <c r="BL196" s="20" t="s">
        <v>149</v>
      </c>
      <c r="BM196" s="20" t="s">
        <v>217</v>
      </c>
    </row>
    <row r="197" spans="2:65" s="10" customFormat="1" ht="14.45" customHeight="1">
      <c r="B197" s="164"/>
      <c r="C197" s="165"/>
      <c r="D197" s="165"/>
      <c r="E197" s="166" t="s">
        <v>5</v>
      </c>
      <c r="F197" s="268" t="s">
        <v>189</v>
      </c>
      <c r="G197" s="269"/>
      <c r="H197" s="269"/>
      <c r="I197" s="269"/>
      <c r="J197" s="165"/>
      <c r="K197" s="167">
        <v>12</v>
      </c>
      <c r="L197" s="165"/>
      <c r="M197" s="165"/>
      <c r="N197" s="165"/>
      <c r="O197" s="165"/>
      <c r="P197" s="165"/>
      <c r="Q197" s="165"/>
      <c r="R197" s="168"/>
      <c r="T197" s="169"/>
      <c r="U197" s="165"/>
      <c r="V197" s="165"/>
      <c r="W197" s="165"/>
      <c r="X197" s="165"/>
      <c r="Y197" s="165"/>
      <c r="Z197" s="165"/>
      <c r="AA197" s="170"/>
      <c r="AT197" s="171" t="s">
        <v>152</v>
      </c>
      <c r="AU197" s="171" t="s">
        <v>98</v>
      </c>
      <c r="AV197" s="10" t="s">
        <v>98</v>
      </c>
      <c r="AW197" s="10" t="s">
        <v>34</v>
      </c>
      <c r="AX197" s="10" t="s">
        <v>77</v>
      </c>
      <c r="AY197" s="171" t="s">
        <v>144</v>
      </c>
    </row>
    <row r="198" spans="2:65" s="11" customFormat="1" ht="14.45" customHeight="1">
      <c r="B198" s="172"/>
      <c r="C198" s="173"/>
      <c r="D198" s="173"/>
      <c r="E198" s="174" t="s">
        <v>5</v>
      </c>
      <c r="F198" s="270" t="s">
        <v>153</v>
      </c>
      <c r="G198" s="271"/>
      <c r="H198" s="271"/>
      <c r="I198" s="271"/>
      <c r="J198" s="173"/>
      <c r="K198" s="175">
        <v>12</v>
      </c>
      <c r="L198" s="173"/>
      <c r="M198" s="173"/>
      <c r="N198" s="173"/>
      <c r="O198" s="173"/>
      <c r="P198" s="173"/>
      <c r="Q198" s="173"/>
      <c r="R198" s="176"/>
      <c r="T198" s="177"/>
      <c r="U198" s="173"/>
      <c r="V198" s="173"/>
      <c r="W198" s="173"/>
      <c r="X198" s="173"/>
      <c r="Y198" s="173"/>
      <c r="Z198" s="173"/>
      <c r="AA198" s="178"/>
      <c r="AT198" s="179" t="s">
        <v>152</v>
      </c>
      <c r="AU198" s="179" t="s">
        <v>98</v>
      </c>
      <c r="AV198" s="11" t="s">
        <v>149</v>
      </c>
      <c r="AW198" s="11" t="s">
        <v>34</v>
      </c>
      <c r="AX198" s="11" t="s">
        <v>82</v>
      </c>
      <c r="AY198" s="179" t="s">
        <v>144</v>
      </c>
    </row>
    <row r="199" spans="2:65" s="1" customFormat="1" ht="34.15" customHeight="1">
      <c r="B199" s="128"/>
      <c r="C199" s="157">
        <v>22</v>
      </c>
      <c r="D199" s="157" t="s">
        <v>145</v>
      </c>
      <c r="E199" s="158" t="s">
        <v>218</v>
      </c>
      <c r="F199" s="265" t="s">
        <v>219</v>
      </c>
      <c r="G199" s="265"/>
      <c r="H199" s="265"/>
      <c r="I199" s="265"/>
      <c r="J199" s="159" t="s">
        <v>148</v>
      </c>
      <c r="K199" s="160">
        <v>12</v>
      </c>
      <c r="L199" s="266"/>
      <c r="M199" s="266"/>
      <c r="N199" s="267">
        <f>ROUND(L199*K199,2)</f>
        <v>0</v>
      </c>
      <c r="O199" s="267"/>
      <c r="P199" s="267"/>
      <c r="Q199" s="267"/>
      <c r="R199" s="131"/>
      <c r="T199" s="161" t="s">
        <v>5</v>
      </c>
      <c r="U199" s="45" t="s">
        <v>42</v>
      </c>
      <c r="V199" s="37"/>
      <c r="W199" s="162">
        <f>V199*K199</f>
        <v>0</v>
      </c>
      <c r="X199" s="162">
        <v>0</v>
      </c>
      <c r="Y199" s="162">
        <f>X199*K199</f>
        <v>0</v>
      </c>
      <c r="Z199" s="162">
        <v>0</v>
      </c>
      <c r="AA199" s="163">
        <f>Z199*K199</f>
        <v>0</v>
      </c>
      <c r="AR199" s="20" t="s">
        <v>149</v>
      </c>
      <c r="AT199" s="20" t="s">
        <v>145</v>
      </c>
      <c r="AU199" s="20" t="s">
        <v>98</v>
      </c>
      <c r="AY199" s="20" t="s">
        <v>144</v>
      </c>
      <c r="BE199" s="102">
        <f>IF(U199="základní",N199,0)</f>
        <v>0</v>
      </c>
      <c r="BF199" s="102">
        <f>IF(U199="snížená",N199,0)</f>
        <v>0</v>
      </c>
      <c r="BG199" s="102">
        <f>IF(U199="zákl. přenesená",N199,0)</f>
        <v>0</v>
      </c>
      <c r="BH199" s="102">
        <f>IF(U199="sníž. přenesená",N199,0)</f>
        <v>0</v>
      </c>
      <c r="BI199" s="102">
        <f>IF(U199="nulová",N199,0)</f>
        <v>0</v>
      </c>
      <c r="BJ199" s="20" t="s">
        <v>82</v>
      </c>
      <c r="BK199" s="102">
        <f>ROUND(L199*K199,2)</f>
        <v>0</v>
      </c>
      <c r="BL199" s="20" t="s">
        <v>149</v>
      </c>
      <c r="BM199" s="20" t="s">
        <v>220</v>
      </c>
    </row>
    <row r="200" spans="2:65" s="10" customFormat="1" ht="14.45" customHeight="1">
      <c r="B200" s="164"/>
      <c r="C200" s="165"/>
      <c r="D200" s="165"/>
      <c r="E200" s="166" t="s">
        <v>5</v>
      </c>
      <c r="F200" s="268" t="s">
        <v>189</v>
      </c>
      <c r="G200" s="269"/>
      <c r="H200" s="269"/>
      <c r="I200" s="269"/>
      <c r="J200" s="165"/>
      <c r="K200" s="167">
        <v>12</v>
      </c>
      <c r="L200" s="165"/>
      <c r="M200" s="165"/>
      <c r="N200" s="165"/>
      <c r="O200" s="165"/>
      <c r="P200" s="165"/>
      <c r="Q200" s="165"/>
      <c r="R200" s="168"/>
      <c r="T200" s="169"/>
      <c r="U200" s="165"/>
      <c r="V200" s="165"/>
      <c r="W200" s="165"/>
      <c r="X200" s="165"/>
      <c r="Y200" s="165"/>
      <c r="Z200" s="165"/>
      <c r="AA200" s="170"/>
      <c r="AT200" s="171" t="s">
        <v>152</v>
      </c>
      <c r="AU200" s="171" t="s">
        <v>98</v>
      </c>
      <c r="AV200" s="10" t="s">
        <v>98</v>
      </c>
      <c r="AW200" s="10" t="s">
        <v>34</v>
      </c>
      <c r="AX200" s="10" t="s">
        <v>77</v>
      </c>
      <c r="AY200" s="171" t="s">
        <v>144</v>
      </c>
    </row>
    <row r="201" spans="2:65" s="11" customFormat="1" ht="14.45" customHeight="1">
      <c r="B201" s="172"/>
      <c r="C201" s="173"/>
      <c r="D201" s="173"/>
      <c r="E201" s="174" t="s">
        <v>5</v>
      </c>
      <c r="F201" s="270" t="s">
        <v>153</v>
      </c>
      <c r="G201" s="271"/>
      <c r="H201" s="271"/>
      <c r="I201" s="271"/>
      <c r="J201" s="173"/>
      <c r="K201" s="175">
        <v>12</v>
      </c>
      <c r="L201" s="173"/>
      <c r="M201" s="173"/>
      <c r="N201" s="173"/>
      <c r="O201" s="173"/>
      <c r="P201" s="173"/>
      <c r="Q201" s="173"/>
      <c r="R201" s="176"/>
      <c r="T201" s="177"/>
      <c r="U201" s="173"/>
      <c r="V201" s="173"/>
      <c r="W201" s="173"/>
      <c r="X201" s="173"/>
      <c r="Y201" s="173"/>
      <c r="Z201" s="173"/>
      <c r="AA201" s="178"/>
      <c r="AT201" s="179" t="s">
        <v>152</v>
      </c>
      <c r="AU201" s="179" t="s">
        <v>98</v>
      </c>
      <c r="AV201" s="11" t="s">
        <v>149</v>
      </c>
      <c r="AW201" s="11" t="s">
        <v>34</v>
      </c>
      <c r="AX201" s="11" t="s">
        <v>82</v>
      </c>
      <c r="AY201" s="179" t="s">
        <v>144</v>
      </c>
    </row>
    <row r="202" spans="2:65" s="1" customFormat="1" ht="34.15" customHeight="1">
      <c r="B202" s="128"/>
      <c r="C202" s="157">
        <v>23</v>
      </c>
      <c r="D202" s="157" t="s">
        <v>145</v>
      </c>
      <c r="E202" s="158" t="s">
        <v>221</v>
      </c>
      <c r="F202" s="265" t="s">
        <v>222</v>
      </c>
      <c r="G202" s="265"/>
      <c r="H202" s="265"/>
      <c r="I202" s="265"/>
      <c r="J202" s="159" t="s">
        <v>148</v>
      </c>
      <c r="K202" s="160">
        <v>45</v>
      </c>
      <c r="L202" s="266"/>
      <c r="M202" s="266"/>
      <c r="N202" s="267">
        <f>ROUND(L202*K202,2)</f>
        <v>0</v>
      </c>
      <c r="O202" s="267"/>
      <c r="P202" s="267"/>
      <c r="Q202" s="267"/>
      <c r="R202" s="131"/>
      <c r="T202" s="161" t="s">
        <v>5</v>
      </c>
      <c r="U202" s="45" t="s">
        <v>42</v>
      </c>
      <c r="V202" s="37"/>
      <c r="W202" s="162">
        <f>V202*K202</f>
        <v>0</v>
      </c>
      <c r="X202" s="162">
        <v>0</v>
      </c>
      <c r="Y202" s="162">
        <f>X202*K202</f>
        <v>0</v>
      </c>
      <c r="Z202" s="162">
        <v>7.0000000000000007E-2</v>
      </c>
      <c r="AA202" s="163">
        <f>Z202*K202</f>
        <v>3.1500000000000004</v>
      </c>
      <c r="AR202" s="20" t="s">
        <v>149</v>
      </c>
      <c r="AT202" s="20" t="s">
        <v>145</v>
      </c>
      <c r="AU202" s="20" t="s">
        <v>98</v>
      </c>
      <c r="AY202" s="20" t="s">
        <v>144</v>
      </c>
      <c r="BE202" s="102">
        <f>IF(U202="základní",N202,0)</f>
        <v>0</v>
      </c>
      <c r="BF202" s="102">
        <f>IF(U202="snížená",N202,0)</f>
        <v>0</v>
      </c>
      <c r="BG202" s="102">
        <f>IF(U202="zákl. přenesená",N202,0)</f>
        <v>0</v>
      </c>
      <c r="BH202" s="102">
        <f>IF(U202="sníž. přenesená",N202,0)</f>
        <v>0</v>
      </c>
      <c r="BI202" s="102">
        <f>IF(U202="nulová",N202,0)</f>
        <v>0</v>
      </c>
      <c r="BJ202" s="20" t="s">
        <v>82</v>
      </c>
      <c r="BK202" s="102">
        <f>ROUND(L202*K202,2)</f>
        <v>0</v>
      </c>
      <c r="BL202" s="20" t="s">
        <v>149</v>
      </c>
      <c r="BM202" s="20" t="s">
        <v>223</v>
      </c>
    </row>
    <row r="203" spans="2:65" s="10" customFormat="1" ht="14.45" customHeight="1">
      <c r="B203" s="164"/>
      <c r="C203" s="165"/>
      <c r="D203" s="165"/>
      <c r="E203" s="166" t="s">
        <v>5</v>
      </c>
      <c r="F203" s="268" t="s">
        <v>224</v>
      </c>
      <c r="G203" s="269"/>
      <c r="H203" s="269"/>
      <c r="I203" s="269"/>
      <c r="J203" s="165"/>
      <c r="K203" s="167">
        <v>45</v>
      </c>
      <c r="L203" s="165"/>
      <c r="M203" s="165"/>
      <c r="N203" s="165"/>
      <c r="O203" s="165"/>
      <c r="P203" s="165"/>
      <c r="Q203" s="165"/>
      <c r="R203" s="168"/>
      <c r="T203" s="169"/>
      <c r="U203" s="165"/>
      <c r="V203" s="165"/>
      <c r="W203" s="165"/>
      <c r="X203" s="165"/>
      <c r="Y203" s="165"/>
      <c r="Z203" s="165"/>
      <c r="AA203" s="170"/>
      <c r="AT203" s="171" t="s">
        <v>152</v>
      </c>
      <c r="AU203" s="171" t="s">
        <v>98</v>
      </c>
      <c r="AV203" s="10" t="s">
        <v>98</v>
      </c>
      <c r="AW203" s="10" t="s">
        <v>34</v>
      </c>
      <c r="AX203" s="10" t="s">
        <v>77</v>
      </c>
      <c r="AY203" s="171" t="s">
        <v>144</v>
      </c>
    </row>
    <row r="204" spans="2:65" s="11" customFormat="1" ht="14.45" customHeight="1">
      <c r="B204" s="172"/>
      <c r="C204" s="173"/>
      <c r="D204" s="173"/>
      <c r="E204" s="174" t="s">
        <v>5</v>
      </c>
      <c r="F204" s="270" t="s">
        <v>153</v>
      </c>
      <c r="G204" s="271"/>
      <c r="H204" s="271"/>
      <c r="I204" s="271"/>
      <c r="J204" s="173"/>
      <c r="K204" s="175">
        <v>45</v>
      </c>
      <c r="L204" s="173"/>
      <c r="M204" s="173"/>
      <c r="N204" s="173"/>
      <c r="O204" s="173"/>
      <c r="P204" s="173"/>
      <c r="Q204" s="173"/>
      <c r="R204" s="176"/>
      <c r="T204" s="177"/>
      <c r="U204" s="173"/>
      <c r="V204" s="173"/>
      <c r="W204" s="173"/>
      <c r="X204" s="173"/>
      <c r="Y204" s="173"/>
      <c r="Z204" s="173"/>
      <c r="AA204" s="178"/>
      <c r="AT204" s="179" t="s">
        <v>152</v>
      </c>
      <c r="AU204" s="179" t="s">
        <v>98</v>
      </c>
      <c r="AV204" s="11" t="s">
        <v>149</v>
      </c>
      <c r="AW204" s="11" t="s">
        <v>34</v>
      </c>
      <c r="AX204" s="11" t="s">
        <v>82</v>
      </c>
      <c r="AY204" s="179" t="s">
        <v>144</v>
      </c>
    </row>
    <row r="205" spans="2:65" s="1" customFormat="1" ht="34.15" customHeight="1">
      <c r="B205" s="128"/>
      <c r="C205" s="157">
        <v>24</v>
      </c>
      <c r="D205" s="157" t="s">
        <v>145</v>
      </c>
      <c r="E205" s="158" t="s">
        <v>225</v>
      </c>
      <c r="F205" s="265" t="s">
        <v>226</v>
      </c>
      <c r="G205" s="265"/>
      <c r="H205" s="265"/>
      <c r="I205" s="265"/>
      <c r="J205" s="159" t="s">
        <v>148</v>
      </c>
      <c r="K205" s="160">
        <v>45</v>
      </c>
      <c r="L205" s="266"/>
      <c r="M205" s="266"/>
      <c r="N205" s="267">
        <f>ROUND(L205*K205,2)</f>
        <v>0</v>
      </c>
      <c r="O205" s="267"/>
      <c r="P205" s="267"/>
      <c r="Q205" s="267"/>
      <c r="R205" s="131"/>
      <c r="T205" s="161" t="s">
        <v>5</v>
      </c>
      <c r="U205" s="45" t="s">
        <v>42</v>
      </c>
      <c r="V205" s="37"/>
      <c r="W205" s="162">
        <f>V205*K205</f>
        <v>0</v>
      </c>
      <c r="X205" s="162">
        <v>0</v>
      </c>
      <c r="Y205" s="162">
        <f>X205*K205</f>
        <v>0</v>
      </c>
      <c r="Z205" s="162">
        <v>0</v>
      </c>
      <c r="AA205" s="163">
        <f>Z205*K205</f>
        <v>0</v>
      </c>
      <c r="AR205" s="20" t="s">
        <v>149</v>
      </c>
      <c r="AT205" s="20" t="s">
        <v>145</v>
      </c>
      <c r="AU205" s="20" t="s">
        <v>98</v>
      </c>
      <c r="AY205" s="20" t="s">
        <v>144</v>
      </c>
      <c r="BE205" s="102">
        <f>IF(U205="základní",N205,0)</f>
        <v>0</v>
      </c>
      <c r="BF205" s="102">
        <f>IF(U205="snížená",N205,0)</f>
        <v>0</v>
      </c>
      <c r="BG205" s="102">
        <f>IF(U205="zákl. přenesená",N205,0)</f>
        <v>0</v>
      </c>
      <c r="BH205" s="102">
        <f>IF(U205="sníž. přenesená",N205,0)</f>
        <v>0</v>
      </c>
      <c r="BI205" s="102">
        <f>IF(U205="nulová",N205,0)</f>
        <v>0</v>
      </c>
      <c r="BJ205" s="20" t="s">
        <v>82</v>
      </c>
      <c r="BK205" s="102">
        <f>ROUND(L205*K205,2)</f>
        <v>0</v>
      </c>
      <c r="BL205" s="20" t="s">
        <v>149</v>
      </c>
      <c r="BM205" s="20" t="s">
        <v>227</v>
      </c>
    </row>
    <row r="206" spans="2:65" s="10" customFormat="1" ht="14.45" customHeight="1">
      <c r="B206" s="164"/>
      <c r="C206" s="165"/>
      <c r="D206" s="165"/>
      <c r="E206" s="166" t="s">
        <v>5</v>
      </c>
      <c r="F206" s="268" t="s">
        <v>224</v>
      </c>
      <c r="G206" s="269"/>
      <c r="H206" s="269"/>
      <c r="I206" s="269"/>
      <c r="J206" s="165"/>
      <c r="K206" s="167">
        <v>45</v>
      </c>
      <c r="L206" s="165"/>
      <c r="M206" s="165"/>
      <c r="N206" s="165"/>
      <c r="O206" s="165"/>
      <c r="P206" s="165"/>
      <c r="Q206" s="165"/>
      <c r="R206" s="168"/>
      <c r="T206" s="169"/>
      <c r="U206" s="165"/>
      <c r="V206" s="165"/>
      <c r="W206" s="165"/>
      <c r="X206" s="165"/>
      <c r="Y206" s="165"/>
      <c r="Z206" s="165"/>
      <c r="AA206" s="170"/>
      <c r="AT206" s="171" t="s">
        <v>152</v>
      </c>
      <c r="AU206" s="171" t="s">
        <v>98</v>
      </c>
      <c r="AV206" s="10" t="s">
        <v>98</v>
      </c>
      <c r="AW206" s="10" t="s">
        <v>34</v>
      </c>
      <c r="AX206" s="10" t="s">
        <v>77</v>
      </c>
      <c r="AY206" s="171" t="s">
        <v>144</v>
      </c>
    </row>
    <row r="207" spans="2:65" s="11" customFormat="1" ht="14.45" customHeight="1">
      <c r="B207" s="172"/>
      <c r="C207" s="173"/>
      <c r="D207" s="173"/>
      <c r="E207" s="174" t="s">
        <v>5</v>
      </c>
      <c r="F207" s="270" t="s">
        <v>153</v>
      </c>
      <c r="G207" s="271"/>
      <c r="H207" s="271"/>
      <c r="I207" s="271"/>
      <c r="J207" s="173"/>
      <c r="K207" s="175">
        <v>45</v>
      </c>
      <c r="L207" s="173"/>
      <c r="M207" s="173"/>
      <c r="N207" s="173"/>
      <c r="O207" s="173"/>
      <c r="P207" s="173"/>
      <c r="Q207" s="173"/>
      <c r="R207" s="176"/>
      <c r="T207" s="177"/>
      <c r="U207" s="173"/>
      <c r="V207" s="173"/>
      <c r="W207" s="173"/>
      <c r="X207" s="173"/>
      <c r="Y207" s="173"/>
      <c r="Z207" s="173"/>
      <c r="AA207" s="178"/>
      <c r="AT207" s="179" t="s">
        <v>152</v>
      </c>
      <c r="AU207" s="179" t="s">
        <v>98</v>
      </c>
      <c r="AV207" s="11" t="s">
        <v>149</v>
      </c>
      <c r="AW207" s="11" t="s">
        <v>34</v>
      </c>
      <c r="AX207" s="11" t="s">
        <v>82</v>
      </c>
      <c r="AY207" s="179" t="s">
        <v>144</v>
      </c>
    </row>
    <row r="208" spans="2:65" s="1" customFormat="1" ht="22.9" customHeight="1">
      <c r="B208" s="128"/>
      <c r="C208" s="180">
        <v>25</v>
      </c>
      <c r="D208" s="180" t="s">
        <v>154</v>
      </c>
      <c r="E208" s="181" t="s">
        <v>228</v>
      </c>
      <c r="F208" s="272" t="s">
        <v>229</v>
      </c>
      <c r="G208" s="272"/>
      <c r="H208" s="272"/>
      <c r="I208" s="272"/>
      <c r="J208" s="182" t="s">
        <v>148</v>
      </c>
      <c r="K208" s="183">
        <v>45</v>
      </c>
      <c r="L208" s="273"/>
      <c r="M208" s="273"/>
      <c r="N208" s="274">
        <f>ROUND(L208*K208,2)</f>
        <v>0</v>
      </c>
      <c r="O208" s="267"/>
      <c r="P208" s="267"/>
      <c r="Q208" s="267"/>
      <c r="R208" s="131"/>
      <c r="T208" s="161" t="s">
        <v>5</v>
      </c>
      <c r="U208" s="45" t="s">
        <v>42</v>
      </c>
      <c r="V208" s="37"/>
      <c r="W208" s="162">
        <f>V208*K208</f>
        <v>0</v>
      </c>
      <c r="X208" s="162">
        <v>0</v>
      </c>
      <c r="Y208" s="162">
        <f>X208*K208</f>
        <v>0</v>
      </c>
      <c r="Z208" s="162">
        <v>0</v>
      </c>
      <c r="AA208" s="163">
        <f>Z208*K208</f>
        <v>0</v>
      </c>
      <c r="AR208" s="20" t="s">
        <v>157</v>
      </c>
      <c r="AT208" s="20" t="s">
        <v>154</v>
      </c>
      <c r="AU208" s="20" t="s">
        <v>98</v>
      </c>
      <c r="AY208" s="20" t="s">
        <v>144</v>
      </c>
      <c r="BE208" s="102">
        <f>IF(U208="základní",N208,0)</f>
        <v>0</v>
      </c>
      <c r="BF208" s="102">
        <f>IF(U208="snížená",N208,0)</f>
        <v>0</v>
      </c>
      <c r="BG208" s="102">
        <f>IF(U208="zákl. přenesená",N208,0)</f>
        <v>0</v>
      </c>
      <c r="BH208" s="102">
        <f>IF(U208="sníž. přenesená",N208,0)</f>
        <v>0</v>
      </c>
      <c r="BI208" s="102">
        <f>IF(U208="nulová",N208,0)</f>
        <v>0</v>
      </c>
      <c r="BJ208" s="20" t="s">
        <v>82</v>
      </c>
      <c r="BK208" s="102">
        <f>ROUND(L208*K208,2)</f>
        <v>0</v>
      </c>
      <c r="BL208" s="20" t="s">
        <v>149</v>
      </c>
      <c r="BM208" s="20" t="s">
        <v>230</v>
      </c>
    </row>
    <row r="209" spans="2:65" s="1" customFormat="1" ht="34.15" customHeight="1">
      <c r="B209" s="128"/>
      <c r="C209" s="157">
        <v>26</v>
      </c>
      <c r="D209" s="157" t="s">
        <v>145</v>
      </c>
      <c r="E209" s="158" t="s">
        <v>231</v>
      </c>
      <c r="F209" s="265" t="s">
        <v>232</v>
      </c>
      <c r="G209" s="265"/>
      <c r="H209" s="265"/>
      <c r="I209" s="265"/>
      <c r="J209" s="159" t="s">
        <v>148</v>
      </c>
      <c r="K209" s="160">
        <v>12</v>
      </c>
      <c r="L209" s="266"/>
      <c r="M209" s="266"/>
      <c r="N209" s="267">
        <f>ROUND(L209*K209,2)</f>
        <v>0</v>
      </c>
      <c r="O209" s="267"/>
      <c r="P209" s="267"/>
      <c r="Q209" s="267"/>
      <c r="R209" s="131"/>
      <c r="T209" s="161" t="s">
        <v>5</v>
      </c>
      <c r="U209" s="45" t="s">
        <v>42</v>
      </c>
      <c r="V209" s="37"/>
      <c r="W209" s="162">
        <f>V209*K209</f>
        <v>0</v>
      </c>
      <c r="X209" s="162">
        <v>9.9750000000000005E-2</v>
      </c>
      <c r="Y209" s="162">
        <f>X209*K209</f>
        <v>1.1970000000000001</v>
      </c>
      <c r="Z209" s="162">
        <v>0</v>
      </c>
      <c r="AA209" s="163">
        <f>Z209*K209</f>
        <v>0</v>
      </c>
      <c r="AR209" s="20" t="s">
        <v>149</v>
      </c>
      <c r="AT209" s="20" t="s">
        <v>145</v>
      </c>
      <c r="AU209" s="20" t="s">
        <v>98</v>
      </c>
      <c r="AY209" s="20" t="s">
        <v>144</v>
      </c>
      <c r="BE209" s="102">
        <f>IF(U209="základní",N209,0)</f>
        <v>0</v>
      </c>
      <c r="BF209" s="102">
        <f>IF(U209="snížená",N209,0)</f>
        <v>0</v>
      </c>
      <c r="BG209" s="102">
        <f>IF(U209="zákl. přenesená",N209,0)</f>
        <v>0</v>
      </c>
      <c r="BH209" s="102">
        <f>IF(U209="sníž. přenesená",N209,0)</f>
        <v>0</v>
      </c>
      <c r="BI209" s="102">
        <f>IF(U209="nulová",N209,0)</f>
        <v>0</v>
      </c>
      <c r="BJ209" s="20" t="s">
        <v>82</v>
      </c>
      <c r="BK209" s="102">
        <f>ROUND(L209*K209,2)</f>
        <v>0</v>
      </c>
      <c r="BL209" s="20" t="s">
        <v>149</v>
      </c>
      <c r="BM209" s="20" t="s">
        <v>233</v>
      </c>
    </row>
    <row r="210" spans="2:65" s="10" customFormat="1" ht="14.45" customHeight="1">
      <c r="B210" s="164"/>
      <c r="C210" s="165"/>
      <c r="D210" s="165"/>
      <c r="E210" s="166" t="s">
        <v>5</v>
      </c>
      <c r="F210" s="268" t="s">
        <v>189</v>
      </c>
      <c r="G210" s="269"/>
      <c r="H210" s="269"/>
      <c r="I210" s="269"/>
      <c r="J210" s="165"/>
      <c r="K210" s="167">
        <v>12</v>
      </c>
      <c r="L210" s="165"/>
      <c r="M210" s="165"/>
      <c r="N210" s="165"/>
      <c r="O210" s="165"/>
      <c r="P210" s="165"/>
      <c r="Q210" s="165"/>
      <c r="R210" s="168"/>
      <c r="T210" s="169"/>
      <c r="U210" s="165"/>
      <c r="V210" s="165"/>
      <c r="W210" s="165"/>
      <c r="X210" s="165"/>
      <c r="Y210" s="165"/>
      <c r="Z210" s="165"/>
      <c r="AA210" s="170"/>
      <c r="AT210" s="171" t="s">
        <v>152</v>
      </c>
      <c r="AU210" s="171" t="s">
        <v>98</v>
      </c>
      <c r="AV210" s="10" t="s">
        <v>98</v>
      </c>
      <c r="AW210" s="10" t="s">
        <v>34</v>
      </c>
      <c r="AX210" s="10" t="s">
        <v>77</v>
      </c>
      <c r="AY210" s="171" t="s">
        <v>144</v>
      </c>
    </row>
    <row r="211" spans="2:65" s="11" customFormat="1" ht="14.45" customHeight="1">
      <c r="B211" s="172"/>
      <c r="C211" s="173"/>
      <c r="D211" s="173"/>
      <c r="E211" s="174" t="s">
        <v>5</v>
      </c>
      <c r="F211" s="270" t="s">
        <v>153</v>
      </c>
      <c r="G211" s="271"/>
      <c r="H211" s="271"/>
      <c r="I211" s="271"/>
      <c r="J211" s="173"/>
      <c r="K211" s="175">
        <v>12</v>
      </c>
      <c r="L211" s="173"/>
      <c r="M211" s="173"/>
      <c r="N211" s="173"/>
      <c r="O211" s="173"/>
      <c r="P211" s="173"/>
      <c r="Q211" s="173"/>
      <c r="R211" s="176"/>
      <c r="T211" s="177"/>
      <c r="U211" s="173"/>
      <c r="V211" s="173"/>
      <c r="W211" s="173"/>
      <c r="X211" s="173"/>
      <c r="Y211" s="173"/>
      <c r="Z211" s="173"/>
      <c r="AA211" s="178"/>
      <c r="AT211" s="179" t="s">
        <v>152</v>
      </c>
      <c r="AU211" s="179" t="s">
        <v>98</v>
      </c>
      <c r="AV211" s="11" t="s">
        <v>149</v>
      </c>
      <c r="AW211" s="11" t="s">
        <v>34</v>
      </c>
      <c r="AX211" s="11" t="s">
        <v>82</v>
      </c>
      <c r="AY211" s="179" t="s">
        <v>144</v>
      </c>
    </row>
    <row r="212" spans="2:65" s="1" customFormat="1" ht="34.15" customHeight="1">
      <c r="B212" s="128"/>
      <c r="C212" s="157">
        <v>27</v>
      </c>
      <c r="D212" s="157" t="s">
        <v>145</v>
      </c>
      <c r="E212" s="158" t="s">
        <v>234</v>
      </c>
      <c r="F212" s="265" t="s">
        <v>235</v>
      </c>
      <c r="G212" s="265"/>
      <c r="H212" s="265"/>
      <c r="I212" s="265"/>
      <c r="J212" s="159" t="s">
        <v>148</v>
      </c>
      <c r="K212" s="160">
        <v>12</v>
      </c>
      <c r="L212" s="266"/>
      <c r="M212" s="266"/>
      <c r="N212" s="267">
        <f>ROUND(L212*K212,2)</f>
        <v>0</v>
      </c>
      <c r="O212" s="267"/>
      <c r="P212" s="267"/>
      <c r="Q212" s="267"/>
      <c r="R212" s="131"/>
      <c r="T212" s="161" t="s">
        <v>5</v>
      </c>
      <c r="U212" s="45" t="s">
        <v>42</v>
      </c>
      <c r="V212" s="37"/>
      <c r="W212" s="162">
        <f>V212*K212</f>
        <v>0</v>
      </c>
      <c r="X212" s="162">
        <v>0</v>
      </c>
      <c r="Y212" s="162">
        <f>X212*K212</f>
        <v>0</v>
      </c>
      <c r="Z212" s="162">
        <v>0</v>
      </c>
      <c r="AA212" s="163">
        <f>Z212*K212</f>
        <v>0</v>
      </c>
      <c r="AR212" s="20" t="s">
        <v>149</v>
      </c>
      <c r="AT212" s="20" t="s">
        <v>145</v>
      </c>
      <c r="AU212" s="20" t="s">
        <v>98</v>
      </c>
      <c r="AY212" s="20" t="s">
        <v>144</v>
      </c>
      <c r="BE212" s="102">
        <f>IF(U212="základní",N212,0)</f>
        <v>0</v>
      </c>
      <c r="BF212" s="102">
        <f>IF(U212="snížená",N212,0)</f>
        <v>0</v>
      </c>
      <c r="BG212" s="102">
        <f>IF(U212="zákl. přenesená",N212,0)</f>
        <v>0</v>
      </c>
      <c r="BH212" s="102">
        <f>IF(U212="sníž. přenesená",N212,0)</f>
        <v>0</v>
      </c>
      <c r="BI212" s="102">
        <f>IF(U212="nulová",N212,0)</f>
        <v>0</v>
      </c>
      <c r="BJ212" s="20" t="s">
        <v>82</v>
      </c>
      <c r="BK212" s="102">
        <f>ROUND(L212*K212,2)</f>
        <v>0</v>
      </c>
      <c r="BL212" s="20" t="s">
        <v>149</v>
      </c>
      <c r="BM212" s="20" t="s">
        <v>236</v>
      </c>
    </row>
    <row r="213" spans="2:65" s="10" customFormat="1" ht="14.45" customHeight="1">
      <c r="B213" s="164"/>
      <c r="C213" s="165"/>
      <c r="D213" s="165"/>
      <c r="E213" s="166" t="s">
        <v>5</v>
      </c>
      <c r="F213" s="268" t="s">
        <v>189</v>
      </c>
      <c r="G213" s="269"/>
      <c r="H213" s="269"/>
      <c r="I213" s="269"/>
      <c r="J213" s="165"/>
      <c r="K213" s="167">
        <v>12</v>
      </c>
      <c r="L213" s="165"/>
      <c r="M213" s="165"/>
      <c r="N213" s="165"/>
      <c r="O213" s="165"/>
      <c r="P213" s="165"/>
      <c r="Q213" s="165"/>
      <c r="R213" s="168"/>
      <c r="T213" s="169"/>
      <c r="U213" s="165"/>
      <c r="V213" s="165"/>
      <c r="W213" s="165"/>
      <c r="X213" s="165"/>
      <c r="Y213" s="165"/>
      <c r="Z213" s="165"/>
      <c r="AA213" s="170"/>
      <c r="AT213" s="171" t="s">
        <v>152</v>
      </c>
      <c r="AU213" s="171" t="s">
        <v>98</v>
      </c>
      <c r="AV213" s="10" t="s">
        <v>98</v>
      </c>
      <c r="AW213" s="10" t="s">
        <v>34</v>
      </c>
      <c r="AX213" s="10" t="s">
        <v>77</v>
      </c>
      <c r="AY213" s="171" t="s">
        <v>144</v>
      </c>
    </row>
    <row r="214" spans="2:65" s="11" customFormat="1" ht="14.45" customHeight="1">
      <c r="B214" s="172"/>
      <c r="C214" s="173"/>
      <c r="D214" s="173"/>
      <c r="E214" s="174" t="s">
        <v>5</v>
      </c>
      <c r="F214" s="270" t="s">
        <v>153</v>
      </c>
      <c r="G214" s="271"/>
      <c r="H214" s="271"/>
      <c r="I214" s="271"/>
      <c r="J214" s="173"/>
      <c r="K214" s="175">
        <v>12</v>
      </c>
      <c r="L214" s="173"/>
      <c r="M214" s="173"/>
      <c r="N214" s="173"/>
      <c r="O214" s="173"/>
      <c r="P214" s="173"/>
      <c r="Q214" s="173"/>
      <c r="R214" s="176"/>
      <c r="T214" s="177"/>
      <c r="U214" s="173"/>
      <c r="V214" s="173"/>
      <c r="W214" s="173"/>
      <c r="X214" s="173"/>
      <c r="Y214" s="173"/>
      <c r="Z214" s="173"/>
      <c r="AA214" s="178"/>
      <c r="AT214" s="179" t="s">
        <v>152</v>
      </c>
      <c r="AU214" s="179" t="s">
        <v>98</v>
      </c>
      <c r="AV214" s="11" t="s">
        <v>149</v>
      </c>
      <c r="AW214" s="11" t="s">
        <v>34</v>
      </c>
      <c r="AX214" s="11" t="s">
        <v>82</v>
      </c>
      <c r="AY214" s="179" t="s">
        <v>144</v>
      </c>
    </row>
    <row r="215" spans="2:65" s="1" customFormat="1" ht="34.15" customHeight="1">
      <c r="B215" s="128"/>
      <c r="C215" s="157">
        <v>28</v>
      </c>
      <c r="D215" s="157" t="s">
        <v>145</v>
      </c>
      <c r="E215" s="158" t="s">
        <v>237</v>
      </c>
      <c r="F215" s="265" t="s">
        <v>238</v>
      </c>
      <c r="G215" s="265"/>
      <c r="H215" s="265"/>
      <c r="I215" s="265"/>
      <c r="J215" s="159" t="s">
        <v>148</v>
      </c>
      <c r="K215" s="160">
        <v>3</v>
      </c>
      <c r="L215" s="266"/>
      <c r="M215" s="266"/>
      <c r="N215" s="267">
        <f>ROUND(L215*K215,2)</f>
        <v>0</v>
      </c>
      <c r="O215" s="267"/>
      <c r="P215" s="267"/>
      <c r="Q215" s="267"/>
      <c r="R215" s="131"/>
      <c r="T215" s="161" t="s">
        <v>5</v>
      </c>
      <c r="U215" s="45" t="s">
        <v>42</v>
      </c>
      <c r="V215" s="37"/>
      <c r="W215" s="162">
        <f>V215*K215</f>
        <v>0</v>
      </c>
      <c r="X215" s="162">
        <v>9.8999999999999999E-4</v>
      </c>
      <c r="Y215" s="162">
        <f>X215*K215</f>
        <v>2.97E-3</v>
      </c>
      <c r="Z215" s="162">
        <v>0</v>
      </c>
      <c r="AA215" s="163">
        <f>Z215*K215</f>
        <v>0</v>
      </c>
      <c r="AR215" s="20" t="s">
        <v>149</v>
      </c>
      <c r="AT215" s="20" t="s">
        <v>145</v>
      </c>
      <c r="AU215" s="20" t="s">
        <v>98</v>
      </c>
      <c r="AY215" s="20" t="s">
        <v>144</v>
      </c>
      <c r="BE215" s="102">
        <f>IF(U215="základní",N215,0)</f>
        <v>0</v>
      </c>
      <c r="BF215" s="102">
        <f>IF(U215="snížená",N215,0)</f>
        <v>0</v>
      </c>
      <c r="BG215" s="102">
        <f>IF(U215="zákl. přenesená",N215,0)</f>
        <v>0</v>
      </c>
      <c r="BH215" s="102">
        <f>IF(U215="sníž. přenesená",N215,0)</f>
        <v>0</v>
      </c>
      <c r="BI215" s="102">
        <f>IF(U215="nulová",N215,0)</f>
        <v>0</v>
      </c>
      <c r="BJ215" s="20" t="s">
        <v>82</v>
      </c>
      <c r="BK215" s="102">
        <f>ROUND(L215*K215,2)</f>
        <v>0</v>
      </c>
      <c r="BL215" s="20" t="s">
        <v>149</v>
      </c>
      <c r="BM215" s="20" t="s">
        <v>239</v>
      </c>
    </row>
    <row r="216" spans="2:65" s="10" customFormat="1" ht="14.45" customHeight="1">
      <c r="B216" s="164"/>
      <c r="C216" s="165"/>
      <c r="D216" s="165"/>
      <c r="E216" s="166" t="s">
        <v>5</v>
      </c>
      <c r="F216" s="268" t="s">
        <v>159</v>
      </c>
      <c r="G216" s="269"/>
      <c r="H216" s="269"/>
      <c r="I216" s="269"/>
      <c r="J216" s="165"/>
      <c r="K216" s="167">
        <v>3</v>
      </c>
      <c r="L216" s="165"/>
      <c r="M216" s="165"/>
      <c r="N216" s="165"/>
      <c r="O216" s="165"/>
      <c r="P216" s="165"/>
      <c r="Q216" s="165"/>
      <c r="R216" s="168"/>
      <c r="T216" s="169"/>
      <c r="U216" s="165"/>
      <c r="V216" s="165"/>
      <c r="W216" s="165"/>
      <c r="X216" s="165"/>
      <c r="Y216" s="165"/>
      <c r="Z216" s="165"/>
      <c r="AA216" s="170"/>
      <c r="AT216" s="171" t="s">
        <v>152</v>
      </c>
      <c r="AU216" s="171" t="s">
        <v>98</v>
      </c>
      <c r="AV216" s="10" t="s">
        <v>98</v>
      </c>
      <c r="AW216" s="10" t="s">
        <v>34</v>
      </c>
      <c r="AX216" s="10" t="s">
        <v>77</v>
      </c>
      <c r="AY216" s="171" t="s">
        <v>144</v>
      </c>
    </row>
    <row r="217" spans="2:65" s="11" customFormat="1" ht="14.45" customHeight="1">
      <c r="B217" s="172"/>
      <c r="C217" s="173"/>
      <c r="D217" s="173"/>
      <c r="E217" s="174" t="s">
        <v>5</v>
      </c>
      <c r="F217" s="270" t="s">
        <v>153</v>
      </c>
      <c r="G217" s="271"/>
      <c r="H217" s="271"/>
      <c r="I217" s="271"/>
      <c r="J217" s="173"/>
      <c r="K217" s="175">
        <v>3</v>
      </c>
      <c r="L217" s="173"/>
      <c r="M217" s="173"/>
      <c r="N217" s="173"/>
      <c r="O217" s="173"/>
      <c r="P217" s="173"/>
      <c r="Q217" s="173"/>
      <c r="R217" s="176"/>
      <c r="T217" s="177"/>
      <c r="U217" s="173"/>
      <c r="V217" s="173"/>
      <c r="W217" s="173"/>
      <c r="X217" s="173"/>
      <c r="Y217" s="173"/>
      <c r="Z217" s="173"/>
      <c r="AA217" s="178"/>
      <c r="AT217" s="179" t="s">
        <v>152</v>
      </c>
      <c r="AU217" s="179" t="s">
        <v>98</v>
      </c>
      <c r="AV217" s="11" t="s">
        <v>149</v>
      </c>
      <c r="AW217" s="11" t="s">
        <v>34</v>
      </c>
      <c r="AX217" s="11" t="s">
        <v>82</v>
      </c>
      <c r="AY217" s="179" t="s">
        <v>144</v>
      </c>
    </row>
    <row r="218" spans="2:65" s="1" customFormat="1" ht="34.15" customHeight="1">
      <c r="B218" s="128"/>
      <c r="C218" s="157">
        <v>29</v>
      </c>
      <c r="D218" s="157" t="s">
        <v>145</v>
      </c>
      <c r="E218" s="158" t="s">
        <v>240</v>
      </c>
      <c r="F218" s="265" t="s">
        <v>241</v>
      </c>
      <c r="G218" s="265"/>
      <c r="H218" s="265"/>
      <c r="I218" s="265"/>
      <c r="J218" s="159" t="s">
        <v>148</v>
      </c>
      <c r="K218" s="160">
        <v>3</v>
      </c>
      <c r="L218" s="266"/>
      <c r="M218" s="266"/>
      <c r="N218" s="267">
        <f>ROUND(L218*K218,2)</f>
        <v>0</v>
      </c>
      <c r="O218" s="267"/>
      <c r="P218" s="267"/>
      <c r="Q218" s="267"/>
      <c r="R218" s="131"/>
      <c r="T218" s="161" t="s">
        <v>5</v>
      </c>
      <c r="U218" s="45" t="s">
        <v>42</v>
      </c>
      <c r="V218" s="37"/>
      <c r="W218" s="162">
        <f>V218*K218</f>
        <v>0</v>
      </c>
      <c r="X218" s="162">
        <v>0</v>
      </c>
      <c r="Y218" s="162">
        <f>X218*K218</f>
        <v>0</v>
      </c>
      <c r="Z218" s="162">
        <v>0</v>
      </c>
      <c r="AA218" s="163">
        <f>Z218*K218</f>
        <v>0</v>
      </c>
      <c r="AR218" s="20" t="s">
        <v>149</v>
      </c>
      <c r="AT218" s="20" t="s">
        <v>145</v>
      </c>
      <c r="AU218" s="20" t="s">
        <v>98</v>
      </c>
      <c r="AY218" s="20" t="s">
        <v>144</v>
      </c>
      <c r="BE218" s="102">
        <f>IF(U218="základní",N218,0)</f>
        <v>0</v>
      </c>
      <c r="BF218" s="102">
        <f>IF(U218="snížená",N218,0)</f>
        <v>0</v>
      </c>
      <c r="BG218" s="102">
        <f>IF(U218="zákl. přenesená",N218,0)</f>
        <v>0</v>
      </c>
      <c r="BH218" s="102">
        <f>IF(U218="sníž. přenesená",N218,0)</f>
        <v>0</v>
      </c>
      <c r="BI218" s="102">
        <f>IF(U218="nulová",N218,0)</f>
        <v>0</v>
      </c>
      <c r="BJ218" s="20" t="s">
        <v>82</v>
      </c>
      <c r="BK218" s="102">
        <f>ROUND(L218*K218,2)</f>
        <v>0</v>
      </c>
      <c r="BL218" s="20" t="s">
        <v>149</v>
      </c>
      <c r="BM218" s="20" t="s">
        <v>242</v>
      </c>
    </row>
    <row r="219" spans="2:65" s="10" customFormat="1" ht="14.45" customHeight="1">
      <c r="B219" s="164"/>
      <c r="C219" s="165"/>
      <c r="D219" s="165"/>
      <c r="E219" s="166" t="s">
        <v>5</v>
      </c>
      <c r="F219" s="268" t="s">
        <v>159</v>
      </c>
      <c r="G219" s="269"/>
      <c r="H219" s="269"/>
      <c r="I219" s="269"/>
      <c r="J219" s="165"/>
      <c r="K219" s="167">
        <v>3</v>
      </c>
      <c r="L219" s="165"/>
      <c r="M219" s="165"/>
      <c r="N219" s="165"/>
      <c r="O219" s="165"/>
      <c r="P219" s="165"/>
      <c r="Q219" s="165"/>
      <c r="R219" s="168"/>
      <c r="T219" s="169"/>
      <c r="U219" s="165"/>
      <c r="V219" s="165"/>
      <c r="W219" s="165"/>
      <c r="X219" s="165"/>
      <c r="Y219" s="165"/>
      <c r="Z219" s="165"/>
      <c r="AA219" s="170"/>
      <c r="AT219" s="171" t="s">
        <v>152</v>
      </c>
      <c r="AU219" s="171" t="s">
        <v>98</v>
      </c>
      <c r="AV219" s="10" t="s">
        <v>98</v>
      </c>
      <c r="AW219" s="10" t="s">
        <v>34</v>
      </c>
      <c r="AX219" s="10" t="s">
        <v>77</v>
      </c>
      <c r="AY219" s="171" t="s">
        <v>144</v>
      </c>
    </row>
    <row r="220" spans="2:65" s="11" customFormat="1" ht="14.45" customHeight="1">
      <c r="B220" s="172"/>
      <c r="C220" s="173"/>
      <c r="D220" s="173"/>
      <c r="E220" s="174" t="s">
        <v>5</v>
      </c>
      <c r="F220" s="270" t="s">
        <v>153</v>
      </c>
      <c r="G220" s="271"/>
      <c r="H220" s="271"/>
      <c r="I220" s="271"/>
      <c r="J220" s="173"/>
      <c r="K220" s="175">
        <v>3</v>
      </c>
      <c r="L220" s="173"/>
      <c r="M220" s="173"/>
      <c r="N220" s="173"/>
      <c r="O220" s="173"/>
      <c r="P220" s="173"/>
      <c r="Q220" s="173"/>
      <c r="R220" s="176"/>
      <c r="T220" s="177"/>
      <c r="U220" s="173"/>
      <c r="V220" s="173"/>
      <c r="W220" s="173"/>
      <c r="X220" s="173"/>
      <c r="Y220" s="173"/>
      <c r="Z220" s="173"/>
      <c r="AA220" s="178"/>
      <c r="AT220" s="179" t="s">
        <v>152</v>
      </c>
      <c r="AU220" s="179" t="s">
        <v>98</v>
      </c>
      <c r="AV220" s="11" t="s">
        <v>149</v>
      </c>
      <c r="AW220" s="11" t="s">
        <v>34</v>
      </c>
      <c r="AX220" s="11" t="s">
        <v>82</v>
      </c>
      <c r="AY220" s="179" t="s">
        <v>144</v>
      </c>
    </row>
    <row r="221" spans="2:65" s="1" customFormat="1" ht="34.15" customHeight="1">
      <c r="B221" s="128"/>
      <c r="C221" s="157">
        <v>30</v>
      </c>
      <c r="D221" s="157" t="s">
        <v>145</v>
      </c>
      <c r="E221" s="158" t="s">
        <v>243</v>
      </c>
      <c r="F221" s="265" t="s">
        <v>244</v>
      </c>
      <c r="G221" s="265"/>
      <c r="H221" s="265"/>
      <c r="I221" s="265"/>
      <c r="J221" s="159" t="s">
        <v>148</v>
      </c>
      <c r="K221" s="160">
        <v>3</v>
      </c>
      <c r="L221" s="266"/>
      <c r="M221" s="266"/>
      <c r="N221" s="267">
        <f>ROUND(L221*K221,2)</f>
        <v>0</v>
      </c>
      <c r="O221" s="267"/>
      <c r="P221" s="267"/>
      <c r="Q221" s="267"/>
      <c r="R221" s="131"/>
      <c r="T221" s="161" t="s">
        <v>5</v>
      </c>
      <c r="U221" s="45" t="s">
        <v>42</v>
      </c>
      <c r="V221" s="37"/>
      <c r="W221" s="162">
        <f>V221*K221</f>
        <v>0</v>
      </c>
      <c r="X221" s="162">
        <v>0</v>
      </c>
      <c r="Y221" s="162">
        <f>X221*K221</f>
        <v>0</v>
      </c>
      <c r="Z221" s="162">
        <v>0</v>
      </c>
      <c r="AA221" s="163">
        <f>Z221*K221</f>
        <v>0</v>
      </c>
      <c r="AR221" s="20" t="s">
        <v>149</v>
      </c>
      <c r="AT221" s="20" t="s">
        <v>145</v>
      </c>
      <c r="AU221" s="20" t="s">
        <v>98</v>
      </c>
      <c r="AY221" s="20" t="s">
        <v>144</v>
      </c>
      <c r="BE221" s="102">
        <f>IF(U221="základní",N221,0)</f>
        <v>0</v>
      </c>
      <c r="BF221" s="102">
        <f>IF(U221="snížená",N221,0)</f>
        <v>0</v>
      </c>
      <c r="BG221" s="102">
        <f>IF(U221="zákl. přenesená",N221,0)</f>
        <v>0</v>
      </c>
      <c r="BH221" s="102">
        <f>IF(U221="sníž. přenesená",N221,0)</f>
        <v>0</v>
      </c>
      <c r="BI221" s="102">
        <f>IF(U221="nulová",N221,0)</f>
        <v>0</v>
      </c>
      <c r="BJ221" s="20" t="s">
        <v>82</v>
      </c>
      <c r="BK221" s="102">
        <f>ROUND(L221*K221,2)</f>
        <v>0</v>
      </c>
      <c r="BL221" s="20" t="s">
        <v>149</v>
      </c>
      <c r="BM221" s="20" t="s">
        <v>245</v>
      </c>
    </row>
    <row r="222" spans="2:65" s="10" customFormat="1" ht="14.45" customHeight="1">
      <c r="B222" s="164"/>
      <c r="C222" s="165"/>
      <c r="D222" s="165"/>
      <c r="E222" s="166" t="s">
        <v>5</v>
      </c>
      <c r="F222" s="268" t="s">
        <v>159</v>
      </c>
      <c r="G222" s="269"/>
      <c r="H222" s="269"/>
      <c r="I222" s="269"/>
      <c r="J222" s="165"/>
      <c r="K222" s="167">
        <v>3</v>
      </c>
      <c r="L222" s="165"/>
      <c r="M222" s="165"/>
      <c r="N222" s="165"/>
      <c r="O222" s="165"/>
      <c r="P222" s="165"/>
      <c r="Q222" s="165"/>
      <c r="R222" s="168"/>
      <c r="T222" s="169"/>
      <c r="U222" s="165"/>
      <c r="V222" s="165"/>
      <c r="W222" s="165"/>
      <c r="X222" s="165"/>
      <c r="Y222" s="165"/>
      <c r="Z222" s="165"/>
      <c r="AA222" s="170"/>
      <c r="AT222" s="171" t="s">
        <v>152</v>
      </c>
      <c r="AU222" s="171" t="s">
        <v>98</v>
      </c>
      <c r="AV222" s="10" t="s">
        <v>98</v>
      </c>
      <c r="AW222" s="10" t="s">
        <v>34</v>
      </c>
      <c r="AX222" s="10" t="s">
        <v>77</v>
      </c>
      <c r="AY222" s="171" t="s">
        <v>144</v>
      </c>
    </row>
    <row r="223" spans="2:65" s="11" customFormat="1" ht="14.45" customHeight="1">
      <c r="B223" s="172"/>
      <c r="C223" s="173"/>
      <c r="D223" s="173"/>
      <c r="E223" s="174" t="s">
        <v>5</v>
      </c>
      <c r="F223" s="270" t="s">
        <v>153</v>
      </c>
      <c r="G223" s="271"/>
      <c r="H223" s="271"/>
      <c r="I223" s="271"/>
      <c r="J223" s="173"/>
      <c r="K223" s="175">
        <v>3</v>
      </c>
      <c r="L223" s="173"/>
      <c r="M223" s="173"/>
      <c r="N223" s="173"/>
      <c r="O223" s="173"/>
      <c r="P223" s="173"/>
      <c r="Q223" s="173"/>
      <c r="R223" s="176"/>
      <c r="T223" s="177"/>
      <c r="U223" s="173"/>
      <c r="V223" s="173"/>
      <c r="W223" s="173"/>
      <c r="X223" s="173"/>
      <c r="Y223" s="173"/>
      <c r="Z223" s="173"/>
      <c r="AA223" s="178"/>
      <c r="AT223" s="179" t="s">
        <v>152</v>
      </c>
      <c r="AU223" s="179" t="s">
        <v>98</v>
      </c>
      <c r="AV223" s="11" t="s">
        <v>149</v>
      </c>
      <c r="AW223" s="11" t="s">
        <v>34</v>
      </c>
      <c r="AX223" s="11" t="s">
        <v>82</v>
      </c>
      <c r="AY223" s="179" t="s">
        <v>144</v>
      </c>
    </row>
    <row r="224" spans="2:65" s="1" customFormat="1" ht="34.15" customHeight="1">
      <c r="B224" s="128"/>
      <c r="C224" s="157">
        <v>31</v>
      </c>
      <c r="D224" s="157" t="s">
        <v>145</v>
      </c>
      <c r="E224" s="158" t="s">
        <v>246</v>
      </c>
      <c r="F224" s="265" t="s">
        <v>247</v>
      </c>
      <c r="G224" s="265"/>
      <c r="H224" s="265"/>
      <c r="I224" s="265"/>
      <c r="J224" s="159" t="s">
        <v>148</v>
      </c>
      <c r="K224" s="160">
        <v>12</v>
      </c>
      <c r="L224" s="266"/>
      <c r="M224" s="266"/>
      <c r="N224" s="267">
        <f>ROUND(L224*K224,2)</f>
        <v>0</v>
      </c>
      <c r="O224" s="267"/>
      <c r="P224" s="267"/>
      <c r="Q224" s="267"/>
      <c r="R224" s="131"/>
      <c r="T224" s="161" t="s">
        <v>5</v>
      </c>
      <c r="U224" s="45" t="s">
        <v>42</v>
      </c>
      <c r="V224" s="37"/>
      <c r="W224" s="162">
        <f>V224*K224</f>
        <v>0</v>
      </c>
      <c r="X224" s="162">
        <v>3.15E-3</v>
      </c>
      <c r="Y224" s="162">
        <f>X224*K224</f>
        <v>3.78E-2</v>
      </c>
      <c r="Z224" s="162">
        <v>0</v>
      </c>
      <c r="AA224" s="163">
        <f>Z224*K224</f>
        <v>0</v>
      </c>
      <c r="AR224" s="20" t="s">
        <v>149</v>
      </c>
      <c r="AT224" s="20" t="s">
        <v>145</v>
      </c>
      <c r="AU224" s="20" t="s">
        <v>98</v>
      </c>
      <c r="AY224" s="20" t="s">
        <v>144</v>
      </c>
      <c r="BE224" s="102">
        <f>IF(U224="základní",N224,0)</f>
        <v>0</v>
      </c>
      <c r="BF224" s="102">
        <f>IF(U224="snížená",N224,0)</f>
        <v>0</v>
      </c>
      <c r="BG224" s="102">
        <f>IF(U224="zákl. přenesená",N224,0)</f>
        <v>0</v>
      </c>
      <c r="BH224" s="102">
        <f>IF(U224="sníž. přenesená",N224,0)</f>
        <v>0</v>
      </c>
      <c r="BI224" s="102">
        <f>IF(U224="nulová",N224,0)</f>
        <v>0</v>
      </c>
      <c r="BJ224" s="20" t="s">
        <v>82</v>
      </c>
      <c r="BK224" s="102">
        <f>ROUND(L224*K224,2)</f>
        <v>0</v>
      </c>
      <c r="BL224" s="20" t="s">
        <v>149</v>
      </c>
      <c r="BM224" s="20" t="s">
        <v>248</v>
      </c>
    </row>
    <row r="225" spans="2:65" s="10" customFormat="1" ht="14.45" customHeight="1">
      <c r="B225" s="164"/>
      <c r="C225" s="165"/>
      <c r="D225" s="165"/>
      <c r="E225" s="166" t="s">
        <v>5</v>
      </c>
      <c r="F225" s="268" t="s">
        <v>189</v>
      </c>
      <c r="G225" s="269"/>
      <c r="H225" s="269"/>
      <c r="I225" s="269"/>
      <c r="J225" s="165"/>
      <c r="K225" s="167">
        <v>12</v>
      </c>
      <c r="L225" s="165"/>
      <c r="M225" s="165"/>
      <c r="N225" s="165"/>
      <c r="O225" s="165"/>
      <c r="P225" s="165"/>
      <c r="Q225" s="165"/>
      <c r="R225" s="168"/>
      <c r="T225" s="169"/>
      <c r="U225" s="165"/>
      <c r="V225" s="165"/>
      <c r="W225" s="165"/>
      <c r="X225" s="165"/>
      <c r="Y225" s="165"/>
      <c r="Z225" s="165"/>
      <c r="AA225" s="170"/>
      <c r="AT225" s="171" t="s">
        <v>152</v>
      </c>
      <c r="AU225" s="171" t="s">
        <v>98</v>
      </c>
      <c r="AV225" s="10" t="s">
        <v>98</v>
      </c>
      <c r="AW225" s="10" t="s">
        <v>34</v>
      </c>
      <c r="AX225" s="10" t="s">
        <v>77</v>
      </c>
      <c r="AY225" s="171" t="s">
        <v>144</v>
      </c>
    </row>
    <row r="226" spans="2:65" s="11" customFormat="1" ht="14.45" customHeight="1">
      <c r="B226" s="172"/>
      <c r="C226" s="173"/>
      <c r="D226" s="173"/>
      <c r="E226" s="174" t="s">
        <v>5</v>
      </c>
      <c r="F226" s="270" t="s">
        <v>153</v>
      </c>
      <c r="G226" s="271"/>
      <c r="H226" s="271"/>
      <c r="I226" s="271"/>
      <c r="J226" s="173"/>
      <c r="K226" s="175">
        <v>12</v>
      </c>
      <c r="L226" s="173"/>
      <c r="M226" s="173"/>
      <c r="N226" s="173"/>
      <c r="O226" s="173"/>
      <c r="P226" s="173"/>
      <c r="Q226" s="173"/>
      <c r="R226" s="176"/>
      <c r="T226" s="177"/>
      <c r="U226" s="173"/>
      <c r="V226" s="173"/>
      <c r="W226" s="173"/>
      <c r="X226" s="173"/>
      <c r="Y226" s="173"/>
      <c r="Z226" s="173"/>
      <c r="AA226" s="178"/>
      <c r="AT226" s="179" t="s">
        <v>152</v>
      </c>
      <c r="AU226" s="179" t="s">
        <v>98</v>
      </c>
      <c r="AV226" s="11" t="s">
        <v>149</v>
      </c>
      <c r="AW226" s="11" t="s">
        <v>34</v>
      </c>
      <c r="AX226" s="11" t="s">
        <v>82</v>
      </c>
      <c r="AY226" s="179" t="s">
        <v>144</v>
      </c>
    </row>
    <row r="227" spans="2:65" s="1" customFormat="1" ht="34.15" customHeight="1">
      <c r="B227" s="128"/>
      <c r="C227" s="157">
        <v>32</v>
      </c>
      <c r="D227" s="157" t="s">
        <v>145</v>
      </c>
      <c r="E227" s="158" t="s">
        <v>249</v>
      </c>
      <c r="F227" s="265" t="s">
        <v>250</v>
      </c>
      <c r="G227" s="265"/>
      <c r="H227" s="265"/>
      <c r="I227" s="265"/>
      <c r="J227" s="159" t="s">
        <v>148</v>
      </c>
      <c r="K227" s="160">
        <v>12</v>
      </c>
      <c r="L227" s="266"/>
      <c r="M227" s="266"/>
      <c r="N227" s="267">
        <f>ROUND(L227*K227,2)</f>
        <v>0</v>
      </c>
      <c r="O227" s="267"/>
      <c r="P227" s="267"/>
      <c r="Q227" s="267"/>
      <c r="R227" s="131"/>
      <c r="T227" s="161" t="s">
        <v>5</v>
      </c>
      <c r="U227" s="45" t="s">
        <v>42</v>
      </c>
      <c r="V227" s="37"/>
      <c r="W227" s="162">
        <f>V227*K227</f>
        <v>0</v>
      </c>
      <c r="X227" s="162">
        <v>0</v>
      </c>
      <c r="Y227" s="162">
        <f>X227*K227</f>
        <v>0</v>
      </c>
      <c r="Z227" s="162">
        <v>0</v>
      </c>
      <c r="AA227" s="163">
        <f>Z227*K227</f>
        <v>0</v>
      </c>
      <c r="AR227" s="20" t="s">
        <v>149</v>
      </c>
      <c r="AT227" s="20" t="s">
        <v>145</v>
      </c>
      <c r="AU227" s="20" t="s">
        <v>98</v>
      </c>
      <c r="AY227" s="20" t="s">
        <v>144</v>
      </c>
      <c r="BE227" s="102">
        <f>IF(U227="základní",N227,0)</f>
        <v>0</v>
      </c>
      <c r="BF227" s="102">
        <f>IF(U227="snížená",N227,0)</f>
        <v>0</v>
      </c>
      <c r="BG227" s="102">
        <f>IF(U227="zákl. přenesená",N227,0)</f>
        <v>0</v>
      </c>
      <c r="BH227" s="102">
        <f>IF(U227="sníž. přenesená",N227,0)</f>
        <v>0</v>
      </c>
      <c r="BI227" s="102">
        <f>IF(U227="nulová",N227,0)</f>
        <v>0</v>
      </c>
      <c r="BJ227" s="20" t="s">
        <v>82</v>
      </c>
      <c r="BK227" s="102">
        <f>ROUND(L227*K227,2)</f>
        <v>0</v>
      </c>
      <c r="BL227" s="20" t="s">
        <v>149</v>
      </c>
      <c r="BM227" s="20" t="s">
        <v>251</v>
      </c>
    </row>
    <row r="228" spans="2:65" s="10" customFormat="1" ht="14.45" customHeight="1">
      <c r="B228" s="164"/>
      <c r="C228" s="165"/>
      <c r="D228" s="165"/>
      <c r="E228" s="166" t="s">
        <v>5</v>
      </c>
      <c r="F228" s="268" t="s">
        <v>189</v>
      </c>
      <c r="G228" s="269"/>
      <c r="H228" s="269"/>
      <c r="I228" s="269"/>
      <c r="J228" s="165"/>
      <c r="K228" s="167">
        <v>12</v>
      </c>
      <c r="L228" s="165"/>
      <c r="M228" s="165"/>
      <c r="N228" s="165"/>
      <c r="O228" s="165"/>
      <c r="P228" s="165"/>
      <c r="Q228" s="165"/>
      <c r="R228" s="168"/>
      <c r="T228" s="169"/>
      <c r="U228" s="165"/>
      <c r="V228" s="165"/>
      <c r="W228" s="165"/>
      <c r="X228" s="165"/>
      <c r="Y228" s="165"/>
      <c r="Z228" s="165"/>
      <c r="AA228" s="170"/>
      <c r="AT228" s="171" t="s">
        <v>152</v>
      </c>
      <c r="AU228" s="171" t="s">
        <v>98</v>
      </c>
      <c r="AV228" s="10" t="s">
        <v>98</v>
      </c>
      <c r="AW228" s="10" t="s">
        <v>34</v>
      </c>
      <c r="AX228" s="10" t="s">
        <v>77</v>
      </c>
      <c r="AY228" s="171" t="s">
        <v>144</v>
      </c>
    </row>
    <row r="229" spans="2:65" s="11" customFormat="1" ht="14.45" customHeight="1">
      <c r="B229" s="172"/>
      <c r="C229" s="173"/>
      <c r="D229" s="173"/>
      <c r="E229" s="174" t="s">
        <v>5</v>
      </c>
      <c r="F229" s="270" t="s">
        <v>153</v>
      </c>
      <c r="G229" s="271"/>
      <c r="H229" s="271"/>
      <c r="I229" s="271"/>
      <c r="J229" s="173"/>
      <c r="K229" s="175">
        <v>12</v>
      </c>
      <c r="L229" s="173"/>
      <c r="M229" s="173"/>
      <c r="N229" s="173"/>
      <c r="O229" s="173"/>
      <c r="P229" s="173"/>
      <c r="Q229" s="173"/>
      <c r="R229" s="176"/>
      <c r="T229" s="177"/>
      <c r="U229" s="173"/>
      <c r="V229" s="173"/>
      <c r="W229" s="173"/>
      <c r="X229" s="173"/>
      <c r="Y229" s="173"/>
      <c r="Z229" s="173"/>
      <c r="AA229" s="178"/>
      <c r="AT229" s="179" t="s">
        <v>152</v>
      </c>
      <c r="AU229" s="179" t="s">
        <v>98</v>
      </c>
      <c r="AV229" s="11" t="s">
        <v>149</v>
      </c>
      <c r="AW229" s="11" t="s">
        <v>34</v>
      </c>
      <c r="AX229" s="11" t="s">
        <v>82</v>
      </c>
      <c r="AY229" s="179" t="s">
        <v>144</v>
      </c>
    </row>
    <row r="230" spans="2:65" s="1" customFormat="1" ht="22.9" customHeight="1">
      <c r="B230" s="128"/>
      <c r="C230" s="157">
        <v>33</v>
      </c>
      <c r="D230" s="157" t="s">
        <v>145</v>
      </c>
      <c r="E230" s="158" t="s">
        <v>252</v>
      </c>
      <c r="F230" s="265" t="s">
        <v>253</v>
      </c>
      <c r="G230" s="265"/>
      <c r="H230" s="265"/>
      <c r="I230" s="265"/>
      <c r="J230" s="159" t="s">
        <v>148</v>
      </c>
      <c r="K230" s="160">
        <v>35</v>
      </c>
      <c r="L230" s="266"/>
      <c r="M230" s="266"/>
      <c r="N230" s="267">
        <f>ROUND(L230*K230,2)</f>
        <v>0</v>
      </c>
      <c r="O230" s="267"/>
      <c r="P230" s="267"/>
      <c r="Q230" s="267"/>
      <c r="R230" s="131"/>
      <c r="T230" s="161" t="s">
        <v>5</v>
      </c>
      <c r="U230" s="45" t="s">
        <v>42</v>
      </c>
      <c r="V230" s="37"/>
      <c r="W230" s="162">
        <f>V230*K230</f>
        <v>0</v>
      </c>
      <c r="X230" s="162">
        <v>2.7599999999999999E-3</v>
      </c>
      <c r="Y230" s="162">
        <f>X230*K230</f>
        <v>9.6599999999999991E-2</v>
      </c>
      <c r="Z230" s="162">
        <v>0</v>
      </c>
      <c r="AA230" s="163">
        <f>Z230*K230</f>
        <v>0</v>
      </c>
      <c r="AR230" s="20" t="s">
        <v>149</v>
      </c>
      <c r="AT230" s="20" t="s">
        <v>145</v>
      </c>
      <c r="AU230" s="20" t="s">
        <v>98</v>
      </c>
      <c r="AY230" s="20" t="s">
        <v>144</v>
      </c>
      <c r="BE230" s="102">
        <f>IF(U230="základní",N230,0)</f>
        <v>0</v>
      </c>
      <c r="BF230" s="102">
        <f>IF(U230="snížená",N230,0)</f>
        <v>0</v>
      </c>
      <c r="BG230" s="102">
        <f>IF(U230="zákl. přenesená",N230,0)</f>
        <v>0</v>
      </c>
      <c r="BH230" s="102">
        <f>IF(U230="sníž. přenesená",N230,0)</f>
        <v>0</v>
      </c>
      <c r="BI230" s="102">
        <f>IF(U230="nulová",N230,0)</f>
        <v>0</v>
      </c>
      <c r="BJ230" s="20" t="s">
        <v>82</v>
      </c>
      <c r="BK230" s="102">
        <f>ROUND(L230*K230,2)</f>
        <v>0</v>
      </c>
      <c r="BL230" s="20" t="s">
        <v>149</v>
      </c>
      <c r="BM230" s="20" t="s">
        <v>254</v>
      </c>
    </row>
    <row r="231" spans="2:65" s="10" customFormat="1" ht="14.45" customHeight="1">
      <c r="B231" s="164"/>
      <c r="C231" s="165"/>
      <c r="D231" s="165"/>
      <c r="E231" s="166" t="s">
        <v>5</v>
      </c>
      <c r="F231" s="268" t="s">
        <v>255</v>
      </c>
      <c r="G231" s="269"/>
      <c r="H231" s="269"/>
      <c r="I231" s="269"/>
      <c r="J231" s="165"/>
      <c r="K231" s="167">
        <v>35</v>
      </c>
      <c r="L231" s="165"/>
      <c r="M231" s="165"/>
      <c r="N231" s="165"/>
      <c r="O231" s="165"/>
      <c r="P231" s="165"/>
      <c r="Q231" s="165"/>
      <c r="R231" s="168"/>
      <c r="T231" s="169"/>
      <c r="U231" s="165"/>
      <c r="V231" s="165"/>
      <c r="W231" s="165"/>
      <c r="X231" s="165"/>
      <c r="Y231" s="165"/>
      <c r="Z231" s="165"/>
      <c r="AA231" s="170"/>
      <c r="AT231" s="171" t="s">
        <v>152</v>
      </c>
      <c r="AU231" s="171" t="s">
        <v>98</v>
      </c>
      <c r="AV231" s="10" t="s">
        <v>98</v>
      </c>
      <c r="AW231" s="10" t="s">
        <v>34</v>
      </c>
      <c r="AX231" s="10" t="s">
        <v>77</v>
      </c>
      <c r="AY231" s="171" t="s">
        <v>144</v>
      </c>
    </row>
    <row r="232" spans="2:65" s="11" customFormat="1" ht="14.45" customHeight="1">
      <c r="B232" s="172"/>
      <c r="C232" s="173"/>
      <c r="D232" s="173"/>
      <c r="E232" s="174" t="s">
        <v>5</v>
      </c>
      <c r="F232" s="270" t="s">
        <v>153</v>
      </c>
      <c r="G232" s="271"/>
      <c r="H232" s="271"/>
      <c r="I232" s="271"/>
      <c r="J232" s="173"/>
      <c r="K232" s="175">
        <v>35</v>
      </c>
      <c r="L232" s="173"/>
      <c r="M232" s="173"/>
      <c r="N232" s="173"/>
      <c r="O232" s="173"/>
      <c r="P232" s="173"/>
      <c r="Q232" s="173"/>
      <c r="R232" s="176"/>
      <c r="T232" s="177"/>
      <c r="U232" s="173"/>
      <c r="V232" s="173"/>
      <c r="W232" s="173"/>
      <c r="X232" s="173"/>
      <c r="Y232" s="173"/>
      <c r="Z232" s="173"/>
      <c r="AA232" s="178"/>
      <c r="AT232" s="179" t="s">
        <v>152</v>
      </c>
      <c r="AU232" s="179" t="s">
        <v>98</v>
      </c>
      <c r="AV232" s="11" t="s">
        <v>149</v>
      </c>
      <c r="AW232" s="11" t="s">
        <v>34</v>
      </c>
      <c r="AX232" s="11" t="s">
        <v>82</v>
      </c>
      <c r="AY232" s="179" t="s">
        <v>144</v>
      </c>
    </row>
    <row r="233" spans="2:65" s="1" customFormat="1" ht="22.9" customHeight="1">
      <c r="B233" s="128"/>
      <c r="C233" s="157">
        <v>34</v>
      </c>
      <c r="D233" s="157" t="s">
        <v>145</v>
      </c>
      <c r="E233" s="158" t="s">
        <v>257</v>
      </c>
      <c r="F233" s="265" t="s">
        <v>258</v>
      </c>
      <c r="G233" s="265"/>
      <c r="H233" s="265"/>
      <c r="I233" s="265"/>
      <c r="J233" s="159" t="s">
        <v>148</v>
      </c>
      <c r="K233" s="160">
        <v>45</v>
      </c>
      <c r="L233" s="266"/>
      <c r="M233" s="266"/>
      <c r="N233" s="267">
        <f>ROUND(L233*K233,2)</f>
        <v>0</v>
      </c>
      <c r="O233" s="267"/>
      <c r="P233" s="267"/>
      <c r="Q233" s="267"/>
      <c r="R233" s="131"/>
      <c r="T233" s="161" t="s">
        <v>5</v>
      </c>
      <c r="U233" s="45" t="s">
        <v>42</v>
      </c>
      <c r="V233" s="37"/>
      <c r="W233" s="162">
        <f>V233*K233</f>
        <v>0</v>
      </c>
      <c r="X233" s="162">
        <v>3.0300000000000001E-3</v>
      </c>
      <c r="Y233" s="162">
        <f>X233*K233</f>
        <v>0.13635</v>
      </c>
      <c r="Z233" s="162">
        <v>0</v>
      </c>
      <c r="AA233" s="163">
        <f>Z233*K233</f>
        <v>0</v>
      </c>
      <c r="AR233" s="20" t="s">
        <v>149</v>
      </c>
      <c r="AT233" s="20" t="s">
        <v>145</v>
      </c>
      <c r="AU233" s="20" t="s">
        <v>98</v>
      </c>
      <c r="AY233" s="20" t="s">
        <v>144</v>
      </c>
      <c r="BE233" s="102">
        <f>IF(U233="základní",N233,0)</f>
        <v>0</v>
      </c>
      <c r="BF233" s="102">
        <f>IF(U233="snížená",N233,0)</f>
        <v>0</v>
      </c>
      <c r="BG233" s="102">
        <f>IF(U233="zákl. přenesená",N233,0)</f>
        <v>0</v>
      </c>
      <c r="BH233" s="102">
        <f>IF(U233="sníž. přenesená",N233,0)</f>
        <v>0</v>
      </c>
      <c r="BI233" s="102">
        <f>IF(U233="nulová",N233,0)</f>
        <v>0</v>
      </c>
      <c r="BJ233" s="20" t="s">
        <v>82</v>
      </c>
      <c r="BK233" s="102">
        <f>ROUND(L233*K233,2)</f>
        <v>0</v>
      </c>
      <c r="BL233" s="20" t="s">
        <v>149</v>
      </c>
      <c r="BM233" s="20" t="s">
        <v>259</v>
      </c>
    </row>
    <row r="234" spans="2:65" s="10" customFormat="1" ht="14.45" customHeight="1">
      <c r="B234" s="164"/>
      <c r="C234" s="165"/>
      <c r="D234" s="165"/>
      <c r="E234" s="166" t="s">
        <v>5</v>
      </c>
      <c r="F234" s="268" t="s">
        <v>224</v>
      </c>
      <c r="G234" s="269"/>
      <c r="H234" s="269"/>
      <c r="I234" s="269"/>
      <c r="J234" s="165"/>
      <c r="K234" s="167">
        <v>45</v>
      </c>
      <c r="L234" s="165"/>
      <c r="M234" s="165"/>
      <c r="N234" s="165"/>
      <c r="O234" s="165"/>
      <c r="P234" s="165"/>
      <c r="Q234" s="165"/>
      <c r="R234" s="168"/>
      <c r="T234" s="169"/>
      <c r="U234" s="165"/>
      <c r="V234" s="165"/>
      <c r="W234" s="165"/>
      <c r="X234" s="165"/>
      <c r="Y234" s="165"/>
      <c r="Z234" s="165"/>
      <c r="AA234" s="170"/>
      <c r="AT234" s="171" t="s">
        <v>152</v>
      </c>
      <c r="AU234" s="171" t="s">
        <v>98</v>
      </c>
      <c r="AV234" s="10" t="s">
        <v>98</v>
      </c>
      <c r="AW234" s="10" t="s">
        <v>34</v>
      </c>
      <c r="AX234" s="10" t="s">
        <v>77</v>
      </c>
      <c r="AY234" s="171" t="s">
        <v>144</v>
      </c>
    </row>
    <row r="235" spans="2:65" s="11" customFormat="1" ht="14.45" customHeight="1">
      <c r="B235" s="172"/>
      <c r="C235" s="173"/>
      <c r="D235" s="173"/>
      <c r="E235" s="174" t="s">
        <v>5</v>
      </c>
      <c r="F235" s="270" t="s">
        <v>153</v>
      </c>
      <c r="G235" s="271"/>
      <c r="H235" s="271"/>
      <c r="I235" s="271"/>
      <c r="J235" s="173"/>
      <c r="K235" s="175">
        <v>45</v>
      </c>
      <c r="L235" s="173"/>
      <c r="M235" s="173"/>
      <c r="N235" s="173"/>
      <c r="O235" s="173"/>
      <c r="P235" s="173"/>
      <c r="Q235" s="173"/>
      <c r="R235" s="176"/>
      <c r="T235" s="177"/>
      <c r="U235" s="173"/>
      <c r="V235" s="173"/>
      <c r="W235" s="173"/>
      <c r="X235" s="173"/>
      <c r="Y235" s="173"/>
      <c r="Z235" s="173"/>
      <c r="AA235" s="178"/>
      <c r="AT235" s="179" t="s">
        <v>152</v>
      </c>
      <c r="AU235" s="179" t="s">
        <v>98</v>
      </c>
      <c r="AV235" s="11" t="s">
        <v>149</v>
      </c>
      <c r="AW235" s="11" t="s">
        <v>34</v>
      </c>
      <c r="AX235" s="11" t="s">
        <v>82</v>
      </c>
      <c r="AY235" s="179" t="s">
        <v>144</v>
      </c>
    </row>
    <row r="236" spans="2:65" s="1" customFormat="1" ht="34.15" customHeight="1">
      <c r="B236" s="128"/>
      <c r="C236" s="157">
        <v>35</v>
      </c>
      <c r="D236" s="157" t="s">
        <v>145</v>
      </c>
      <c r="E236" s="158" t="s">
        <v>260</v>
      </c>
      <c r="F236" s="265" t="s">
        <v>261</v>
      </c>
      <c r="G236" s="265"/>
      <c r="H236" s="265"/>
      <c r="I236" s="265"/>
      <c r="J236" s="159" t="s">
        <v>148</v>
      </c>
      <c r="K236" s="160">
        <v>45</v>
      </c>
      <c r="L236" s="266"/>
      <c r="M236" s="266"/>
      <c r="N236" s="267">
        <f>ROUND(L236*K236,2)</f>
        <v>0</v>
      </c>
      <c r="O236" s="267"/>
      <c r="P236" s="267"/>
      <c r="Q236" s="267"/>
      <c r="R236" s="131"/>
      <c r="T236" s="161" t="s">
        <v>5</v>
      </c>
      <c r="U236" s="45" t="s">
        <v>42</v>
      </c>
      <c r="V236" s="37"/>
      <c r="W236" s="162">
        <f>V236*K236</f>
        <v>0</v>
      </c>
      <c r="X236" s="162">
        <v>0</v>
      </c>
      <c r="Y236" s="162">
        <f>X236*K236</f>
        <v>0</v>
      </c>
      <c r="Z236" s="162">
        <v>0</v>
      </c>
      <c r="AA236" s="163">
        <f>Z236*K236</f>
        <v>0</v>
      </c>
      <c r="AR236" s="20" t="s">
        <v>149</v>
      </c>
      <c r="AT236" s="20" t="s">
        <v>145</v>
      </c>
      <c r="AU236" s="20" t="s">
        <v>98</v>
      </c>
      <c r="AY236" s="20" t="s">
        <v>144</v>
      </c>
      <c r="BE236" s="102">
        <f>IF(U236="základní",N236,0)</f>
        <v>0</v>
      </c>
      <c r="BF236" s="102">
        <f>IF(U236="snížená",N236,0)</f>
        <v>0</v>
      </c>
      <c r="BG236" s="102">
        <f>IF(U236="zákl. přenesená",N236,0)</f>
        <v>0</v>
      </c>
      <c r="BH236" s="102">
        <f>IF(U236="sníž. přenesená",N236,0)</f>
        <v>0</v>
      </c>
      <c r="BI236" s="102">
        <f>IF(U236="nulová",N236,0)</f>
        <v>0</v>
      </c>
      <c r="BJ236" s="20" t="s">
        <v>82</v>
      </c>
      <c r="BK236" s="102">
        <f>ROUND(L236*K236,2)</f>
        <v>0</v>
      </c>
      <c r="BL236" s="20" t="s">
        <v>149</v>
      </c>
      <c r="BM236" s="20" t="s">
        <v>262</v>
      </c>
    </row>
    <row r="237" spans="2:65" s="10" customFormat="1" ht="14.45" customHeight="1">
      <c r="B237" s="164"/>
      <c r="C237" s="165"/>
      <c r="D237" s="165"/>
      <c r="E237" s="166" t="s">
        <v>5</v>
      </c>
      <c r="F237" s="268" t="s">
        <v>224</v>
      </c>
      <c r="G237" s="269"/>
      <c r="H237" s="269"/>
      <c r="I237" s="269"/>
      <c r="J237" s="165"/>
      <c r="K237" s="167">
        <v>45</v>
      </c>
      <c r="L237" s="165"/>
      <c r="M237" s="165"/>
      <c r="N237" s="165"/>
      <c r="O237" s="165"/>
      <c r="P237" s="165"/>
      <c r="Q237" s="165"/>
      <c r="R237" s="168"/>
      <c r="T237" s="169"/>
      <c r="U237" s="165"/>
      <c r="V237" s="165"/>
      <c r="W237" s="165"/>
      <c r="X237" s="165"/>
      <c r="Y237" s="165"/>
      <c r="Z237" s="165"/>
      <c r="AA237" s="170"/>
      <c r="AT237" s="171" t="s">
        <v>152</v>
      </c>
      <c r="AU237" s="171" t="s">
        <v>98</v>
      </c>
      <c r="AV237" s="10" t="s">
        <v>98</v>
      </c>
      <c r="AW237" s="10" t="s">
        <v>34</v>
      </c>
      <c r="AX237" s="10" t="s">
        <v>77</v>
      </c>
      <c r="AY237" s="171" t="s">
        <v>144</v>
      </c>
    </row>
    <row r="238" spans="2:65" s="11" customFormat="1" ht="14.45" customHeight="1">
      <c r="B238" s="172"/>
      <c r="C238" s="173"/>
      <c r="D238" s="173"/>
      <c r="E238" s="174" t="s">
        <v>5</v>
      </c>
      <c r="F238" s="270" t="s">
        <v>153</v>
      </c>
      <c r="G238" s="271"/>
      <c r="H238" s="271"/>
      <c r="I238" s="271"/>
      <c r="J238" s="173"/>
      <c r="K238" s="175">
        <v>45</v>
      </c>
      <c r="L238" s="173"/>
      <c r="M238" s="173"/>
      <c r="N238" s="173"/>
      <c r="O238" s="173"/>
      <c r="P238" s="173"/>
      <c r="Q238" s="173"/>
      <c r="R238" s="176"/>
      <c r="T238" s="177"/>
      <c r="U238" s="173"/>
      <c r="V238" s="173"/>
      <c r="W238" s="173"/>
      <c r="X238" s="173"/>
      <c r="Y238" s="173"/>
      <c r="Z238" s="173"/>
      <c r="AA238" s="178"/>
      <c r="AT238" s="179" t="s">
        <v>152</v>
      </c>
      <c r="AU238" s="179" t="s">
        <v>98</v>
      </c>
      <c r="AV238" s="11" t="s">
        <v>149</v>
      </c>
      <c r="AW238" s="11" t="s">
        <v>34</v>
      </c>
      <c r="AX238" s="11" t="s">
        <v>82</v>
      </c>
      <c r="AY238" s="179" t="s">
        <v>144</v>
      </c>
    </row>
    <row r="239" spans="2:65" s="1" customFormat="1" ht="34.15" customHeight="1">
      <c r="B239" s="128"/>
      <c r="C239" s="180">
        <v>36</v>
      </c>
      <c r="D239" s="180" t="s">
        <v>154</v>
      </c>
      <c r="E239" s="181" t="s">
        <v>263</v>
      </c>
      <c r="F239" s="272" t="s">
        <v>264</v>
      </c>
      <c r="G239" s="272"/>
      <c r="H239" s="272"/>
      <c r="I239" s="272"/>
      <c r="J239" s="182" t="s">
        <v>213</v>
      </c>
      <c r="K239" s="183">
        <v>6</v>
      </c>
      <c r="L239" s="273"/>
      <c r="M239" s="273"/>
      <c r="N239" s="274">
        <f>ROUND(L239*K239,2)</f>
        <v>0</v>
      </c>
      <c r="O239" s="267"/>
      <c r="P239" s="267"/>
      <c r="Q239" s="267"/>
      <c r="R239" s="131"/>
      <c r="T239" s="161" t="s">
        <v>5</v>
      </c>
      <c r="U239" s="45" t="s">
        <v>42</v>
      </c>
      <c r="V239" s="37"/>
      <c r="W239" s="162">
        <f>V239*K239</f>
        <v>0</v>
      </c>
      <c r="X239" s="162">
        <v>0</v>
      </c>
      <c r="Y239" s="162">
        <f>X239*K239</f>
        <v>0</v>
      </c>
      <c r="Z239" s="162">
        <v>0</v>
      </c>
      <c r="AA239" s="163">
        <f>Z239*K239</f>
        <v>0</v>
      </c>
      <c r="AR239" s="20" t="s">
        <v>157</v>
      </c>
      <c r="AT239" s="20" t="s">
        <v>154</v>
      </c>
      <c r="AU239" s="20" t="s">
        <v>98</v>
      </c>
      <c r="AY239" s="20" t="s">
        <v>144</v>
      </c>
      <c r="BE239" s="102">
        <f>IF(U239="základní",N239,0)</f>
        <v>0</v>
      </c>
      <c r="BF239" s="102">
        <f>IF(U239="snížená",N239,0)</f>
        <v>0</v>
      </c>
      <c r="BG239" s="102">
        <f>IF(U239="zákl. přenesená",N239,0)</f>
        <v>0</v>
      </c>
      <c r="BH239" s="102">
        <f>IF(U239="sníž. přenesená",N239,0)</f>
        <v>0</v>
      </c>
      <c r="BI239" s="102">
        <f>IF(U239="nulová",N239,0)</f>
        <v>0</v>
      </c>
      <c r="BJ239" s="20" t="s">
        <v>82</v>
      </c>
      <c r="BK239" s="102">
        <f>ROUND(L239*K239,2)</f>
        <v>0</v>
      </c>
      <c r="BL239" s="20" t="s">
        <v>149</v>
      </c>
      <c r="BM239" s="20" t="s">
        <v>265</v>
      </c>
    </row>
    <row r="240" spans="2:65" s="1" customFormat="1" ht="22.9" customHeight="1">
      <c r="B240" s="128"/>
      <c r="C240" s="180">
        <v>37</v>
      </c>
      <c r="D240" s="180" t="s">
        <v>154</v>
      </c>
      <c r="E240" s="181" t="s">
        <v>266</v>
      </c>
      <c r="F240" s="272" t="s">
        <v>267</v>
      </c>
      <c r="G240" s="272"/>
      <c r="H240" s="272"/>
      <c r="I240" s="272"/>
      <c r="J240" s="182" t="s">
        <v>187</v>
      </c>
      <c r="K240" s="183">
        <v>20</v>
      </c>
      <c r="L240" s="273"/>
      <c r="M240" s="273"/>
      <c r="N240" s="274">
        <f>ROUND(L240*K240,2)</f>
        <v>0</v>
      </c>
      <c r="O240" s="267"/>
      <c r="P240" s="267"/>
      <c r="Q240" s="267"/>
      <c r="R240" s="131"/>
      <c r="T240" s="161" t="s">
        <v>5</v>
      </c>
      <c r="U240" s="45" t="s">
        <v>42</v>
      </c>
      <c r="V240" s="37"/>
      <c r="W240" s="162">
        <f>V240*K240</f>
        <v>0</v>
      </c>
      <c r="X240" s="162">
        <v>0</v>
      </c>
      <c r="Y240" s="162">
        <f>X240*K240</f>
        <v>0</v>
      </c>
      <c r="Z240" s="162">
        <v>0</v>
      </c>
      <c r="AA240" s="163">
        <f>Z240*K240</f>
        <v>0</v>
      </c>
      <c r="AR240" s="20" t="s">
        <v>157</v>
      </c>
      <c r="AT240" s="20" t="s">
        <v>154</v>
      </c>
      <c r="AU240" s="20" t="s">
        <v>98</v>
      </c>
      <c r="AY240" s="20" t="s">
        <v>144</v>
      </c>
      <c r="BE240" s="102">
        <f>IF(U240="základní",N240,0)</f>
        <v>0</v>
      </c>
      <c r="BF240" s="102">
        <f>IF(U240="snížená",N240,0)</f>
        <v>0</v>
      </c>
      <c r="BG240" s="102">
        <f>IF(U240="zákl. přenesená",N240,0)</f>
        <v>0</v>
      </c>
      <c r="BH240" s="102">
        <f>IF(U240="sníž. přenesená",N240,0)</f>
        <v>0</v>
      </c>
      <c r="BI240" s="102">
        <f>IF(U240="nulová",N240,0)</f>
        <v>0</v>
      </c>
      <c r="BJ240" s="20" t="s">
        <v>82</v>
      </c>
      <c r="BK240" s="102">
        <f>ROUND(L240*K240,2)</f>
        <v>0</v>
      </c>
      <c r="BL240" s="20" t="s">
        <v>149</v>
      </c>
      <c r="BM240" s="20" t="s">
        <v>268</v>
      </c>
    </row>
    <row r="241" spans="2:65" s="1" customFormat="1" ht="34.15" customHeight="1">
      <c r="B241" s="128"/>
      <c r="C241" s="180">
        <v>38</v>
      </c>
      <c r="D241" s="180" t="s">
        <v>154</v>
      </c>
      <c r="E241" s="181" t="s">
        <v>269</v>
      </c>
      <c r="F241" s="272" t="s">
        <v>270</v>
      </c>
      <c r="G241" s="272"/>
      <c r="H241" s="272"/>
      <c r="I241" s="272"/>
      <c r="J241" s="182" t="s">
        <v>148</v>
      </c>
      <c r="K241" s="183">
        <v>20</v>
      </c>
      <c r="L241" s="273"/>
      <c r="M241" s="273"/>
      <c r="N241" s="274">
        <f>ROUND(L241*K241,2)</f>
        <v>0</v>
      </c>
      <c r="O241" s="267"/>
      <c r="P241" s="267"/>
      <c r="Q241" s="267"/>
      <c r="R241" s="131"/>
      <c r="T241" s="161" t="s">
        <v>5</v>
      </c>
      <c r="U241" s="45" t="s">
        <v>42</v>
      </c>
      <c r="V241" s="37"/>
      <c r="W241" s="162">
        <f>V241*K241</f>
        <v>0</v>
      </c>
      <c r="X241" s="162">
        <v>0</v>
      </c>
      <c r="Y241" s="162">
        <f>X241*K241</f>
        <v>0</v>
      </c>
      <c r="Z241" s="162">
        <v>0</v>
      </c>
      <c r="AA241" s="163">
        <f>Z241*K241</f>
        <v>0</v>
      </c>
      <c r="AR241" s="20" t="s">
        <v>157</v>
      </c>
      <c r="AT241" s="20" t="s">
        <v>154</v>
      </c>
      <c r="AU241" s="20" t="s">
        <v>98</v>
      </c>
      <c r="AY241" s="20" t="s">
        <v>144</v>
      </c>
      <c r="BE241" s="102">
        <f>IF(U241="základní",N241,0)</f>
        <v>0</v>
      </c>
      <c r="BF241" s="102">
        <f>IF(U241="snížená",N241,0)</f>
        <v>0</v>
      </c>
      <c r="BG241" s="102">
        <f>IF(U241="zákl. přenesená",N241,0)</f>
        <v>0</v>
      </c>
      <c r="BH241" s="102">
        <f>IF(U241="sníž. přenesená",N241,0)</f>
        <v>0</v>
      </c>
      <c r="BI241" s="102">
        <f>IF(U241="nulová",N241,0)</f>
        <v>0</v>
      </c>
      <c r="BJ241" s="20" t="s">
        <v>82</v>
      </c>
      <c r="BK241" s="102">
        <f>ROUND(L241*K241,2)</f>
        <v>0</v>
      </c>
      <c r="BL241" s="20" t="s">
        <v>149</v>
      </c>
      <c r="BM241" s="20" t="s">
        <v>271</v>
      </c>
    </row>
    <row r="242" spans="2:65" s="9" customFormat="1" ht="29.85" customHeight="1">
      <c r="B242" s="146"/>
      <c r="C242" s="147"/>
      <c r="D242" s="156" t="s">
        <v>108</v>
      </c>
      <c r="E242" s="156"/>
      <c r="F242" s="156"/>
      <c r="G242" s="156"/>
      <c r="H242" s="156"/>
      <c r="I242" s="156"/>
      <c r="J242" s="156"/>
      <c r="K242" s="156"/>
      <c r="L242" s="156"/>
      <c r="M242" s="156"/>
      <c r="N242" s="299">
        <f>BK242</f>
        <v>0</v>
      </c>
      <c r="O242" s="300"/>
      <c r="P242" s="300"/>
      <c r="Q242" s="300"/>
      <c r="R242" s="149"/>
      <c r="T242" s="150"/>
      <c r="U242" s="147"/>
      <c r="V242" s="147"/>
      <c r="W242" s="151">
        <f>SUM(W243:W247)</f>
        <v>0</v>
      </c>
      <c r="X242" s="147"/>
      <c r="Y242" s="151">
        <f>SUM(Y243:Y247)</f>
        <v>0</v>
      </c>
      <c r="Z242" s="147"/>
      <c r="AA242" s="152">
        <f>SUM(AA243:AA247)</f>
        <v>0</v>
      </c>
      <c r="AR242" s="153" t="s">
        <v>82</v>
      </c>
      <c r="AT242" s="154" t="s">
        <v>76</v>
      </c>
      <c r="AU242" s="154" t="s">
        <v>82</v>
      </c>
      <c r="AY242" s="153" t="s">
        <v>144</v>
      </c>
      <c r="BK242" s="155">
        <f>SUM(BK243:BK247)</f>
        <v>0</v>
      </c>
    </row>
    <row r="243" spans="2:65" s="1" customFormat="1" ht="34.15" customHeight="1">
      <c r="B243" s="128"/>
      <c r="C243" s="157">
        <v>39</v>
      </c>
      <c r="D243" s="157" t="s">
        <v>145</v>
      </c>
      <c r="E243" s="158" t="s">
        <v>272</v>
      </c>
      <c r="F243" s="265" t="s">
        <v>273</v>
      </c>
      <c r="G243" s="265"/>
      <c r="H243" s="265"/>
      <c r="I243" s="265"/>
      <c r="J243" s="159" t="s">
        <v>274</v>
      </c>
      <c r="K243" s="160">
        <v>14.835000000000001</v>
      </c>
      <c r="L243" s="266"/>
      <c r="M243" s="266"/>
      <c r="N243" s="267">
        <f>ROUND(L243*K243,2)</f>
        <v>0</v>
      </c>
      <c r="O243" s="267"/>
      <c r="P243" s="267"/>
      <c r="Q243" s="267"/>
      <c r="R243" s="131"/>
      <c r="T243" s="161" t="s">
        <v>5</v>
      </c>
      <c r="U243" s="45" t="s">
        <v>42</v>
      </c>
      <c r="V243" s="37"/>
      <c r="W243" s="162">
        <f>V243*K243</f>
        <v>0</v>
      </c>
      <c r="X243" s="162">
        <v>0</v>
      </c>
      <c r="Y243" s="162">
        <f>X243*K243</f>
        <v>0</v>
      </c>
      <c r="Z243" s="162">
        <v>0</v>
      </c>
      <c r="AA243" s="163">
        <f>Z243*K243</f>
        <v>0</v>
      </c>
      <c r="AR243" s="20" t="s">
        <v>149</v>
      </c>
      <c r="AT243" s="20" t="s">
        <v>145</v>
      </c>
      <c r="AU243" s="20" t="s">
        <v>98</v>
      </c>
      <c r="AY243" s="20" t="s">
        <v>144</v>
      </c>
      <c r="BE243" s="102">
        <f>IF(U243="základní",N243,0)</f>
        <v>0</v>
      </c>
      <c r="BF243" s="102">
        <f>IF(U243="snížená",N243,0)</f>
        <v>0</v>
      </c>
      <c r="BG243" s="102">
        <f>IF(U243="zákl. přenesená",N243,0)</f>
        <v>0</v>
      </c>
      <c r="BH243" s="102">
        <f>IF(U243="sníž. přenesená",N243,0)</f>
        <v>0</v>
      </c>
      <c r="BI243" s="102">
        <f>IF(U243="nulová",N243,0)</f>
        <v>0</v>
      </c>
      <c r="BJ243" s="20" t="s">
        <v>82</v>
      </c>
      <c r="BK243" s="102">
        <f>ROUND(L243*K243,2)</f>
        <v>0</v>
      </c>
      <c r="BL243" s="20" t="s">
        <v>149</v>
      </c>
      <c r="BM243" s="20" t="s">
        <v>275</v>
      </c>
    </row>
    <row r="244" spans="2:65" s="1" customFormat="1" ht="34.15" customHeight="1">
      <c r="B244" s="128"/>
      <c r="C244" s="157">
        <v>40</v>
      </c>
      <c r="D244" s="157" t="s">
        <v>145</v>
      </c>
      <c r="E244" s="158" t="s">
        <v>276</v>
      </c>
      <c r="F244" s="265" t="s">
        <v>277</v>
      </c>
      <c r="G244" s="265"/>
      <c r="H244" s="265"/>
      <c r="I244" s="265"/>
      <c r="J244" s="159" t="s">
        <v>274</v>
      </c>
      <c r="K244" s="160">
        <v>14.835000000000001</v>
      </c>
      <c r="L244" s="266"/>
      <c r="M244" s="266"/>
      <c r="N244" s="267">
        <f>ROUND(L244*K244,2)</f>
        <v>0</v>
      </c>
      <c r="O244" s="267"/>
      <c r="P244" s="267"/>
      <c r="Q244" s="267"/>
      <c r="R244" s="131"/>
      <c r="T244" s="161" t="s">
        <v>5</v>
      </c>
      <c r="U244" s="45" t="s">
        <v>42</v>
      </c>
      <c r="V244" s="37"/>
      <c r="W244" s="162">
        <f>V244*K244</f>
        <v>0</v>
      </c>
      <c r="X244" s="162">
        <v>0</v>
      </c>
      <c r="Y244" s="162">
        <f>X244*K244</f>
        <v>0</v>
      </c>
      <c r="Z244" s="162">
        <v>0</v>
      </c>
      <c r="AA244" s="163">
        <f>Z244*K244</f>
        <v>0</v>
      </c>
      <c r="AR244" s="20" t="s">
        <v>149</v>
      </c>
      <c r="AT244" s="20" t="s">
        <v>145</v>
      </c>
      <c r="AU244" s="20" t="s">
        <v>98</v>
      </c>
      <c r="AY244" s="20" t="s">
        <v>144</v>
      </c>
      <c r="BE244" s="102">
        <f>IF(U244="základní",N244,0)</f>
        <v>0</v>
      </c>
      <c r="BF244" s="102">
        <f>IF(U244="snížená",N244,0)</f>
        <v>0</v>
      </c>
      <c r="BG244" s="102">
        <f>IF(U244="zákl. přenesená",N244,0)</f>
        <v>0</v>
      </c>
      <c r="BH244" s="102">
        <f>IF(U244="sníž. přenesená",N244,0)</f>
        <v>0</v>
      </c>
      <c r="BI244" s="102">
        <f>IF(U244="nulová",N244,0)</f>
        <v>0</v>
      </c>
      <c r="BJ244" s="20" t="s">
        <v>82</v>
      </c>
      <c r="BK244" s="102">
        <f>ROUND(L244*K244,2)</f>
        <v>0</v>
      </c>
      <c r="BL244" s="20" t="s">
        <v>149</v>
      </c>
      <c r="BM244" s="20" t="s">
        <v>278</v>
      </c>
    </row>
    <row r="245" spans="2:65" s="1" customFormat="1" ht="34.15" customHeight="1">
      <c r="B245" s="128"/>
      <c r="C245" s="157">
        <v>41</v>
      </c>
      <c r="D245" s="157" t="s">
        <v>145</v>
      </c>
      <c r="E245" s="158" t="s">
        <v>279</v>
      </c>
      <c r="F245" s="265" t="s">
        <v>280</v>
      </c>
      <c r="G245" s="265"/>
      <c r="H245" s="265"/>
      <c r="I245" s="265"/>
      <c r="J245" s="159" t="s">
        <v>274</v>
      </c>
      <c r="K245" s="160">
        <v>14.835000000000001</v>
      </c>
      <c r="L245" s="266"/>
      <c r="M245" s="266"/>
      <c r="N245" s="267">
        <f>ROUND(L245*K245,2)</f>
        <v>0</v>
      </c>
      <c r="O245" s="267"/>
      <c r="P245" s="267"/>
      <c r="Q245" s="267"/>
      <c r="R245" s="131"/>
      <c r="T245" s="161" t="s">
        <v>5</v>
      </c>
      <c r="U245" s="45" t="s">
        <v>42</v>
      </c>
      <c r="V245" s="37"/>
      <c r="W245" s="162">
        <f>V245*K245</f>
        <v>0</v>
      </c>
      <c r="X245" s="162">
        <v>0</v>
      </c>
      <c r="Y245" s="162">
        <f>X245*K245</f>
        <v>0</v>
      </c>
      <c r="Z245" s="162">
        <v>0</v>
      </c>
      <c r="AA245" s="163">
        <f>Z245*K245</f>
        <v>0</v>
      </c>
      <c r="AR245" s="20" t="s">
        <v>149</v>
      </c>
      <c r="AT245" s="20" t="s">
        <v>145</v>
      </c>
      <c r="AU245" s="20" t="s">
        <v>98</v>
      </c>
      <c r="AY245" s="20" t="s">
        <v>144</v>
      </c>
      <c r="BE245" s="102">
        <f>IF(U245="základní",N245,0)</f>
        <v>0</v>
      </c>
      <c r="BF245" s="102">
        <f>IF(U245="snížená",N245,0)</f>
        <v>0</v>
      </c>
      <c r="BG245" s="102">
        <f>IF(U245="zákl. přenesená",N245,0)</f>
        <v>0</v>
      </c>
      <c r="BH245" s="102">
        <f>IF(U245="sníž. přenesená",N245,0)</f>
        <v>0</v>
      </c>
      <c r="BI245" s="102">
        <f>IF(U245="nulová",N245,0)</f>
        <v>0</v>
      </c>
      <c r="BJ245" s="20" t="s">
        <v>82</v>
      </c>
      <c r="BK245" s="102">
        <f>ROUND(L245*K245,2)</f>
        <v>0</v>
      </c>
      <c r="BL245" s="20" t="s">
        <v>149</v>
      </c>
      <c r="BM245" s="20" t="s">
        <v>281</v>
      </c>
    </row>
    <row r="246" spans="2:65" s="1" customFormat="1" ht="34.15" customHeight="1">
      <c r="B246" s="128"/>
      <c r="C246" s="157">
        <v>42</v>
      </c>
      <c r="D246" s="157" t="s">
        <v>145</v>
      </c>
      <c r="E246" s="158" t="s">
        <v>283</v>
      </c>
      <c r="F246" s="265" t="s">
        <v>284</v>
      </c>
      <c r="G246" s="265"/>
      <c r="H246" s="265"/>
      <c r="I246" s="265"/>
      <c r="J246" s="159" t="s">
        <v>274</v>
      </c>
      <c r="K246" s="160">
        <v>14.835000000000001</v>
      </c>
      <c r="L246" s="266"/>
      <c r="M246" s="266"/>
      <c r="N246" s="267">
        <f>ROUND(L246*K246,2)</f>
        <v>0</v>
      </c>
      <c r="O246" s="267"/>
      <c r="P246" s="267"/>
      <c r="Q246" s="267"/>
      <c r="R246" s="131"/>
      <c r="T246" s="161" t="s">
        <v>5</v>
      </c>
      <c r="U246" s="45" t="s">
        <v>42</v>
      </c>
      <c r="V246" s="37"/>
      <c r="W246" s="162">
        <f>V246*K246</f>
        <v>0</v>
      </c>
      <c r="X246" s="162">
        <v>0</v>
      </c>
      <c r="Y246" s="162">
        <f>X246*K246</f>
        <v>0</v>
      </c>
      <c r="Z246" s="162">
        <v>0</v>
      </c>
      <c r="AA246" s="163">
        <f>Z246*K246</f>
        <v>0</v>
      </c>
      <c r="AR246" s="20" t="s">
        <v>149</v>
      </c>
      <c r="AT246" s="20" t="s">
        <v>145</v>
      </c>
      <c r="AU246" s="20" t="s">
        <v>98</v>
      </c>
      <c r="AY246" s="20" t="s">
        <v>144</v>
      </c>
      <c r="BE246" s="102">
        <f>IF(U246="základní",N246,0)</f>
        <v>0</v>
      </c>
      <c r="BF246" s="102">
        <f>IF(U246="snížená",N246,0)</f>
        <v>0</v>
      </c>
      <c r="BG246" s="102">
        <f>IF(U246="zákl. přenesená",N246,0)</f>
        <v>0</v>
      </c>
      <c r="BH246" s="102">
        <f>IF(U246="sníž. přenesená",N246,0)</f>
        <v>0</v>
      </c>
      <c r="BI246" s="102">
        <f>IF(U246="nulová",N246,0)</f>
        <v>0</v>
      </c>
      <c r="BJ246" s="20" t="s">
        <v>82</v>
      </c>
      <c r="BK246" s="102">
        <f>ROUND(L246*K246,2)</f>
        <v>0</v>
      </c>
      <c r="BL246" s="20" t="s">
        <v>149</v>
      </c>
      <c r="BM246" s="20" t="s">
        <v>285</v>
      </c>
    </row>
    <row r="247" spans="2:65" s="1" customFormat="1" ht="34.15" customHeight="1">
      <c r="B247" s="128"/>
      <c r="C247" s="157">
        <v>43</v>
      </c>
      <c r="D247" s="157" t="s">
        <v>145</v>
      </c>
      <c r="E247" s="158" t="s">
        <v>286</v>
      </c>
      <c r="F247" s="265" t="s">
        <v>287</v>
      </c>
      <c r="G247" s="265"/>
      <c r="H247" s="265"/>
      <c r="I247" s="265"/>
      <c r="J247" s="159" t="s">
        <v>274</v>
      </c>
      <c r="K247" s="160">
        <v>14.835000000000001</v>
      </c>
      <c r="L247" s="266"/>
      <c r="M247" s="266"/>
      <c r="N247" s="267">
        <f>ROUND(L247*K247,2)</f>
        <v>0</v>
      </c>
      <c r="O247" s="267"/>
      <c r="P247" s="267"/>
      <c r="Q247" s="267"/>
      <c r="R247" s="131"/>
      <c r="T247" s="161" t="s">
        <v>5</v>
      </c>
      <c r="U247" s="45" t="s">
        <v>42</v>
      </c>
      <c r="V247" s="37"/>
      <c r="W247" s="162">
        <f>V247*K247</f>
        <v>0</v>
      </c>
      <c r="X247" s="162">
        <v>0</v>
      </c>
      <c r="Y247" s="162">
        <f>X247*K247</f>
        <v>0</v>
      </c>
      <c r="Z247" s="162">
        <v>0</v>
      </c>
      <c r="AA247" s="163">
        <f>Z247*K247</f>
        <v>0</v>
      </c>
      <c r="AR247" s="20" t="s">
        <v>149</v>
      </c>
      <c r="AT247" s="20" t="s">
        <v>145</v>
      </c>
      <c r="AU247" s="20" t="s">
        <v>98</v>
      </c>
      <c r="AY247" s="20" t="s">
        <v>144</v>
      </c>
      <c r="BE247" s="102">
        <f>IF(U247="základní",N247,0)</f>
        <v>0</v>
      </c>
      <c r="BF247" s="102">
        <f>IF(U247="snížená",N247,0)</f>
        <v>0</v>
      </c>
      <c r="BG247" s="102">
        <f>IF(U247="zákl. přenesená",N247,0)</f>
        <v>0</v>
      </c>
      <c r="BH247" s="102">
        <f>IF(U247="sníž. přenesená",N247,0)</f>
        <v>0</v>
      </c>
      <c r="BI247" s="102">
        <f>IF(U247="nulová",N247,0)</f>
        <v>0</v>
      </c>
      <c r="BJ247" s="20" t="s">
        <v>82</v>
      </c>
      <c r="BK247" s="102">
        <f>ROUND(L247*K247,2)</f>
        <v>0</v>
      </c>
      <c r="BL247" s="20" t="s">
        <v>149</v>
      </c>
      <c r="BM247" s="20" t="s">
        <v>288</v>
      </c>
    </row>
    <row r="248" spans="2:65" s="9" customFormat="1" ht="29.85" customHeight="1">
      <c r="B248" s="146"/>
      <c r="C248" s="147"/>
      <c r="D248" s="156" t="s">
        <v>109</v>
      </c>
      <c r="E248" s="156"/>
      <c r="F248" s="156"/>
      <c r="G248" s="156"/>
      <c r="H248" s="156"/>
      <c r="I248" s="156"/>
      <c r="J248" s="156"/>
      <c r="K248" s="156"/>
      <c r="L248" s="156"/>
      <c r="M248" s="156"/>
      <c r="N248" s="299">
        <f>BK248</f>
        <v>0</v>
      </c>
      <c r="O248" s="300"/>
      <c r="P248" s="300"/>
      <c r="Q248" s="300"/>
      <c r="R248" s="149"/>
      <c r="T248" s="150"/>
      <c r="U248" s="147"/>
      <c r="V248" s="147"/>
      <c r="W248" s="151">
        <f>SUM(W249:W250)</f>
        <v>0</v>
      </c>
      <c r="X248" s="147"/>
      <c r="Y248" s="151">
        <f>SUM(Y249:Y250)</f>
        <v>0</v>
      </c>
      <c r="Z248" s="147"/>
      <c r="AA248" s="152">
        <f>SUM(AA249:AA250)</f>
        <v>0</v>
      </c>
      <c r="AR248" s="153" t="s">
        <v>82</v>
      </c>
      <c r="AT248" s="154" t="s">
        <v>76</v>
      </c>
      <c r="AU248" s="154" t="s">
        <v>82</v>
      </c>
      <c r="AY248" s="153" t="s">
        <v>144</v>
      </c>
      <c r="BK248" s="155">
        <f>SUM(BK249:BK250)</f>
        <v>0</v>
      </c>
    </row>
    <row r="249" spans="2:65" s="1" customFormat="1" ht="22.9" customHeight="1">
      <c r="B249" s="128"/>
      <c r="C249" s="157">
        <v>44</v>
      </c>
      <c r="D249" s="157" t="s">
        <v>145</v>
      </c>
      <c r="E249" s="158" t="s">
        <v>289</v>
      </c>
      <c r="F249" s="265" t="s">
        <v>290</v>
      </c>
      <c r="G249" s="265"/>
      <c r="H249" s="265"/>
      <c r="I249" s="265"/>
      <c r="J249" s="159" t="s">
        <v>274</v>
      </c>
      <c r="K249" s="160">
        <v>13.694000000000001</v>
      </c>
      <c r="L249" s="266"/>
      <c r="M249" s="266"/>
      <c r="N249" s="267">
        <f>ROUND(L249*K249,2)</f>
        <v>0</v>
      </c>
      <c r="O249" s="267"/>
      <c r="P249" s="267"/>
      <c r="Q249" s="267"/>
      <c r="R249" s="131"/>
      <c r="T249" s="161" t="s">
        <v>5</v>
      </c>
      <c r="U249" s="45" t="s">
        <v>42</v>
      </c>
      <c r="V249" s="37"/>
      <c r="W249" s="162">
        <f>V249*K249</f>
        <v>0</v>
      </c>
      <c r="X249" s="162">
        <v>0</v>
      </c>
      <c r="Y249" s="162">
        <f>X249*K249</f>
        <v>0</v>
      </c>
      <c r="Z249" s="162">
        <v>0</v>
      </c>
      <c r="AA249" s="163">
        <f>Z249*K249</f>
        <v>0</v>
      </c>
      <c r="AR249" s="20" t="s">
        <v>149</v>
      </c>
      <c r="AT249" s="20" t="s">
        <v>145</v>
      </c>
      <c r="AU249" s="20" t="s">
        <v>98</v>
      </c>
      <c r="AY249" s="20" t="s">
        <v>144</v>
      </c>
      <c r="BE249" s="102">
        <f>IF(U249="základní",N249,0)</f>
        <v>0</v>
      </c>
      <c r="BF249" s="102">
        <f>IF(U249="snížená",N249,0)</f>
        <v>0</v>
      </c>
      <c r="BG249" s="102">
        <f>IF(U249="zákl. přenesená",N249,0)</f>
        <v>0</v>
      </c>
      <c r="BH249" s="102">
        <f>IF(U249="sníž. přenesená",N249,0)</f>
        <v>0</v>
      </c>
      <c r="BI249" s="102">
        <f>IF(U249="nulová",N249,0)</f>
        <v>0</v>
      </c>
      <c r="BJ249" s="20" t="s">
        <v>82</v>
      </c>
      <c r="BK249" s="102">
        <f>ROUND(L249*K249,2)</f>
        <v>0</v>
      </c>
      <c r="BL249" s="20" t="s">
        <v>149</v>
      </c>
      <c r="BM249" s="20" t="s">
        <v>291</v>
      </c>
    </row>
    <row r="250" spans="2:65" s="1" customFormat="1" ht="34.15" customHeight="1">
      <c r="B250" s="128"/>
      <c r="C250" s="157">
        <v>45</v>
      </c>
      <c r="D250" s="157" t="s">
        <v>145</v>
      </c>
      <c r="E250" s="158" t="s">
        <v>292</v>
      </c>
      <c r="F250" s="265" t="s">
        <v>293</v>
      </c>
      <c r="G250" s="265"/>
      <c r="H250" s="265"/>
      <c r="I250" s="265"/>
      <c r="J250" s="159" t="s">
        <v>274</v>
      </c>
      <c r="K250" s="160">
        <v>13.694000000000001</v>
      </c>
      <c r="L250" s="266"/>
      <c r="M250" s="266"/>
      <c r="N250" s="267">
        <f>ROUND(L250*K250,2)</f>
        <v>0</v>
      </c>
      <c r="O250" s="267"/>
      <c r="P250" s="267"/>
      <c r="Q250" s="267"/>
      <c r="R250" s="131"/>
      <c r="T250" s="161" t="s">
        <v>5</v>
      </c>
      <c r="U250" s="45" t="s">
        <v>42</v>
      </c>
      <c r="V250" s="37"/>
      <c r="W250" s="162">
        <f>V250*K250</f>
        <v>0</v>
      </c>
      <c r="X250" s="162">
        <v>0</v>
      </c>
      <c r="Y250" s="162">
        <f>X250*K250</f>
        <v>0</v>
      </c>
      <c r="Z250" s="162">
        <v>0</v>
      </c>
      <c r="AA250" s="163">
        <f>Z250*K250</f>
        <v>0</v>
      </c>
      <c r="AR250" s="20" t="s">
        <v>149</v>
      </c>
      <c r="AT250" s="20" t="s">
        <v>145</v>
      </c>
      <c r="AU250" s="20" t="s">
        <v>98</v>
      </c>
      <c r="AY250" s="20" t="s">
        <v>144</v>
      </c>
      <c r="BE250" s="102">
        <f>IF(U250="základní",N250,0)</f>
        <v>0</v>
      </c>
      <c r="BF250" s="102">
        <f>IF(U250="snížená",N250,0)</f>
        <v>0</v>
      </c>
      <c r="BG250" s="102">
        <f>IF(U250="zákl. přenesená",N250,0)</f>
        <v>0</v>
      </c>
      <c r="BH250" s="102">
        <f>IF(U250="sníž. přenesená",N250,0)</f>
        <v>0</v>
      </c>
      <c r="BI250" s="102">
        <f>IF(U250="nulová",N250,0)</f>
        <v>0</v>
      </c>
      <c r="BJ250" s="20" t="s">
        <v>82</v>
      </c>
      <c r="BK250" s="102">
        <f>ROUND(L250*K250,2)</f>
        <v>0</v>
      </c>
      <c r="BL250" s="20" t="s">
        <v>149</v>
      </c>
      <c r="BM250" s="20" t="s">
        <v>294</v>
      </c>
    </row>
    <row r="251" spans="2:65" s="9" customFormat="1" ht="37.35" customHeight="1">
      <c r="B251" s="146"/>
      <c r="C251" s="147"/>
      <c r="D251" s="148" t="s">
        <v>110</v>
      </c>
      <c r="E251" s="148"/>
      <c r="F251" s="148"/>
      <c r="G251" s="148"/>
      <c r="H251" s="148"/>
      <c r="I251" s="148"/>
      <c r="J251" s="148"/>
      <c r="K251" s="148"/>
      <c r="L251" s="148"/>
      <c r="M251" s="148"/>
      <c r="N251" s="301">
        <f>BK251</f>
        <v>0</v>
      </c>
      <c r="O251" s="302"/>
      <c r="P251" s="302"/>
      <c r="Q251" s="302"/>
      <c r="R251" s="149"/>
      <c r="T251" s="150"/>
      <c r="U251" s="147"/>
      <c r="V251" s="147"/>
      <c r="W251" s="151">
        <f>W252+W277+W282+W288+W307</f>
        <v>0</v>
      </c>
      <c r="X251" s="147"/>
      <c r="Y251" s="151">
        <f>Y252+Y277+Y282+Y288+Y307</f>
        <v>2.3960360000000001</v>
      </c>
      <c r="Z251" s="147"/>
      <c r="AA251" s="152">
        <f>AA252+AA277+AA282+AA288+AA307</f>
        <v>2.2850774999999999</v>
      </c>
      <c r="AR251" s="153" t="s">
        <v>98</v>
      </c>
      <c r="AT251" s="154" t="s">
        <v>76</v>
      </c>
      <c r="AU251" s="154" t="s">
        <v>77</v>
      </c>
      <c r="AY251" s="153" t="s">
        <v>144</v>
      </c>
      <c r="BK251" s="155">
        <f>BK252+BK277+BK282+BK288+BK307</f>
        <v>0</v>
      </c>
    </row>
    <row r="252" spans="2:65" s="9" customFormat="1" ht="19.899999999999999" customHeight="1">
      <c r="B252" s="146"/>
      <c r="C252" s="147"/>
      <c r="D252" s="156" t="s">
        <v>111</v>
      </c>
      <c r="E252" s="156"/>
      <c r="F252" s="156"/>
      <c r="G252" s="156"/>
      <c r="H252" s="156"/>
      <c r="I252" s="156"/>
      <c r="J252" s="156"/>
      <c r="K252" s="156"/>
      <c r="L252" s="156"/>
      <c r="M252" s="156"/>
      <c r="N252" s="293">
        <f>BK252</f>
        <v>0</v>
      </c>
      <c r="O252" s="294"/>
      <c r="P252" s="294"/>
      <c r="Q252" s="294"/>
      <c r="R252" s="149"/>
      <c r="T252" s="150"/>
      <c r="U252" s="147"/>
      <c r="V252" s="147"/>
      <c r="W252" s="151">
        <f>SUM(W253:W276)</f>
        <v>0</v>
      </c>
      <c r="X252" s="147"/>
      <c r="Y252" s="151">
        <f>SUM(Y253:Y276)</f>
        <v>3.2399999999999998E-2</v>
      </c>
      <c r="Z252" s="147"/>
      <c r="AA252" s="152">
        <f>SUM(AA253:AA276)</f>
        <v>0.17307749999999997</v>
      </c>
      <c r="AR252" s="153" t="s">
        <v>98</v>
      </c>
      <c r="AT252" s="154" t="s">
        <v>76</v>
      </c>
      <c r="AU252" s="154" t="s">
        <v>82</v>
      </c>
      <c r="AY252" s="153" t="s">
        <v>144</v>
      </c>
      <c r="BK252" s="155">
        <f>SUM(BK253:BK276)</f>
        <v>0</v>
      </c>
    </row>
    <row r="253" spans="2:65" s="1" customFormat="1" ht="34.15" customHeight="1">
      <c r="B253" s="128"/>
      <c r="C253" s="157">
        <v>46</v>
      </c>
      <c r="D253" s="157" t="s">
        <v>145</v>
      </c>
      <c r="E253" s="158" t="s">
        <v>295</v>
      </c>
      <c r="F253" s="265" t="s">
        <v>296</v>
      </c>
      <c r="G253" s="265"/>
      <c r="H253" s="265"/>
      <c r="I253" s="265"/>
      <c r="J253" s="159" t="s">
        <v>148</v>
      </c>
      <c r="K253" s="160">
        <v>40</v>
      </c>
      <c r="L253" s="266"/>
      <c r="M253" s="266"/>
      <c r="N253" s="267">
        <f>ROUND(L253*K253,2)</f>
        <v>0</v>
      </c>
      <c r="O253" s="267"/>
      <c r="P253" s="267"/>
      <c r="Q253" s="267"/>
      <c r="R253" s="131"/>
      <c r="T253" s="161" t="s">
        <v>5</v>
      </c>
      <c r="U253" s="45" t="s">
        <v>42</v>
      </c>
      <c r="V253" s="37"/>
      <c r="W253" s="162">
        <f>V253*K253</f>
        <v>0</v>
      </c>
      <c r="X253" s="162">
        <v>0</v>
      </c>
      <c r="Y253" s="162">
        <f>X253*K253</f>
        <v>0</v>
      </c>
      <c r="Z253" s="162">
        <v>0</v>
      </c>
      <c r="AA253" s="163">
        <f>Z253*K253</f>
        <v>0</v>
      </c>
      <c r="AR253" s="20" t="s">
        <v>204</v>
      </c>
      <c r="AT253" s="20" t="s">
        <v>145</v>
      </c>
      <c r="AU253" s="20" t="s">
        <v>98</v>
      </c>
      <c r="AY253" s="20" t="s">
        <v>144</v>
      </c>
      <c r="BE253" s="102">
        <f>IF(U253="základní",N253,0)</f>
        <v>0</v>
      </c>
      <c r="BF253" s="102">
        <f>IF(U253="snížená",N253,0)</f>
        <v>0</v>
      </c>
      <c r="BG253" s="102">
        <f>IF(U253="zákl. přenesená",N253,0)</f>
        <v>0</v>
      </c>
      <c r="BH253" s="102">
        <f>IF(U253="sníž. přenesená",N253,0)</f>
        <v>0</v>
      </c>
      <c r="BI253" s="102">
        <f>IF(U253="nulová",N253,0)</f>
        <v>0</v>
      </c>
      <c r="BJ253" s="20" t="s">
        <v>82</v>
      </c>
      <c r="BK253" s="102">
        <f>ROUND(L253*K253,2)</f>
        <v>0</v>
      </c>
      <c r="BL253" s="20" t="s">
        <v>204</v>
      </c>
      <c r="BM253" s="20" t="s">
        <v>297</v>
      </c>
    </row>
    <row r="254" spans="2:65" s="10" customFormat="1" ht="14.45" customHeight="1">
      <c r="B254" s="164"/>
      <c r="C254" s="165"/>
      <c r="D254" s="165"/>
      <c r="E254" s="166" t="s">
        <v>5</v>
      </c>
      <c r="F254" s="268" t="s">
        <v>282</v>
      </c>
      <c r="G254" s="269"/>
      <c r="H254" s="269"/>
      <c r="I254" s="269"/>
      <c r="J254" s="165"/>
      <c r="K254" s="167">
        <v>40</v>
      </c>
      <c r="L254" s="165"/>
      <c r="M254" s="165"/>
      <c r="N254" s="165"/>
      <c r="O254" s="165"/>
      <c r="P254" s="165"/>
      <c r="Q254" s="165"/>
      <c r="R254" s="168"/>
      <c r="T254" s="169"/>
      <c r="U254" s="165"/>
      <c r="V254" s="165"/>
      <c r="W254" s="165"/>
      <c r="X254" s="165"/>
      <c r="Y254" s="165"/>
      <c r="Z254" s="165"/>
      <c r="AA254" s="170"/>
      <c r="AT254" s="171" t="s">
        <v>152</v>
      </c>
      <c r="AU254" s="171" t="s">
        <v>98</v>
      </c>
      <c r="AV254" s="10" t="s">
        <v>98</v>
      </c>
      <c r="AW254" s="10" t="s">
        <v>34</v>
      </c>
      <c r="AX254" s="10" t="s">
        <v>77</v>
      </c>
      <c r="AY254" s="171" t="s">
        <v>144</v>
      </c>
    </row>
    <row r="255" spans="2:65" s="11" customFormat="1" ht="14.45" customHeight="1">
      <c r="B255" s="172"/>
      <c r="C255" s="173"/>
      <c r="D255" s="173"/>
      <c r="E255" s="174" t="s">
        <v>5</v>
      </c>
      <c r="F255" s="270" t="s">
        <v>153</v>
      </c>
      <c r="G255" s="271"/>
      <c r="H255" s="271"/>
      <c r="I255" s="271"/>
      <c r="J255" s="173"/>
      <c r="K255" s="175">
        <v>40</v>
      </c>
      <c r="L255" s="173"/>
      <c r="M255" s="173"/>
      <c r="N255" s="173"/>
      <c r="O255" s="173"/>
      <c r="P255" s="173"/>
      <c r="Q255" s="173"/>
      <c r="R255" s="176"/>
      <c r="T255" s="177"/>
      <c r="U255" s="173"/>
      <c r="V255" s="173"/>
      <c r="W255" s="173"/>
      <c r="X255" s="173"/>
      <c r="Y255" s="173"/>
      <c r="Z255" s="173"/>
      <c r="AA255" s="178"/>
      <c r="AT255" s="179" t="s">
        <v>152</v>
      </c>
      <c r="AU255" s="179" t="s">
        <v>98</v>
      </c>
      <c r="AV255" s="11" t="s">
        <v>149</v>
      </c>
      <c r="AW255" s="11" t="s">
        <v>34</v>
      </c>
      <c r="AX255" s="11" t="s">
        <v>82</v>
      </c>
      <c r="AY255" s="179" t="s">
        <v>144</v>
      </c>
    </row>
    <row r="256" spans="2:65" s="1" customFormat="1" ht="22.9" customHeight="1">
      <c r="B256" s="128"/>
      <c r="C256" s="180">
        <v>47</v>
      </c>
      <c r="D256" s="180" t="s">
        <v>154</v>
      </c>
      <c r="E256" s="181" t="s">
        <v>298</v>
      </c>
      <c r="F256" s="272" t="s">
        <v>299</v>
      </c>
      <c r="G256" s="272"/>
      <c r="H256" s="272"/>
      <c r="I256" s="272"/>
      <c r="J256" s="182" t="s">
        <v>274</v>
      </c>
      <c r="K256" s="183">
        <v>1.2E-2</v>
      </c>
      <c r="L256" s="273"/>
      <c r="M256" s="273"/>
      <c r="N256" s="274">
        <f>ROUND(L256*K256,2)</f>
        <v>0</v>
      </c>
      <c r="O256" s="267"/>
      <c r="P256" s="267"/>
      <c r="Q256" s="267"/>
      <c r="R256" s="131"/>
      <c r="T256" s="161" t="s">
        <v>5</v>
      </c>
      <c r="U256" s="45" t="s">
        <v>42</v>
      </c>
      <c r="V256" s="37"/>
      <c r="W256" s="162">
        <f>V256*K256</f>
        <v>0</v>
      </c>
      <c r="X256" s="162">
        <v>1</v>
      </c>
      <c r="Y256" s="162">
        <f>X256*K256</f>
        <v>1.2E-2</v>
      </c>
      <c r="Z256" s="162">
        <v>0</v>
      </c>
      <c r="AA256" s="163">
        <f>Z256*K256</f>
        <v>0</v>
      </c>
      <c r="AR256" s="20" t="s">
        <v>256</v>
      </c>
      <c r="AT256" s="20" t="s">
        <v>154</v>
      </c>
      <c r="AU256" s="20" t="s">
        <v>98</v>
      </c>
      <c r="AY256" s="20" t="s">
        <v>144</v>
      </c>
      <c r="BE256" s="102">
        <f>IF(U256="základní",N256,0)</f>
        <v>0</v>
      </c>
      <c r="BF256" s="102">
        <f>IF(U256="snížená",N256,0)</f>
        <v>0</v>
      </c>
      <c r="BG256" s="102">
        <f>IF(U256="zákl. přenesená",N256,0)</f>
        <v>0</v>
      </c>
      <c r="BH256" s="102">
        <f>IF(U256="sníž. přenesená",N256,0)</f>
        <v>0</v>
      </c>
      <c r="BI256" s="102">
        <f>IF(U256="nulová",N256,0)</f>
        <v>0</v>
      </c>
      <c r="BJ256" s="20" t="s">
        <v>82</v>
      </c>
      <c r="BK256" s="102">
        <f>ROUND(L256*K256,2)</f>
        <v>0</v>
      </c>
      <c r="BL256" s="20" t="s">
        <v>204</v>
      </c>
      <c r="BM256" s="20" t="s">
        <v>300</v>
      </c>
    </row>
    <row r="257" spans="2:65" s="1" customFormat="1" ht="22.9" customHeight="1">
      <c r="B257" s="36"/>
      <c r="C257" s="37"/>
      <c r="D257" s="37"/>
      <c r="E257" s="37"/>
      <c r="F257" s="291" t="s">
        <v>301</v>
      </c>
      <c r="G257" s="292"/>
      <c r="H257" s="292"/>
      <c r="I257" s="292"/>
      <c r="J257" s="37"/>
      <c r="K257" s="37"/>
      <c r="L257" s="37"/>
      <c r="M257" s="37"/>
      <c r="N257" s="37"/>
      <c r="O257" s="37"/>
      <c r="P257" s="37"/>
      <c r="Q257" s="37"/>
      <c r="R257" s="38"/>
      <c r="T257" s="184"/>
      <c r="U257" s="37"/>
      <c r="V257" s="37"/>
      <c r="W257" s="37"/>
      <c r="X257" s="37"/>
      <c r="Y257" s="37"/>
      <c r="Z257" s="37"/>
      <c r="AA257" s="75"/>
      <c r="AT257" s="20" t="s">
        <v>302</v>
      </c>
      <c r="AU257" s="20" t="s">
        <v>98</v>
      </c>
    </row>
    <row r="258" spans="2:65" s="1" customFormat="1" ht="34.15" customHeight="1">
      <c r="B258" s="128"/>
      <c r="C258" s="157">
        <v>48</v>
      </c>
      <c r="D258" s="157" t="s">
        <v>145</v>
      </c>
      <c r="E258" s="158" t="s">
        <v>303</v>
      </c>
      <c r="F258" s="265" t="s">
        <v>304</v>
      </c>
      <c r="G258" s="265"/>
      <c r="H258" s="265"/>
      <c r="I258" s="265"/>
      <c r="J258" s="159" t="s">
        <v>148</v>
      </c>
      <c r="K258" s="160">
        <v>6</v>
      </c>
      <c r="L258" s="266"/>
      <c r="M258" s="266"/>
      <c r="N258" s="267">
        <f>ROUND(L258*K258,2)</f>
        <v>0</v>
      </c>
      <c r="O258" s="267"/>
      <c r="P258" s="267"/>
      <c r="Q258" s="267"/>
      <c r="R258" s="131"/>
      <c r="T258" s="161" t="s">
        <v>5</v>
      </c>
      <c r="U258" s="45" t="s">
        <v>42</v>
      </c>
      <c r="V258" s="37"/>
      <c r="W258" s="162">
        <f>V258*K258</f>
        <v>0</v>
      </c>
      <c r="X258" s="162">
        <v>0</v>
      </c>
      <c r="Y258" s="162">
        <f>X258*K258</f>
        <v>0</v>
      </c>
      <c r="Z258" s="162">
        <v>0</v>
      </c>
      <c r="AA258" s="163">
        <f>Z258*K258</f>
        <v>0</v>
      </c>
      <c r="AR258" s="20" t="s">
        <v>204</v>
      </c>
      <c r="AT258" s="20" t="s">
        <v>145</v>
      </c>
      <c r="AU258" s="20" t="s">
        <v>98</v>
      </c>
      <c r="AY258" s="20" t="s">
        <v>144</v>
      </c>
      <c r="BE258" s="102">
        <f>IF(U258="základní",N258,0)</f>
        <v>0</v>
      </c>
      <c r="BF258" s="102">
        <f>IF(U258="snížená",N258,0)</f>
        <v>0</v>
      </c>
      <c r="BG258" s="102">
        <f>IF(U258="zákl. přenesená",N258,0)</f>
        <v>0</v>
      </c>
      <c r="BH258" s="102">
        <f>IF(U258="sníž. přenesená",N258,0)</f>
        <v>0</v>
      </c>
      <c r="BI258" s="102">
        <f>IF(U258="nulová",N258,0)</f>
        <v>0</v>
      </c>
      <c r="BJ258" s="20" t="s">
        <v>82</v>
      </c>
      <c r="BK258" s="102">
        <f>ROUND(L258*K258,2)</f>
        <v>0</v>
      </c>
      <c r="BL258" s="20" t="s">
        <v>204</v>
      </c>
      <c r="BM258" s="20" t="s">
        <v>305</v>
      </c>
    </row>
    <row r="259" spans="2:65" s="10" customFormat="1" ht="14.45" customHeight="1">
      <c r="B259" s="164"/>
      <c r="C259" s="165"/>
      <c r="D259" s="165"/>
      <c r="E259" s="166" t="s">
        <v>5</v>
      </c>
      <c r="F259" s="268" t="s">
        <v>306</v>
      </c>
      <c r="G259" s="269"/>
      <c r="H259" s="269"/>
      <c r="I259" s="269"/>
      <c r="J259" s="165"/>
      <c r="K259" s="167">
        <v>6</v>
      </c>
      <c r="L259" s="165"/>
      <c r="M259" s="165"/>
      <c r="N259" s="165"/>
      <c r="O259" s="165"/>
      <c r="P259" s="165"/>
      <c r="Q259" s="165"/>
      <c r="R259" s="168"/>
      <c r="T259" s="169"/>
      <c r="U259" s="165"/>
      <c r="V259" s="165"/>
      <c r="W259" s="165"/>
      <c r="X259" s="165"/>
      <c r="Y259" s="165"/>
      <c r="Z259" s="165"/>
      <c r="AA259" s="170"/>
      <c r="AT259" s="171" t="s">
        <v>152</v>
      </c>
      <c r="AU259" s="171" t="s">
        <v>98</v>
      </c>
      <c r="AV259" s="10" t="s">
        <v>98</v>
      </c>
      <c r="AW259" s="10" t="s">
        <v>34</v>
      </c>
      <c r="AX259" s="10" t="s">
        <v>77</v>
      </c>
      <c r="AY259" s="171" t="s">
        <v>144</v>
      </c>
    </row>
    <row r="260" spans="2:65" s="11" customFormat="1" ht="14.45" customHeight="1">
      <c r="B260" s="172"/>
      <c r="C260" s="173"/>
      <c r="D260" s="173"/>
      <c r="E260" s="174" t="s">
        <v>5</v>
      </c>
      <c r="F260" s="270" t="s">
        <v>153</v>
      </c>
      <c r="G260" s="271"/>
      <c r="H260" s="271"/>
      <c r="I260" s="271"/>
      <c r="J260" s="173"/>
      <c r="K260" s="175">
        <v>6</v>
      </c>
      <c r="L260" s="173"/>
      <c r="M260" s="173"/>
      <c r="N260" s="173"/>
      <c r="O260" s="173"/>
      <c r="P260" s="173"/>
      <c r="Q260" s="173"/>
      <c r="R260" s="176"/>
      <c r="T260" s="177"/>
      <c r="U260" s="173"/>
      <c r="V260" s="173"/>
      <c r="W260" s="173"/>
      <c r="X260" s="173"/>
      <c r="Y260" s="173"/>
      <c r="Z260" s="173"/>
      <c r="AA260" s="178"/>
      <c r="AT260" s="179" t="s">
        <v>152</v>
      </c>
      <c r="AU260" s="179" t="s">
        <v>98</v>
      </c>
      <c r="AV260" s="11" t="s">
        <v>149</v>
      </c>
      <c r="AW260" s="11" t="s">
        <v>34</v>
      </c>
      <c r="AX260" s="11" t="s">
        <v>82</v>
      </c>
      <c r="AY260" s="179" t="s">
        <v>144</v>
      </c>
    </row>
    <row r="261" spans="2:65" s="1" customFormat="1" ht="22.9" customHeight="1">
      <c r="B261" s="128"/>
      <c r="C261" s="180">
        <v>49</v>
      </c>
      <c r="D261" s="180" t="s">
        <v>154</v>
      </c>
      <c r="E261" s="181" t="s">
        <v>298</v>
      </c>
      <c r="F261" s="272" t="s">
        <v>299</v>
      </c>
      <c r="G261" s="272"/>
      <c r="H261" s="272"/>
      <c r="I261" s="272"/>
      <c r="J261" s="182" t="s">
        <v>274</v>
      </c>
      <c r="K261" s="183">
        <v>2E-3</v>
      </c>
      <c r="L261" s="273"/>
      <c r="M261" s="273"/>
      <c r="N261" s="274">
        <f>ROUND(L261*K261,2)</f>
        <v>0</v>
      </c>
      <c r="O261" s="267"/>
      <c r="P261" s="267"/>
      <c r="Q261" s="267"/>
      <c r="R261" s="131"/>
      <c r="T261" s="161" t="s">
        <v>5</v>
      </c>
      <c r="U261" s="45" t="s">
        <v>42</v>
      </c>
      <c r="V261" s="37"/>
      <c r="W261" s="162">
        <f>V261*K261</f>
        <v>0</v>
      </c>
      <c r="X261" s="162">
        <v>1</v>
      </c>
      <c r="Y261" s="162">
        <f>X261*K261</f>
        <v>2E-3</v>
      </c>
      <c r="Z261" s="162">
        <v>0</v>
      </c>
      <c r="AA261" s="163">
        <f>Z261*K261</f>
        <v>0</v>
      </c>
      <c r="AR261" s="20" t="s">
        <v>256</v>
      </c>
      <c r="AT261" s="20" t="s">
        <v>154</v>
      </c>
      <c r="AU261" s="20" t="s">
        <v>98</v>
      </c>
      <c r="AY261" s="20" t="s">
        <v>144</v>
      </c>
      <c r="BE261" s="102">
        <f>IF(U261="základní",N261,0)</f>
        <v>0</v>
      </c>
      <c r="BF261" s="102">
        <f>IF(U261="snížená",N261,0)</f>
        <v>0</v>
      </c>
      <c r="BG261" s="102">
        <f>IF(U261="zákl. přenesená",N261,0)</f>
        <v>0</v>
      </c>
      <c r="BH261" s="102">
        <f>IF(U261="sníž. přenesená",N261,0)</f>
        <v>0</v>
      </c>
      <c r="BI261" s="102">
        <f>IF(U261="nulová",N261,0)</f>
        <v>0</v>
      </c>
      <c r="BJ261" s="20" t="s">
        <v>82</v>
      </c>
      <c r="BK261" s="102">
        <f>ROUND(L261*K261,2)</f>
        <v>0</v>
      </c>
      <c r="BL261" s="20" t="s">
        <v>204</v>
      </c>
      <c r="BM261" s="20" t="s">
        <v>307</v>
      </c>
    </row>
    <row r="262" spans="2:65" s="1" customFormat="1" ht="22.9" customHeight="1">
      <c r="B262" s="36"/>
      <c r="C262" s="37"/>
      <c r="D262" s="37"/>
      <c r="E262" s="37"/>
      <c r="F262" s="291" t="s">
        <v>301</v>
      </c>
      <c r="G262" s="292"/>
      <c r="H262" s="292"/>
      <c r="I262" s="292"/>
      <c r="J262" s="37"/>
      <c r="K262" s="37"/>
      <c r="L262" s="37"/>
      <c r="M262" s="37"/>
      <c r="N262" s="37"/>
      <c r="O262" s="37"/>
      <c r="P262" s="37"/>
      <c r="Q262" s="37"/>
      <c r="R262" s="38"/>
      <c r="T262" s="184"/>
      <c r="U262" s="37"/>
      <c r="V262" s="37"/>
      <c r="W262" s="37"/>
      <c r="X262" s="37"/>
      <c r="Y262" s="37"/>
      <c r="Z262" s="37"/>
      <c r="AA262" s="75"/>
      <c r="AT262" s="20" t="s">
        <v>302</v>
      </c>
      <c r="AU262" s="20" t="s">
        <v>98</v>
      </c>
    </row>
    <row r="263" spans="2:65" s="1" customFormat="1" ht="22.9" customHeight="1">
      <c r="B263" s="128"/>
      <c r="C263" s="157">
        <v>50</v>
      </c>
      <c r="D263" s="157" t="s">
        <v>145</v>
      </c>
      <c r="E263" s="158" t="s">
        <v>308</v>
      </c>
      <c r="F263" s="265" t="s">
        <v>309</v>
      </c>
      <c r="G263" s="265"/>
      <c r="H263" s="265"/>
      <c r="I263" s="265"/>
      <c r="J263" s="159" t="s">
        <v>148</v>
      </c>
      <c r="K263" s="160">
        <v>35.921999999999997</v>
      </c>
      <c r="L263" s="266"/>
      <c r="M263" s="266"/>
      <c r="N263" s="267">
        <f>ROUND(L263*K263,2)</f>
        <v>0</v>
      </c>
      <c r="O263" s="267"/>
      <c r="P263" s="267"/>
      <c r="Q263" s="267"/>
      <c r="R263" s="131"/>
      <c r="T263" s="161" t="s">
        <v>5</v>
      </c>
      <c r="U263" s="45" t="s">
        <v>42</v>
      </c>
      <c r="V263" s="37"/>
      <c r="W263" s="162">
        <f>V263*K263</f>
        <v>0</v>
      </c>
      <c r="X263" s="162">
        <v>0</v>
      </c>
      <c r="Y263" s="162">
        <f>X263*K263</f>
        <v>0</v>
      </c>
      <c r="Z263" s="162">
        <v>4.0000000000000001E-3</v>
      </c>
      <c r="AA263" s="163">
        <f>Z263*K263</f>
        <v>0.14368799999999998</v>
      </c>
      <c r="AR263" s="20" t="s">
        <v>204</v>
      </c>
      <c r="AT263" s="20" t="s">
        <v>145</v>
      </c>
      <c r="AU263" s="20" t="s">
        <v>98</v>
      </c>
      <c r="AY263" s="20" t="s">
        <v>144</v>
      </c>
      <c r="BE263" s="102">
        <f>IF(U263="základní",N263,0)</f>
        <v>0</v>
      </c>
      <c r="BF263" s="102">
        <f>IF(U263="snížená",N263,0)</f>
        <v>0</v>
      </c>
      <c r="BG263" s="102">
        <f>IF(U263="zákl. přenesená",N263,0)</f>
        <v>0</v>
      </c>
      <c r="BH263" s="102">
        <f>IF(U263="sníž. přenesená",N263,0)</f>
        <v>0</v>
      </c>
      <c r="BI263" s="102">
        <f>IF(U263="nulová",N263,0)</f>
        <v>0</v>
      </c>
      <c r="BJ263" s="20" t="s">
        <v>82</v>
      </c>
      <c r="BK263" s="102">
        <f>ROUND(L263*K263,2)</f>
        <v>0</v>
      </c>
      <c r="BL263" s="20" t="s">
        <v>204</v>
      </c>
      <c r="BM263" s="20" t="s">
        <v>310</v>
      </c>
    </row>
    <row r="264" spans="2:65" s="10" customFormat="1" ht="14.45" customHeight="1">
      <c r="B264" s="164"/>
      <c r="C264" s="165"/>
      <c r="D264" s="165"/>
      <c r="E264" s="166" t="s">
        <v>5</v>
      </c>
      <c r="F264" s="268" t="s">
        <v>176</v>
      </c>
      <c r="G264" s="269"/>
      <c r="H264" s="269"/>
      <c r="I264" s="269"/>
      <c r="J264" s="165"/>
      <c r="K264" s="167">
        <v>35.921999999999997</v>
      </c>
      <c r="L264" s="165"/>
      <c r="M264" s="165"/>
      <c r="N264" s="165"/>
      <c r="O264" s="165"/>
      <c r="P264" s="165"/>
      <c r="Q264" s="165"/>
      <c r="R264" s="168"/>
      <c r="T264" s="169"/>
      <c r="U264" s="165"/>
      <c r="V264" s="165"/>
      <c r="W264" s="165"/>
      <c r="X264" s="165"/>
      <c r="Y264" s="165"/>
      <c r="Z264" s="165"/>
      <c r="AA264" s="170"/>
      <c r="AT264" s="171" t="s">
        <v>152</v>
      </c>
      <c r="AU264" s="171" t="s">
        <v>98</v>
      </c>
      <c r="AV264" s="10" t="s">
        <v>98</v>
      </c>
      <c r="AW264" s="10" t="s">
        <v>34</v>
      </c>
      <c r="AX264" s="10" t="s">
        <v>77</v>
      </c>
      <c r="AY264" s="171" t="s">
        <v>144</v>
      </c>
    </row>
    <row r="265" spans="2:65" s="11" customFormat="1" ht="14.45" customHeight="1">
      <c r="B265" s="172"/>
      <c r="C265" s="173"/>
      <c r="D265" s="173"/>
      <c r="E265" s="174" t="s">
        <v>5</v>
      </c>
      <c r="F265" s="270" t="s">
        <v>153</v>
      </c>
      <c r="G265" s="271"/>
      <c r="H265" s="271"/>
      <c r="I265" s="271"/>
      <c r="J265" s="173"/>
      <c r="K265" s="175">
        <v>35.921999999999997</v>
      </c>
      <c r="L265" s="173"/>
      <c r="M265" s="173"/>
      <c r="N265" s="173"/>
      <c r="O265" s="173"/>
      <c r="P265" s="173"/>
      <c r="Q265" s="173"/>
      <c r="R265" s="176"/>
      <c r="T265" s="177"/>
      <c r="U265" s="173"/>
      <c r="V265" s="173"/>
      <c r="W265" s="173"/>
      <c r="X265" s="173"/>
      <c r="Y265" s="173"/>
      <c r="Z265" s="173"/>
      <c r="AA265" s="178"/>
      <c r="AT265" s="179" t="s">
        <v>152</v>
      </c>
      <c r="AU265" s="179" t="s">
        <v>98</v>
      </c>
      <c r="AV265" s="11" t="s">
        <v>149</v>
      </c>
      <c r="AW265" s="11" t="s">
        <v>34</v>
      </c>
      <c r="AX265" s="11" t="s">
        <v>82</v>
      </c>
      <c r="AY265" s="179" t="s">
        <v>144</v>
      </c>
    </row>
    <row r="266" spans="2:65" s="1" customFormat="1" ht="22.9" customHeight="1">
      <c r="B266" s="128"/>
      <c r="C266" s="157">
        <v>51</v>
      </c>
      <c r="D266" s="157" t="s">
        <v>145</v>
      </c>
      <c r="E266" s="158" t="s">
        <v>311</v>
      </c>
      <c r="F266" s="265" t="s">
        <v>312</v>
      </c>
      <c r="G266" s="265"/>
      <c r="H266" s="265"/>
      <c r="I266" s="265"/>
      <c r="J266" s="159" t="s">
        <v>148</v>
      </c>
      <c r="K266" s="160">
        <v>6.5309999999999997</v>
      </c>
      <c r="L266" s="266"/>
      <c r="M266" s="266"/>
      <c r="N266" s="267">
        <f>ROUND(L266*K266,2)</f>
        <v>0</v>
      </c>
      <c r="O266" s="267"/>
      <c r="P266" s="267"/>
      <c r="Q266" s="267"/>
      <c r="R266" s="131"/>
      <c r="T266" s="161" t="s">
        <v>5</v>
      </c>
      <c r="U266" s="45" t="s">
        <v>42</v>
      </c>
      <c r="V266" s="37"/>
      <c r="W266" s="162">
        <f>V266*K266</f>
        <v>0</v>
      </c>
      <c r="X266" s="162">
        <v>0</v>
      </c>
      <c r="Y266" s="162">
        <f>X266*K266</f>
        <v>0</v>
      </c>
      <c r="Z266" s="162">
        <v>4.4999999999999997E-3</v>
      </c>
      <c r="AA266" s="163">
        <f>Z266*K266</f>
        <v>2.9389499999999995E-2</v>
      </c>
      <c r="AR266" s="20" t="s">
        <v>204</v>
      </c>
      <c r="AT266" s="20" t="s">
        <v>145</v>
      </c>
      <c r="AU266" s="20" t="s">
        <v>98</v>
      </c>
      <c r="AY266" s="20" t="s">
        <v>144</v>
      </c>
      <c r="BE266" s="102">
        <f>IF(U266="základní",N266,0)</f>
        <v>0</v>
      </c>
      <c r="BF266" s="102">
        <f>IF(U266="snížená",N266,0)</f>
        <v>0</v>
      </c>
      <c r="BG266" s="102">
        <f>IF(U266="zákl. přenesená",N266,0)</f>
        <v>0</v>
      </c>
      <c r="BH266" s="102">
        <f>IF(U266="sníž. přenesená",N266,0)</f>
        <v>0</v>
      </c>
      <c r="BI266" s="102">
        <f>IF(U266="nulová",N266,0)</f>
        <v>0</v>
      </c>
      <c r="BJ266" s="20" t="s">
        <v>82</v>
      </c>
      <c r="BK266" s="102">
        <f>ROUND(L266*K266,2)</f>
        <v>0</v>
      </c>
      <c r="BL266" s="20" t="s">
        <v>204</v>
      </c>
      <c r="BM266" s="20" t="s">
        <v>313</v>
      </c>
    </row>
    <row r="267" spans="2:65" s="10" customFormat="1" ht="14.45" customHeight="1">
      <c r="B267" s="164"/>
      <c r="C267" s="165"/>
      <c r="D267" s="165"/>
      <c r="E267" s="166" t="s">
        <v>5</v>
      </c>
      <c r="F267" s="268" t="s">
        <v>314</v>
      </c>
      <c r="G267" s="269"/>
      <c r="H267" s="269"/>
      <c r="I267" s="269"/>
      <c r="J267" s="165"/>
      <c r="K267" s="167">
        <v>6.5309999999999997</v>
      </c>
      <c r="L267" s="165"/>
      <c r="M267" s="165"/>
      <c r="N267" s="165"/>
      <c r="O267" s="165"/>
      <c r="P267" s="165"/>
      <c r="Q267" s="165"/>
      <c r="R267" s="168"/>
      <c r="T267" s="169"/>
      <c r="U267" s="165"/>
      <c r="V267" s="165"/>
      <c r="W267" s="165"/>
      <c r="X267" s="165"/>
      <c r="Y267" s="165"/>
      <c r="Z267" s="165"/>
      <c r="AA267" s="170"/>
      <c r="AT267" s="171" t="s">
        <v>152</v>
      </c>
      <c r="AU267" s="171" t="s">
        <v>98</v>
      </c>
      <c r="AV267" s="10" t="s">
        <v>98</v>
      </c>
      <c r="AW267" s="10" t="s">
        <v>34</v>
      </c>
      <c r="AX267" s="10" t="s">
        <v>77</v>
      </c>
      <c r="AY267" s="171" t="s">
        <v>144</v>
      </c>
    </row>
    <row r="268" spans="2:65" s="11" customFormat="1" ht="14.45" customHeight="1">
      <c r="B268" s="172"/>
      <c r="C268" s="173"/>
      <c r="D268" s="173"/>
      <c r="E268" s="174" t="s">
        <v>5</v>
      </c>
      <c r="F268" s="270" t="s">
        <v>153</v>
      </c>
      <c r="G268" s="271"/>
      <c r="H268" s="271"/>
      <c r="I268" s="271"/>
      <c r="J268" s="173"/>
      <c r="K268" s="175">
        <v>6.5309999999999997</v>
      </c>
      <c r="L268" s="173"/>
      <c r="M268" s="173"/>
      <c r="N268" s="173"/>
      <c r="O268" s="173"/>
      <c r="P268" s="173"/>
      <c r="Q268" s="173"/>
      <c r="R268" s="176"/>
      <c r="T268" s="177"/>
      <c r="U268" s="173"/>
      <c r="V268" s="173"/>
      <c r="W268" s="173"/>
      <c r="X268" s="173"/>
      <c r="Y268" s="173"/>
      <c r="Z268" s="173"/>
      <c r="AA268" s="178"/>
      <c r="AT268" s="179" t="s">
        <v>152</v>
      </c>
      <c r="AU268" s="179" t="s">
        <v>98</v>
      </c>
      <c r="AV268" s="11" t="s">
        <v>149</v>
      </c>
      <c r="AW268" s="11" t="s">
        <v>34</v>
      </c>
      <c r="AX268" s="11" t="s">
        <v>82</v>
      </c>
      <c r="AY268" s="179" t="s">
        <v>144</v>
      </c>
    </row>
    <row r="269" spans="2:65" s="1" customFormat="1" ht="34.15" customHeight="1">
      <c r="B269" s="128"/>
      <c r="C269" s="157">
        <v>52</v>
      </c>
      <c r="D269" s="157" t="s">
        <v>145</v>
      </c>
      <c r="E269" s="158" t="s">
        <v>315</v>
      </c>
      <c r="F269" s="265" t="s">
        <v>316</v>
      </c>
      <c r="G269" s="265"/>
      <c r="H269" s="265"/>
      <c r="I269" s="265"/>
      <c r="J269" s="159" t="s">
        <v>148</v>
      </c>
      <c r="K269" s="160">
        <v>40</v>
      </c>
      <c r="L269" s="266"/>
      <c r="M269" s="266"/>
      <c r="N269" s="267">
        <f>ROUND(L269*K269,2)</f>
        <v>0</v>
      </c>
      <c r="O269" s="267"/>
      <c r="P269" s="267"/>
      <c r="Q269" s="267"/>
      <c r="R269" s="131"/>
      <c r="T269" s="161" t="s">
        <v>5</v>
      </c>
      <c r="U269" s="45" t="s">
        <v>42</v>
      </c>
      <c r="V269" s="37"/>
      <c r="W269" s="162">
        <f>V269*K269</f>
        <v>0</v>
      </c>
      <c r="X269" s="162">
        <v>4.0000000000000002E-4</v>
      </c>
      <c r="Y269" s="162">
        <f>X269*K269</f>
        <v>1.6E-2</v>
      </c>
      <c r="Z269" s="162">
        <v>0</v>
      </c>
      <c r="AA269" s="163">
        <f>Z269*K269</f>
        <v>0</v>
      </c>
      <c r="AR269" s="20" t="s">
        <v>204</v>
      </c>
      <c r="AT269" s="20" t="s">
        <v>145</v>
      </c>
      <c r="AU269" s="20" t="s">
        <v>98</v>
      </c>
      <c r="AY269" s="20" t="s">
        <v>144</v>
      </c>
      <c r="BE269" s="102">
        <f>IF(U269="základní",N269,0)</f>
        <v>0</v>
      </c>
      <c r="BF269" s="102">
        <f>IF(U269="snížená",N269,0)</f>
        <v>0</v>
      </c>
      <c r="BG269" s="102">
        <f>IF(U269="zákl. přenesená",N269,0)</f>
        <v>0</v>
      </c>
      <c r="BH269" s="102">
        <f>IF(U269="sníž. přenesená",N269,0)</f>
        <v>0</v>
      </c>
      <c r="BI269" s="102">
        <f>IF(U269="nulová",N269,0)</f>
        <v>0</v>
      </c>
      <c r="BJ269" s="20" t="s">
        <v>82</v>
      </c>
      <c r="BK269" s="102">
        <f>ROUND(L269*K269,2)</f>
        <v>0</v>
      </c>
      <c r="BL269" s="20" t="s">
        <v>204</v>
      </c>
      <c r="BM269" s="20" t="s">
        <v>317</v>
      </c>
    </row>
    <row r="270" spans="2:65" s="10" customFormat="1" ht="14.45" customHeight="1">
      <c r="B270" s="164"/>
      <c r="C270" s="165"/>
      <c r="D270" s="165"/>
      <c r="E270" s="166" t="s">
        <v>5</v>
      </c>
      <c r="F270" s="268" t="s">
        <v>282</v>
      </c>
      <c r="G270" s="269"/>
      <c r="H270" s="269"/>
      <c r="I270" s="269"/>
      <c r="J270" s="165"/>
      <c r="K270" s="167">
        <v>40</v>
      </c>
      <c r="L270" s="165"/>
      <c r="M270" s="165"/>
      <c r="N270" s="165"/>
      <c r="O270" s="165"/>
      <c r="P270" s="165"/>
      <c r="Q270" s="165"/>
      <c r="R270" s="168"/>
      <c r="T270" s="169"/>
      <c r="U270" s="165"/>
      <c r="V270" s="165"/>
      <c r="W270" s="165"/>
      <c r="X270" s="165"/>
      <c r="Y270" s="165"/>
      <c r="Z270" s="165"/>
      <c r="AA270" s="170"/>
      <c r="AT270" s="171" t="s">
        <v>152</v>
      </c>
      <c r="AU270" s="171" t="s">
        <v>98</v>
      </c>
      <c r="AV270" s="10" t="s">
        <v>98</v>
      </c>
      <c r="AW270" s="10" t="s">
        <v>34</v>
      </c>
      <c r="AX270" s="10" t="s">
        <v>77</v>
      </c>
      <c r="AY270" s="171" t="s">
        <v>144</v>
      </c>
    </row>
    <row r="271" spans="2:65" s="11" customFormat="1" ht="14.45" customHeight="1">
      <c r="B271" s="172"/>
      <c r="C271" s="173"/>
      <c r="D271" s="173"/>
      <c r="E271" s="174" t="s">
        <v>5</v>
      </c>
      <c r="F271" s="270" t="s">
        <v>153</v>
      </c>
      <c r="G271" s="271"/>
      <c r="H271" s="271"/>
      <c r="I271" s="271"/>
      <c r="J271" s="173"/>
      <c r="K271" s="175">
        <v>40</v>
      </c>
      <c r="L271" s="173"/>
      <c r="M271" s="173"/>
      <c r="N271" s="173"/>
      <c r="O271" s="173"/>
      <c r="P271" s="173"/>
      <c r="Q271" s="173"/>
      <c r="R271" s="176"/>
      <c r="T271" s="177"/>
      <c r="U271" s="173"/>
      <c r="V271" s="173"/>
      <c r="W271" s="173"/>
      <c r="X271" s="173"/>
      <c r="Y271" s="173"/>
      <c r="Z271" s="173"/>
      <c r="AA271" s="178"/>
      <c r="AT271" s="179" t="s">
        <v>152</v>
      </c>
      <c r="AU271" s="179" t="s">
        <v>98</v>
      </c>
      <c r="AV271" s="11" t="s">
        <v>149</v>
      </c>
      <c r="AW271" s="11" t="s">
        <v>34</v>
      </c>
      <c r="AX271" s="11" t="s">
        <v>82</v>
      </c>
      <c r="AY271" s="179" t="s">
        <v>144</v>
      </c>
    </row>
    <row r="272" spans="2:65" s="1" customFormat="1" ht="22.9" customHeight="1">
      <c r="B272" s="128"/>
      <c r="C272" s="157">
        <v>53</v>
      </c>
      <c r="D272" s="157" t="s">
        <v>145</v>
      </c>
      <c r="E272" s="158" t="s">
        <v>318</v>
      </c>
      <c r="F272" s="265" t="s">
        <v>319</v>
      </c>
      <c r="G272" s="265"/>
      <c r="H272" s="265"/>
      <c r="I272" s="265"/>
      <c r="J272" s="159" t="s">
        <v>148</v>
      </c>
      <c r="K272" s="160">
        <v>6</v>
      </c>
      <c r="L272" s="266"/>
      <c r="M272" s="266"/>
      <c r="N272" s="267">
        <f>ROUND(L272*K272,2)</f>
        <v>0</v>
      </c>
      <c r="O272" s="267"/>
      <c r="P272" s="267"/>
      <c r="Q272" s="267"/>
      <c r="R272" s="131"/>
      <c r="T272" s="161" t="s">
        <v>5</v>
      </c>
      <c r="U272" s="45" t="s">
        <v>42</v>
      </c>
      <c r="V272" s="37"/>
      <c r="W272" s="162">
        <f>V272*K272</f>
        <v>0</v>
      </c>
      <c r="X272" s="162">
        <v>4.0000000000000002E-4</v>
      </c>
      <c r="Y272" s="162">
        <f>X272*K272</f>
        <v>2.4000000000000002E-3</v>
      </c>
      <c r="Z272" s="162">
        <v>0</v>
      </c>
      <c r="AA272" s="163">
        <f>Z272*K272</f>
        <v>0</v>
      </c>
      <c r="AR272" s="20" t="s">
        <v>204</v>
      </c>
      <c r="AT272" s="20" t="s">
        <v>145</v>
      </c>
      <c r="AU272" s="20" t="s">
        <v>98</v>
      </c>
      <c r="AY272" s="20" t="s">
        <v>144</v>
      </c>
      <c r="BE272" s="102">
        <f>IF(U272="základní",N272,0)</f>
        <v>0</v>
      </c>
      <c r="BF272" s="102">
        <f>IF(U272="snížená",N272,0)</f>
        <v>0</v>
      </c>
      <c r="BG272" s="102">
        <f>IF(U272="zákl. přenesená",N272,0)</f>
        <v>0</v>
      </c>
      <c r="BH272" s="102">
        <f>IF(U272="sníž. přenesená",N272,0)</f>
        <v>0</v>
      </c>
      <c r="BI272" s="102">
        <f>IF(U272="nulová",N272,0)</f>
        <v>0</v>
      </c>
      <c r="BJ272" s="20" t="s">
        <v>82</v>
      </c>
      <c r="BK272" s="102">
        <f>ROUND(L272*K272,2)</f>
        <v>0</v>
      </c>
      <c r="BL272" s="20" t="s">
        <v>204</v>
      </c>
      <c r="BM272" s="20" t="s">
        <v>320</v>
      </c>
    </row>
    <row r="273" spans="2:65" s="10" customFormat="1" ht="14.45" customHeight="1">
      <c r="B273" s="164"/>
      <c r="C273" s="165"/>
      <c r="D273" s="165"/>
      <c r="E273" s="166" t="s">
        <v>5</v>
      </c>
      <c r="F273" s="268" t="s">
        <v>306</v>
      </c>
      <c r="G273" s="269"/>
      <c r="H273" s="269"/>
      <c r="I273" s="269"/>
      <c r="J273" s="165"/>
      <c r="K273" s="167">
        <v>6</v>
      </c>
      <c r="L273" s="165"/>
      <c r="M273" s="165"/>
      <c r="N273" s="165"/>
      <c r="O273" s="165"/>
      <c r="P273" s="165"/>
      <c r="Q273" s="165"/>
      <c r="R273" s="168"/>
      <c r="T273" s="169"/>
      <c r="U273" s="165"/>
      <c r="V273" s="165"/>
      <c r="W273" s="165"/>
      <c r="X273" s="165"/>
      <c r="Y273" s="165"/>
      <c r="Z273" s="165"/>
      <c r="AA273" s="170"/>
      <c r="AT273" s="171" t="s">
        <v>152</v>
      </c>
      <c r="AU273" s="171" t="s">
        <v>98</v>
      </c>
      <c r="AV273" s="10" t="s">
        <v>98</v>
      </c>
      <c r="AW273" s="10" t="s">
        <v>34</v>
      </c>
      <c r="AX273" s="10" t="s">
        <v>77</v>
      </c>
      <c r="AY273" s="171" t="s">
        <v>144</v>
      </c>
    </row>
    <row r="274" spans="2:65" s="11" customFormat="1" ht="14.45" customHeight="1">
      <c r="B274" s="172"/>
      <c r="C274" s="173"/>
      <c r="D274" s="173"/>
      <c r="E274" s="174" t="s">
        <v>5</v>
      </c>
      <c r="F274" s="270" t="s">
        <v>153</v>
      </c>
      <c r="G274" s="271"/>
      <c r="H274" s="271"/>
      <c r="I274" s="271"/>
      <c r="J274" s="173"/>
      <c r="K274" s="175">
        <v>6</v>
      </c>
      <c r="L274" s="173"/>
      <c r="M274" s="173"/>
      <c r="N274" s="173"/>
      <c r="O274" s="173"/>
      <c r="P274" s="173"/>
      <c r="Q274" s="173"/>
      <c r="R274" s="176"/>
      <c r="T274" s="177"/>
      <c r="U274" s="173"/>
      <c r="V274" s="173"/>
      <c r="W274" s="173"/>
      <c r="X274" s="173"/>
      <c r="Y274" s="173"/>
      <c r="Z274" s="173"/>
      <c r="AA274" s="178"/>
      <c r="AT274" s="179" t="s">
        <v>152</v>
      </c>
      <c r="AU274" s="179" t="s">
        <v>98</v>
      </c>
      <c r="AV274" s="11" t="s">
        <v>149</v>
      </c>
      <c r="AW274" s="11" t="s">
        <v>34</v>
      </c>
      <c r="AX274" s="11" t="s">
        <v>82</v>
      </c>
      <c r="AY274" s="179" t="s">
        <v>144</v>
      </c>
    </row>
    <row r="275" spans="2:65" s="1" customFormat="1" ht="34.15" customHeight="1">
      <c r="B275" s="128"/>
      <c r="C275" s="180">
        <v>54</v>
      </c>
      <c r="D275" s="180" t="s">
        <v>154</v>
      </c>
      <c r="E275" s="181" t="s">
        <v>321</v>
      </c>
      <c r="F275" s="272" t="s">
        <v>322</v>
      </c>
      <c r="G275" s="272"/>
      <c r="H275" s="272"/>
      <c r="I275" s="272"/>
      <c r="J275" s="182" t="s">
        <v>148</v>
      </c>
      <c r="K275" s="183">
        <v>55</v>
      </c>
      <c r="L275" s="273"/>
      <c r="M275" s="273"/>
      <c r="N275" s="274">
        <f>ROUND(L275*K275,2)</f>
        <v>0</v>
      </c>
      <c r="O275" s="267"/>
      <c r="P275" s="267"/>
      <c r="Q275" s="267"/>
      <c r="R275" s="131"/>
      <c r="T275" s="161" t="s">
        <v>5</v>
      </c>
      <c r="U275" s="45" t="s">
        <v>42</v>
      </c>
      <c r="V275" s="37"/>
      <c r="W275" s="162">
        <f>V275*K275</f>
        <v>0</v>
      </c>
      <c r="X275" s="162">
        <v>0</v>
      </c>
      <c r="Y275" s="162">
        <f>X275*K275</f>
        <v>0</v>
      </c>
      <c r="Z275" s="162">
        <v>0</v>
      </c>
      <c r="AA275" s="163">
        <f>Z275*K275</f>
        <v>0</v>
      </c>
      <c r="AR275" s="20" t="s">
        <v>256</v>
      </c>
      <c r="AT275" s="20" t="s">
        <v>154</v>
      </c>
      <c r="AU275" s="20" t="s">
        <v>98</v>
      </c>
      <c r="AY275" s="20" t="s">
        <v>144</v>
      </c>
      <c r="BE275" s="102">
        <f>IF(U275="základní",N275,0)</f>
        <v>0</v>
      </c>
      <c r="BF275" s="102">
        <f>IF(U275="snížená",N275,0)</f>
        <v>0</v>
      </c>
      <c r="BG275" s="102">
        <f>IF(U275="zákl. přenesená",N275,0)</f>
        <v>0</v>
      </c>
      <c r="BH275" s="102">
        <f>IF(U275="sníž. přenesená",N275,0)</f>
        <v>0</v>
      </c>
      <c r="BI275" s="102">
        <f>IF(U275="nulová",N275,0)</f>
        <v>0</v>
      </c>
      <c r="BJ275" s="20" t="s">
        <v>82</v>
      </c>
      <c r="BK275" s="102">
        <f>ROUND(L275*K275,2)</f>
        <v>0</v>
      </c>
      <c r="BL275" s="20" t="s">
        <v>204</v>
      </c>
      <c r="BM275" s="20" t="s">
        <v>323</v>
      </c>
    </row>
    <row r="276" spans="2:65" s="1" customFormat="1" ht="34.15" customHeight="1">
      <c r="B276" s="128"/>
      <c r="C276" s="157">
        <v>55</v>
      </c>
      <c r="D276" s="157" t="s">
        <v>145</v>
      </c>
      <c r="E276" s="158" t="s">
        <v>324</v>
      </c>
      <c r="F276" s="265" t="s">
        <v>325</v>
      </c>
      <c r="G276" s="265"/>
      <c r="H276" s="265"/>
      <c r="I276" s="265"/>
      <c r="J276" s="159" t="s">
        <v>326</v>
      </c>
      <c r="K276" s="185"/>
      <c r="L276" s="266"/>
      <c r="M276" s="266"/>
      <c r="N276" s="267">
        <f>ROUND(L276*K276,2)</f>
        <v>0</v>
      </c>
      <c r="O276" s="267"/>
      <c r="P276" s="267"/>
      <c r="Q276" s="267"/>
      <c r="R276" s="131"/>
      <c r="T276" s="161" t="s">
        <v>5</v>
      </c>
      <c r="U276" s="45" t="s">
        <v>42</v>
      </c>
      <c r="V276" s="37"/>
      <c r="W276" s="162">
        <f>V276*K276</f>
        <v>0</v>
      </c>
      <c r="X276" s="162">
        <v>0</v>
      </c>
      <c r="Y276" s="162">
        <f>X276*K276</f>
        <v>0</v>
      </c>
      <c r="Z276" s="162">
        <v>0</v>
      </c>
      <c r="AA276" s="163">
        <f>Z276*K276</f>
        <v>0</v>
      </c>
      <c r="AR276" s="20" t="s">
        <v>204</v>
      </c>
      <c r="AT276" s="20" t="s">
        <v>145</v>
      </c>
      <c r="AU276" s="20" t="s">
        <v>98</v>
      </c>
      <c r="AY276" s="20" t="s">
        <v>144</v>
      </c>
      <c r="BE276" s="102">
        <f>IF(U276="základní",N276,0)</f>
        <v>0</v>
      </c>
      <c r="BF276" s="102">
        <f>IF(U276="snížená",N276,0)</f>
        <v>0</v>
      </c>
      <c r="BG276" s="102">
        <f>IF(U276="zákl. přenesená",N276,0)</f>
        <v>0</v>
      </c>
      <c r="BH276" s="102">
        <f>IF(U276="sníž. přenesená",N276,0)</f>
        <v>0</v>
      </c>
      <c r="BI276" s="102">
        <f>IF(U276="nulová",N276,0)</f>
        <v>0</v>
      </c>
      <c r="BJ276" s="20" t="s">
        <v>82</v>
      </c>
      <c r="BK276" s="102">
        <f>ROUND(L276*K276,2)</f>
        <v>0</v>
      </c>
      <c r="BL276" s="20" t="s">
        <v>204</v>
      </c>
      <c r="BM276" s="20" t="s">
        <v>327</v>
      </c>
    </row>
    <row r="277" spans="2:65" s="9" customFormat="1" ht="29.85" customHeight="1">
      <c r="B277" s="146"/>
      <c r="C277" s="147"/>
      <c r="D277" s="156" t="s">
        <v>112</v>
      </c>
      <c r="E277" s="156"/>
      <c r="F277" s="156"/>
      <c r="G277" s="156"/>
      <c r="H277" s="156"/>
      <c r="I277" s="156"/>
      <c r="J277" s="156"/>
      <c r="K277" s="156"/>
      <c r="L277" s="156"/>
      <c r="M277" s="156"/>
      <c r="N277" s="299">
        <f>BK277</f>
        <v>0</v>
      </c>
      <c r="O277" s="300"/>
      <c r="P277" s="300"/>
      <c r="Q277" s="300"/>
      <c r="R277" s="149"/>
      <c r="T277" s="150"/>
      <c r="U277" s="147"/>
      <c r="V277" s="147"/>
      <c r="W277" s="151">
        <f>SUM(W278:W281)</f>
        <v>0</v>
      </c>
      <c r="X277" s="147"/>
      <c r="Y277" s="151">
        <f>SUM(Y278:Y281)</f>
        <v>0.16633599999999998</v>
      </c>
      <c r="Z277" s="147"/>
      <c r="AA277" s="152">
        <f>SUM(AA278:AA281)</f>
        <v>0</v>
      </c>
      <c r="AR277" s="153" t="s">
        <v>98</v>
      </c>
      <c r="AT277" s="154" t="s">
        <v>76</v>
      </c>
      <c r="AU277" s="154" t="s">
        <v>82</v>
      </c>
      <c r="AY277" s="153" t="s">
        <v>144</v>
      </c>
      <c r="BK277" s="155">
        <f>SUM(BK278:BK281)</f>
        <v>0</v>
      </c>
    </row>
    <row r="278" spans="2:65" s="1" customFormat="1" ht="22.9" customHeight="1">
      <c r="B278" s="128"/>
      <c r="C278" s="157">
        <v>56</v>
      </c>
      <c r="D278" s="157" t="s">
        <v>145</v>
      </c>
      <c r="E278" s="158" t="s">
        <v>328</v>
      </c>
      <c r="F278" s="265" t="s">
        <v>329</v>
      </c>
      <c r="G278" s="265"/>
      <c r="H278" s="265"/>
      <c r="I278" s="265"/>
      <c r="J278" s="159" t="s">
        <v>187</v>
      </c>
      <c r="K278" s="160">
        <v>73.599999999999994</v>
      </c>
      <c r="L278" s="266"/>
      <c r="M278" s="266"/>
      <c r="N278" s="267">
        <f>ROUND(L278*K278,2)</f>
        <v>0</v>
      </c>
      <c r="O278" s="267"/>
      <c r="P278" s="267"/>
      <c r="Q278" s="267"/>
      <c r="R278" s="131"/>
      <c r="T278" s="161" t="s">
        <v>5</v>
      </c>
      <c r="U278" s="45" t="s">
        <v>42</v>
      </c>
      <c r="V278" s="37"/>
      <c r="W278" s="162">
        <f>V278*K278</f>
        <v>0</v>
      </c>
      <c r="X278" s="162">
        <v>2.2599999999999999E-3</v>
      </c>
      <c r="Y278" s="162">
        <f>X278*K278</f>
        <v>0.16633599999999998</v>
      </c>
      <c r="Z278" s="162">
        <v>0</v>
      </c>
      <c r="AA278" s="163">
        <f>Z278*K278</f>
        <v>0</v>
      </c>
      <c r="AR278" s="20" t="s">
        <v>204</v>
      </c>
      <c r="AT278" s="20" t="s">
        <v>145</v>
      </c>
      <c r="AU278" s="20" t="s">
        <v>98</v>
      </c>
      <c r="AY278" s="20" t="s">
        <v>144</v>
      </c>
      <c r="BE278" s="102">
        <f>IF(U278="základní",N278,0)</f>
        <v>0</v>
      </c>
      <c r="BF278" s="102">
        <f>IF(U278="snížená",N278,0)</f>
        <v>0</v>
      </c>
      <c r="BG278" s="102">
        <f>IF(U278="zákl. přenesená",N278,0)</f>
        <v>0</v>
      </c>
      <c r="BH278" s="102">
        <f>IF(U278="sníž. přenesená",N278,0)</f>
        <v>0</v>
      </c>
      <c r="BI278" s="102">
        <f>IF(U278="nulová",N278,0)</f>
        <v>0</v>
      </c>
      <c r="BJ278" s="20" t="s">
        <v>82</v>
      </c>
      <c r="BK278" s="102">
        <f>ROUND(L278*K278,2)</f>
        <v>0</v>
      </c>
      <c r="BL278" s="20" t="s">
        <v>204</v>
      </c>
      <c r="BM278" s="20" t="s">
        <v>330</v>
      </c>
    </row>
    <row r="279" spans="2:65" s="10" customFormat="1" ht="14.45" customHeight="1">
      <c r="B279" s="164"/>
      <c r="C279" s="165"/>
      <c r="D279" s="165"/>
      <c r="E279" s="166" t="s">
        <v>5</v>
      </c>
      <c r="F279" s="268" t="s">
        <v>331</v>
      </c>
      <c r="G279" s="269"/>
      <c r="H279" s="269"/>
      <c r="I279" s="269"/>
      <c r="J279" s="165"/>
      <c r="K279" s="167">
        <v>73.599999999999994</v>
      </c>
      <c r="L279" s="165"/>
      <c r="M279" s="165"/>
      <c r="N279" s="165"/>
      <c r="O279" s="165"/>
      <c r="P279" s="165"/>
      <c r="Q279" s="165"/>
      <c r="R279" s="168"/>
      <c r="T279" s="169"/>
      <c r="U279" s="165"/>
      <c r="V279" s="165"/>
      <c r="W279" s="165"/>
      <c r="X279" s="165"/>
      <c r="Y279" s="165"/>
      <c r="Z279" s="165"/>
      <c r="AA279" s="170"/>
      <c r="AT279" s="171" t="s">
        <v>152</v>
      </c>
      <c r="AU279" s="171" t="s">
        <v>98</v>
      </c>
      <c r="AV279" s="10" t="s">
        <v>98</v>
      </c>
      <c r="AW279" s="10" t="s">
        <v>34</v>
      </c>
      <c r="AX279" s="10" t="s">
        <v>77</v>
      </c>
      <c r="AY279" s="171" t="s">
        <v>144</v>
      </c>
    </row>
    <row r="280" spans="2:65" s="11" customFormat="1" ht="14.45" customHeight="1">
      <c r="B280" s="172"/>
      <c r="C280" s="173"/>
      <c r="D280" s="173"/>
      <c r="E280" s="174" t="s">
        <v>5</v>
      </c>
      <c r="F280" s="270" t="s">
        <v>153</v>
      </c>
      <c r="G280" s="271"/>
      <c r="H280" s="271"/>
      <c r="I280" s="271"/>
      <c r="J280" s="173"/>
      <c r="K280" s="175">
        <v>73.599999999999994</v>
      </c>
      <c r="L280" s="173"/>
      <c r="M280" s="173"/>
      <c r="N280" s="173"/>
      <c r="O280" s="173"/>
      <c r="P280" s="173"/>
      <c r="Q280" s="173"/>
      <c r="R280" s="176"/>
      <c r="T280" s="177"/>
      <c r="U280" s="173"/>
      <c r="V280" s="173"/>
      <c r="W280" s="173"/>
      <c r="X280" s="173"/>
      <c r="Y280" s="173"/>
      <c r="Z280" s="173"/>
      <c r="AA280" s="178"/>
      <c r="AT280" s="179" t="s">
        <v>152</v>
      </c>
      <c r="AU280" s="179" t="s">
        <v>98</v>
      </c>
      <c r="AV280" s="11" t="s">
        <v>149</v>
      </c>
      <c r="AW280" s="11" t="s">
        <v>34</v>
      </c>
      <c r="AX280" s="11" t="s">
        <v>82</v>
      </c>
      <c r="AY280" s="179" t="s">
        <v>144</v>
      </c>
    </row>
    <row r="281" spans="2:65" s="1" customFormat="1" ht="34.15" customHeight="1">
      <c r="B281" s="128"/>
      <c r="C281" s="157">
        <v>57</v>
      </c>
      <c r="D281" s="157" t="s">
        <v>145</v>
      </c>
      <c r="E281" s="158" t="s">
        <v>332</v>
      </c>
      <c r="F281" s="265" t="s">
        <v>333</v>
      </c>
      <c r="G281" s="265"/>
      <c r="H281" s="265"/>
      <c r="I281" s="265"/>
      <c r="J281" s="159" t="s">
        <v>326</v>
      </c>
      <c r="K281" s="185"/>
      <c r="L281" s="266"/>
      <c r="M281" s="266"/>
      <c r="N281" s="267">
        <f>ROUND(L281*K281,2)</f>
        <v>0</v>
      </c>
      <c r="O281" s="267"/>
      <c r="P281" s="267"/>
      <c r="Q281" s="267"/>
      <c r="R281" s="131"/>
      <c r="T281" s="161" t="s">
        <v>5</v>
      </c>
      <c r="U281" s="45" t="s">
        <v>42</v>
      </c>
      <c r="V281" s="37"/>
      <c r="W281" s="162">
        <f>V281*K281</f>
        <v>0</v>
      </c>
      <c r="X281" s="162">
        <v>0</v>
      </c>
      <c r="Y281" s="162">
        <f>X281*K281</f>
        <v>0</v>
      </c>
      <c r="Z281" s="162">
        <v>0</v>
      </c>
      <c r="AA281" s="163">
        <f>Z281*K281</f>
        <v>0</v>
      </c>
      <c r="AR281" s="20" t="s">
        <v>204</v>
      </c>
      <c r="AT281" s="20" t="s">
        <v>145</v>
      </c>
      <c r="AU281" s="20" t="s">
        <v>98</v>
      </c>
      <c r="AY281" s="20" t="s">
        <v>144</v>
      </c>
      <c r="BE281" s="102">
        <f>IF(U281="základní",N281,0)</f>
        <v>0</v>
      </c>
      <c r="BF281" s="102">
        <f>IF(U281="snížená",N281,0)</f>
        <v>0</v>
      </c>
      <c r="BG281" s="102">
        <f>IF(U281="zákl. přenesená",N281,0)</f>
        <v>0</v>
      </c>
      <c r="BH281" s="102">
        <f>IF(U281="sníž. přenesená",N281,0)</f>
        <v>0</v>
      </c>
      <c r="BI281" s="102">
        <f>IF(U281="nulová",N281,0)</f>
        <v>0</v>
      </c>
      <c r="BJ281" s="20" t="s">
        <v>82</v>
      </c>
      <c r="BK281" s="102">
        <f>ROUND(L281*K281,2)</f>
        <v>0</v>
      </c>
      <c r="BL281" s="20" t="s">
        <v>204</v>
      </c>
      <c r="BM281" s="20" t="s">
        <v>334</v>
      </c>
    </row>
    <row r="282" spans="2:65" s="9" customFormat="1" ht="29.85" customHeight="1">
      <c r="B282" s="146"/>
      <c r="C282" s="147"/>
      <c r="D282" s="156" t="s">
        <v>113</v>
      </c>
      <c r="E282" s="156"/>
      <c r="F282" s="156"/>
      <c r="G282" s="156"/>
      <c r="H282" s="156"/>
      <c r="I282" s="156"/>
      <c r="J282" s="156"/>
      <c r="K282" s="156"/>
      <c r="L282" s="156"/>
      <c r="M282" s="156"/>
      <c r="N282" s="299">
        <f>BK282</f>
        <v>0</v>
      </c>
      <c r="O282" s="300"/>
      <c r="P282" s="300"/>
      <c r="Q282" s="300"/>
      <c r="R282" s="149"/>
      <c r="T282" s="150"/>
      <c r="U282" s="147"/>
      <c r="V282" s="147"/>
      <c r="W282" s="151">
        <f>SUM(W283:W287)</f>
        <v>0</v>
      </c>
      <c r="X282" s="147"/>
      <c r="Y282" s="151">
        <f>SUM(Y283:Y287)</f>
        <v>0.01</v>
      </c>
      <c r="Z282" s="147"/>
      <c r="AA282" s="152">
        <f>SUM(AA283:AA287)</f>
        <v>0</v>
      </c>
      <c r="AR282" s="153" t="s">
        <v>98</v>
      </c>
      <c r="AT282" s="154" t="s">
        <v>76</v>
      </c>
      <c r="AU282" s="154" t="s">
        <v>82</v>
      </c>
      <c r="AY282" s="153" t="s">
        <v>144</v>
      </c>
      <c r="BK282" s="155">
        <f>SUM(BK283:BK287)</f>
        <v>0</v>
      </c>
    </row>
    <row r="283" spans="2:65" s="1" customFormat="1" ht="22.9" customHeight="1">
      <c r="B283" s="128"/>
      <c r="C283" s="157">
        <v>58</v>
      </c>
      <c r="D283" s="157" t="s">
        <v>145</v>
      </c>
      <c r="E283" s="158" t="s">
        <v>335</v>
      </c>
      <c r="F283" s="265" t="s">
        <v>336</v>
      </c>
      <c r="G283" s="265"/>
      <c r="H283" s="265"/>
      <c r="I283" s="265"/>
      <c r="J283" s="159" t="s">
        <v>337</v>
      </c>
      <c r="K283" s="160">
        <v>200</v>
      </c>
      <c r="L283" s="266"/>
      <c r="M283" s="266"/>
      <c r="N283" s="267">
        <f>ROUND(L283*K283,2)</f>
        <v>0</v>
      </c>
      <c r="O283" s="267"/>
      <c r="P283" s="267"/>
      <c r="Q283" s="267"/>
      <c r="R283" s="131"/>
      <c r="T283" s="161" t="s">
        <v>5</v>
      </c>
      <c r="U283" s="45" t="s">
        <v>42</v>
      </c>
      <c r="V283" s="37"/>
      <c r="W283" s="162">
        <f>V283*K283</f>
        <v>0</v>
      </c>
      <c r="X283" s="162">
        <v>5.0000000000000002E-5</v>
      </c>
      <c r="Y283" s="162">
        <f>X283*K283</f>
        <v>0.01</v>
      </c>
      <c r="Z283" s="162">
        <v>0</v>
      </c>
      <c r="AA283" s="163">
        <f>Z283*K283</f>
        <v>0</v>
      </c>
      <c r="AR283" s="20" t="s">
        <v>204</v>
      </c>
      <c r="AT283" s="20" t="s">
        <v>145</v>
      </c>
      <c r="AU283" s="20" t="s">
        <v>98</v>
      </c>
      <c r="AY283" s="20" t="s">
        <v>144</v>
      </c>
      <c r="BE283" s="102">
        <f>IF(U283="základní",N283,0)</f>
        <v>0</v>
      </c>
      <c r="BF283" s="102">
        <f>IF(U283="snížená",N283,0)</f>
        <v>0</v>
      </c>
      <c r="BG283" s="102">
        <f>IF(U283="zákl. přenesená",N283,0)</f>
        <v>0</v>
      </c>
      <c r="BH283" s="102">
        <f>IF(U283="sníž. přenesená",N283,0)</f>
        <v>0</v>
      </c>
      <c r="BI283" s="102">
        <f>IF(U283="nulová",N283,0)</f>
        <v>0</v>
      </c>
      <c r="BJ283" s="20" t="s">
        <v>82</v>
      </c>
      <c r="BK283" s="102">
        <f>ROUND(L283*K283,2)</f>
        <v>0</v>
      </c>
      <c r="BL283" s="20" t="s">
        <v>204</v>
      </c>
      <c r="BM283" s="20" t="s">
        <v>338</v>
      </c>
    </row>
    <row r="284" spans="2:65" s="10" customFormat="1" ht="14.45" customHeight="1">
      <c r="B284" s="164"/>
      <c r="C284" s="165"/>
      <c r="D284" s="165"/>
      <c r="E284" s="166" t="s">
        <v>5</v>
      </c>
      <c r="F284" s="268" t="s">
        <v>339</v>
      </c>
      <c r="G284" s="269"/>
      <c r="H284" s="269"/>
      <c r="I284" s="269"/>
      <c r="J284" s="165"/>
      <c r="K284" s="167">
        <v>200</v>
      </c>
      <c r="L284" s="165"/>
      <c r="M284" s="165"/>
      <c r="N284" s="165"/>
      <c r="O284" s="165"/>
      <c r="P284" s="165"/>
      <c r="Q284" s="165"/>
      <c r="R284" s="168"/>
      <c r="T284" s="169"/>
      <c r="U284" s="165"/>
      <c r="V284" s="165"/>
      <c r="W284" s="165"/>
      <c r="X284" s="165"/>
      <c r="Y284" s="165"/>
      <c r="Z284" s="165"/>
      <c r="AA284" s="170"/>
      <c r="AT284" s="171" t="s">
        <v>152</v>
      </c>
      <c r="AU284" s="171" t="s">
        <v>98</v>
      </c>
      <c r="AV284" s="10" t="s">
        <v>98</v>
      </c>
      <c r="AW284" s="10" t="s">
        <v>34</v>
      </c>
      <c r="AX284" s="10" t="s">
        <v>77</v>
      </c>
      <c r="AY284" s="171" t="s">
        <v>144</v>
      </c>
    </row>
    <row r="285" spans="2:65" s="11" customFormat="1" ht="14.45" customHeight="1">
      <c r="B285" s="172"/>
      <c r="C285" s="173"/>
      <c r="D285" s="173"/>
      <c r="E285" s="174" t="s">
        <v>5</v>
      </c>
      <c r="F285" s="270" t="s">
        <v>153</v>
      </c>
      <c r="G285" s="271"/>
      <c r="H285" s="271"/>
      <c r="I285" s="271"/>
      <c r="J285" s="173"/>
      <c r="K285" s="175">
        <v>200</v>
      </c>
      <c r="L285" s="173"/>
      <c r="M285" s="173"/>
      <c r="N285" s="173"/>
      <c r="O285" s="173"/>
      <c r="P285" s="173"/>
      <c r="Q285" s="173"/>
      <c r="R285" s="176"/>
      <c r="T285" s="177"/>
      <c r="U285" s="173"/>
      <c r="V285" s="173"/>
      <c r="W285" s="173"/>
      <c r="X285" s="173"/>
      <c r="Y285" s="173"/>
      <c r="Z285" s="173"/>
      <c r="AA285" s="178"/>
      <c r="AT285" s="179" t="s">
        <v>152</v>
      </c>
      <c r="AU285" s="179" t="s">
        <v>98</v>
      </c>
      <c r="AV285" s="11" t="s">
        <v>149</v>
      </c>
      <c r="AW285" s="11" t="s">
        <v>34</v>
      </c>
      <c r="AX285" s="11" t="s">
        <v>82</v>
      </c>
      <c r="AY285" s="179" t="s">
        <v>144</v>
      </c>
    </row>
    <row r="286" spans="2:65" s="1" customFormat="1" ht="45.6" customHeight="1">
      <c r="B286" s="128"/>
      <c r="C286" s="180">
        <v>59</v>
      </c>
      <c r="D286" s="180" t="s">
        <v>154</v>
      </c>
      <c r="E286" s="181" t="s">
        <v>340</v>
      </c>
      <c r="F286" s="272" t="s">
        <v>341</v>
      </c>
      <c r="G286" s="272"/>
      <c r="H286" s="272"/>
      <c r="I286" s="272"/>
      <c r="J286" s="182" t="s">
        <v>337</v>
      </c>
      <c r="K286" s="183">
        <v>200</v>
      </c>
      <c r="L286" s="273"/>
      <c r="M286" s="273"/>
      <c r="N286" s="274">
        <f>ROUND(L286*K286,2)</f>
        <v>0</v>
      </c>
      <c r="O286" s="267"/>
      <c r="P286" s="267"/>
      <c r="Q286" s="267"/>
      <c r="R286" s="131"/>
      <c r="T286" s="161" t="s">
        <v>5</v>
      </c>
      <c r="U286" s="45" t="s">
        <v>42</v>
      </c>
      <c r="V286" s="37"/>
      <c r="W286" s="162">
        <f>V286*K286</f>
        <v>0</v>
      </c>
      <c r="X286" s="162">
        <v>0</v>
      </c>
      <c r="Y286" s="162">
        <f>X286*K286</f>
        <v>0</v>
      </c>
      <c r="Z286" s="162">
        <v>0</v>
      </c>
      <c r="AA286" s="163">
        <f>Z286*K286</f>
        <v>0</v>
      </c>
      <c r="AR286" s="20" t="s">
        <v>256</v>
      </c>
      <c r="AT286" s="20" t="s">
        <v>154</v>
      </c>
      <c r="AU286" s="20" t="s">
        <v>98</v>
      </c>
      <c r="AY286" s="20" t="s">
        <v>144</v>
      </c>
      <c r="BE286" s="102">
        <f>IF(U286="základní",N286,0)</f>
        <v>0</v>
      </c>
      <c r="BF286" s="102">
        <f>IF(U286="snížená",N286,0)</f>
        <v>0</v>
      </c>
      <c r="BG286" s="102">
        <f>IF(U286="zákl. přenesená",N286,0)</f>
        <v>0</v>
      </c>
      <c r="BH286" s="102">
        <f>IF(U286="sníž. přenesená",N286,0)</f>
        <v>0</v>
      </c>
      <c r="BI286" s="102">
        <f>IF(U286="nulová",N286,0)</f>
        <v>0</v>
      </c>
      <c r="BJ286" s="20" t="s">
        <v>82</v>
      </c>
      <c r="BK286" s="102">
        <f>ROUND(L286*K286,2)</f>
        <v>0</v>
      </c>
      <c r="BL286" s="20" t="s">
        <v>204</v>
      </c>
      <c r="BM286" s="20" t="s">
        <v>342</v>
      </c>
    </row>
    <row r="287" spans="2:65" s="1" customFormat="1" ht="34.15" customHeight="1">
      <c r="B287" s="128"/>
      <c r="C287" s="157">
        <v>60</v>
      </c>
      <c r="D287" s="157" t="s">
        <v>145</v>
      </c>
      <c r="E287" s="158" t="s">
        <v>343</v>
      </c>
      <c r="F287" s="265" t="s">
        <v>344</v>
      </c>
      <c r="G287" s="265"/>
      <c r="H287" s="265"/>
      <c r="I287" s="265"/>
      <c r="J287" s="159" t="s">
        <v>326</v>
      </c>
      <c r="K287" s="185"/>
      <c r="L287" s="266"/>
      <c r="M287" s="266"/>
      <c r="N287" s="267">
        <f>ROUND(L287*K287,2)</f>
        <v>0</v>
      </c>
      <c r="O287" s="267"/>
      <c r="P287" s="267"/>
      <c r="Q287" s="267"/>
      <c r="R287" s="131"/>
      <c r="T287" s="161" t="s">
        <v>5</v>
      </c>
      <c r="U287" s="45" t="s">
        <v>42</v>
      </c>
      <c r="V287" s="37"/>
      <c r="W287" s="162">
        <f>V287*K287</f>
        <v>0</v>
      </c>
      <c r="X287" s="162">
        <v>0</v>
      </c>
      <c r="Y287" s="162">
        <f>X287*K287</f>
        <v>0</v>
      </c>
      <c r="Z287" s="162">
        <v>0</v>
      </c>
      <c r="AA287" s="163">
        <f>Z287*K287</f>
        <v>0</v>
      </c>
      <c r="AR287" s="20" t="s">
        <v>204</v>
      </c>
      <c r="AT287" s="20" t="s">
        <v>145</v>
      </c>
      <c r="AU287" s="20" t="s">
        <v>98</v>
      </c>
      <c r="AY287" s="20" t="s">
        <v>144</v>
      </c>
      <c r="BE287" s="102">
        <f>IF(U287="základní",N287,0)</f>
        <v>0</v>
      </c>
      <c r="BF287" s="102">
        <f>IF(U287="snížená",N287,0)</f>
        <v>0</v>
      </c>
      <c r="BG287" s="102">
        <f>IF(U287="zákl. přenesená",N287,0)</f>
        <v>0</v>
      </c>
      <c r="BH287" s="102">
        <f>IF(U287="sníž. přenesená",N287,0)</f>
        <v>0</v>
      </c>
      <c r="BI287" s="102">
        <f>IF(U287="nulová",N287,0)</f>
        <v>0</v>
      </c>
      <c r="BJ287" s="20" t="s">
        <v>82</v>
      </c>
      <c r="BK287" s="102">
        <f>ROUND(L287*K287,2)</f>
        <v>0</v>
      </c>
      <c r="BL287" s="20" t="s">
        <v>204</v>
      </c>
      <c r="BM287" s="20" t="s">
        <v>345</v>
      </c>
    </row>
    <row r="288" spans="2:65" s="9" customFormat="1" ht="29.85" customHeight="1">
      <c r="B288" s="146"/>
      <c r="C288" s="147"/>
      <c r="D288" s="156" t="s">
        <v>114</v>
      </c>
      <c r="E288" s="156"/>
      <c r="F288" s="156"/>
      <c r="G288" s="156"/>
      <c r="H288" s="156"/>
      <c r="I288" s="156"/>
      <c r="J288" s="156"/>
      <c r="K288" s="156"/>
      <c r="L288" s="156"/>
      <c r="M288" s="156"/>
      <c r="N288" s="299">
        <f>BK288</f>
        <v>0</v>
      </c>
      <c r="O288" s="300"/>
      <c r="P288" s="300"/>
      <c r="Q288" s="300"/>
      <c r="R288" s="149"/>
      <c r="T288" s="150"/>
      <c r="U288" s="147"/>
      <c r="V288" s="147"/>
      <c r="W288" s="151">
        <f>SUM(W289:W306)</f>
        <v>0</v>
      </c>
      <c r="X288" s="147"/>
      <c r="Y288" s="151">
        <f>SUM(Y289:Y306)</f>
        <v>7.5300000000000006E-2</v>
      </c>
      <c r="Z288" s="147"/>
      <c r="AA288" s="152">
        <f>SUM(AA289:AA306)</f>
        <v>0</v>
      </c>
      <c r="AR288" s="153" t="s">
        <v>98</v>
      </c>
      <c r="AT288" s="154" t="s">
        <v>76</v>
      </c>
      <c r="AU288" s="154" t="s">
        <v>82</v>
      </c>
      <c r="AY288" s="153" t="s">
        <v>144</v>
      </c>
      <c r="BK288" s="155">
        <f>SUM(BK289:BK306)</f>
        <v>0</v>
      </c>
    </row>
    <row r="289" spans="2:65" s="1" customFormat="1" ht="22.9" customHeight="1">
      <c r="B289" s="128"/>
      <c r="C289" s="157">
        <v>61</v>
      </c>
      <c r="D289" s="157" t="s">
        <v>145</v>
      </c>
      <c r="E289" s="158" t="s">
        <v>346</v>
      </c>
      <c r="F289" s="265" t="s">
        <v>347</v>
      </c>
      <c r="G289" s="265"/>
      <c r="H289" s="265"/>
      <c r="I289" s="265"/>
      <c r="J289" s="159" t="s">
        <v>148</v>
      </c>
      <c r="K289" s="160">
        <v>88</v>
      </c>
      <c r="L289" s="266"/>
      <c r="M289" s="266"/>
      <c r="N289" s="267">
        <f>ROUND(L289*K289,2)</f>
        <v>0</v>
      </c>
      <c r="O289" s="267"/>
      <c r="P289" s="267"/>
      <c r="Q289" s="267"/>
      <c r="R289" s="131"/>
      <c r="T289" s="161" t="s">
        <v>5</v>
      </c>
      <c r="U289" s="45" t="s">
        <v>42</v>
      </c>
      <c r="V289" s="37"/>
      <c r="W289" s="162">
        <f>V289*K289</f>
        <v>0</v>
      </c>
      <c r="X289" s="162">
        <v>6.9999999999999994E-5</v>
      </c>
      <c r="Y289" s="162">
        <f>X289*K289</f>
        <v>6.1599999999999997E-3</v>
      </c>
      <c r="Z289" s="162">
        <v>0</v>
      </c>
      <c r="AA289" s="163">
        <f>Z289*K289</f>
        <v>0</v>
      </c>
      <c r="AR289" s="20" t="s">
        <v>204</v>
      </c>
      <c r="AT289" s="20" t="s">
        <v>145</v>
      </c>
      <c r="AU289" s="20" t="s">
        <v>98</v>
      </c>
      <c r="AY289" s="20" t="s">
        <v>144</v>
      </c>
      <c r="BE289" s="102">
        <f>IF(U289="základní",N289,0)</f>
        <v>0</v>
      </c>
      <c r="BF289" s="102">
        <f>IF(U289="snížená",N289,0)</f>
        <v>0</v>
      </c>
      <c r="BG289" s="102">
        <f>IF(U289="zákl. přenesená",N289,0)</f>
        <v>0</v>
      </c>
      <c r="BH289" s="102">
        <f>IF(U289="sníž. přenesená",N289,0)</f>
        <v>0</v>
      </c>
      <c r="BI289" s="102">
        <f>IF(U289="nulová",N289,0)</f>
        <v>0</v>
      </c>
      <c r="BJ289" s="20" t="s">
        <v>82</v>
      </c>
      <c r="BK289" s="102">
        <f>ROUND(L289*K289,2)</f>
        <v>0</v>
      </c>
      <c r="BL289" s="20" t="s">
        <v>204</v>
      </c>
      <c r="BM289" s="20" t="s">
        <v>348</v>
      </c>
    </row>
    <row r="290" spans="2:65" s="10" customFormat="1" ht="14.45" customHeight="1">
      <c r="B290" s="164"/>
      <c r="C290" s="165"/>
      <c r="D290" s="165"/>
      <c r="E290" s="166" t="s">
        <v>5</v>
      </c>
      <c r="F290" s="268" t="s">
        <v>349</v>
      </c>
      <c r="G290" s="269"/>
      <c r="H290" s="269"/>
      <c r="I290" s="269"/>
      <c r="J290" s="165"/>
      <c r="K290" s="167">
        <v>88</v>
      </c>
      <c r="L290" s="165"/>
      <c r="M290" s="165"/>
      <c r="N290" s="165"/>
      <c r="O290" s="165"/>
      <c r="P290" s="165"/>
      <c r="Q290" s="165"/>
      <c r="R290" s="168"/>
      <c r="T290" s="169"/>
      <c r="U290" s="165"/>
      <c r="V290" s="165"/>
      <c r="W290" s="165"/>
      <c r="X290" s="165"/>
      <c r="Y290" s="165"/>
      <c r="Z290" s="165"/>
      <c r="AA290" s="170"/>
      <c r="AT290" s="171" t="s">
        <v>152</v>
      </c>
      <c r="AU290" s="171" t="s">
        <v>98</v>
      </c>
      <c r="AV290" s="10" t="s">
        <v>98</v>
      </c>
      <c r="AW290" s="10" t="s">
        <v>34</v>
      </c>
      <c r="AX290" s="10" t="s">
        <v>77</v>
      </c>
      <c r="AY290" s="171" t="s">
        <v>144</v>
      </c>
    </row>
    <row r="291" spans="2:65" s="11" customFormat="1" ht="14.45" customHeight="1">
      <c r="B291" s="172"/>
      <c r="C291" s="173"/>
      <c r="D291" s="173"/>
      <c r="E291" s="174" t="s">
        <v>5</v>
      </c>
      <c r="F291" s="270" t="s">
        <v>153</v>
      </c>
      <c r="G291" s="271"/>
      <c r="H291" s="271"/>
      <c r="I291" s="271"/>
      <c r="J291" s="173"/>
      <c r="K291" s="175">
        <v>88</v>
      </c>
      <c r="L291" s="173"/>
      <c r="M291" s="173"/>
      <c r="N291" s="173"/>
      <c r="O291" s="173"/>
      <c r="P291" s="173"/>
      <c r="Q291" s="173"/>
      <c r="R291" s="176"/>
      <c r="T291" s="177"/>
      <c r="U291" s="173"/>
      <c r="V291" s="173"/>
      <c r="W291" s="173"/>
      <c r="X291" s="173"/>
      <c r="Y291" s="173"/>
      <c r="Z291" s="173"/>
      <c r="AA291" s="178"/>
      <c r="AT291" s="179" t="s">
        <v>152</v>
      </c>
      <c r="AU291" s="179" t="s">
        <v>98</v>
      </c>
      <c r="AV291" s="11" t="s">
        <v>149</v>
      </c>
      <c r="AW291" s="11" t="s">
        <v>34</v>
      </c>
      <c r="AX291" s="11" t="s">
        <v>82</v>
      </c>
      <c r="AY291" s="179" t="s">
        <v>144</v>
      </c>
    </row>
    <row r="292" spans="2:65" s="1" customFormat="1" ht="14.45" customHeight="1">
      <c r="B292" s="128"/>
      <c r="C292" s="157">
        <v>62</v>
      </c>
      <c r="D292" s="157" t="s">
        <v>145</v>
      </c>
      <c r="E292" s="158" t="s">
        <v>350</v>
      </c>
      <c r="F292" s="265" t="s">
        <v>351</v>
      </c>
      <c r="G292" s="265"/>
      <c r="H292" s="265"/>
      <c r="I292" s="265"/>
      <c r="J292" s="159" t="s">
        <v>148</v>
      </c>
      <c r="K292" s="160">
        <v>88</v>
      </c>
      <c r="L292" s="266"/>
      <c r="M292" s="266"/>
      <c r="N292" s="267">
        <f>ROUND(L292*K292,2)</f>
        <v>0</v>
      </c>
      <c r="O292" s="267"/>
      <c r="P292" s="267"/>
      <c r="Q292" s="267"/>
      <c r="R292" s="131"/>
      <c r="T292" s="161" t="s">
        <v>5</v>
      </c>
      <c r="U292" s="45" t="s">
        <v>42</v>
      </c>
      <c r="V292" s="37"/>
      <c r="W292" s="162">
        <f>V292*K292</f>
        <v>0</v>
      </c>
      <c r="X292" s="162">
        <v>0</v>
      </c>
      <c r="Y292" s="162">
        <f>X292*K292</f>
        <v>0</v>
      </c>
      <c r="Z292" s="162">
        <v>0</v>
      </c>
      <c r="AA292" s="163">
        <f>Z292*K292</f>
        <v>0</v>
      </c>
      <c r="AR292" s="20" t="s">
        <v>204</v>
      </c>
      <c r="AT292" s="20" t="s">
        <v>145</v>
      </c>
      <c r="AU292" s="20" t="s">
        <v>98</v>
      </c>
      <c r="AY292" s="20" t="s">
        <v>144</v>
      </c>
      <c r="BE292" s="102">
        <f>IF(U292="základní",N292,0)</f>
        <v>0</v>
      </c>
      <c r="BF292" s="102">
        <f>IF(U292="snížená",N292,0)</f>
        <v>0</v>
      </c>
      <c r="BG292" s="102">
        <f>IF(U292="zákl. přenesená",N292,0)</f>
        <v>0</v>
      </c>
      <c r="BH292" s="102">
        <f>IF(U292="sníž. přenesená",N292,0)</f>
        <v>0</v>
      </c>
      <c r="BI292" s="102">
        <f>IF(U292="nulová",N292,0)</f>
        <v>0</v>
      </c>
      <c r="BJ292" s="20" t="s">
        <v>82</v>
      </c>
      <c r="BK292" s="102">
        <f>ROUND(L292*K292,2)</f>
        <v>0</v>
      </c>
      <c r="BL292" s="20" t="s">
        <v>204</v>
      </c>
      <c r="BM292" s="20" t="s">
        <v>352</v>
      </c>
    </row>
    <row r="293" spans="2:65" s="10" customFormat="1" ht="14.45" customHeight="1">
      <c r="B293" s="164"/>
      <c r="C293" s="165"/>
      <c r="D293" s="165"/>
      <c r="E293" s="166" t="s">
        <v>5</v>
      </c>
      <c r="F293" s="268" t="s">
        <v>349</v>
      </c>
      <c r="G293" s="269"/>
      <c r="H293" s="269"/>
      <c r="I293" s="269"/>
      <c r="J293" s="165"/>
      <c r="K293" s="167">
        <v>88</v>
      </c>
      <c r="L293" s="165"/>
      <c r="M293" s="165"/>
      <c r="N293" s="165"/>
      <c r="O293" s="165"/>
      <c r="P293" s="165"/>
      <c r="Q293" s="165"/>
      <c r="R293" s="168"/>
      <c r="T293" s="169"/>
      <c r="U293" s="165"/>
      <c r="V293" s="165"/>
      <c r="W293" s="165"/>
      <c r="X293" s="165"/>
      <c r="Y293" s="165"/>
      <c r="Z293" s="165"/>
      <c r="AA293" s="170"/>
      <c r="AT293" s="171" t="s">
        <v>152</v>
      </c>
      <c r="AU293" s="171" t="s">
        <v>98</v>
      </c>
      <c r="AV293" s="10" t="s">
        <v>98</v>
      </c>
      <c r="AW293" s="10" t="s">
        <v>34</v>
      </c>
      <c r="AX293" s="10" t="s">
        <v>77</v>
      </c>
      <c r="AY293" s="171" t="s">
        <v>144</v>
      </c>
    </row>
    <row r="294" spans="2:65" s="11" customFormat="1" ht="14.45" customHeight="1">
      <c r="B294" s="172"/>
      <c r="C294" s="173"/>
      <c r="D294" s="173"/>
      <c r="E294" s="174" t="s">
        <v>5</v>
      </c>
      <c r="F294" s="270" t="s">
        <v>153</v>
      </c>
      <c r="G294" s="271"/>
      <c r="H294" s="271"/>
      <c r="I294" s="271"/>
      <c r="J294" s="173"/>
      <c r="K294" s="175">
        <v>88</v>
      </c>
      <c r="L294" s="173"/>
      <c r="M294" s="173"/>
      <c r="N294" s="173"/>
      <c r="O294" s="173"/>
      <c r="P294" s="173"/>
      <c r="Q294" s="173"/>
      <c r="R294" s="176"/>
      <c r="T294" s="177"/>
      <c r="U294" s="173"/>
      <c r="V294" s="173"/>
      <c r="W294" s="173"/>
      <c r="X294" s="173"/>
      <c r="Y294" s="173"/>
      <c r="Z294" s="173"/>
      <c r="AA294" s="178"/>
      <c r="AT294" s="179" t="s">
        <v>152</v>
      </c>
      <c r="AU294" s="179" t="s">
        <v>98</v>
      </c>
      <c r="AV294" s="11" t="s">
        <v>149</v>
      </c>
      <c r="AW294" s="11" t="s">
        <v>34</v>
      </c>
      <c r="AX294" s="11" t="s">
        <v>82</v>
      </c>
      <c r="AY294" s="179" t="s">
        <v>144</v>
      </c>
    </row>
    <row r="295" spans="2:65" s="1" customFormat="1" ht="22.9" customHeight="1">
      <c r="B295" s="128"/>
      <c r="C295" s="157">
        <v>63</v>
      </c>
      <c r="D295" s="157" t="s">
        <v>145</v>
      </c>
      <c r="E295" s="158" t="s">
        <v>353</v>
      </c>
      <c r="F295" s="265" t="s">
        <v>354</v>
      </c>
      <c r="G295" s="265"/>
      <c r="H295" s="265"/>
      <c r="I295" s="265"/>
      <c r="J295" s="159" t="s">
        <v>148</v>
      </c>
      <c r="K295" s="160">
        <v>88</v>
      </c>
      <c r="L295" s="266"/>
      <c r="M295" s="266"/>
      <c r="N295" s="267">
        <f>ROUND(L295*K295,2)</f>
        <v>0</v>
      </c>
      <c r="O295" s="267"/>
      <c r="P295" s="267"/>
      <c r="Q295" s="267"/>
      <c r="R295" s="131"/>
      <c r="T295" s="161" t="s">
        <v>5</v>
      </c>
      <c r="U295" s="45" t="s">
        <v>42</v>
      </c>
      <c r="V295" s="37"/>
      <c r="W295" s="162">
        <f>V295*K295</f>
        <v>0</v>
      </c>
      <c r="X295" s="162">
        <v>1.7000000000000001E-4</v>
      </c>
      <c r="Y295" s="162">
        <f>X295*K295</f>
        <v>1.4960000000000001E-2</v>
      </c>
      <c r="Z295" s="162">
        <v>0</v>
      </c>
      <c r="AA295" s="163">
        <f>Z295*K295</f>
        <v>0</v>
      </c>
      <c r="AR295" s="20" t="s">
        <v>204</v>
      </c>
      <c r="AT295" s="20" t="s">
        <v>145</v>
      </c>
      <c r="AU295" s="20" t="s">
        <v>98</v>
      </c>
      <c r="AY295" s="20" t="s">
        <v>144</v>
      </c>
      <c r="BE295" s="102">
        <f>IF(U295="základní",N295,0)</f>
        <v>0</v>
      </c>
      <c r="BF295" s="102">
        <f>IF(U295="snížená",N295,0)</f>
        <v>0</v>
      </c>
      <c r="BG295" s="102">
        <f>IF(U295="zákl. přenesená",N295,0)</f>
        <v>0</v>
      </c>
      <c r="BH295" s="102">
        <f>IF(U295="sníž. přenesená",N295,0)</f>
        <v>0</v>
      </c>
      <c r="BI295" s="102">
        <f>IF(U295="nulová",N295,0)</f>
        <v>0</v>
      </c>
      <c r="BJ295" s="20" t="s">
        <v>82</v>
      </c>
      <c r="BK295" s="102">
        <f>ROUND(L295*K295,2)</f>
        <v>0</v>
      </c>
      <c r="BL295" s="20" t="s">
        <v>204</v>
      </c>
      <c r="BM295" s="20" t="s">
        <v>355</v>
      </c>
    </row>
    <row r="296" spans="2:65" s="10" customFormat="1" ht="14.45" customHeight="1">
      <c r="B296" s="164"/>
      <c r="C296" s="165"/>
      <c r="D296" s="165"/>
      <c r="E296" s="166" t="s">
        <v>5</v>
      </c>
      <c r="F296" s="268" t="s">
        <v>349</v>
      </c>
      <c r="G296" s="269"/>
      <c r="H296" s="269"/>
      <c r="I296" s="269"/>
      <c r="J296" s="165"/>
      <c r="K296" s="167">
        <v>88</v>
      </c>
      <c r="L296" s="165"/>
      <c r="M296" s="165"/>
      <c r="N296" s="165"/>
      <c r="O296" s="165"/>
      <c r="P296" s="165"/>
      <c r="Q296" s="165"/>
      <c r="R296" s="168"/>
      <c r="T296" s="169"/>
      <c r="U296" s="165"/>
      <c r="V296" s="165"/>
      <c r="W296" s="165"/>
      <c r="X296" s="165"/>
      <c r="Y296" s="165"/>
      <c r="Z296" s="165"/>
      <c r="AA296" s="170"/>
      <c r="AT296" s="171" t="s">
        <v>152</v>
      </c>
      <c r="AU296" s="171" t="s">
        <v>98</v>
      </c>
      <c r="AV296" s="10" t="s">
        <v>98</v>
      </c>
      <c r="AW296" s="10" t="s">
        <v>34</v>
      </c>
      <c r="AX296" s="10" t="s">
        <v>77</v>
      </c>
      <c r="AY296" s="171" t="s">
        <v>144</v>
      </c>
    </row>
    <row r="297" spans="2:65" s="11" customFormat="1" ht="14.45" customHeight="1">
      <c r="B297" s="172"/>
      <c r="C297" s="173"/>
      <c r="D297" s="173"/>
      <c r="E297" s="174" t="s">
        <v>5</v>
      </c>
      <c r="F297" s="270" t="s">
        <v>153</v>
      </c>
      <c r="G297" s="271"/>
      <c r="H297" s="271"/>
      <c r="I297" s="271"/>
      <c r="J297" s="173"/>
      <c r="K297" s="175">
        <v>88</v>
      </c>
      <c r="L297" s="173"/>
      <c r="M297" s="173"/>
      <c r="N297" s="173"/>
      <c r="O297" s="173"/>
      <c r="P297" s="173"/>
      <c r="Q297" s="173"/>
      <c r="R297" s="176"/>
      <c r="T297" s="177"/>
      <c r="U297" s="173"/>
      <c r="V297" s="173"/>
      <c r="W297" s="173"/>
      <c r="X297" s="173"/>
      <c r="Y297" s="173"/>
      <c r="Z297" s="173"/>
      <c r="AA297" s="178"/>
      <c r="AT297" s="179" t="s">
        <v>152</v>
      </c>
      <c r="AU297" s="179" t="s">
        <v>98</v>
      </c>
      <c r="AV297" s="11" t="s">
        <v>149</v>
      </c>
      <c r="AW297" s="11" t="s">
        <v>34</v>
      </c>
      <c r="AX297" s="11" t="s">
        <v>82</v>
      </c>
      <c r="AY297" s="179" t="s">
        <v>144</v>
      </c>
    </row>
    <row r="298" spans="2:65" s="1" customFormat="1" ht="22.9" customHeight="1">
      <c r="B298" s="128"/>
      <c r="C298" s="157">
        <v>64</v>
      </c>
      <c r="D298" s="157" t="s">
        <v>145</v>
      </c>
      <c r="E298" s="158" t="s">
        <v>356</v>
      </c>
      <c r="F298" s="265" t="s">
        <v>357</v>
      </c>
      <c r="G298" s="265"/>
      <c r="H298" s="265"/>
      <c r="I298" s="265"/>
      <c r="J298" s="159" t="s">
        <v>148</v>
      </c>
      <c r="K298" s="160">
        <v>88</v>
      </c>
      <c r="L298" s="266"/>
      <c r="M298" s="266"/>
      <c r="N298" s="267">
        <f>ROUND(L298*K298,2)</f>
        <v>0</v>
      </c>
      <c r="O298" s="267"/>
      <c r="P298" s="267"/>
      <c r="Q298" s="267"/>
      <c r="R298" s="131"/>
      <c r="T298" s="161" t="s">
        <v>5</v>
      </c>
      <c r="U298" s="45" t="s">
        <v>42</v>
      </c>
      <c r="V298" s="37"/>
      <c r="W298" s="162">
        <f>V298*K298</f>
        <v>0</v>
      </c>
      <c r="X298" s="162">
        <v>1.2E-4</v>
      </c>
      <c r="Y298" s="162">
        <f>X298*K298</f>
        <v>1.056E-2</v>
      </c>
      <c r="Z298" s="162">
        <v>0</v>
      </c>
      <c r="AA298" s="163">
        <f>Z298*K298</f>
        <v>0</v>
      </c>
      <c r="AR298" s="20" t="s">
        <v>204</v>
      </c>
      <c r="AT298" s="20" t="s">
        <v>145</v>
      </c>
      <c r="AU298" s="20" t="s">
        <v>98</v>
      </c>
      <c r="AY298" s="20" t="s">
        <v>144</v>
      </c>
      <c r="BE298" s="102">
        <f>IF(U298="základní",N298,0)</f>
        <v>0</v>
      </c>
      <c r="BF298" s="102">
        <f>IF(U298="snížená",N298,0)</f>
        <v>0</v>
      </c>
      <c r="BG298" s="102">
        <f>IF(U298="zákl. přenesená",N298,0)</f>
        <v>0</v>
      </c>
      <c r="BH298" s="102">
        <f>IF(U298="sníž. přenesená",N298,0)</f>
        <v>0</v>
      </c>
      <c r="BI298" s="102">
        <f>IF(U298="nulová",N298,0)</f>
        <v>0</v>
      </c>
      <c r="BJ298" s="20" t="s">
        <v>82</v>
      </c>
      <c r="BK298" s="102">
        <f>ROUND(L298*K298,2)</f>
        <v>0</v>
      </c>
      <c r="BL298" s="20" t="s">
        <v>204</v>
      </c>
      <c r="BM298" s="20" t="s">
        <v>358</v>
      </c>
    </row>
    <row r="299" spans="2:65" s="10" customFormat="1" ht="14.45" customHeight="1">
      <c r="B299" s="164"/>
      <c r="C299" s="165"/>
      <c r="D299" s="165"/>
      <c r="E299" s="166" t="s">
        <v>5</v>
      </c>
      <c r="F299" s="268" t="s">
        <v>349</v>
      </c>
      <c r="G299" s="269"/>
      <c r="H299" s="269"/>
      <c r="I299" s="269"/>
      <c r="J299" s="165"/>
      <c r="K299" s="167">
        <v>88</v>
      </c>
      <c r="L299" s="165"/>
      <c r="M299" s="165"/>
      <c r="N299" s="165"/>
      <c r="O299" s="165"/>
      <c r="P299" s="165"/>
      <c r="Q299" s="165"/>
      <c r="R299" s="168"/>
      <c r="T299" s="169"/>
      <c r="U299" s="165"/>
      <c r="V299" s="165"/>
      <c r="W299" s="165"/>
      <c r="X299" s="165"/>
      <c r="Y299" s="165"/>
      <c r="Z299" s="165"/>
      <c r="AA299" s="170"/>
      <c r="AT299" s="171" t="s">
        <v>152</v>
      </c>
      <c r="AU299" s="171" t="s">
        <v>98</v>
      </c>
      <c r="AV299" s="10" t="s">
        <v>98</v>
      </c>
      <c r="AW299" s="10" t="s">
        <v>34</v>
      </c>
      <c r="AX299" s="10" t="s">
        <v>77</v>
      </c>
      <c r="AY299" s="171" t="s">
        <v>144</v>
      </c>
    </row>
    <row r="300" spans="2:65" s="11" customFormat="1" ht="14.45" customHeight="1">
      <c r="B300" s="172"/>
      <c r="C300" s="173"/>
      <c r="D300" s="173"/>
      <c r="E300" s="174" t="s">
        <v>5</v>
      </c>
      <c r="F300" s="270" t="s">
        <v>153</v>
      </c>
      <c r="G300" s="271"/>
      <c r="H300" s="271"/>
      <c r="I300" s="271"/>
      <c r="J300" s="173"/>
      <c r="K300" s="175">
        <v>88</v>
      </c>
      <c r="L300" s="173"/>
      <c r="M300" s="173"/>
      <c r="N300" s="173"/>
      <c r="O300" s="173"/>
      <c r="P300" s="173"/>
      <c r="Q300" s="173"/>
      <c r="R300" s="176"/>
      <c r="T300" s="177"/>
      <c r="U300" s="173"/>
      <c r="V300" s="173"/>
      <c r="W300" s="173"/>
      <c r="X300" s="173"/>
      <c r="Y300" s="173"/>
      <c r="Z300" s="173"/>
      <c r="AA300" s="178"/>
      <c r="AT300" s="179" t="s">
        <v>152</v>
      </c>
      <c r="AU300" s="179" t="s">
        <v>98</v>
      </c>
      <c r="AV300" s="11" t="s">
        <v>149</v>
      </c>
      <c r="AW300" s="11" t="s">
        <v>34</v>
      </c>
      <c r="AX300" s="11" t="s">
        <v>82</v>
      </c>
      <c r="AY300" s="179" t="s">
        <v>144</v>
      </c>
    </row>
    <row r="301" spans="2:65" s="1" customFormat="1" ht="34.15" customHeight="1">
      <c r="B301" s="128"/>
      <c r="C301" s="157">
        <v>65</v>
      </c>
      <c r="D301" s="157" t="s">
        <v>145</v>
      </c>
      <c r="E301" s="158" t="s">
        <v>359</v>
      </c>
      <c r="F301" s="265" t="s">
        <v>360</v>
      </c>
      <c r="G301" s="265"/>
      <c r="H301" s="265"/>
      <c r="I301" s="265"/>
      <c r="J301" s="159" t="s">
        <v>148</v>
      </c>
      <c r="K301" s="160">
        <v>176</v>
      </c>
      <c r="L301" s="266"/>
      <c r="M301" s="266"/>
      <c r="N301" s="267">
        <f>ROUND(L301*K301,2)</f>
        <v>0</v>
      </c>
      <c r="O301" s="267"/>
      <c r="P301" s="267"/>
      <c r="Q301" s="267"/>
      <c r="R301" s="131"/>
      <c r="T301" s="161" t="s">
        <v>5</v>
      </c>
      <c r="U301" s="45" t="s">
        <v>42</v>
      </c>
      <c r="V301" s="37"/>
      <c r="W301" s="162">
        <f>V301*K301</f>
        <v>0</v>
      </c>
      <c r="X301" s="162">
        <v>1.2E-4</v>
      </c>
      <c r="Y301" s="162">
        <f>X301*K301</f>
        <v>2.112E-2</v>
      </c>
      <c r="Z301" s="162">
        <v>0</v>
      </c>
      <c r="AA301" s="163">
        <f>Z301*K301</f>
        <v>0</v>
      </c>
      <c r="AR301" s="20" t="s">
        <v>204</v>
      </c>
      <c r="AT301" s="20" t="s">
        <v>145</v>
      </c>
      <c r="AU301" s="20" t="s">
        <v>98</v>
      </c>
      <c r="AY301" s="20" t="s">
        <v>144</v>
      </c>
      <c r="BE301" s="102">
        <f>IF(U301="základní",N301,0)</f>
        <v>0</v>
      </c>
      <c r="BF301" s="102">
        <f>IF(U301="snížená",N301,0)</f>
        <v>0</v>
      </c>
      <c r="BG301" s="102">
        <f>IF(U301="zákl. přenesená",N301,0)</f>
        <v>0</v>
      </c>
      <c r="BH301" s="102">
        <f>IF(U301="sníž. přenesená",N301,0)</f>
        <v>0</v>
      </c>
      <c r="BI301" s="102">
        <f>IF(U301="nulová",N301,0)</f>
        <v>0</v>
      </c>
      <c r="BJ301" s="20" t="s">
        <v>82</v>
      </c>
      <c r="BK301" s="102">
        <f>ROUND(L301*K301,2)</f>
        <v>0</v>
      </c>
      <c r="BL301" s="20" t="s">
        <v>204</v>
      </c>
      <c r="BM301" s="20" t="s">
        <v>361</v>
      </c>
    </row>
    <row r="302" spans="2:65" s="10" customFormat="1" ht="14.45" customHeight="1">
      <c r="B302" s="164"/>
      <c r="C302" s="165"/>
      <c r="D302" s="165"/>
      <c r="E302" s="166" t="s">
        <v>5</v>
      </c>
      <c r="F302" s="268" t="s">
        <v>362</v>
      </c>
      <c r="G302" s="269"/>
      <c r="H302" s="269"/>
      <c r="I302" s="269"/>
      <c r="J302" s="165"/>
      <c r="K302" s="167">
        <v>176</v>
      </c>
      <c r="L302" s="165"/>
      <c r="M302" s="165"/>
      <c r="N302" s="165"/>
      <c r="O302" s="165"/>
      <c r="P302" s="165"/>
      <c r="Q302" s="165"/>
      <c r="R302" s="168"/>
      <c r="T302" s="169"/>
      <c r="U302" s="165"/>
      <c r="V302" s="165"/>
      <c r="W302" s="165"/>
      <c r="X302" s="165"/>
      <c r="Y302" s="165"/>
      <c r="Z302" s="165"/>
      <c r="AA302" s="170"/>
      <c r="AT302" s="171" t="s">
        <v>152</v>
      </c>
      <c r="AU302" s="171" t="s">
        <v>98</v>
      </c>
      <c r="AV302" s="10" t="s">
        <v>98</v>
      </c>
      <c r="AW302" s="10" t="s">
        <v>34</v>
      </c>
      <c r="AX302" s="10" t="s">
        <v>77</v>
      </c>
      <c r="AY302" s="171" t="s">
        <v>144</v>
      </c>
    </row>
    <row r="303" spans="2:65" s="11" customFormat="1" ht="14.45" customHeight="1">
      <c r="B303" s="172"/>
      <c r="C303" s="173"/>
      <c r="D303" s="173"/>
      <c r="E303" s="174" t="s">
        <v>5</v>
      </c>
      <c r="F303" s="270" t="s">
        <v>153</v>
      </c>
      <c r="G303" s="271"/>
      <c r="H303" s="271"/>
      <c r="I303" s="271"/>
      <c r="J303" s="173"/>
      <c r="K303" s="175">
        <v>176</v>
      </c>
      <c r="L303" s="173"/>
      <c r="M303" s="173"/>
      <c r="N303" s="173"/>
      <c r="O303" s="173"/>
      <c r="P303" s="173"/>
      <c r="Q303" s="173"/>
      <c r="R303" s="176"/>
      <c r="T303" s="177"/>
      <c r="U303" s="173"/>
      <c r="V303" s="173"/>
      <c r="W303" s="173"/>
      <c r="X303" s="173"/>
      <c r="Y303" s="173"/>
      <c r="Z303" s="173"/>
      <c r="AA303" s="178"/>
      <c r="AT303" s="179" t="s">
        <v>152</v>
      </c>
      <c r="AU303" s="179" t="s">
        <v>98</v>
      </c>
      <c r="AV303" s="11" t="s">
        <v>149</v>
      </c>
      <c r="AW303" s="11" t="s">
        <v>34</v>
      </c>
      <c r="AX303" s="11" t="s">
        <v>82</v>
      </c>
      <c r="AY303" s="179" t="s">
        <v>144</v>
      </c>
    </row>
    <row r="304" spans="2:65" s="1" customFormat="1" ht="34.15" customHeight="1">
      <c r="B304" s="128"/>
      <c r="C304" s="157">
        <v>66</v>
      </c>
      <c r="D304" s="157" t="s">
        <v>145</v>
      </c>
      <c r="E304" s="158" t="s">
        <v>363</v>
      </c>
      <c r="F304" s="265" t="s">
        <v>364</v>
      </c>
      <c r="G304" s="265"/>
      <c r="H304" s="265"/>
      <c r="I304" s="265"/>
      <c r="J304" s="159" t="s">
        <v>148</v>
      </c>
      <c r="K304" s="160">
        <v>90</v>
      </c>
      <c r="L304" s="266"/>
      <c r="M304" s="266"/>
      <c r="N304" s="267">
        <f>ROUND(L304*K304,2)</f>
        <v>0</v>
      </c>
      <c r="O304" s="267"/>
      <c r="P304" s="267"/>
      <c r="Q304" s="267"/>
      <c r="R304" s="131"/>
      <c r="T304" s="161" t="s">
        <v>5</v>
      </c>
      <c r="U304" s="45" t="s">
        <v>42</v>
      </c>
      <c r="V304" s="37"/>
      <c r="W304" s="162">
        <f>V304*K304</f>
        <v>0</v>
      </c>
      <c r="X304" s="162">
        <v>2.5000000000000001E-4</v>
      </c>
      <c r="Y304" s="162">
        <f>X304*K304</f>
        <v>2.2499999999999999E-2</v>
      </c>
      <c r="Z304" s="162">
        <v>0</v>
      </c>
      <c r="AA304" s="163">
        <f>Z304*K304</f>
        <v>0</v>
      </c>
      <c r="AR304" s="20" t="s">
        <v>204</v>
      </c>
      <c r="AT304" s="20" t="s">
        <v>145</v>
      </c>
      <c r="AU304" s="20" t="s">
        <v>98</v>
      </c>
      <c r="AY304" s="20" t="s">
        <v>144</v>
      </c>
      <c r="BE304" s="102">
        <f>IF(U304="základní",N304,0)</f>
        <v>0</v>
      </c>
      <c r="BF304" s="102">
        <f>IF(U304="snížená",N304,0)</f>
        <v>0</v>
      </c>
      <c r="BG304" s="102">
        <f>IF(U304="zákl. přenesená",N304,0)</f>
        <v>0</v>
      </c>
      <c r="BH304" s="102">
        <f>IF(U304="sníž. přenesená",N304,0)</f>
        <v>0</v>
      </c>
      <c r="BI304" s="102">
        <f>IF(U304="nulová",N304,0)</f>
        <v>0</v>
      </c>
      <c r="BJ304" s="20" t="s">
        <v>82</v>
      </c>
      <c r="BK304" s="102">
        <f>ROUND(L304*K304,2)</f>
        <v>0</v>
      </c>
      <c r="BL304" s="20" t="s">
        <v>204</v>
      </c>
      <c r="BM304" s="20" t="s">
        <v>365</v>
      </c>
    </row>
    <row r="305" spans="2:65" s="10" customFormat="1" ht="14.45" customHeight="1">
      <c r="B305" s="164"/>
      <c r="C305" s="165"/>
      <c r="D305" s="165"/>
      <c r="E305" s="166" t="s">
        <v>5</v>
      </c>
      <c r="F305" s="268" t="s">
        <v>366</v>
      </c>
      <c r="G305" s="269"/>
      <c r="H305" s="269"/>
      <c r="I305" s="269"/>
      <c r="J305" s="165"/>
      <c r="K305" s="167">
        <v>90</v>
      </c>
      <c r="L305" s="165"/>
      <c r="M305" s="165"/>
      <c r="N305" s="165"/>
      <c r="O305" s="165"/>
      <c r="P305" s="165"/>
      <c r="Q305" s="165"/>
      <c r="R305" s="168"/>
      <c r="T305" s="169"/>
      <c r="U305" s="165"/>
      <c r="V305" s="165"/>
      <c r="W305" s="165"/>
      <c r="X305" s="165"/>
      <c r="Y305" s="165"/>
      <c r="Z305" s="165"/>
      <c r="AA305" s="170"/>
      <c r="AT305" s="171" t="s">
        <v>152</v>
      </c>
      <c r="AU305" s="171" t="s">
        <v>98</v>
      </c>
      <c r="AV305" s="10" t="s">
        <v>98</v>
      </c>
      <c r="AW305" s="10" t="s">
        <v>34</v>
      </c>
      <c r="AX305" s="10" t="s">
        <v>77</v>
      </c>
      <c r="AY305" s="171" t="s">
        <v>144</v>
      </c>
    </row>
    <row r="306" spans="2:65" s="11" customFormat="1" ht="14.45" customHeight="1">
      <c r="B306" s="172"/>
      <c r="C306" s="173"/>
      <c r="D306" s="173"/>
      <c r="E306" s="174" t="s">
        <v>5</v>
      </c>
      <c r="F306" s="270" t="s">
        <v>153</v>
      </c>
      <c r="G306" s="271"/>
      <c r="H306" s="271"/>
      <c r="I306" s="271"/>
      <c r="J306" s="173"/>
      <c r="K306" s="175">
        <v>90</v>
      </c>
      <c r="L306" s="173"/>
      <c r="M306" s="173"/>
      <c r="N306" s="173"/>
      <c r="O306" s="173"/>
      <c r="P306" s="173"/>
      <c r="Q306" s="173"/>
      <c r="R306" s="176"/>
      <c r="T306" s="177"/>
      <c r="U306" s="173"/>
      <c r="V306" s="173"/>
      <c r="W306" s="173"/>
      <c r="X306" s="173"/>
      <c r="Y306" s="173"/>
      <c r="Z306" s="173"/>
      <c r="AA306" s="178"/>
      <c r="AT306" s="179" t="s">
        <v>152</v>
      </c>
      <c r="AU306" s="179" t="s">
        <v>98</v>
      </c>
      <c r="AV306" s="11" t="s">
        <v>149</v>
      </c>
      <c r="AW306" s="11" t="s">
        <v>34</v>
      </c>
      <c r="AX306" s="11" t="s">
        <v>82</v>
      </c>
      <c r="AY306" s="179" t="s">
        <v>144</v>
      </c>
    </row>
    <row r="307" spans="2:65" s="9" customFormat="1" ht="29.85" customHeight="1">
      <c r="B307" s="146"/>
      <c r="C307" s="147"/>
      <c r="D307" s="156" t="s">
        <v>115</v>
      </c>
      <c r="E307" s="156"/>
      <c r="F307" s="156"/>
      <c r="G307" s="156"/>
      <c r="H307" s="156"/>
      <c r="I307" s="156"/>
      <c r="J307" s="156"/>
      <c r="K307" s="156"/>
      <c r="L307" s="156"/>
      <c r="M307" s="156"/>
      <c r="N307" s="293">
        <f>BK307</f>
        <v>0</v>
      </c>
      <c r="O307" s="294"/>
      <c r="P307" s="294"/>
      <c r="Q307" s="294"/>
      <c r="R307" s="149"/>
      <c r="T307" s="150"/>
      <c r="U307" s="147"/>
      <c r="V307" s="147"/>
      <c r="W307" s="151">
        <f>SUM(W308:W310)</f>
        <v>0</v>
      </c>
      <c r="X307" s="147"/>
      <c r="Y307" s="151">
        <f>SUM(Y308:Y310)</f>
        <v>2.1120000000000001</v>
      </c>
      <c r="Z307" s="147"/>
      <c r="AA307" s="152">
        <f>SUM(AA308:AA310)</f>
        <v>2.1120000000000001</v>
      </c>
      <c r="AR307" s="153" t="s">
        <v>98</v>
      </c>
      <c r="AT307" s="154" t="s">
        <v>76</v>
      </c>
      <c r="AU307" s="154" t="s">
        <v>82</v>
      </c>
      <c r="AY307" s="153" t="s">
        <v>144</v>
      </c>
      <c r="BK307" s="155">
        <f>SUM(BK308:BK310)</f>
        <v>0</v>
      </c>
    </row>
    <row r="308" spans="2:65" s="1" customFormat="1" ht="45.6" customHeight="1">
      <c r="B308" s="128"/>
      <c r="C308" s="157">
        <v>67</v>
      </c>
      <c r="D308" s="157" t="s">
        <v>145</v>
      </c>
      <c r="E308" s="158" t="s">
        <v>367</v>
      </c>
      <c r="F308" s="265" t="s">
        <v>368</v>
      </c>
      <c r="G308" s="265"/>
      <c r="H308" s="265"/>
      <c r="I308" s="265"/>
      <c r="J308" s="159" t="s">
        <v>148</v>
      </c>
      <c r="K308" s="160">
        <v>88</v>
      </c>
      <c r="L308" s="266"/>
      <c r="M308" s="266"/>
      <c r="N308" s="267">
        <f>ROUND(L308*K308,2)</f>
        <v>0</v>
      </c>
      <c r="O308" s="267"/>
      <c r="P308" s="267"/>
      <c r="Q308" s="267"/>
      <c r="R308" s="131"/>
      <c r="T308" s="161" t="s">
        <v>5</v>
      </c>
      <c r="U308" s="45" t="s">
        <v>42</v>
      </c>
      <c r="V308" s="37"/>
      <c r="W308" s="162">
        <f>V308*K308</f>
        <v>0</v>
      </c>
      <c r="X308" s="162">
        <v>2.4E-2</v>
      </c>
      <c r="Y308" s="162">
        <f>X308*K308</f>
        <v>2.1120000000000001</v>
      </c>
      <c r="Z308" s="162">
        <v>2.4E-2</v>
      </c>
      <c r="AA308" s="163">
        <f>Z308*K308</f>
        <v>2.1120000000000001</v>
      </c>
      <c r="AR308" s="20" t="s">
        <v>204</v>
      </c>
      <c r="AT308" s="20" t="s">
        <v>145</v>
      </c>
      <c r="AU308" s="20" t="s">
        <v>98</v>
      </c>
      <c r="AY308" s="20" t="s">
        <v>144</v>
      </c>
      <c r="BE308" s="102">
        <f>IF(U308="základní",N308,0)</f>
        <v>0</v>
      </c>
      <c r="BF308" s="102">
        <f>IF(U308="snížená",N308,0)</f>
        <v>0</v>
      </c>
      <c r="BG308" s="102">
        <f>IF(U308="zákl. přenesená",N308,0)</f>
        <v>0</v>
      </c>
      <c r="BH308" s="102">
        <f>IF(U308="sníž. přenesená",N308,0)</f>
        <v>0</v>
      </c>
      <c r="BI308" s="102">
        <f>IF(U308="nulová",N308,0)</f>
        <v>0</v>
      </c>
      <c r="BJ308" s="20" t="s">
        <v>82</v>
      </c>
      <c r="BK308" s="102">
        <f>ROUND(L308*K308,2)</f>
        <v>0</v>
      </c>
      <c r="BL308" s="20" t="s">
        <v>204</v>
      </c>
      <c r="BM308" s="20" t="s">
        <v>369</v>
      </c>
    </row>
    <row r="309" spans="2:65" s="10" customFormat="1" ht="14.45" customHeight="1">
      <c r="B309" s="164"/>
      <c r="C309" s="165"/>
      <c r="D309" s="165"/>
      <c r="E309" s="166" t="s">
        <v>5</v>
      </c>
      <c r="F309" s="268" t="s">
        <v>349</v>
      </c>
      <c r="G309" s="269"/>
      <c r="H309" s="269"/>
      <c r="I309" s="269"/>
      <c r="J309" s="165"/>
      <c r="K309" s="167">
        <v>88</v>
      </c>
      <c r="L309" s="165"/>
      <c r="M309" s="165"/>
      <c r="N309" s="165"/>
      <c r="O309" s="165"/>
      <c r="P309" s="165"/>
      <c r="Q309" s="165"/>
      <c r="R309" s="168"/>
      <c r="T309" s="169"/>
      <c r="U309" s="165"/>
      <c r="V309" s="165"/>
      <c r="W309" s="165"/>
      <c r="X309" s="165"/>
      <c r="Y309" s="165"/>
      <c r="Z309" s="165"/>
      <c r="AA309" s="170"/>
      <c r="AT309" s="171" t="s">
        <v>152</v>
      </c>
      <c r="AU309" s="171" t="s">
        <v>98</v>
      </c>
      <c r="AV309" s="10" t="s">
        <v>98</v>
      </c>
      <c r="AW309" s="10" t="s">
        <v>34</v>
      </c>
      <c r="AX309" s="10" t="s">
        <v>77</v>
      </c>
      <c r="AY309" s="171" t="s">
        <v>144</v>
      </c>
    </row>
    <row r="310" spans="2:65" s="11" customFormat="1" ht="14.45" customHeight="1">
      <c r="B310" s="172"/>
      <c r="C310" s="173"/>
      <c r="D310" s="173"/>
      <c r="E310" s="174" t="s">
        <v>5</v>
      </c>
      <c r="F310" s="270" t="s">
        <v>153</v>
      </c>
      <c r="G310" s="271"/>
      <c r="H310" s="271"/>
      <c r="I310" s="271"/>
      <c r="J310" s="173"/>
      <c r="K310" s="175">
        <v>88</v>
      </c>
      <c r="L310" s="173"/>
      <c r="M310" s="173"/>
      <c r="N310" s="173"/>
      <c r="O310" s="173"/>
      <c r="P310" s="173"/>
      <c r="Q310" s="173"/>
      <c r="R310" s="176"/>
      <c r="T310" s="177"/>
      <c r="U310" s="173"/>
      <c r="V310" s="173"/>
      <c r="W310" s="173"/>
      <c r="X310" s="173"/>
      <c r="Y310" s="173"/>
      <c r="Z310" s="173"/>
      <c r="AA310" s="178"/>
      <c r="AT310" s="179" t="s">
        <v>152</v>
      </c>
      <c r="AU310" s="179" t="s">
        <v>98</v>
      </c>
      <c r="AV310" s="11" t="s">
        <v>149</v>
      </c>
      <c r="AW310" s="11" t="s">
        <v>34</v>
      </c>
      <c r="AX310" s="11" t="s">
        <v>82</v>
      </c>
      <c r="AY310" s="179" t="s">
        <v>144</v>
      </c>
    </row>
    <row r="311" spans="2:65" s="9" customFormat="1" ht="37.35" customHeight="1">
      <c r="B311" s="146"/>
      <c r="C311" s="147"/>
      <c r="D311" s="148" t="s">
        <v>116</v>
      </c>
      <c r="E311" s="148"/>
      <c r="F311" s="148"/>
      <c r="G311" s="148"/>
      <c r="H311" s="148"/>
      <c r="I311" s="148"/>
      <c r="J311" s="148"/>
      <c r="K311" s="148"/>
      <c r="L311" s="148"/>
      <c r="M311" s="148"/>
      <c r="N311" s="295">
        <f>BK311</f>
        <v>0</v>
      </c>
      <c r="O311" s="257"/>
      <c r="P311" s="257"/>
      <c r="Q311" s="257"/>
      <c r="R311" s="149"/>
      <c r="T311" s="150"/>
      <c r="U311" s="147"/>
      <c r="V311" s="147"/>
      <c r="W311" s="151">
        <f>W312+W328+W332+W336+W340</f>
        <v>0</v>
      </c>
      <c r="X311" s="147"/>
      <c r="Y311" s="151">
        <f>Y312+Y328+Y332+Y336+Y340</f>
        <v>0</v>
      </c>
      <c r="Z311" s="147"/>
      <c r="AA311" s="152">
        <f>AA312+AA328+AA332+AA336+AA340</f>
        <v>0</v>
      </c>
      <c r="AR311" s="153" t="s">
        <v>168</v>
      </c>
      <c r="AT311" s="154" t="s">
        <v>76</v>
      </c>
      <c r="AU311" s="154" t="s">
        <v>77</v>
      </c>
      <c r="AY311" s="153" t="s">
        <v>144</v>
      </c>
      <c r="BK311" s="155">
        <f>BK312+BK328+BK332+BK336+BK340</f>
        <v>0</v>
      </c>
    </row>
    <row r="312" spans="2:65" s="9" customFormat="1" ht="19.899999999999999" customHeight="1">
      <c r="B312" s="146"/>
      <c r="C312" s="147"/>
      <c r="D312" s="156" t="s">
        <v>117</v>
      </c>
      <c r="E312" s="156"/>
      <c r="F312" s="156"/>
      <c r="G312" s="156"/>
      <c r="H312" s="156"/>
      <c r="I312" s="156"/>
      <c r="J312" s="156"/>
      <c r="K312" s="156"/>
      <c r="L312" s="156"/>
      <c r="M312" s="156"/>
      <c r="N312" s="293">
        <f>BK312</f>
        <v>0</v>
      </c>
      <c r="O312" s="294"/>
      <c r="P312" s="294"/>
      <c r="Q312" s="294"/>
      <c r="R312" s="149"/>
      <c r="T312" s="150"/>
      <c r="U312" s="147"/>
      <c r="V312" s="147"/>
      <c r="W312" s="151">
        <f>SUM(W313:W327)</f>
        <v>0</v>
      </c>
      <c r="X312" s="147"/>
      <c r="Y312" s="151">
        <f>SUM(Y313:Y327)</f>
        <v>0</v>
      </c>
      <c r="Z312" s="147"/>
      <c r="AA312" s="152">
        <f>SUM(AA313:AA327)</f>
        <v>0</v>
      </c>
      <c r="AR312" s="153" t="s">
        <v>168</v>
      </c>
      <c r="AT312" s="154" t="s">
        <v>76</v>
      </c>
      <c r="AU312" s="154" t="s">
        <v>82</v>
      </c>
      <c r="AY312" s="153" t="s">
        <v>144</v>
      </c>
      <c r="BK312" s="155">
        <f>SUM(BK313:BK327)</f>
        <v>0</v>
      </c>
    </row>
    <row r="313" spans="2:65" s="1" customFormat="1" ht="14.45" customHeight="1">
      <c r="B313" s="128"/>
      <c r="C313" s="157">
        <v>68</v>
      </c>
      <c r="D313" s="157" t="s">
        <v>145</v>
      </c>
      <c r="E313" s="158" t="s">
        <v>370</v>
      </c>
      <c r="F313" s="265" t="s">
        <v>371</v>
      </c>
      <c r="G313" s="265"/>
      <c r="H313" s="265"/>
      <c r="I313" s="265"/>
      <c r="J313" s="159" t="s">
        <v>372</v>
      </c>
      <c r="K313" s="160">
        <v>1</v>
      </c>
      <c r="L313" s="266"/>
      <c r="M313" s="266"/>
      <c r="N313" s="267">
        <f>ROUND(L313*K313,2)</f>
        <v>0</v>
      </c>
      <c r="O313" s="267"/>
      <c r="P313" s="267"/>
      <c r="Q313" s="267"/>
      <c r="R313" s="131"/>
      <c r="T313" s="161" t="s">
        <v>5</v>
      </c>
      <c r="U313" s="45" t="s">
        <v>42</v>
      </c>
      <c r="V313" s="37"/>
      <c r="W313" s="162">
        <f>V313*K313</f>
        <v>0</v>
      </c>
      <c r="X313" s="162">
        <v>0</v>
      </c>
      <c r="Y313" s="162">
        <f>X313*K313</f>
        <v>0</v>
      </c>
      <c r="Z313" s="162">
        <v>0</v>
      </c>
      <c r="AA313" s="163">
        <f>Z313*K313</f>
        <v>0</v>
      </c>
      <c r="AR313" s="20" t="s">
        <v>373</v>
      </c>
      <c r="AT313" s="20" t="s">
        <v>145</v>
      </c>
      <c r="AU313" s="20" t="s">
        <v>98</v>
      </c>
      <c r="AY313" s="20" t="s">
        <v>144</v>
      </c>
      <c r="BE313" s="102">
        <f>IF(U313="základní",N313,0)</f>
        <v>0</v>
      </c>
      <c r="BF313" s="102">
        <f>IF(U313="snížená",N313,0)</f>
        <v>0</v>
      </c>
      <c r="BG313" s="102">
        <f>IF(U313="zákl. přenesená",N313,0)</f>
        <v>0</v>
      </c>
      <c r="BH313" s="102">
        <f>IF(U313="sníž. přenesená",N313,0)</f>
        <v>0</v>
      </c>
      <c r="BI313" s="102">
        <f>IF(U313="nulová",N313,0)</f>
        <v>0</v>
      </c>
      <c r="BJ313" s="20" t="s">
        <v>82</v>
      </c>
      <c r="BK313" s="102">
        <f>ROUND(L313*K313,2)</f>
        <v>0</v>
      </c>
      <c r="BL313" s="20" t="s">
        <v>373</v>
      </c>
      <c r="BM313" s="20" t="s">
        <v>374</v>
      </c>
    </row>
    <row r="314" spans="2:65" s="10" customFormat="1" ht="14.45" customHeight="1">
      <c r="B314" s="164"/>
      <c r="C314" s="165"/>
      <c r="D314" s="165"/>
      <c r="E314" s="166" t="s">
        <v>5</v>
      </c>
      <c r="F314" s="268" t="s">
        <v>82</v>
      </c>
      <c r="G314" s="269"/>
      <c r="H314" s="269"/>
      <c r="I314" s="269"/>
      <c r="J314" s="165"/>
      <c r="K314" s="167">
        <v>1</v>
      </c>
      <c r="L314" s="165"/>
      <c r="M314" s="165"/>
      <c r="N314" s="165"/>
      <c r="O314" s="165"/>
      <c r="P314" s="165"/>
      <c r="Q314" s="165"/>
      <c r="R314" s="168"/>
      <c r="T314" s="169"/>
      <c r="U314" s="165"/>
      <c r="V314" s="165"/>
      <c r="W314" s="165"/>
      <c r="X314" s="165"/>
      <c r="Y314" s="165"/>
      <c r="Z314" s="165"/>
      <c r="AA314" s="170"/>
      <c r="AT314" s="171" t="s">
        <v>152</v>
      </c>
      <c r="AU314" s="171" t="s">
        <v>98</v>
      </c>
      <c r="AV314" s="10" t="s">
        <v>98</v>
      </c>
      <c r="AW314" s="10" t="s">
        <v>34</v>
      </c>
      <c r="AX314" s="10" t="s">
        <v>77</v>
      </c>
      <c r="AY314" s="171" t="s">
        <v>144</v>
      </c>
    </row>
    <row r="315" spans="2:65" s="11" customFormat="1" ht="14.45" customHeight="1">
      <c r="B315" s="172"/>
      <c r="C315" s="173"/>
      <c r="D315" s="173"/>
      <c r="E315" s="174" t="s">
        <v>5</v>
      </c>
      <c r="F315" s="270" t="s">
        <v>153</v>
      </c>
      <c r="G315" s="271"/>
      <c r="H315" s="271"/>
      <c r="I315" s="271"/>
      <c r="J315" s="173"/>
      <c r="K315" s="175">
        <v>1</v>
      </c>
      <c r="L315" s="173"/>
      <c r="M315" s="173"/>
      <c r="N315" s="173"/>
      <c r="O315" s="173"/>
      <c r="P315" s="173"/>
      <c r="Q315" s="173"/>
      <c r="R315" s="176"/>
      <c r="T315" s="177"/>
      <c r="U315" s="173"/>
      <c r="V315" s="173"/>
      <c r="W315" s="173"/>
      <c r="X315" s="173"/>
      <c r="Y315" s="173"/>
      <c r="Z315" s="173"/>
      <c r="AA315" s="178"/>
      <c r="AT315" s="179" t="s">
        <v>152</v>
      </c>
      <c r="AU315" s="179" t="s">
        <v>98</v>
      </c>
      <c r="AV315" s="11" t="s">
        <v>149</v>
      </c>
      <c r="AW315" s="11" t="s">
        <v>34</v>
      </c>
      <c r="AX315" s="11" t="s">
        <v>82</v>
      </c>
      <c r="AY315" s="179" t="s">
        <v>144</v>
      </c>
    </row>
    <row r="316" spans="2:65" s="1" customFormat="1" ht="22.9" customHeight="1">
      <c r="B316" s="128"/>
      <c r="C316" s="157">
        <v>69</v>
      </c>
      <c r="D316" s="157" t="s">
        <v>145</v>
      </c>
      <c r="E316" s="158" t="s">
        <v>375</v>
      </c>
      <c r="F316" s="265" t="s">
        <v>376</v>
      </c>
      <c r="G316" s="265"/>
      <c r="H316" s="265"/>
      <c r="I316" s="265"/>
      <c r="J316" s="159" t="s">
        <v>372</v>
      </c>
      <c r="K316" s="160">
        <v>1</v>
      </c>
      <c r="L316" s="266"/>
      <c r="M316" s="266"/>
      <c r="N316" s="267">
        <f>ROUND(L316*K316,2)</f>
        <v>0</v>
      </c>
      <c r="O316" s="267"/>
      <c r="P316" s="267"/>
      <c r="Q316" s="267"/>
      <c r="R316" s="131"/>
      <c r="T316" s="161" t="s">
        <v>5</v>
      </c>
      <c r="U316" s="45" t="s">
        <v>42</v>
      </c>
      <c r="V316" s="37"/>
      <c r="W316" s="162">
        <f>V316*K316</f>
        <v>0</v>
      </c>
      <c r="X316" s="162">
        <v>0</v>
      </c>
      <c r="Y316" s="162">
        <f>X316*K316</f>
        <v>0</v>
      </c>
      <c r="Z316" s="162">
        <v>0</v>
      </c>
      <c r="AA316" s="163">
        <f>Z316*K316</f>
        <v>0</v>
      </c>
      <c r="AR316" s="20" t="s">
        <v>373</v>
      </c>
      <c r="AT316" s="20" t="s">
        <v>145</v>
      </c>
      <c r="AU316" s="20" t="s">
        <v>98</v>
      </c>
      <c r="AY316" s="20" t="s">
        <v>144</v>
      </c>
      <c r="BE316" s="102">
        <f>IF(U316="základní",N316,0)</f>
        <v>0</v>
      </c>
      <c r="BF316" s="102">
        <f>IF(U316="snížená",N316,0)</f>
        <v>0</v>
      </c>
      <c r="BG316" s="102">
        <f>IF(U316="zákl. přenesená",N316,0)</f>
        <v>0</v>
      </c>
      <c r="BH316" s="102">
        <f>IF(U316="sníž. přenesená",N316,0)</f>
        <v>0</v>
      </c>
      <c r="BI316" s="102">
        <f>IF(U316="nulová",N316,0)</f>
        <v>0</v>
      </c>
      <c r="BJ316" s="20" t="s">
        <v>82</v>
      </c>
      <c r="BK316" s="102">
        <f>ROUND(L316*K316,2)</f>
        <v>0</v>
      </c>
      <c r="BL316" s="20" t="s">
        <v>373</v>
      </c>
      <c r="BM316" s="20" t="s">
        <v>377</v>
      </c>
    </row>
    <row r="317" spans="2:65" s="10" customFormat="1" ht="14.45" customHeight="1">
      <c r="B317" s="164"/>
      <c r="C317" s="165"/>
      <c r="D317" s="165"/>
      <c r="E317" s="166" t="s">
        <v>5</v>
      </c>
      <c r="F317" s="268" t="s">
        <v>82</v>
      </c>
      <c r="G317" s="269"/>
      <c r="H317" s="269"/>
      <c r="I317" s="269"/>
      <c r="J317" s="165"/>
      <c r="K317" s="167">
        <v>1</v>
      </c>
      <c r="L317" s="165"/>
      <c r="M317" s="165"/>
      <c r="N317" s="165"/>
      <c r="O317" s="165"/>
      <c r="P317" s="165"/>
      <c r="Q317" s="165"/>
      <c r="R317" s="168"/>
      <c r="T317" s="169"/>
      <c r="U317" s="165"/>
      <c r="V317" s="165"/>
      <c r="W317" s="165"/>
      <c r="X317" s="165"/>
      <c r="Y317" s="165"/>
      <c r="Z317" s="165"/>
      <c r="AA317" s="170"/>
      <c r="AT317" s="171" t="s">
        <v>152</v>
      </c>
      <c r="AU317" s="171" t="s">
        <v>98</v>
      </c>
      <c r="AV317" s="10" t="s">
        <v>98</v>
      </c>
      <c r="AW317" s="10" t="s">
        <v>34</v>
      </c>
      <c r="AX317" s="10" t="s">
        <v>77</v>
      </c>
      <c r="AY317" s="171" t="s">
        <v>144</v>
      </c>
    </row>
    <row r="318" spans="2:65" s="11" customFormat="1" ht="14.45" customHeight="1">
      <c r="B318" s="172"/>
      <c r="C318" s="173"/>
      <c r="D318" s="173"/>
      <c r="E318" s="174" t="s">
        <v>5</v>
      </c>
      <c r="F318" s="270" t="s">
        <v>153</v>
      </c>
      <c r="G318" s="271"/>
      <c r="H318" s="271"/>
      <c r="I318" s="271"/>
      <c r="J318" s="173"/>
      <c r="K318" s="175">
        <v>1</v>
      </c>
      <c r="L318" s="173"/>
      <c r="M318" s="173"/>
      <c r="N318" s="173"/>
      <c r="O318" s="173"/>
      <c r="P318" s="173"/>
      <c r="Q318" s="173"/>
      <c r="R318" s="176"/>
      <c r="T318" s="177"/>
      <c r="U318" s="173"/>
      <c r="V318" s="173"/>
      <c r="W318" s="173"/>
      <c r="X318" s="173"/>
      <c r="Y318" s="173"/>
      <c r="Z318" s="173"/>
      <c r="AA318" s="178"/>
      <c r="AT318" s="179" t="s">
        <v>152</v>
      </c>
      <c r="AU318" s="179" t="s">
        <v>98</v>
      </c>
      <c r="AV318" s="11" t="s">
        <v>149</v>
      </c>
      <c r="AW318" s="11" t="s">
        <v>34</v>
      </c>
      <c r="AX318" s="11" t="s">
        <v>82</v>
      </c>
      <c r="AY318" s="179" t="s">
        <v>144</v>
      </c>
    </row>
    <row r="319" spans="2:65" s="1" customFormat="1" ht="14.45" customHeight="1">
      <c r="B319" s="128"/>
      <c r="C319" s="157">
        <v>70</v>
      </c>
      <c r="D319" s="157" t="s">
        <v>145</v>
      </c>
      <c r="E319" s="158" t="s">
        <v>378</v>
      </c>
      <c r="F319" s="265" t="s">
        <v>379</v>
      </c>
      <c r="G319" s="265"/>
      <c r="H319" s="265"/>
      <c r="I319" s="265"/>
      <c r="J319" s="159" t="s">
        <v>372</v>
      </c>
      <c r="K319" s="160">
        <v>1</v>
      </c>
      <c r="L319" s="266"/>
      <c r="M319" s="266"/>
      <c r="N319" s="267">
        <f>ROUND(L319*K319,2)</f>
        <v>0</v>
      </c>
      <c r="O319" s="267"/>
      <c r="P319" s="267"/>
      <c r="Q319" s="267"/>
      <c r="R319" s="131"/>
      <c r="T319" s="161" t="s">
        <v>5</v>
      </c>
      <c r="U319" s="45" t="s">
        <v>42</v>
      </c>
      <c r="V319" s="37"/>
      <c r="W319" s="162">
        <f>V319*K319</f>
        <v>0</v>
      </c>
      <c r="X319" s="162">
        <v>0</v>
      </c>
      <c r="Y319" s="162">
        <f>X319*K319</f>
        <v>0</v>
      </c>
      <c r="Z319" s="162">
        <v>0</v>
      </c>
      <c r="AA319" s="163">
        <f>Z319*K319</f>
        <v>0</v>
      </c>
      <c r="AR319" s="20" t="s">
        <v>373</v>
      </c>
      <c r="AT319" s="20" t="s">
        <v>145</v>
      </c>
      <c r="AU319" s="20" t="s">
        <v>98</v>
      </c>
      <c r="AY319" s="20" t="s">
        <v>144</v>
      </c>
      <c r="BE319" s="102">
        <f>IF(U319="základní",N319,0)</f>
        <v>0</v>
      </c>
      <c r="BF319" s="102">
        <f>IF(U319="snížená",N319,0)</f>
        <v>0</v>
      </c>
      <c r="BG319" s="102">
        <f>IF(U319="zákl. přenesená",N319,0)</f>
        <v>0</v>
      </c>
      <c r="BH319" s="102">
        <f>IF(U319="sníž. přenesená",N319,0)</f>
        <v>0</v>
      </c>
      <c r="BI319" s="102">
        <f>IF(U319="nulová",N319,0)</f>
        <v>0</v>
      </c>
      <c r="BJ319" s="20" t="s">
        <v>82</v>
      </c>
      <c r="BK319" s="102">
        <f>ROUND(L319*K319,2)</f>
        <v>0</v>
      </c>
      <c r="BL319" s="20" t="s">
        <v>373</v>
      </c>
      <c r="BM319" s="20" t="s">
        <v>380</v>
      </c>
    </row>
    <row r="320" spans="2:65" s="10" customFormat="1" ht="14.45" customHeight="1">
      <c r="B320" s="164"/>
      <c r="C320" s="165"/>
      <c r="D320" s="165"/>
      <c r="E320" s="166" t="s">
        <v>5</v>
      </c>
      <c r="F320" s="268" t="s">
        <v>82</v>
      </c>
      <c r="G320" s="269"/>
      <c r="H320" s="269"/>
      <c r="I320" s="269"/>
      <c r="J320" s="165"/>
      <c r="K320" s="167">
        <v>1</v>
      </c>
      <c r="L320" s="165"/>
      <c r="M320" s="165"/>
      <c r="N320" s="165"/>
      <c r="O320" s="165"/>
      <c r="P320" s="165"/>
      <c r="Q320" s="165"/>
      <c r="R320" s="168"/>
      <c r="T320" s="169"/>
      <c r="U320" s="165"/>
      <c r="V320" s="165"/>
      <c r="W320" s="165"/>
      <c r="X320" s="165"/>
      <c r="Y320" s="165"/>
      <c r="Z320" s="165"/>
      <c r="AA320" s="170"/>
      <c r="AT320" s="171" t="s">
        <v>152</v>
      </c>
      <c r="AU320" s="171" t="s">
        <v>98</v>
      </c>
      <c r="AV320" s="10" t="s">
        <v>98</v>
      </c>
      <c r="AW320" s="10" t="s">
        <v>34</v>
      </c>
      <c r="AX320" s="10" t="s">
        <v>77</v>
      </c>
      <c r="AY320" s="171" t="s">
        <v>144</v>
      </c>
    </row>
    <row r="321" spans="2:65" s="11" customFormat="1" ht="14.45" customHeight="1">
      <c r="B321" s="172"/>
      <c r="C321" s="173"/>
      <c r="D321" s="173"/>
      <c r="E321" s="174" t="s">
        <v>5</v>
      </c>
      <c r="F321" s="270" t="s">
        <v>153</v>
      </c>
      <c r="G321" s="271"/>
      <c r="H321" s="271"/>
      <c r="I321" s="271"/>
      <c r="J321" s="173"/>
      <c r="K321" s="175">
        <v>1</v>
      </c>
      <c r="L321" s="173"/>
      <c r="M321" s="173"/>
      <c r="N321" s="173"/>
      <c r="O321" s="173"/>
      <c r="P321" s="173"/>
      <c r="Q321" s="173"/>
      <c r="R321" s="176"/>
      <c r="T321" s="177"/>
      <c r="U321" s="173"/>
      <c r="V321" s="173"/>
      <c r="W321" s="173"/>
      <c r="X321" s="173"/>
      <c r="Y321" s="173"/>
      <c r="Z321" s="173"/>
      <c r="AA321" s="178"/>
      <c r="AT321" s="179" t="s">
        <v>152</v>
      </c>
      <c r="AU321" s="179" t="s">
        <v>98</v>
      </c>
      <c r="AV321" s="11" t="s">
        <v>149</v>
      </c>
      <c r="AW321" s="11" t="s">
        <v>34</v>
      </c>
      <c r="AX321" s="11" t="s">
        <v>82</v>
      </c>
      <c r="AY321" s="179" t="s">
        <v>144</v>
      </c>
    </row>
    <row r="322" spans="2:65" s="1" customFormat="1" ht="14.45" customHeight="1">
      <c r="B322" s="128"/>
      <c r="C322" s="157">
        <v>71</v>
      </c>
      <c r="D322" s="157" t="s">
        <v>145</v>
      </c>
      <c r="E322" s="158" t="s">
        <v>381</v>
      </c>
      <c r="F322" s="265" t="s">
        <v>382</v>
      </c>
      <c r="G322" s="265"/>
      <c r="H322" s="265"/>
      <c r="I322" s="265"/>
      <c r="J322" s="159" t="s">
        <v>372</v>
      </c>
      <c r="K322" s="160">
        <v>1</v>
      </c>
      <c r="L322" s="266"/>
      <c r="M322" s="266"/>
      <c r="N322" s="267">
        <f>ROUND(L322*K322,2)</f>
        <v>0</v>
      </c>
      <c r="O322" s="267"/>
      <c r="P322" s="267"/>
      <c r="Q322" s="267"/>
      <c r="R322" s="131"/>
      <c r="T322" s="161" t="s">
        <v>5</v>
      </c>
      <c r="U322" s="45" t="s">
        <v>42</v>
      </c>
      <c r="V322" s="37"/>
      <c r="W322" s="162">
        <f>V322*K322</f>
        <v>0</v>
      </c>
      <c r="X322" s="162">
        <v>0</v>
      </c>
      <c r="Y322" s="162">
        <f>X322*K322</f>
        <v>0</v>
      </c>
      <c r="Z322" s="162">
        <v>0</v>
      </c>
      <c r="AA322" s="163">
        <f>Z322*K322</f>
        <v>0</v>
      </c>
      <c r="AR322" s="20" t="s">
        <v>373</v>
      </c>
      <c r="AT322" s="20" t="s">
        <v>145</v>
      </c>
      <c r="AU322" s="20" t="s">
        <v>98</v>
      </c>
      <c r="AY322" s="20" t="s">
        <v>144</v>
      </c>
      <c r="BE322" s="102">
        <f>IF(U322="základní",N322,0)</f>
        <v>0</v>
      </c>
      <c r="BF322" s="102">
        <f>IF(U322="snížená",N322,0)</f>
        <v>0</v>
      </c>
      <c r="BG322" s="102">
        <f>IF(U322="zákl. přenesená",N322,0)</f>
        <v>0</v>
      </c>
      <c r="BH322" s="102">
        <f>IF(U322="sníž. přenesená",N322,0)</f>
        <v>0</v>
      </c>
      <c r="BI322" s="102">
        <f>IF(U322="nulová",N322,0)</f>
        <v>0</v>
      </c>
      <c r="BJ322" s="20" t="s">
        <v>82</v>
      </c>
      <c r="BK322" s="102">
        <f>ROUND(L322*K322,2)</f>
        <v>0</v>
      </c>
      <c r="BL322" s="20" t="s">
        <v>373</v>
      </c>
      <c r="BM322" s="20" t="s">
        <v>383</v>
      </c>
    </row>
    <row r="323" spans="2:65" s="10" customFormat="1" ht="14.45" customHeight="1">
      <c r="B323" s="164"/>
      <c r="C323" s="165"/>
      <c r="D323" s="165"/>
      <c r="E323" s="166" t="s">
        <v>5</v>
      </c>
      <c r="F323" s="268" t="s">
        <v>82</v>
      </c>
      <c r="G323" s="269"/>
      <c r="H323" s="269"/>
      <c r="I323" s="269"/>
      <c r="J323" s="165"/>
      <c r="K323" s="167">
        <v>1</v>
      </c>
      <c r="L323" s="165"/>
      <c r="M323" s="165"/>
      <c r="N323" s="165"/>
      <c r="O323" s="165"/>
      <c r="P323" s="165"/>
      <c r="Q323" s="165"/>
      <c r="R323" s="168"/>
      <c r="T323" s="169"/>
      <c r="U323" s="165"/>
      <c r="V323" s="165"/>
      <c r="W323" s="165"/>
      <c r="X323" s="165"/>
      <c r="Y323" s="165"/>
      <c r="Z323" s="165"/>
      <c r="AA323" s="170"/>
      <c r="AT323" s="171" t="s">
        <v>152</v>
      </c>
      <c r="AU323" s="171" t="s">
        <v>98</v>
      </c>
      <c r="AV323" s="10" t="s">
        <v>98</v>
      </c>
      <c r="AW323" s="10" t="s">
        <v>34</v>
      </c>
      <c r="AX323" s="10" t="s">
        <v>77</v>
      </c>
      <c r="AY323" s="171" t="s">
        <v>144</v>
      </c>
    </row>
    <row r="324" spans="2:65" s="11" customFormat="1" ht="14.45" customHeight="1">
      <c r="B324" s="172"/>
      <c r="C324" s="173"/>
      <c r="D324" s="173"/>
      <c r="E324" s="174" t="s">
        <v>5</v>
      </c>
      <c r="F324" s="270" t="s">
        <v>153</v>
      </c>
      <c r="G324" s="271"/>
      <c r="H324" s="271"/>
      <c r="I324" s="271"/>
      <c r="J324" s="173"/>
      <c r="K324" s="175">
        <v>1</v>
      </c>
      <c r="L324" s="173"/>
      <c r="M324" s="173"/>
      <c r="N324" s="173"/>
      <c r="O324" s="173"/>
      <c r="P324" s="173"/>
      <c r="Q324" s="173"/>
      <c r="R324" s="176"/>
      <c r="T324" s="177"/>
      <c r="U324" s="173"/>
      <c r="V324" s="173"/>
      <c r="W324" s="173"/>
      <c r="X324" s="173"/>
      <c r="Y324" s="173"/>
      <c r="Z324" s="173"/>
      <c r="AA324" s="178"/>
      <c r="AT324" s="179" t="s">
        <v>152</v>
      </c>
      <c r="AU324" s="179" t="s">
        <v>98</v>
      </c>
      <c r="AV324" s="11" t="s">
        <v>149</v>
      </c>
      <c r="AW324" s="11" t="s">
        <v>34</v>
      </c>
      <c r="AX324" s="11" t="s">
        <v>82</v>
      </c>
      <c r="AY324" s="179" t="s">
        <v>144</v>
      </c>
    </row>
    <row r="325" spans="2:65" s="1" customFormat="1" ht="14.45" customHeight="1">
      <c r="B325" s="128"/>
      <c r="C325" s="157">
        <v>72</v>
      </c>
      <c r="D325" s="157" t="s">
        <v>145</v>
      </c>
      <c r="E325" s="158" t="s">
        <v>384</v>
      </c>
      <c r="F325" s="265" t="s">
        <v>385</v>
      </c>
      <c r="G325" s="265"/>
      <c r="H325" s="265"/>
      <c r="I325" s="265"/>
      <c r="J325" s="159" t="s">
        <v>372</v>
      </c>
      <c r="K325" s="160">
        <v>1</v>
      </c>
      <c r="L325" s="266"/>
      <c r="M325" s="266"/>
      <c r="N325" s="267">
        <f>ROUND(L325*K325,2)</f>
        <v>0</v>
      </c>
      <c r="O325" s="267"/>
      <c r="P325" s="267"/>
      <c r="Q325" s="267"/>
      <c r="R325" s="131"/>
      <c r="T325" s="161" t="s">
        <v>5</v>
      </c>
      <c r="U325" s="45" t="s">
        <v>42</v>
      </c>
      <c r="V325" s="37"/>
      <c r="W325" s="162">
        <f>V325*K325</f>
        <v>0</v>
      </c>
      <c r="X325" s="162">
        <v>0</v>
      </c>
      <c r="Y325" s="162">
        <f>X325*K325</f>
        <v>0</v>
      </c>
      <c r="Z325" s="162">
        <v>0</v>
      </c>
      <c r="AA325" s="163">
        <f>Z325*K325</f>
        <v>0</v>
      </c>
      <c r="AR325" s="20" t="s">
        <v>373</v>
      </c>
      <c r="AT325" s="20" t="s">
        <v>145</v>
      </c>
      <c r="AU325" s="20" t="s">
        <v>98</v>
      </c>
      <c r="AY325" s="20" t="s">
        <v>144</v>
      </c>
      <c r="BE325" s="102">
        <f>IF(U325="základní",N325,0)</f>
        <v>0</v>
      </c>
      <c r="BF325" s="102">
        <f>IF(U325="snížená",N325,0)</f>
        <v>0</v>
      </c>
      <c r="BG325" s="102">
        <f>IF(U325="zákl. přenesená",N325,0)</f>
        <v>0</v>
      </c>
      <c r="BH325" s="102">
        <f>IF(U325="sníž. přenesená",N325,0)</f>
        <v>0</v>
      </c>
      <c r="BI325" s="102">
        <f>IF(U325="nulová",N325,0)</f>
        <v>0</v>
      </c>
      <c r="BJ325" s="20" t="s">
        <v>82</v>
      </c>
      <c r="BK325" s="102">
        <f>ROUND(L325*K325,2)</f>
        <v>0</v>
      </c>
      <c r="BL325" s="20" t="s">
        <v>373</v>
      </c>
      <c r="BM325" s="20" t="s">
        <v>386</v>
      </c>
    </row>
    <row r="326" spans="2:65" s="10" customFormat="1" ht="14.45" customHeight="1">
      <c r="B326" s="164"/>
      <c r="C326" s="165"/>
      <c r="D326" s="165"/>
      <c r="E326" s="166" t="s">
        <v>5</v>
      </c>
      <c r="F326" s="268" t="s">
        <v>82</v>
      </c>
      <c r="G326" s="269"/>
      <c r="H326" s="269"/>
      <c r="I326" s="269"/>
      <c r="J326" s="165"/>
      <c r="K326" s="167">
        <v>1</v>
      </c>
      <c r="L326" s="165"/>
      <c r="M326" s="165"/>
      <c r="N326" s="165"/>
      <c r="O326" s="165"/>
      <c r="P326" s="165"/>
      <c r="Q326" s="165"/>
      <c r="R326" s="168"/>
      <c r="T326" s="169"/>
      <c r="U326" s="165"/>
      <c r="V326" s="165"/>
      <c r="W326" s="165"/>
      <c r="X326" s="165"/>
      <c r="Y326" s="165"/>
      <c r="Z326" s="165"/>
      <c r="AA326" s="170"/>
      <c r="AT326" s="171" t="s">
        <v>152</v>
      </c>
      <c r="AU326" s="171" t="s">
        <v>98</v>
      </c>
      <c r="AV326" s="10" t="s">
        <v>98</v>
      </c>
      <c r="AW326" s="10" t="s">
        <v>34</v>
      </c>
      <c r="AX326" s="10" t="s">
        <v>77</v>
      </c>
      <c r="AY326" s="171" t="s">
        <v>144</v>
      </c>
    </row>
    <row r="327" spans="2:65" s="11" customFormat="1" ht="14.45" customHeight="1">
      <c r="B327" s="172"/>
      <c r="C327" s="173"/>
      <c r="D327" s="173"/>
      <c r="E327" s="174" t="s">
        <v>5</v>
      </c>
      <c r="F327" s="270" t="s">
        <v>153</v>
      </c>
      <c r="G327" s="271"/>
      <c r="H327" s="271"/>
      <c r="I327" s="271"/>
      <c r="J327" s="173"/>
      <c r="K327" s="175">
        <v>1</v>
      </c>
      <c r="L327" s="173"/>
      <c r="M327" s="173"/>
      <c r="N327" s="173"/>
      <c r="O327" s="173"/>
      <c r="P327" s="173"/>
      <c r="Q327" s="173"/>
      <c r="R327" s="176"/>
      <c r="T327" s="177"/>
      <c r="U327" s="173"/>
      <c r="V327" s="173"/>
      <c r="W327" s="173"/>
      <c r="X327" s="173"/>
      <c r="Y327" s="173"/>
      <c r="Z327" s="173"/>
      <c r="AA327" s="178"/>
      <c r="AT327" s="179" t="s">
        <v>152</v>
      </c>
      <c r="AU327" s="179" t="s">
        <v>98</v>
      </c>
      <c r="AV327" s="11" t="s">
        <v>149</v>
      </c>
      <c r="AW327" s="11" t="s">
        <v>34</v>
      </c>
      <c r="AX327" s="11" t="s">
        <v>82</v>
      </c>
      <c r="AY327" s="179" t="s">
        <v>144</v>
      </c>
    </row>
    <row r="328" spans="2:65" s="9" customFormat="1" ht="29.85" customHeight="1">
      <c r="B328" s="146"/>
      <c r="C328" s="147"/>
      <c r="D328" s="156" t="s">
        <v>118</v>
      </c>
      <c r="E328" s="156"/>
      <c r="F328" s="156"/>
      <c r="G328" s="156"/>
      <c r="H328" s="156"/>
      <c r="I328" s="156"/>
      <c r="J328" s="156"/>
      <c r="K328" s="156"/>
      <c r="L328" s="156"/>
      <c r="M328" s="156"/>
      <c r="N328" s="293">
        <f>BK328</f>
        <v>0</v>
      </c>
      <c r="O328" s="294"/>
      <c r="P328" s="294"/>
      <c r="Q328" s="294"/>
      <c r="R328" s="149"/>
      <c r="T328" s="150"/>
      <c r="U328" s="147"/>
      <c r="V328" s="147"/>
      <c r="W328" s="151">
        <f>SUM(W329:W331)</f>
        <v>0</v>
      </c>
      <c r="X328" s="147"/>
      <c r="Y328" s="151">
        <f>SUM(Y329:Y331)</f>
        <v>0</v>
      </c>
      <c r="Z328" s="147"/>
      <c r="AA328" s="152">
        <f>SUM(AA329:AA331)</f>
        <v>0</v>
      </c>
      <c r="AR328" s="153" t="s">
        <v>168</v>
      </c>
      <c r="AT328" s="154" t="s">
        <v>76</v>
      </c>
      <c r="AU328" s="154" t="s">
        <v>82</v>
      </c>
      <c r="AY328" s="153" t="s">
        <v>144</v>
      </c>
      <c r="BK328" s="155">
        <f>SUM(BK329:BK331)</f>
        <v>0</v>
      </c>
    </row>
    <row r="329" spans="2:65" s="1" customFormat="1" ht="14.45" customHeight="1">
      <c r="B329" s="128"/>
      <c r="C329" s="157">
        <v>73</v>
      </c>
      <c r="D329" s="157" t="s">
        <v>145</v>
      </c>
      <c r="E329" s="158" t="s">
        <v>387</v>
      </c>
      <c r="F329" s="265" t="s">
        <v>388</v>
      </c>
      <c r="G329" s="265"/>
      <c r="H329" s="265"/>
      <c r="I329" s="265"/>
      <c r="J329" s="159" t="s">
        <v>372</v>
      </c>
      <c r="K329" s="160">
        <v>1</v>
      </c>
      <c r="L329" s="266"/>
      <c r="M329" s="266"/>
      <c r="N329" s="267">
        <f>ROUND(L329*K329,2)</f>
        <v>0</v>
      </c>
      <c r="O329" s="267"/>
      <c r="P329" s="267"/>
      <c r="Q329" s="267"/>
      <c r="R329" s="131"/>
      <c r="T329" s="161" t="s">
        <v>5</v>
      </c>
      <c r="U329" s="45" t="s">
        <v>42</v>
      </c>
      <c r="V329" s="37"/>
      <c r="W329" s="162">
        <f>V329*K329</f>
        <v>0</v>
      </c>
      <c r="X329" s="162">
        <v>0</v>
      </c>
      <c r="Y329" s="162">
        <f>X329*K329</f>
        <v>0</v>
      </c>
      <c r="Z329" s="162">
        <v>0</v>
      </c>
      <c r="AA329" s="163">
        <f>Z329*K329</f>
        <v>0</v>
      </c>
      <c r="AR329" s="20" t="s">
        <v>373</v>
      </c>
      <c r="AT329" s="20" t="s">
        <v>145</v>
      </c>
      <c r="AU329" s="20" t="s">
        <v>98</v>
      </c>
      <c r="AY329" s="20" t="s">
        <v>144</v>
      </c>
      <c r="BE329" s="102">
        <f>IF(U329="základní",N329,0)</f>
        <v>0</v>
      </c>
      <c r="BF329" s="102">
        <f>IF(U329="snížená",N329,0)</f>
        <v>0</v>
      </c>
      <c r="BG329" s="102">
        <f>IF(U329="zákl. přenesená",N329,0)</f>
        <v>0</v>
      </c>
      <c r="BH329" s="102">
        <f>IF(U329="sníž. přenesená",N329,0)</f>
        <v>0</v>
      </c>
      <c r="BI329" s="102">
        <f>IF(U329="nulová",N329,0)</f>
        <v>0</v>
      </c>
      <c r="BJ329" s="20" t="s">
        <v>82</v>
      </c>
      <c r="BK329" s="102">
        <f>ROUND(L329*K329,2)</f>
        <v>0</v>
      </c>
      <c r="BL329" s="20" t="s">
        <v>373</v>
      </c>
      <c r="BM329" s="20" t="s">
        <v>389</v>
      </c>
    </row>
    <row r="330" spans="2:65" s="10" customFormat="1" ht="14.45" customHeight="1">
      <c r="B330" s="164"/>
      <c r="C330" s="165"/>
      <c r="D330" s="165"/>
      <c r="E330" s="166" t="s">
        <v>5</v>
      </c>
      <c r="F330" s="268" t="s">
        <v>82</v>
      </c>
      <c r="G330" s="269"/>
      <c r="H330" s="269"/>
      <c r="I330" s="269"/>
      <c r="J330" s="165"/>
      <c r="K330" s="167">
        <v>1</v>
      </c>
      <c r="L330" s="165"/>
      <c r="M330" s="165"/>
      <c r="N330" s="165"/>
      <c r="O330" s="165"/>
      <c r="P330" s="165"/>
      <c r="Q330" s="165"/>
      <c r="R330" s="168"/>
      <c r="T330" s="169"/>
      <c r="U330" s="165"/>
      <c r="V330" s="165"/>
      <c r="W330" s="165"/>
      <c r="X330" s="165"/>
      <c r="Y330" s="165"/>
      <c r="Z330" s="165"/>
      <c r="AA330" s="170"/>
      <c r="AT330" s="171" t="s">
        <v>152</v>
      </c>
      <c r="AU330" s="171" t="s">
        <v>98</v>
      </c>
      <c r="AV330" s="10" t="s">
        <v>98</v>
      </c>
      <c r="AW330" s="10" t="s">
        <v>34</v>
      </c>
      <c r="AX330" s="10" t="s">
        <v>77</v>
      </c>
      <c r="AY330" s="171" t="s">
        <v>144</v>
      </c>
    </row>
    <row r="331" spans="2:65" s="11" customFormat="1" ht="14.45" customHeight="1">
      <c r="B331" s="172"/>
      <c r="C331" s="173"/>
      <c r="D331" s="173"/>
      <c r="E331" s="174" t="s">
        <v>5</v>
      </c>
      <c r="F331" s="270" t="s">
        <v>153</v>
      </c>
      <c r="G331" s="271"/>
      <c r="H331" s="271"/>
      <c r="I331" s="271"/>
      <c r="J331" s="173"/>
      <c r="K331" s="175">
        <v>1</v>
      </c>
      <c r="L331" s="173"/>
      <c r="M331" s="173"/>
      <c r="N331" s="173"/>
      <c r="O331" s="173"/>
      <c r="P331" s="173"/>
      <c r="Q331" s="173"/>
      <c r="R331" s="176"/>
      <c r="T331" s="177"/>
      <c r="U331" s="173"/>
      <c r="V331" s="173"/>
      <c r="W331" s="173"/>
      <c r="X331" s="173"/>
      <c r="Y331" s="173"/>
      <c r="Z331" s="173"/>
      <c r="AA331" s="178"/>
      <c r="AT331" s="179" t="s">
        <v>152</v>
      </c>
      <c r="AU331" s="179" t="s">
        <v>98</v>
      </c>
      <c r="AV331" s="11" t="s">
        <v>149</v>
      </c>
      <c r="AW331" s="11" t="s">
        <v>34</v>
      </c>
      <c r="AX331" s="11" t="s">
        <v>82</v>
      </c>
      <c r="AY331" s="179" t="s">
        <v>144</v>
      </c>
    </row>
    <row r="332" spans="2:65" s="9" customFormat="1" ht="29.85" customHeight="1">
      <c r="B332" s="146"/>
      <c r="C332" s="147"/>
      <c r="D332" s="156" t="s">
        <v>119</v>
      </c>
      <c r="E332" s="156"/>
      <c r="F332" s="156"/>
      <c r="G332" s="156"/>
      <c r="H332" s="156"/>
      <c r="I332" s="156"/>
      <c r="J332" s="156"/>
      <c r="K332" s="156"/>
      <c r="L332" s="156"/>
      <c r="M332" s="156"/>
      <c r="N332" s="293">
        <f>BK332</f>
        <v>0</v>
      </c>
      <c r="O332" s="294"/>
      <c r="P332" s="294"/>
      <c r="Q332" s="294"/>
      <c r="R332" s="149"/>
      <c r="T332" s="150"/>
      <c r="U332" s="147"/>
      <c r="V332" s="147"/>
      <c r="W332" s="151">
        <f>SUM(W333:W335)</f>
        <v>0</v>
      </c>
      <c r="X332" s="147"/>
      <c r="Y332" s="151">
        <f>SUM(Y333:Y335)</f>
        <v>0</v>
      </c>
      <c r="Z332" s="147"/>
      <c r="AA332" s="152">
        <f>SUM(AA333:AA335)</f>
        <v>0</v>
      </c>
      <c r="AR332" s="153" t="s">
        <v>168</v>
      </c>
      <c r="AT332" s="154" t="s">
        <v>76</v>
      </c>
      <c r="AU332" s="154" t="s">
        <v>82</v>
      </c>
      <c r="AY332" s="153" t="s">
        <v>144</v>
      </c>
      <c r="BK332" s="155">
        <f>SUM(BK333:BK335)</f>
        <v>0</v>
      </c>
    </row>
    <row r="333" spans="2:65" s="1" customFormat="1" ht="22.9" customHeight="1">
      <c r="B333" s="128"/>
      <c r="C333" s="157">
        <v>74</v>
      </c>
      <c r="D333" s="157"/>
      <c r="E333" s="158"/>
      <c r="F333" s="265"/>
      <c r="G333" s="265"/>
      <c r="H333" s="265"/>
      <c r="I333" s="265"/>
      <c r="J333" s="159"/>
      <c r="K333" s="160"/>
      <c r="L333" s="266"/>
      <c r="M333" s="266"/>
      <c r="N333" s="267">
        <f>ROUND(L333*K333,2)</f>
        <v>0</v>
      </c>
      <c r="O333" s="267"/>
      <c r="P333" s="267"/>
      <c r="Q333" s="267"/>
      <c r="R333" s="131"/>
      <c r="T333" s="161" t="s">
        <v>5</v>
      </c>
      <c r="U333" s="45" t="s">
        <v>42</v>
      </c>
      <c r="V333" s="37"/>
      <c r="W333" s="162">
        <f>V333*K333</f>
        <v>0</v>
      </c>
      <c r="X333" s="162">
        <v>0</v>
      </c>
      <c r="Y333" s="162">
        <f>X333*K333</f>
        <v>0</v>
      </c>
      <c r="Z333" s="162">
        <v>0</v>
      </c>
      <c r="AA333" s="163">
        <f>Z333*K333</f>
        <v>0</v>
      </c>
      <c r="AR333" s="20" t="s">
        <v>373</v>
      </c>
      <c r="AT333" s="20" t="s">
        <v>145</v>
      </c>
      <c r="AU333" s="20" t="s">
        <v>98</v>
      </c>
      <c r="AY333" s="20" t="s">
        <v>144</v>
      </c>
      <c r="BE333" s="102">
        <f>IF(U333="základní",N333,0)</f>
        <v>0</v>
      </c>
      <c r="BF333" s="102">
        <f>IF(U333="snížená",N333,0)</f>
        <v>0</v>
      </c>
      <c r="BG333" s="102">
        <f>IF(U333="zákl. přenesená",N333,0)</f>
        <v>0</v>
      </c>
      <c r="BH333" s="102">
        <f>IF(U333="sníž. přenesená",N333,0)</f>
        <v>0</v>
      </c>
      <c r="BI333" s="102">
        <f>IF(U333="nulová",N333,0)</f>
        <v>0</v>
      </c>
      <c r="BJ333" s="20" t="s">
        <v>82</v>
      </c>
      <c r="BK333" s="102">
        <f>ROUND(L333*K333,2)</f>
        <v>0</v>
      </c>
      <c r="BL333" s="20" t="s">
        <v>373</v>
      </c>
      <c r="BM333" s="20" t="s">
        <v>390</v>
      </c>
    </row>
    <row r="334" spans="2:65" s="10" customFormat="1" ht="14.45" customHeight="1">
      <c r="B334" s="164"/>
      <c r="C334" s="165"/>
      <c r="D334" s="165"/>
      <c r="E334" s="166" t="s">
        <v>5</v>
      </c>
      <c r="F334" s="268" t="s">
        <v>82</v>
      </c>
      <c r="G334" s="269"/>
      <c r="H334" s="269"/>
      <c r="I334" s="269"/>
      <c r="J334" s="165"/>
      <c r="K334" s="167">
        <v>1</v>
      </c>
      <c r="L334" s="165"/>
      <c r="M334" s="165"/>
      <c r="N334" s="165"/>
      <c r="O334" s="165"/>
      <c r="P334" s="165"/>
      <c r="Q334" s="165"/>
      <c r="R334" s="168"/>
      <c r="T334" s="169"/>
      <c r="U334" s="165"/>
      <c r="V334" s="165"/>
      <c r="W334" s="165"/>
      <c r="X334" s="165"/>
      <c r="Y334" s="165"/>
      <c r="Z334" s="165"/>
      <c r="AA334" s="170"/>
      <c r="AT334" s="171" t="s">
        <v>152</v>
      </c>
      <c r="AU334" s="171" t="s">
        <v>98</v>
      </c>
      <c r="AV334" s="10" t="s">
        <v>98</v>
      </c>
      <c r="AW334" s="10" t="s">
        <v>34</v>
      </c>
      <c r="AX334" s="10" t="s">
        <v>77</v>
      </c>
      <c r="AY334" s="171" t="s">
        <v>144</v>
      </c>
    </row>
    <row r="335" spans="2:65" s="11" customFormat="1" ht="14.45" customHeight="1">
      <c r="B335" s="172"/>
      <c r="C335" s="173"/>
      <c r="D335" s="173"/>
      <c r="E335" s="174" t="s">
        <v>5</v>
      </c>
      <c r="F335" s="270" t="s">
        <v>153</v>
      </c>
      <c r="G335" s="271"/>
      <c r="H335" s="271"/>
      <c r="I335" s="271"/>
      <c r="J335" s="173"/>
      <c r="K335" s="175">
        <v>1</v>
      </c>
      <c r="L335" s="173"/>
      <c r="M335" s="173"/>
      <c r="N335" s="173"/>
      <c r="O335" s="173"/>
      <c r="P335" s="173"/>
      <c r="Q335" s="173"/>
      <c r="R335" s="176"/>
      <c r="T335" s="177"/>
      <c r="U335" s="173"/>
      <c r="V335" s="173"/>
      <c r="W335" s="173"/>
      <c r="X335" s="173"/>
      <c r="Y335" s="173"/>
      <c r="Z335" s="173"/>
      <c r="AA335" s="178"/>
      <c r="AT335" s="179" t="s">
        <v>152</v>
      </c>
      <c r="AU335" s="179" t="s">
        <v>98</v>
      </c>
      <c r="AV335" s="11" t="s">
        <v>149</v>
      </c>
      <c r="AW335" s="11" t="s">
        <v>34</v>
      </c>
      <c r="AX335" s="11" t="s">
        <v>82</v>
      </c>
      <c r="AY335" s="179" t="s">
        <v>144</v>
      </c>
    </row>
    <row r="336" spans="2:65" s="9" customFormat="1" ht="29.85" customHeight="1">
      <c r="B336" s="146"/>
      <c r="C336" s="147"/>
      <c r="D336" s="156" t="s">
        <v>120</v>
      </c>
      <c r="E336" s="156"/>
      <c r="F336" s="156"/>
      <c r="G336" s="156"/>
      <c r="H336" s="156"/>
      <c r="I336" s="156"/>
      <c r="J336" s="156"/>
      <c r="K336" s="156"/>
      <c r="L336" s="156"/>
      <c r="M336" s="156"/>
      <c r="N336" s="293">
        <f>BK336</f>
        <v>0</v>
      </c>
      <c r="O336" s="294"/>
      <c r="P336" s="294"/>
      <c r="Q336" s="294"/>
      <c r="R336" s="149"/>
      <c r="T336" s="150"/>
      <c r="U336" s="147"/>
      <c r="V336" s="147"/>
      <c r="W336" s="151">
        <f>SUM(W337:W339)</f>
        <v>0</v>
      </c>
      <c r="X336" s="147"/>
      <c r="Y336" s="151">
        <f>SUM(Y337:Y339)</f>
        <v>0</v>
      </c>
      <c r="Z336" s="147"/>
      <c r="AA336" s="152">
        <f>SUM(AA337:AA339)</f>
        <v>0</v>
      </c>
      <c r="AR336" s="153" t="s">
        <v>168</v>
      </c>
      <c r="AT336" s="154" t="s">
        <v>76</v>
      </c>
      <c r="AU336" s="154" t="s">
        <v>82</v>
      </c>
      <c r="AY336" s="153" t="s">
        <v>144</v>
      </c>
      <c r="BK336" s="155">
        <f>SUM(BK337:BK339)</f>
        <v>0</v>
      </c>
    </row>
    <row r="337" spans="2:65" s="1" customFormat="1" ht="14.45" customHeight="1">
      <c r="B337" s="128"/>
      <c r="C337" s="157">
        <v>75</v>
      </c>
      <c r="D337" s="157" t="s">
        <v>145</v>
      </c>
      <c r="E337" s="158" t="s">
        <v>391</v>
      </c>
      <c r="F337" s="265" t="s">
        <v>392</v>
      </c>
      <c r="G337" s="265"/>
      <c r="H337" s="265"/>
      <c r="I337" s="265"/>
      <c r="J337" s="159" t="s">
        <v>372</v>
      </c>
      <c r="K337" s="160">
        <v>1</v>
      </c>
      <c r="L337" s="266"/>
      <c r="M337" s="266"/>
      <c r="N337" s="267">
        <f>ROUND(L337*K337,2)</f>
        <v>0</v>
      </c>
      <c r="O337" s="267"/>
      <c r="P337" s="267"/>
      <c r="Q337" s="267"/>
      <c r="R337" s="131"/>
      <c r="T337" s="161" t="s">
        <v>5</v>
      </c>
      <c r="U337" s="45" t="s">
        <v>42</v>
      </c>
      <c r="V337" s="37"/>
      <c r="W337" s="162">
        <f>V337*K337</f>
        <v>0</v>
      </c>
      <c r="X337" s="162">
        <v>0</v>
      </c>
      <c r="Y337" s="162">
        <f>X337*K337</f>
        <v>0</v>
      </c>
      <c r="Z337" s="162">
        <v>0</v>
      </c>
      <c r="AA337" s="163">
        <f>Z337*K337</f>
        <v>0</v>
      </c>
      <c r="AR337" s="20" t="s">
        <v>373</v>
      </c>
      <c r="AT337" s="20" t="s">
        <v>145</v>
      </c>
      <c r="AU337" s="20" t="s">
        <v>98</v>
      </c>
      <c r="AY337" s="20" t="s">
        <v>144</v>
      </c>
      <c r="BE337" s="102">
        <f>IF(U337="základní",N337,0)</f>
        <v>0</v>
      </c>
      <c r="BF337" s="102">
        <f>IF(U337="snížená",N337,0)</f>
        <v>0</v>
      </c>
      <c r="BG337" s="102">
        <f>IF(U337="zákl. přenesená",N337,0)</f>
        <v>0</v>
      </c>
      <c r="BH337" s="102">
        <f>IF(U337="sníž. přenesená",N337,0)</f>
        <v>0</v>
      </c>
      <c r="BI337" s="102">
        <f>IF(U337="nulová",N337,0)</f>
        <v>0</v>
      </c>
      <c r="BJ337" s="20" t="s">
        <v>82</v>
      </c>
      <c r="BK337" s="102">
        <f>ROUND(L337*K337,2)</f>
        <v>0</v>
      </c>
      <c r="BL337" s="20" t="s">
        <v>373</v>
      </c>
      <c r="BM337" s="20" t="s">
        <v>393</v>
      </c>
    </row>
    <row r="338" spans="2:65" s="10" customFormat="1" ht="14.45" customHeight="1">
      <c r="B338" s="164"/>
      <c r="C338" s="165"/>
      <c r="D338" s="165"/>
      <c r="E338" s="166" t="s">
        <v>5</v>
      </c>
      <c r="F338" s="268" t="s">
        <v>82</v>
      </c>
      <c r="G338" s="269"/>
      <c r="H338" s="269"/>
      <c r="I338" s="269"/>
      <c r="J338" s="165"/>
      <c r="K338" s="167">
        <v>1</v>
      </c>
      <c r="L338" s="165"/>
      <c r="M338" s="165"/>
      <c r="N338" s="165"/>
      <c r="O338" s="165"/>
      <c r="P338" s="165"/>
      <c r="Q338" s="165"/>
      <c r="R338" s="168"/>
      <c r="T338" s="169"/>
      <c r="U338" s="165"/>
      <c r="V338" s="165"/>
      <c r="W338" s="165"/>
      <c r="X338" s="165"/>
      <c r="Y338" s="165"/>
      <c r="Z338" s="165"/>
      <c r="AA338" s="170"/>
      <c r="AT338" s="171" t="s">
        <v>152</v>
      </c>
      <c r="AU338" s="171" t="s">
        <v>98</v>
      </c>
      <c r="AV338" s="10" t="s">
        <v>98</v>
      </c>
      <c r="AW338" s="10" t="s">
        <v>34</v>
      </c>
      <c r="AX338" s="10" t="s">
        <v>77</v>
      </c>
      <c r="AY338" s="171" t="s">
        <v>144</v>
      </c>
    </row>
    <row r="339" spans="2:65" s="11" customFormat="1" ht="14.45" customHeight="1">
      <c r="B339" s="172"/>
      <c r="C339" s="173"/>
      <c r="D339" s="173"/>
      <c r="E339" s="174" t="s">
        <v>5</v>
      </c>
      <c r="F339" s="270" t="s">
        <v>153</v>
      </c>
      <c r="G339" s="271"/>
      <c r="H339" s="271"/>
      <c r="I339" s="271"/>
      <c r="J339" s="173"/>
      <c r="K339" s="175">
        <v>1</v>
      </c>
      <c r="L339" s="173"/>
      <c r="M339" s="173"/>
      <c r="N339" s="173"/>
      <c r="O339" s="173"/>
      <c r="P339" s="173"/>
      <c r="Q339" s="173"/>
      <c r="R339" s="176"/>
      <c r="T339" s="177"/>
      <c r="U339" s="173"/>
      <c r="V339" s="173"/>
      <c r="W339" s="173"/>
      <c r="X339" s="173"/>
      <c r="Y339" s="173"/>
      <c r="Z339" s="173"/>
      <c r="AA339" s="178"/>
      <c r="AT339" s="179" t="s">
        <v>152</v>
      </c>
      <c r="AU339" s="179" t="s">
        <v>98</v>
      </c>
      <c r="AV339" s="11" t="s">
        <v>149</v>
      </c>
      <c r="AW339" s="11" t="s">
        <v>34</v>
      </c>
      <c r="AX339" s="11" t="s">
        <v>82</v>
      </c>
      <c r="AY339" s="179" t="s">
        <v>144</v>
      </c>
    </row>
    <row r="340" spans="2:65" s="9" customFormat="1" ht="29.85" customHeight="1">
      <c r="B340" s="146"/>
      <c r="C340" s="147"/>
      <c r="D340" s="156" t="s">
        <v>121</v>
      </c>
      <c r="E340" s="156"/>
      <c r="F340" s="156"/>
      <c r="G340" s="156"/>
      <c r="H340" s="156"/>
      <c r="I340" s="156"/>
      <c r="J340" s="156"/>
      <c r="K340" s="156"/>
      <c r="L340" s="156"/>
      <c r="M340" s="156"/>
      <c r="N340" s="293">
        <f>BK340</f>
        <v>0</v>
      </c>
      <c r="O340" s="294"/>
      <c r="P340" s="294"/>
      <c r="Q340" s="294"/>
      <c r="R340" s="149"/>
      <c r="T340" s="150"/>
      <c r="U340" s="147"/>
      <c r="V340" s="147"/>
      <c r="W340" s="151">
        <f>SUM(W341:W346)</f>
        <v>0</v>
      </c>
      <c r="X340" s="147"/>
      <c r="Y340" s="151">
        <f>SUM(Y341:Y346)</f>
        <v>0</v>
      </c>
      <c r="Z340" s="147"/>
      <c r="AA340" s="152">
        <f>SUM(AA341:AA346)</f>
        <v>0</v>
      </c>
      <c r="AR340" s="153" t="s">
        <v>168</v>
      </c>
      <c r="AT340" s="154" t="s">
        <v>76</v>
      </c>
      <c r="AU340" s="154" t="s">
        <v>82</v>
      </c>
      <c r="AY340" s="153" t="s">
        <v>144</v>
      </c>
      <c r="BK340" s="155">
        <f>SUM(BK341:BK346)</f>
        <v>0</v>
      </c>
    </row>
    <row r="341" spans="2:65" s="1" customFormat="1" ht="22.9" customHeight="1">
      <c r="B341" s="128"/>
      <c r="C341" s="157">
        <v>76</v>
      </c>
      <c r="D341" s="157" t="s">
        <v>145</v>
      </c>
      <c r="E341" s="158" t="s">
        <v>394</v>
      </c>
      <c r="F341" s="265" t="s">
        <v>395</v>
      </c>
      <c r="G341" s="265"/>
      <c r="H341" s="265"/>
      <c r="I341" s="265"/>
      <c r="J341" s="159" t="s">
        <v>372</v>
      </c>
      <c r="K341" s="160">
        <v>1</v>
      </c>
      <c r="L341" s="266"/>
      <c r="M341" s="266"/>
      <c r="N341" s="267">
        <f>ROUND(L341*K341,2)</f>
        <v>0</v>
      </c>
      <c r="O341" s="267"/>
      <c r="P341" s="267"/>
      <c r="Q341" s="267"/>
      <c r="R341" s="131"/>
      <c r="T341" s="161" t="s">
        <v>5</v>
      </c>
      <c r="U341" s="45" t="s">
        <v>42</v>
      </c>
      <c r="V341" s="37"/>
      <c r="W341" s="162">
        <f>V341*K341</f>
        <v>0</v>
      </c>
      <c r="X341" s="162">
        <v>0</v>
      </c>
      <c r="Y341" s="162">
        <f>X341*K341</f>
        <v>0</v>
      </c>
      <c r="Z341" s="162">
        <v>0</v>
      </c>
      <c r="AA341" s="163">
        <f>Z341*K341</f>
        <v>0</v>
      </c>
      <c r="AR341" s="20" t="s">
        <v>373</v>
      </c>
      <c r="AT341" s="20" t="s">
        <v>145</v>
      </c>
      <c r="AU341" s="20" t="s">
        <v>98</v>
      </c>
      <c r="AY341" s="20" t="s">
        <v>144</v>
      </c>
      <c r="BE341" s="102">
        <f>IF(U341="základní",N341,0)</f>
        <v>0</v>
      </c>
      <c r="BF341" s="102">
        <f>IF(U341="snížená",N341,0)</f>
        <v>0</v>
      </c>
      <c r="BG341" s="102">
        <f>IF(U341="zákl. přenesená",N341,0)</f>
        <v>0</v>
      </c>
      <c r="BH341" s="102">
        <f>IF(U341="sníž. přenesená",N341,0)</f>
        <v>0</v>
      </c>
      <c r="BI341" s="102">
        <f>IF(U341="nulová",N341,0)</f>
        <v>0</v>
      </c>
      <c r="BJ341" s="20" t="s">
        <v>82</v>
      </c>
      <c r="BK341" s="102">
        <f>ROUND(L341*K341,2)</f>
        <v>0</v>
      </c>
      <c r="BL341" s="20" t="s">
        <v>373</v>
      </c>
      <c r="BM341" s="20" t="s">
        <v>396</v>
      </c>
    </row>
    <row r="342" spans="2:65" s="10" customFormat="1" ht="14.45" customHeight="1">
      <c r="B342" s="164"/>
      <c r="C342" s="165"/>
      <c r="D342" s="165"/>
      <c r="E342" s="166" t="s">
        <v>5</v>
      </c>
      <c r="F342" s="268" t="s">
        <v>82</v>
      </c>
      <c r="G342" s="269"/>
      <c r="H342" s="269"/>
      <c r="I342" s="269"/>
      <c r="J342" s="165"/>
      <c r="K342" s="167">
        <v>1</v>
      </c>
      <c r="L342" s="165"/>
      <c r="M342" s="165"/>
      <c r="N342" s="165"/>
      <c r="O342" s="165"/>
      <c r="P342" s="165"/>
      <c r="Q342" s="165"/>
      <c r="R342" s="168"/>
      <c r="T342" s="169"/>
      <c r="U342" s="165"/>
      <c r="V342" s="165"/>
      <c r="W342" s="165"/>
      <c r="X342" s="165"/>
      <c r="Y342" s="165"/>
      <c r="Z342" s="165"/>
      <c r="AA342" s="170"/>
      <c r="AT342" s="171" t="s">
        <v>152</v>
      </c>
      <c r="AU342" s="171" t="s">
        <v>98</v>
      </c>
      <c r="AV342" s="10" t="s">
        <v>98</v>
      </c>
      <c r="AW342" s="10" t="s">
        <v>34</v>
      </c>
      <c r="AX342" s="10" t="s">
        <v>77</v>
      </c>
      <c r="AY342" s="171" t="s">
        <v>144</v>
      </c>
    </row>
    <row r="343" spans="2:65" s="11" customFormat="1" ht="14.45" customHeight="1">
      <c r="B343" s="172"/>
      <c r="C343" s="173"/>
      <c r="D343" s="173"/>
      <c r="E343" s="174" t="s">
        <v>5</v>
      </c>
      <c r="F343" s="270" t="s">
        <v>153</v>
      </c>
      <c r="G343" s="271"/>
      <c r="H343" s="271"/>
      <c r="I343" s="271"/>
      <c r="J343" s="173"/>
      <c r="K343" s="175">
        <v>1</v>
      </c>
      <c r="L343" s="173"/>
      <c r="M343" s="173"/>
      <c r="N343" s="173"/>
      <c r="O343" s="173"/>
      <c r="P343" s="173"/>
      <c r="Q343" s="173"/>
      <c r="R343" s="176"/>
      <c r="T343" s="177"/>
      <c r="U343" s="173"/>
      <c r="V343" s="173"/>
      <c r="W343" s="173"/>
      <c r="X343" s="173"/>
      <c r="Y343" s="173"/>
      <c r="Z343" s="173"/>
      <c r="AA343" s="178"/>
      <c r="AT343" s="179" t="s">
        <v>152</v>
      </c>
      <c r="AU343" s="179" t="s">
        <v>98</v>
      </c>
      <c r="AV343" s="11" t="s">
        <v>149</v>
      </c>
      <c r="AW343" s="11" t="s">
        <v>34</v>
      </c>
      <c r="AX343" s="11" t="s">
        <v>82</v>
      </c>
      <c r="AY343" s="179" t="s">
        <v>144</v>
      </c>
    </row>
    <row r="344" spans="2:65" s="1" customFormat="1" ht="22.9" customHeight="1">
      <c r="B344" s="128"/>
      <c r="C344" s="157">
        <v>77</v>
      </c>
      <c r="D344" s="157" t="s">
        <v>145</v>
      </c>
      <c r="E344" s="158" t="s">
        <v>397</v>
      </c>
      <c r="F344" s="265" t="s">
        <v>398</v>
      </c>
      <c r="G344" s="265"/>
      <c r="H344" s="265"/>
      <c r="I344" s="265"/>
      <c r="J344" s="159" t="s">
        <v>372</v>
      </c>
      <c r="K344" s="160">
        <v>1</v>
      </c>
      <c r="L344" s="266"/>
      <c r="M344" s="266"/>
      <c r="N344" s="267">
        <f>ROUND(L344*K344,2)</f>
        <v>0</v>
      </c>
      <c r="O344" s="267"/>
      <c r="P344" s="267"/>
      <c r="Q344" s="267"/>
      <c r="R344" s="131"/>
      <c r="T344" s="161" t="s">
        <v>5</v>
      </c>
      <c r="U344" s="45" t="s">
        <v>42</v>
      </c>
      <c r="V344" s="37"/>
      <c r="W344" s="162">
        <f>V344*K344</f>
        <v>0</v>
      </c>
      <c r="X344" s="162">
        <v>0</v>
      </c>
      <c r="Y344" s="162">
        <f>X344*K344</f>
        <v>0</v>
      </c>
      <c r="Z344" s="162">
        <v>0</v>
      </c>
      <c r="AA344" s="163">
        <f>Z344*K344</f>
        <v>0</v>
      </c>
      <c r="AR344" s="20" t="s">
        <v>373</v>
      </c>
      <c r="AT344" s="20" t="s">
        <v>145</v>
      </c>
      <c r="AU344" s="20" t="s">
        <v>98</v>
      </c>
      <c r="AY344" s="20" t="s">
        <v>144</v>
      </c>
      <c r="BE344" s="102">
        <f>IF(U344="základní",N344,0)</f>
        <v>0</v>
      </c>
      <c r="BF344" s="102">
        <f>IF(U344="snížená",N344,0)</f>
        <v>0</v>
      </c>
      <c r="BG344" s="102">
        <f>IF(U344="zákl. přenesená",N344,0)</f>
        <v>0</v>
      </c>
      <c r="BH344" s="102">
        <f>IF(U344="sníž. přenesená",N344,0)</f>
        <v>0</v>
      </c>
      <c r="BI344" s="102">
        <f>IF(U344="nulová",N344,0)</f>
        <v>0</v>
      </c>
      <c r="BJ344" s="20" t="s">
        <v>82</v>
      </c>
      <c r="BK344" s="102">
        <f>ROUND(L344*K344,2)</f>
        <v>0</v>
      </c>
      <c r="BL344" s="20" t="s">
        <v>373</v>
      </c>
      <c r="BM344" s="20" t="s">
        <v>399</v>
      </c>
    </row>
    <row r="345" spans="2:65" s="10" customFormat="1" ht="14.45" customHeight="1">
      <c r="B345" s="164"/>
      <c r="C345" s="165"/>
      <c r="D345" s="165"/>
      <c r="E345" s="166" t="s">
        <v>5</v>
      </c>
      <c r="F345" s="268" t="s">
        <v>82</v>
      </c>
      <c r="G345" s="269"/>
      <c r="H345" s="269"/>
      <c r="I345" s="269"/>
      <c r="J345" s="165"/>
      <c r="K345" s="167">
        <v>1</v>
      </c>
      <c r="L345" s="165"/>
      <c r="M345" s="165"/>
      <c r="N345" s="165"/>
      <c r="O345" s="165"/>
      <c r="P345" s="165"/>
      <c r="Q345" s="165"/>
      <c r="R345" s="168"/>
      <c r="T345" s="169"/>
      <c r="U345" s="165"/>
      <c r="V345" s="165"/>
      <c r="W345" s="165"/>
      <c r="X345" s="165"/>
      <c r="Y345" s="165"/>
      <c r="Z345" s="165"/>
      <c r="AA345" s="170"/>
      <c r="AT345" s="171" t="s">
        <v>152</v>
      </c>
      <c r="AU345" s="171" t="s">
        <v>98</v>
      </c>
      <c r="AV345" s="10" t="s">
        <v>98</v>
      </c>
      <c r="AW345" s="10" t="s">
        <v>34</v>
      </c>
      <c r="AX345" s="10" t="s">
        <v>77</v>
      </c>
      <c r="AY345" s="171" t="s">
        <v>144</v>
      </c>
    </row>
    <row r="346" spans="2:65" s="11" customFormat="1" ht="14.45" customHeight="1">
      <c r="B346" s="172"/>
      <c r="C346" s="173"/>
      <c r="D346" s="173"/>
      <c r="E346" s="174" t="s">
        <v>5</v>
      </c>
      <c r="F346" s="270" t="s">
        <v>153</v>
      </c>
      <c r="G346" s="271"/>
      <c r="H346" s="271"/>
      <c r="I346" s="271"/>
      <c r="J346" s="173"/>
      <c r="K346" s="175">
        <v>1</v>
      </c>
      <c r="L346" s="173"/>
      <c r="M346" s="173"/>
      <c r="N346" s="173"/>
      <c r="O346" s="173"/>
      <c r="P346" s="173"/>
      <c r="Q346" s="173"/>
      <c r="R346" s="176"/>
      <c r="T346" s="177"/>
      <c r="U346" s="173"/>
      <c r="V346" s="173"/>
      <c r="W346" s="173"/>
      <c r="X346" s="173"/>
      <c r="Y346" s="173"/>
      <c r="Z346" s="173"/>
      <c r="AA346" s="178"/>
      <c r="AT346" s="179" t="s">
        <v>152</v>
      </c>
      <c r="AU346" s="179" t="s">
        <v>98</v>
      </c>
      <c r="AV346" s="11" t="s">
        <v>149</v>
      </c>
      <c r="AW346" s="11" t="s">
        <v>34</v>
      </c>
      <c r="AX346" s="11" t="s">
        <v>82</v>
      </c>
      <c r="AY346" s="179" t="s">
        <v>144</v>
      </c>
    </row>
    <row r="347" spans="2:65" s="1" customFormat="1" ht="49.9" customHeight="1">
      <c r="B347" s="36"/>
      <c r="C347" s="37"/>
      <c r="D347" s="148" t="s">
        <v>400</v>
      </c>
      <c r="E347" s="37"/>
      <c r="F347" s="37"/>
      <c r="G347" s="37"/>
      <c r="H347" s="37"/>
      <c r="I347" s="37"/>
      <c r="J347" s="37"/>
      <c r="K347" s="37"/>
      <c r="L347" s="37"/>
      <c r="M347" s="37"/>
      <c r="N347" s="295">
        <f>BK347</f>
        <v>0</v>
      </c>
      <c r="O347" s="257"/>
      <c r="P347" s="257"/>
      <c r="Q347" s="257"/>
      <c r="R347" s="38"/>
      <c r="T347" s="186"/>
      <c r="U347" s="57"/>
      <c r="V347" s="57"/>
      <c r="W347" s="57"/>
      <c r="X347" s="57"/>
      <c r="Y347" s="57"/>
      <c r="Z347" s="57"/>
      <c r="AA347" s="59"/>
      <c r="AT347" s="20" t="s">
        <v>76</v>
      </c>
      <c r="AU347" s="20" t="s">
        <v>77</v>
      </c>
      <c r="AY347" s="20" t="s">
        <v>401</v>
      </c>
      <c r="BK347" s="102">
        <v>0</v>
      </c>
    </row>
    <row r="348" spans="2:65" s="1" customFormat="1" ht="6.95" customHeight="1">
      <c r="B348" s="60"/>
      <c r="C348" s="61"/>
      <c r="D348" s="61"/>
      <c r="E348" s="61"/>
      <c r="F348" s="61"/>
      <c r="G348" s="61"/>
      <c r="H348" s="61"/>
      <c r="I348" s="61"/>
      <c r="J348" s="61"/>
      <c r="K348" s="61"/>
      <c r="L348" s="61"/>
      <c r="M348" s="61"/>
      <c r="N348" s="61"/>
      <c r="O348" s="61"/>
      <c r="P348" s="61"/>
      <c r="Q348" s="61"/>
      <c r="R348" s="62"/>
    </row>
  </sheetData>
  <mergeCells count="448">
    <mergeCell ref="N347:Q347"/>
    <mergeCell ref="H1:K1"/>
    <mergeCell ref="S2:AC2"/>
    <mergeCell ref="F345:I345"/>
    <mergeCell ref="F346:I346"/>
    <mergeCell ref="N130:Q130"/>
    <mergeCell ref="N131:Q131"/>
    <mergeCell ref="N132:Q132"/>
    <mergeCell ref="N149:Q149"/>
    <mergeCell ref="N242:Q242"/>
    <mergeCell ref="N248:Q248"/>
    <mergeCell ref="N251:Q251"/>
    <mergeCell ref="N252:Q252"/>
    <mergeCell ref="N277:Q277"/>
    <mergeCell ref="N282:Q282"/>
    <mergeCell ref="N288:Q288"/>
    <mergeCell ref="N307:Q307"/>
    <mergeCell ref="N311:Q311"/>
    <mergeCell ref="N312:Q312"/>
    <mergeCell ref="F342:I342"/>
    <mergeCell ref="F343:I343"/>
    <mergeCell ref="F344:I344"/>
    <mergeCell ref="L344:M344"/>
    <mergeCell ref="N344:Q344"/>
    <mergeCell ref="F330:I330"/>
    <mergeCell ref="F331:I331"/>
    <mergeCell ref="F333:I333"/>
    <mergeCell ref="L333:M333"/>
    <mergeCell ref="N333:Q333"/>
    <mergeCell ref="F334:I334"/>
    <mergeCell ref="F335:I335"/>
    <mergeCell ref="F337:I337"/>
    <mergeCell ref="L337:M337"/>
    <mergeCell ref="N337:Q337"/>
    <mergeCell ref="N332:Q332"/>
    <mergeCell ref="N336:Q336"/>
    <mergeCell ref="N340:Q340"/>
    <mergeCell ref="F338:I338"/>
    <mergeCell ref="F339:I339"/>
    <mergeCell ref="F341:I341"/>
    <mergeCell ref="L341:M341"/>
    <mergeCell ref="N341:Q341"/>
    <mergeCell ref="F323:I323"/>
    <mergeCell ref="F324:I324"/>
    <mergeCell ref="F325:I325"/>
    <mergeCell ref="L325:M325"/>
    <mergeCell ref="N325:Q325"/>
    <mergeCell ref="F326:I326"/>
    <mergeCell ref="F327:I327"/>
    <mergeCell ref="F329:I329"/>
    <mergeCell ref="L329:M329"/>
    <mergeCell ref="N329:Q329"/>
    <mergeCell ref="N328:Q328"/>
    <mergeCell ref="F317:I317"/>
    <mergeCell ref="F318:I318"/>
    <mergeCell ref="F319:I319"/>
    <mergeCell ref="L319:M319"/>
    <mergeCell ref="N319:Q319"/>
    <mergeCell ref="F320:I320"/>
    <mergeCell ref="F321:I321"/>
    <mergeCell ref="F322:I322"/>
    <mergeCell ref="L322:M322"/>
    <mergeCell ref="N322:Q322"/>
    <mergeCell ref="F309:I309"/>
    <mergeCell ref="F310:I310"/>
    <mergeCell ref="F313:I313"/>
    <mergeCell ref="L313:M313"/>
    <mergeCell ref="N313:Q313"/>
    <mergeCell ref="F314:I314"/>
    <mergeCell ref="F315:I315"/>
    <mergeCell ref="F316:I316"/>
    <mergeCell ref="L316:M316"/>
    <mergeCell ref="N316:Q316"/>
    <mergeCell ref="F302:I302"/>
    <mergeCell ref="F303:I303"/>
    <mergeCell ref="F304:I304"/>
    <mergeCell ref="L304:M304"/>
    <mergeCell ref="N304:Q304"/>
    <mergeCell ref="F305:I305"/>
    <mergeCell ref="F306:I306"/>
    <mergeCell ref="F308:I308"/>
    <mergeCell ref="L308:M308"/>
    <mergeCell ref="N308:Q308"/>
    <mergeCell ref="F296:I296"/>
    <mergeCell ref="F297:I297"/>
    <mergeCell ref="F298:I298"/>
    <mergeCell ref="L298:M298"/>
    <mergeCell ref="N298:Q298"/>
    <mergeCell ref="F299:I299"/>
    <mergeCell ref="F300:I300"/>
    <mergeCell ref="F301:I301"/>
    <mergeCell ref="L301:M301"/>
    <mergeCell ref="N301:Q301"/>
    <mergeCell ref="F290:I290"/>
    <mergeCell ref="F291:I291"/>
    <mergeCell ref="F292:I292"/>
    <mergeCell ref="L292:M292"/>
    <mergeCell ref="N292:Q292"/>
    <mergeCell ref="F293:I293"/>
    <mergeCell ref="F294:I294"/>
    <mergeCell ref="F295:I295"/>
    <mergeCell ref="L295:M295"/>
    <mergeCell ref="N295:Q295"/>
    <mergeCell ref="F285:I285"/>
    <mergeCell ref="F286:I286"/>
    <mergeCell ref="L286:M286"/>
    <mergeCell ref="N286:Q286"/>
    <mergeCell ref="F287:I287"/>
    <mergeCell ref="L287:M287"/>
    <mergeCell ref="N287:Q287"/>
    <mergeCell ref="F289:I289"/>
    <mergeCell ref="L289:M289"/>
    <mergeCell ref="N289:Q289"/>
    <mergeCell ref="F279:I279"/>
    <mergeCell ref="F280:I280"/>
    <mergeCell ref="F281:I281"/>
    <mergeCell ref="L281:M281"/>
    <mergeCell ref="N281:Q281"/>
    <mergeCell ref="F283:I283"/>
    <mergeCell ref="L283:M283"/>
    <mergeCell ref="N283:Q283"/>
    <mergeCell ref="F284:I284"/>
    <mergeCell ref="F273:I273"/>
    <mergeCell ref="F274:I274"/>
    <mergeCell ref="F275:I275"/>
    <mergeCell ref="L275:M275"/>
    <mergeCell ref="N275:Q275"/>
    <mergeCell ref="F276:I276"/>
    <mergeCell ref="L276:M276"/>
    <mergeCell ref="N276:Q276"/>
    <mergeCell ref="F278:I278"/>
    <mergeCell ref="L278:M278"/>
    <mergeCell ref="N278:Q278"/>
    <mergeCell ref="F267:I267"/>
    <mergeCell ref="F268:I268"/>
    <mergeCell ref="F269:I269"/>
    <mergeCell ref="L269:M269"/>
    <mergeCell ref="N269:Q269"/>
    <mergeCell ref="F270:I270"/>
    <mergeCell ref="F271:I271"/>
    <mergeCell ref="F272:I272"/>
    <mergeCell ref="L272:M272"/>
    <mergeCell ref="N272:Q272"/>
    <mergeCell ref="F262:I262"/>
    <mergeCell ref="F263:I263"/>
    <mergeCell ref="L263:M263"/>
    <mergeCell ref="N263:Q263"/>
    <mergeCell ref="F264:I264"/>
    <mergeCell ref="F265:I265"/>
    <mergeCell ref="F266:I266"/>
    <mergeCell ref="L266:M266"/>
    <mergeCell ref="N266:Q266"/>
    <mergeCell ref="F257:I257"/>
    <mergeCell ref="F258:I258"/>
    <mergeCell ref="L258:M258"/>
    <mergeCell ref="N258:Q258"/>
    <mergeCell ref="F259:I259"/>
    <mergeCell ref="F260:I260"/>
    <mergeCell ref="F261:I261"/>
    <mergeCell ref="L261:M261"/>
    <mergeCell ref="N261:Q261"/>
    <mergeCell ref="F250:I250"/>
    <mergeCell ref="L250:M250"/>
    <mergeCell ref="N250:Q250"/>
    <mergeCell ref="F253:I253"/>
    <mergeCell ref="L253:M253"/>
    <mergeCell ref="N253:Q253"/>
    <mergeCell ref="F254:I254"/>
    <mergeCell ref="F255:I255"/>
    <mergeCell ref="F256:I256"/>
    <mergeCell ref="L256:M256"/>
    <mergeCell ref="N256:Q256"/>
    <mergeCell ref="F246:I246"/>
    <mergeCell ref="L246:M246"/>
    <mergeCell ref="N246:Q246"/>
    <mergeCell ref="F247:I247"/>
    <mergeCell ref="L247:M247"/>
    <mergeCell ref="N247:Q247"/>
    <mergeCell ref="F249:I249"/>
    <mergeCell ref="L249:M249"/>
    <mergeCell ref="N249:Q249"/>
    <mergeCell ref="F243:I243"/>
    <mergeCell ref="L243:M243"/>
    <mergeCell ref="N243:Q243"/>
    <mergeCell ref="F244:I244"/>
    <mergeCell ref="L244:M244"/>
    <mergeCell ref="N244:Q244"/>
    <mergeCell ref="F245:I245"/>
    <mergeCell ref="L245:M245"/>
    <mergeCell ref="N245:Q245"/>
    <mergeCell ref="F237:I237"/>
    <mergeCell ref="F238:I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31:I231"/>
    <mergeCell ref="F232:I232"/>
    <mergeCell ref="F233:I233"/>
    <mergeCell ref="L233:M233"/>
    <mergeCell ref="N233:Q233"/>
    <mergeCell ref="F234:I234"/>
    <mergeCell ref="F235:I235"/>
    <mergeCell ref="F236:I236"/>
    <mergeCell ref="L236:M236"/>
    <mergeCell ref="N236:Q236"/>
    <mergeCell ref="F225:I225"/>
    <mergeCell ref="F226:I226"/>
    <mergeCell ref="F227:I227"/>
    <mergeCell ref="L227:M227"/>
    <mergeCell ref="N227:Q227"/>
    <mergeCell ref="F228:I228"/>
    <mergeCell ref="F229:I229"/>
    <mergeCell ref="F230:I230"/>
    <mergeCell ref="L230:M230"/>
    <mergeCell ref="N230:Q230"/>
    <mergeCell ref="F219:I219"/>
    <mergeCell ref="F220:I220"/>
    <mergeCell ref="F221:I221"/>
    <mergeCell ref="L221:M221"/>
    <mergeCell ref="N221:Q221"/>
    <mergeCell ref="F222:I222"/>
    <mergeCell ref="F223:I223"/>
    <mergeCell ref="F224:I224"/>
    <mergeCell ref="L224:M224"/>
    <mergeCell ref="N224:Q224"/>
    <mergeCell ref="F214:I214"/>
    <mergeCell ref="F215:I215"/>
    <mergeCell ref="L215:M215"/>
    <mergeCell ref="N215:Q215"/>
    <mergeCell ref="F216:I216"/>
    <mergeCell ref="F217:I217"/>
    <mergeCell ref="F218:I218"/>
    <mergeCell ref="L218:M218"/>
    <mergeCell ref="N218:Q218"/>
    <mergeCell ref="F209:I209"/>
    <mergeCell ref="L209:M209"/>
    <mergeCell ref="N209:Q209"/>
    <mergeCell ref="F210:I210"/>
    <mergeCell ref="F211:I211"/>
    <mergeCell ref="F212:I212"/>
    <mergeCell ref="L212:M212"/>
    <mergeCell ref="N212:Q212"/>
    <mergeCell ref="F213:I213"/>
    <mergeCell ref="F203:I203"/>
    <mergeCell ref="F204:I204"/>
    <mergeCell ref="F205:I205"/>
    <mergeCell ref="L205:M205"/>
    <mergeCell ref="N205:Q205"/>
    <mergeCell ref="F206:I206"/>
    <mergeCell ref="F207:I207"/>
    <mergeCell ref="F208:I208"/>
    <mergeCell ref="L208:M208"/>
    <mergeCell ref="N208:Q208"/>
    <mergeCell ref="F198:I198"/>
    <mergeCell ref="F199:I199"/>
    <mergeCell ref="L199:M199"/>
    <mergeCell ref="N199:Q199"/>
    <mergeCell ref="F200:I200"/>
    <mergeCell ref="F201:I201"/>
    <mergeCell ref="F202:I202"/>
    <mergeCell ref="L202:M202"/>
    <mergeCell ref="N202:Q202"/>
    <mergeCell ref="F193:I193"/>
    <mergeCell ref="F194:I194"/>
    <mergeCell ref="F195:I195"/>
    <mergeCell ref="L195:M195"/>
    <mergeCell ref="N195:Q195"/>
    <mergeCell ref="F196:I196"/>
    <mergeCell ref="L196:M196"/>
    <mergeCell ref="N196:Q196"/>
    <mergeCell ref="F197:I197"/>
    <mergeCell ref="F187:I187"/>
    <mergeCell ref="F188:I188"/>
    <mergeCell ref="F189:I189"/>
    <mergeCell ref="L189:M189"/>
    <mergeCell ref="N189:Q189"/>
    <mergeCell ref="F190:I190"/>
    <mergeCell ref="F191:I191"/>
    <mergeCell ref="F192:I192"/>
    <mergeCell ref="L192:M192"/>
    <mergeCell ref="N192:Q192"/>
    <mergeCell ref="F181:I181"/>
    <mergeCell ref="F182:I182"/>
    <mergeCell ref="F183:I183"/>
    <mergeCell ref="L183:M183"/>
    <mergeCell ref="N183:Q183"/>
    <mergeCell ref="F184:I184"/>
    <mergeCell ref="F185:I185"/>
    <mergeCell ref="F186:I186"/>
    <mergeCell ref="L186:M186"/>
    <mergeCell ref="N186:Q186"/>
    <mergeCell ref="N150:Q150"/>
    <mergeCell ref="L150:M150"/>
    <mergeCell ref="F150:I150"/>
    <mergeCell ref="F151:I151"/>
    <mergeCell ref="F154:I154"/>
    <mergeCell ref="L154:M154"/>
    <mergeCell ref="N154:Q154"/>
    <mergeCell ref="F155:I155"/>
    <mergeCell ref="F156:I156"/>
    <mergeCell ref="F157:I157"/>
    <mergeCell ref="F158:I158"/>
    <mergeCell ref="L158:M158"/>
    <mergeCell ref="N158:Q158"/>
    <mergeCell ref="F159:I159"/>
    <mergeCell ref="F175:I175"/>
    <mergeCell ref="F176:I176"/>
    <mergeCell ref="F177:I177"/>
    <mergeCell ref="L177:M177"/>
    <mergeCell ref="N177:Q177"/>
    <mergeCell ref="F170:I170"/>
    <mergeCell ref="L170:M170"/>
    <mergeCell ref="N170:Q170"/>
    <mergeCell ref="F171:I171"/>
    <mergeCell ref="F172:I172"/>
    <mergeCell ref="F173:I173"/>
    <mergeCell ref="F178:I178"/>
    <mergeCell ref="F179:I179"/>
    <mergeCell ref="F180:I180"/>
    <mergeCell ref="L180:M180"/>
    <mergeCell ref="N180:Q180"/>
    <mergeCell ref="F174:I174"/>
    <mergeCell ref="L174:M174"/>
    <mergeCell ref="N174:Q174"/>
    <mergeCell ref="F152:I152"/>
    <mergeCell ref="F153:I153"/>
    <mergeCell ref="F160:I160"/>
    <mergeCell ref="F161:I161"/>
    <mergeCell ref="F162:I162"/>
    <mergeCell ref="L162:M162"/>
    <mergeCell ref="N162:Q162"/>
    <mergeCell ref="F163:I163"/>
    <mergeCell ref="F164:I164"/>
    <mergeCell ref="F165:I165"/>
    <mergeCell ref="F166:I166"/>
    <mergeCell ref="L166:M166"/>
    <mergeCell ref="N166:Q166"/>
    <mergeCell ref="F167:I167"/>
    <mergeCell ref="F168:I168"/>
    <mergeCell ref="F169:I169"/>
    <mergeCell ref="F144:I144"/>
    <mergeCell ref="F145:I145"/>
    <mergeCell ref="F146:I146"/>
    <mergeCell ref="L146:M146"/>
    <mergeCell ref="N146:Q146"/>
    <mergeCell ref="F147:I147"/>
    <mergeCell ref="F148:I148"/>
    <mergeCell ref="F138:I138"/>
    <mergeCell ref="F139:I139"/>
    <mergeCell ref="F140:I140"/>
    <mergeCell ref="L140:M140"/>
    <mergeCell ref="N140:Q140"/>
    <mergeCell ref="F141:I141"/>
    <mergeCell ref="F142:I142"/>
    <mergeCell ref="F143:I143"/>
    <mergeCell ref="L143:M143"/>
    <mergeCell ref="N143:Q143"/>
    <mergeCell ref="F133:I133"/>
    <mergeCell ref="L133:M133"/>
    <mergeCell ref="N133:Q133"/>
    <mergeCell ref="F134:I134"/>
    <mergeCell ref="F135:I135"/>
    <mergeCell ref="F136:I136"/>
    <mergeCell ref="L136:M136"/>
    <mergeCell ref="N136:Q136"/>
    <mergeCell ref="F137:I137"/>
    <mergeCell ref="L137:M137"/>
    <mergeCell ref="N137:Q137"/>
    <mergeCell ref="L114:Q114"/>
    <mergeCell ref="C120:Q120"/>
    <mergeCell ref="F122:P122"/>
    <mergeCell ref="M124:P124"/>
    <mergeCell ref="M126:Q126"/>
    <mergeCell ref="M127:Q127"/>
    <mergeCell ref="F129:I129"/>
    <mergeCell ref="L129:M129"/>
    <mergeCell ref="N129:Q129"/>
    <mergeCell ref="D108:H108"/>
    <mergeCell ref="N108:Q108"/>
    <mergeCell ref="D109:H109"/>
    <mergeCell ref="N109:Q109"/>
    <mergeCell ref="D110:H110"/>
    <mergeCell ref="N110:Q110"/>
    <mergeCell ref="D111:H111"/>
    <mergeCell ref="N111:Q111"/>
    <mergeCell ref="N112:Q112"/>
    <mergeCell ref="N98:Q98"/>
    <mergeCell ref="N99:Q99"/>
    <mergeCell ref="N100:Q100"/>
    <mergeCell ref="N101:Q101"/>
    <mergeCell ref="N102:Q102"/>
    <mergeCell ref="N103:Q103"/>
    <mergeCell ref="N104:Q104"/>
    <mergeCell ref="N106:Q106"/>
    <mergeCell ref="D107:H107"/>
    <mergeCell ref="N107:Q107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C76:Q76"/>
    <mergeCell ref="F78:P78"/>
    <mergeCell ref="M80:P80"/>
    <mergeCell ref="M82:Q82"/>
    <mergeCell ref="M83:Q83"/>
    <mergeCell ref="C85:G85"/>
    <mergeCell ref="N85:Q85"/>
    <mergeCell ref="N87:Q87"/>
    <mergeCell ref="N88:Q88"/>
    <mergeCell ref="H32:J32"/>
    <mergeCell ref="M32:P32"/>
    <mergeCell ref="H33:J33"/>
    <mergeCell ref="M33:P33"/>
    <mergeCell ref="H34:J34"/>
    <mergeCell ref="M34:P34"/>
    <mergeCell ref="H35:J35"/>
    <mergeCell ref="M35:P35"/>
    <mergeCell ref="L37:P37"/>
    <mergeCell ref="O16:P16"/>
    <mergeCell ref="O17:P17"/>
    <mergeCell ref="O19:P19"/>
    <mergeCell ref="O20:P20"/>
    <mergeCell ref="E23:L23"/>
    <mergeCell ref="M26:P26"/>
    <mergeCell ref="M27:P27"/>
    <mergeCell ref="M29:P29"/>
    <mergeCell ref="H31:J31"/>
    <mergeCell ref="M31:P31"/>
    <mergeCell ref="C2:Q2"/>
    <mergeCell ref="C4:Q4"/>
    <mergeCell ref="F6:P6"/>
    <mergeCell ref="O8:P8"/>
    <mergeCell ref="O10:P10"/>
    <mergeCell ref="O11:P11"/>
    <mergeCell ref="O13:P13"/>
    <mergeCell ref="E14:L14"/>
    <mergeCell ref="O14:P14"/>
  </mergeCells>
  <hyperlinks>
    <hyperlink ref="F1:G1" location="C2" display="1) Krycí list rozpočtu"/>
    <hyperlink ref="H1:K1" location="C85" display="2) Rekapitulace rozpočtu"/>
    <hyperlink ref="L1" location="C129" display="3) Rozpočet"/>
    <hyperlink ref="S1:T1" location="'Rekapitulace stavby'!C2" display="Rekapitulace stavby"/>
  </hyperlinks>
  <printOptions horizontalCentered="1"/>
  <pageMargins left="0.59055118110236227" right="0.59055118110236227" top="0.51181102362204722" bottom="0.47244094488188981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079-04-08-2017 - Oprava R...</vt:lpstr>
      <vt:lpstr>'079-04-08-2017 - Oprava R...'!Názvy_tisku</vt:lpstr>
      <vt:lpstr>'Rekapitulace stavby'!Názvy_tisku</vt:lpstr>
      <vt:lpstr>'079-04-08-2017 - Oprava R...'!Oblast_tisku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Pavel-HP\Pavel</dc:creator>
  <cp:lastModifiedBy>Dušková Jaroslava Ing.</cp:lastModifiedBy>
  <cp:lastPrinted>2017-08-04T06:00:38Z</cp:lastPrinted>
  <dcterms:created xsi:type="dcterms:W3CDTF">2017-08-04T05:58:44Z</dcterms:created>
  <dcterms:modified xsi:type="dcterms:W3CDTF">2020-10-19T12:53:43Z</dcterms:modified>
</cp:coreProperties>
</file>